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1"/>
  </bookViews>
  <sheets>
    <sheet name="Rekapitulace stavby" sheetId="1" r:id="rId1"/>
    <sheet name="133202001 - Stavební část..." sheetId="2" r:id="rId2"/>
  </sheets>
  <definedNames>
    <definedName name="_xlnm.Print_Area" localSheetId="1">'133202001 - Stavební část...'!$A$1:$R$153</definedName>
    <definedName name="_xlnm.Print_Area" localSheetId="0">'Rekapitulace stavby'!$A$1:$AR$93</definedName>
  </definedNames>
  <calcPr fullCalcOnLoad="1"/>
</workbook>
</file>

<file path=xl/sharedStrings.xml><?xml version="1.0" encoding="utf-8"?>
<sst xmlns="http://schemas.openxmlformats.org/spreadsheetml/2006/main" count="511" uniqueCount="180">
  <si>
    <t>2012</t>
  </si>
  <si>
    <t>List obsahuje: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</si>
  <si>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</si>
  <si>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</si>
  <si>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</si>
  <si>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</si>
  <si>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</si>
  <si>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</si>
  <si>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</si>
  <si>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0,001</t>
  </si>
  <si>
    <t>Kód:</t>
  </si>
  <si>
    <t>133202001</t>
  </si>
  <si>
    <t>Stavba:</t>
  </si>
  <si>
    <t>Stavební část, Výměna chladícího systému MAKRO HK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</si>
  <si>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</si>
  <si>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</si>
  <si>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</si>
  <si>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</si>
  <si>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</si>
  <si>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</si>
  <si>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</si>
  <si>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</si>
  <si>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</si>
  <si>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</si>
  <si>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</si>
  <si>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</si>
  <si>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</si>
  <si>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</si>
  <si>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</si>
  <si>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</si>
  <si>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</si>
  <si>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</si>
  <si>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</si>
  <si>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</si>
  <si>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</si>
  <si>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</si>
  <si>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</si>
  <si>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</si>
  <si>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</si>
  <si>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</si>
  <si>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</si>
  <si>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</si>
  <si>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</si>
  <si>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</si>
  <si>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</si>
  <si>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</si>
  <si>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</si>
  <si>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</si>
  <si>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</si>
  <si>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</si>
  <si>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</si>
  <si>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</si>
  <si>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</si>
  <si>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</si>
  <si>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</si>
  <si>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</si>
  <si>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</si>
  <si>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</si>
  <si>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IMPORT</t>
  </si>
  <si>
    <t>{F7990399-F9A7-4B3A-9E51-EBF5FAC81799}</t>
  </si>
  <si>
    <t>{00000000-0000-0000-0000-000000000000}</t>
  </si>
  <si>
    <t>###NOINSERT###</t>
  </si>
  <si>
    <t>2) Ostatní náklady ze souhrnného listu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</si>
  <si>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</si>
  <si>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</si>
  <si>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</si>
  <si>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</si>
  <si>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</si>
  <si>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</si>
  <si>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</si>
  <si>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</si>
  <si>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</si>
  <si>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</si>
  <si>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</si>
  <si>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</si>
  <si>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PSV - Práce a dodávky PSV</t>
  </si>
  <si>
    <t xml:space="preserve">    763 - Konstrukce suché výstavby</t>
  </si>
  <si>
    <t xml:space="preserve">    767 - Konstrukce zámečnické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</si>
  <si>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</si>
  <si>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</si>
  <si>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</si>
  <si>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23-M - Montáže potrubí</t>
  </si>
  <si>
    <t>VRN - Vedlejší rozpočtové náklady</t>
  </si>
  <si>
    <t xml:space="preserve">    VRN3 - Zařízení staveniště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</si>
  <si>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</si>
  <si>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</si>
  <si>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</si>
  <si>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</si>
  <si>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</si>
  <si>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</si>
  <si>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</si>
  <si>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</si>
  <si>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</si>
  <si>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ROZPOCET</t>
  </si>
  <si>
    <t>K</t>
  </si>
  <si>
    <t>m3</t>
  </si>
  <si>
    <t>4</t>
  </si>
  <si>
    <t>120949456</t>
  </si>
  <si>
    <t>153891112</t>
  </si>
  <si>
    <t>Osazení ocelové pozinkované roznášecí konstrukce hmotnosti přes 200 kg. Statické posouzení a návrh. Včetně výroby a dopravy.</t>
  </si>
  <si>
    <t>kg</t>
  </si>
  <si>
    <t>329267110</t>
  </si>
  <si>
    <t>11</t>
  </si>
  <si>
    <t>123202001</t>
  </si>
  <si>
    <t>Jeřábnické práce</t>
  </si>
  <si>
    <t>Den</t>
  </si>
  <si>
    <t>37343025</t>
  </si>
  <si>
    <t>17</t>
  </si>
  <si>
    <t>123202004</t>
  </si>
  <si>
    <t>vytvoření motážních prostupů v PUR panelech pro instalace v podhledech</t>
  </si>
  <si>
    <t>m2</t>
  </si>
  <si>
    <t>459255744</t>
  </si>
  <si>
    <t>3</t>
  </si>
  <si>
    <t>313101215</t>
  </si>
  <si>
    <t>Vytvoření prostupů skrze stěny a střechu s požární odolností včetně olemování a zaizolování</t>
  </si>
  <si>
    <t>-1418566271</t>
  </si>
  <si>
    <t>123202002</t>
  </si>
  <si>
    <t xml:space="preserve">Ocelové potrubí pro vedení instalací k ostrůvkům </t>
  </si>
  <si>
    <t>bm</t>
  </si>
  <si>
    <t>16</t>
  </si>
  <si>
    <t>-1673279245</t>
  </si>
  <si>
    <t>767996801</t>
  </si>
  <si>
    <t>Demontáž atypických zámečnických konstrukcí rozebráním hmotnosti jednotlivých dílů do 50 kg</t>
  </si>
  <si>
    <t>712829585</t>
  </si>
  <si>
    <t>123202003</t>
  </si>
  <si>
    <t>Dozbrojení rozvaděče pro mrazící vany</t>
  </si>
  <si>
    <t>kpl</t>
  </si>
  <si>
    <t>64</t>
  </si>
  <si>
    <t>-1707292589</t>
  </si>
  <si>
    <t>123202008</t>
  </si>
  <si>
    <t>1749541850</t>
  </si>
  <si>
    <t>22</t>
  </si>
  <si>
    <t>123202009</t>
  </si>
  <si>
    <t>Protažení silového kabelu (uvnitř budovy)  z rozvodny NN do strojovny chlazení</t>
  </si>
  <si>
    <t>-1923729880</t>
  </si>
  <si>
    <t>210810005</t>
  </si>
  <si>
    <t>Montáž měděných bezhalogenových kabelů CYKY, CYKYD, CYKYDY, NYM, NYY, YSLY uložených volně</t>
  </si>
  <si>
    <t>m</t>
  </si>
  <si>
    <t>141758011</t>
  </si>
  <si>
    <t>5</t>
  </si>
  <si>
    <t>220260702</t>
  </si>
  <si>
    <t>Montáž kabelového žlabu ocelového a úprava stávajících žlabů.</t>
  </si>
  <si>
    <t>-1664364175</t>
  </si>
  <si>
    <t>23</t>
  </si>
  <si>
    <t>Bourání betonové podlahy</t>
  </si>
  <si>
    <t>728188655</t>
  </si>
  <si>
    <t>24</t>
  </si>
  <si>
    <t>133202002</t>
  </si>
  <si>
    <t>Odstranění a likvidace starých odpadů</t>
  </si>
  <si>
    <t>1759128826</t>
  </si>
  <si>
    <t>26</t>
  </si>
  <si>
    <t>133202004</t>
  </si>
  <si>
    <t>Zapravení betonové podlahy včetně nášlapné vrstvy z pryskyřice</t>
  </si>
  <si>
    <t>991380856</t>
  </si>
  <si>
    <t>25</t>
  </si>
  <si>
    <t>133202013</t>
  </si>
  <si>
    <t>Dodání a uložení nových odpadů</t>
  </si>
  <si>
    <t>-1189424857</t>
  </si>
  <si>
    <t>7</t>
  </si>
  <si>
    <t>230120043</t>
  </si>
  <si>
    <t>Čištění potrubí profukováním nebo proplachováním DN 50 včetně prověření kamerou</t>
  </si>
  <si>
    <t>-1540723051</t>
  </si>
  <si>
    <t>18</t>
  </si>
  <si>
    <t>123202005</t>
  </si>
  <si>
    <t>Průběžný úklid staveniště</t>
  </si>
  <si>
    <t>hod</t>
  </si>
  <si>
    <t>-774467970</t>
  </si>
  <si>
    <t>19</t>
  </si>
  <si>
    <t>123202006</t>
  </si>
  <si>
    <t>Úklid mezipodhledů s obtížným přístupem v. do 1m</t>
  </si>
  <si>
    <t>1465421508</t>
  </si>
  <si>
    <t>8</t>
  </si>
  <si>
    <t>034203000</t>
  </si>
  <si>
    <t>Pronájem oplocení staveniště neprůhlednýmy oplocenkami s plachtou. Včetně přesunů.</t>
  </si>
  <si>
    <t>1024</t>
  </si>
  <si>
    <t>-1539531880</t>
  </si>
  <si>
    <t>Stavební část, Výměna chladícího systému MAKRO Olomouc</t>
  </si>
  <si>
    <t>Vytvoření nového rozvaděče</t>
  </si>
  <si>
    <t xml:space="preserve">    2 - Svislé a kompletní konstrukce</t>
  </si>
  <si>
    <t xml:space="preserve">    1 - Zámečnické práce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</si>
</sst>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%;\-0.00%"/>
    <numFmt numFmtId="167" formatCode="dd\.mm\.yyyy"/>
    <numFmt numFmtId="168" formatCode="#,##0.00000;\-#,##0.00000"/>
    <numFmt numFmtId="169" formatCode="#,##0.000;\-#,##0.000"/>
    <numFmt numFmtId="170" formatCode="#,##0.00_ ;\-#,##0.00\ "/>
  </numFmts>
  <fonts count="5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b/>
      <sz val="8"/>
      <name val="Trebuchet MS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7" fontId="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9" fontId="2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4" xfId="0" applyFont="1" applyBorder="1" applyAlignment="1">
      <alignment horizontal="left"/>
    </xf>
    <xf numFmtId="39" fontId="22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2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169" fontId="0" fillId="0" borderId="32" xfId="0" applyNumberFormat="1" applyFont="1" applyBorder="1" applyAlignment="1">
      <alignment horizontal="right" vertical="center"/>
    </xf>
    <xf numFmtId="39" fontId="0" fillId="0" borderId="0" xfId="0" applyNumberFormat="1" applyFont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0" fillId="34" borderId="33" xfId="0" applyFill="1" applyBorder="1" applyAlignment="1">
      <alignment horizontal="left" vertical="center"/>
    </xf>
    <xf numFmtId="39" fontId="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39" fontId="1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39" fontId="16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3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39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39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39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3" fillId="34" borderId="0" xfId="0" applyFont="1" applyFill="1" applyAlignment="1">
      <alignment horizontal="center" vertical="center"/>
    </xf>
    <xf numFmtId="39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39" fontId="23" fillId="0" borderId="0" xfId="0" applyNumberFormat="1" applyFont="1" applyAlignment="1">
      <alignment horizontal="right"/>
    </xf>
    <xf numFmtId="0" fontId="0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39" fontId="0" fillId="0" borderId="32" xfId="0" applyNumberFormat="1" applyFont="1" applyBorder="1" applyAlignment="1">
      <alignment horizontal="right" vertical="center"/>
    </xf>
    <xf numFmtId="39" fontId="16" fillId="0" borderId="20" xfId="0" applyNumberFormat="1" applyFont="1" applyBorder="1" applyAlignment="1">
      <alignment horizontal="right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left" vertical="top"/>
    </xf>
    <xf numFmtId="39" fontId="23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39" fontId="2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39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39" fontId="10" fillId="0" borderId="0" xfId="0" applyNumberFormat="1" applyFont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3"/>
  <sheetViews>
    <sheetView showGridLines="0" view="pageBreakPreview" zoomScale="60" zoomScalePageLayoutView="0" workbookViewId="0" topLeftCell="D1">
      <pane ySplit="1" topLeftCell="A66" activePane="bottomLeft" state="frozen"/>
      <selection pane="topLeft" activeCell="A1" sqref="A1"/>
      <selection pane="bottomLeft" activeCell="AN87" sqref="AN87:AP8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57" width="10.66015625" style="1" customWidth="1"/>
    <col min="58" max="76" width="10.66015625" style="2" hidden="1" customWidth="1"/>
    <col min="77" max="16384" width="10.66015625" style="1" customWidth="1"/>
  </cols>
  <sheetData>
    <row r="1" spans="1:243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4" t="s">
        <v>2</v>
      </c>
      <c r="BH1" s="4" t="s">
        <v>2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3:59" s="2" customFormat="1" ht="37.5" customHeight="1">
      <c r="C2" s="118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R2" s="92" t="s">
        <v>4</v>
      </c>
      <c r="BF2" s="7" t="s">
        <v>5</v>
      </c>
      <c r="BG2" s="7" t="s">
        <v>6</v>
      </c>
    </row>
    <row r="3" spans="2:59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F3" s="7" t="s">
        <v>5</v>
      </c>
      <c r="BG3" s="7" t="s">
        <v>7</v>
      </c>
    </row>
    <row r="4" spans="2:58" s="2" customFormat="1" ht="37.5" customHeight="1">
      <c r="B4" s="11"/>
      <c r="C4" s="117" t="s">
        <v>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12"/>
      <c r="BF4" s="7" t="s">
        <v>9</v>
      </c>
    </row>
    <row r="5" spans="2:58" s="2" customFormat="1" ht="15" customHeight="1">
      <c r="B5" s="11"/>
      <c r="D5" s="13" t="s">
        <v>10</v>
      </c>
      <c r="K5" s="110" t="s">
        <v>11</v>
      </c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Q5" s="12"/>
      <c r="BF5" s="7" t="s">
        <v>5</v>
      </c>
    </row>
    <row r="6" spans="2:58" s="2" customFormat="1" ht="37.5" customHeight="1">
      <c r="B6" s="11"/>
      <c r="D6" s="15" t="s">
        <v>12</v>
      </c>
      <c r="K6" s="119" t="s">
        <v>176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Q6" s="12"/>
      <c r="BF6" s="7" t="s">
        <v>14</v>
      </c>
    </row>
    <row r="7" spans="2:58" s="2" customFormat="1" ht="15" customHeight="1">
      <c r="B7" s="11"/>
      <c r="D7" s="16" t="s">
        <v>15</v>
      </c>
      <c r="K7" s="14"/>
      <c r="AK7" s="16" t="s">
        <v>16</v>
      </c>
      <c r="AN7" s="14"/>
      <c r="AQ7" s="12"/>
      <c r="BF7" s="7" t="s">
        <v>17</v>
      </c>
    </row>
    <row r="8" spans="2:58" s="2" customFormat="1" ht="15" customHeight="1">
      <c r="B8" s="11"/>
      <c r="D8" s="16" t="s">
        <v>18</v>
      </c>
      <c r="K8" s="14" t="s">
        <v>19</v>
      </c>
      <c r="AK8" s="16" t="s">
        <v>20</v>
      </c>
      <c r="AN8" s="14"/>
      <c r="AQ8" s="12"/>
      <c r="BF8" s="7" t="s">
        <v>21</v>
      </c>
    </row>
    <row r="9" spans="2:58" s="2" customFormat="1" ht="15" customHeight="1">
      <c r="B9" s="11"/>
      <c r="AQ9" s="12"/>
      <c r="BF9" s="7" t="s">
        <v>22</v>
      </c>
    </row>
    <row r="10" spans="2:58" s="2" customFormat="1" ht="15" customHeight="1">
      <c r="B10" s="11"/>
      <c r="D10" s="16" t="s">
        <v>23</v>
      </c>
      <c r="AK10" s="16" t="s">
        <v>24</v>
      </c>
      <c r="AN10" s="14"/>
      <c r="AQ10" s="12"/>
      <c r="BF10" s="7" t="s">
        <v>14</v>
      </c>
    </row>
    <row r="11" spans="2:58" s="2" customFormat="1" ht="19.5" customHeight="1">
      <c r="B11" s="11"/>
      <c r="E11" s="14" t="s">
        <v>19</v>
      </c>
      <c r="AK11" s="16" t="s">
        <v>25</v>
      </c>
      <c r="AN11" s="14"/>
      <c r="AQ11" s="12"/>
      <c r="BF11" s="7" t="s">
        <v>14</v>
      </c>
    </row>
    <row r="12" spans="2:58" s="2" customFormat="1" ht="7.5" customHeight="1">
      <c r="B12" s="11"/>
      <c r="AQ12" s="12"/>
      <c r="BF12" s="7" t="s">
        <v>14</v>
      </c>
    </row>
    <row r="13" spans="2:58" s="2" customFormat="1" ht="15" customHeight="1">
      <c r="B13" s="11"/>
      <c r="D13" s="16" t="s">
        <v>26</v>
      </c>
      <c r="AK13" s="16" t="s">
        <v>24</v>
      </c>
      <c r="AN13" s="14"/>
      <c r="AQ13" s="12"/>
      <c r="BF13" s="7" t="s">
        <v>14</v>
      </c>
    </row>
    <row r="14" spans="2:58" s="2" customFormat="1" ht="15.75" customHeight="1">
      <c r="B14" s="11"/>
      <c r="E14" s="14" t="s">
        <v>19</v>
      </c>
      <c r="AK14" s="16" t="s">
        <v>25</v>
      </c>
      <c r="AN14" s="14"/>
      <c r="AQ14" s="12"/>
      <c r="BF14" s="7" t="s">
        <v>14</v>
      </c>
    </row>
    <row r="15" spans="2:58" s="2" customFormat="1" ht="7.5" customHeight="1">
      <c r="B15" s="11"/>
      <c r="AQ15" s="12"/>
      <c r="BF15" s="7" t="s">
        <v>2</v>
      </c>
    </row>
    <row r="16" spans="2:58" s="2" customFormat="1" ht="15" customHeight="1">
      <c r="B16" s="11"/>
      <c r="D16" s="16" t="s">
        <v>27</v>
      </c>
      <c r="AK16" s="16" t="s">
        <v>24</v>
      </c>
      <c r="AN16" s="14"/>
      <c r="AQ16" s="12"/>
      <c r="BF16" s="7" t="s">
        <v>2</v>
      </c>
    </row>
    <row r="17" spans="2:58" s="2" customFormat="1" ht="19.5" customHeight="1">
      <c r="B17" s="11"/>
      <c r="E17" s="14" t="s">
        <v>19</v>
      </c>
      <c r="AK17" s="16" t="s">
        <v>25</v>
      </c>
      <c r="AN17" s="14"/>
      <c r="AQ17" s="12"/>
      <c r="BF17" s="7" t="s">
        <v>28</v>
      </c>
    </row>
    <row r="18" spans="2:58" s="2" customFormat="1" ht="7.5" customHeight="1">
      <c r="B18" s="11"/>
      <c r="AQ18" s="12"/>
      <c r="BF18" s="7" t="s">
        <v>5</v>
      </c>
    </row>
    <row r="19" spans="2:58" s="2" customFormat="1" ht="15" customHeight="1">
      <c r="B19" s="11"/>
      <c r="D19" s="16" t="s">
        <v>29</v>
      </c>
      <c r="AK19" s="16" t="s">
        <v>24</v>
      </c>
      <c r="AN19" s="14"/>
      <c r="AQ19" s="12"/>
      <c r="BF19" s="7" t="s">
        <v>5</v>
      </c>
    </row>
    <row r="20" spans="2:43" s="2" customFormat="1" ht="15.75" customHeight="1">
      <c r="B20" s="11"/>
      <c r="E20" s="14" t="s">
        <v>19</v>
      </c>
      <c r="AK20" s="16" t="s">
        <v>25</v>
      </c>
      <c r="AN20" s="14"/>
      <c r="AQ20" s="12"/>
    </row>
    <row r="21" spans="2:43" s="2" customFormat="1" ht="7.5" customHeight="1">
      <c r="B21" s="11"/>
      <c r="AQ21" s="12"/>
    </row>
    <row r="22" spans="2:43" s="2" customFormat="1" ht="15.75" customHeight="1">
      <c r="B22" s="11"/>
      <c r="D22" s="16" t="s">
        <v>30</v>
      </c>
      <c r="AQ22" s="12"/>
    </row>
    <row r="23" spans="2:43" s="2" customFormat="1" ht="15.75" customHeight="1">
      <c r="B23" s="11"/>
      <c r="E23" s="120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Q23" s="12"/>
    </row>
    <row r="24" spans="2:43" s="2" customFormat="1" ht="7.5" customHeight="1">
      <c r="B24" s="11"/>
      <c r="AQ24" s="12"/>
    </row>
    <row r="25" spans="2:43" s="2" customFormat="1" ht="7.5" customHeight="1">
      <c r="B25" s="1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2"/>
    </row>
    <row r="26" spans="2:43" s="2" customFormat="1" ht="15" customHeight="1">
      <c r="B26" s="11"/>
      <c r="D26" s="18" t="s">
        <v>31</v>
      </c>
      <c r="AK26" s="96"/>
      <c r="AL26" s="97"/>
      <c r="AM26" s="97"/>
      <c r="AN26" s="97"/>
      <c r="AO26" s="97"/>
      <c r="AQ26" s="12"/>
    </row>
    <row r="27" spans="2:43" s="2" customFormat="1" ht="15" customHeight="1">
      <c r="B27" s="11"/>
      <c r="D27" s="18" t="s">
        <v>32</v>
      </c>
      <c r="AK27" s="96">
        <f>ROUND($AG$90,2)</f>
        <v>0</v>
      </c>
      <c r="AL27" s="97"/>
      <c r="AM27" s="97"/>
      <c r="AN27" s="97"/>
      <c r="AO27" s="97"/>
      <c r="AQ27" s="12"/>
    </row>
    <row r="28" spans="2:43" s="7" customFormat="1" ht="7.5" customHeight="1">
      <c r="B28" s="19"/>
      <c r="AQ28" s="20"/>
    </row>
    <row r="29" spans="2:43" s="7" customFormat="1" ht="27" customHeight="1">
      <c r="B29" s="19"/>
      <c r="D29" s="21" t="s">
        <v>33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04">
        <f>ROUND($AK$26+$AK$27,2)</f>
        <v>0</v>
      </c>
      <c r="AL29" s="105"/>
      <c r="AM29" s="105"/>
      <c r="AN29" s="105"/>
      <c r="AO29" s="105"/>
      <c r="AQ29" s="20"/>
    </row>
    <row r="30" spans="2:43" s="7" customFormat="1" ht="7.5" customHeight="1">
      <c r="B30" s="19"/>
      <c r="AQ30" s="20"/>
    </row>
    <row r="31" spans="2:43" s="7" customFormat="1" ht="15" customHeight="1">
      <c r="B31" s="23"/>
      <c r="D31" s="24" t="s">
        <v>34</v>
      </c>
      <c r="F31" s="24" t="s">
        <v>35</v>
      </c>
      <c r="L31" s="112">
        <v>0.21</v>
      </c>
      <c r="M31" s="113"/>
      <c r="N31" s="113"/>
      <c r="O31" s="113"/>
      <c r="T31" s="26" t="s">
        <v>36</v>
      </c>
      <c r="W31" s="114"/>
      <c r="X31" s="113"/>
      <c r="Y31" s="113"/>
      <c r="Z31" s="113"/>
      <c r="AA31" s="113"/>
      <c r="AB31" s="113"/>
      <c r="AC31" s="113"/>
      <c r="AD31" s="113"/>
      <c r="AE31" s="113"/>
      <c r="AK31" s="114">
        <f>W31*21%</f>
        <v>0</v>
      </c>
      <c r="AL31" s="113"/>
      <c r="AM31" s="113"/>
      <c r="AN31" s="113"/>
      <c r="AO31" s="113"/>
      <c r="AQ31" s="27"/>
    </row>
    <row r="32" spans="2:43" s="7" customFormat="1" ht="15" customHeight="1">
      <c r="B32" s="23"/>
      <c r="F32" s="24" t="s">
        <v>37</v>
      </c>
      <c r="L32" s="112">
        <v>0.15</v>
      </c>
      <c r="M32" s="113"/>
      <c r="N32" s="113"/>
      <c r="O32" s="113"/>
      <c r="T32" s="26" t="s">
        <v>36</v>
      </c>
      <c r="W32" s="114">
        <v>0</v>
      </c>
      <c r="X32" s="113"/>
      <c r="Y32" s="113"/>
      <c r="Z32" s="113"/>
      <c r="AA32" s="113"/>
      <c r="AB32" s="113"/>
      <c r="AC32" s="113"/>
      <c r="AD32" s="113"/>
      <c r="AE32" s="113"/>
      <c r="AK32" s="114">
        <v>0</v>
      </c>
      <c r="AL32" s="113"/>
      <c r="AM32" s="113"/>
      <c r="AN32" s="113"/>
      <c r="AO32" s="113"/>
      <c r="AQ32" s="27"/>
    </row>
    <row r="33" spans="2:43" s="7" customFormat="1" ht="15" customHeight="1" hidden="1">
      <c r="B33" s="23"/>
      <c r="F33" s="24" t="s">
        <v>38</v>
      </c>
      <c r="L33" s="112">
        <v>0.21</v>
      </c>
      <c r="M33" s="113"/>
      <c r="N33" s="113"/>
      <c r="O33" s="113"/>
      <c r="T33" s="26" t="s">
        <v>36</v>
      </c>
      <c r="W33" s="114" t="e">
        <f>ROUND(#REF!+SUM($BS$91:$BS$91),2)</f>
        <v>#REF!</v>
      </c>
      <c r="X33" s="113"/>
      <c r="Y33" s="113"/>
      <c r="Z33" s="113"/>
      <c r="AA33" s="113"/>
      <c r="AB33" s="113"/>
      <c r="AC33" s="113"/>
      <c r="AD33" s="113"/>
      <c r="AE33" s="113"/>
      <c r="AK33" s="114">
        <v>0</v>
      </c>
      <c r="AL33" s="113"/>
      <c r="AM33" s="113"/>
      <c r="AN33" s="113"/>
      <c r="AO33" s="113"/>
      <c r="AQ33" s="27"/>
    </row>
    <row r="34" spans="2:43" s="7" customFormat="1" ht="15" customHeight="1" hidden="1">
      <c r="B34" s="23"/>
      <c r="F34" s="24" t="s">
        <v>39</v>
      </c>
      <c r="L34" s="112">
        <v>0.15</v>
      </c>
      <c r="M34" s="113"/>
      <c r="N34" s="113"/>
      <c r="O34" s="113"/>
      <c r="T34" s="26" t="s">
        <v>36</v>
      </c>
      <c r="W34" s="114" t="e">
        <f>ROUND(#REF!+SUM($BT$91:$BT$91),2)</f>
        <v>#REF!</v>
      </c>
      <c r="X34" s="113"/>
      <c r="Y34" s="113"/>
      <c r="Z34" s="113"/>
      <c r="AA34" s="113"/>
      <c r="AB34" s="113"/>
      <c r="AC34" s="113"/>
      <c r="AD34" s="113"/>
      <c r="AE34" s="113"/>
      <c r="AK34" s="114">
        <v>0</v>
      </c>
      <c r="AL34" s="113"/>
      <c r="AM34" s="113"/>
      <c r="AN34" s="113"/>
      <c r="AO34" s="113"/>
      <c r="AQ34" s="27"/>
    </row>
    <row r="35" spans="2:43" s="7" customFormat="1" ht="15" customHeight="1" hidden="1">
      <c r="B35" s="23"/>
      <c r="F35" s="24" t="s">
        <v>40</v>
      </c>
      <c r="L35" s="112">
        <v>0</v>
      </c>
      <c r="M35" s="113"/>
      <c r="N35" s="113"/>
      <c r="O35" s="113"/>
      <c r="T35" s="26" t="s">
        <v>36</v>
      </c>
      <c r="W35" s="114" t="e">
        <f>ROUND(#REF!+SUM($BU$91:$BU$91),2)</f>
        <v>#REF!</v>
      </c>
      <c r="X35" s="113"/>
      <c r="Y35" s="113"/>
      <c r="Z35" s="113"/>
      <c r="AA35" s="113"/>
      <c r="AB35" s="113"/>
      <c r="AC35" s="113"/>
      <c r="AD35" s="113"/>
      <c r="AE35" s="113"/>
      <c r="AK35" s="114">
        <v>0</v>
      </c>
      <c r="AL35" s="113"/>
      <c r="AM35" s="113"/>
      <c r="AN35" s="113"/>
      <c r="AO35" s="113"/>
      <c r="AQ35" s="27"/>
    </row>
    <row r="36" spans="2:43" s="7" customFormat="1" ht="7.5" customHeight="1">
      <c r="B36" s="19"/>
      <c r="AQ36" s="20"/>
    </row>
    <row r="37" spans="2:43" s="7" customFormat="1" ht="27" customHeight="1">
      <c r="B37" s="19"/>
      <c r="C37" s="28"/>
      <c r="D37" s="29" t="s">
        <v>41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42</v>
      </c>
      <c r="U37" s="30"/>
      <c r="V37" s="30"/>
      <c r="W37" s="30"/>
      <c r="X37" s="115" t="s">
        <v>43</v>
      </c>
      <c r="Y37" s="94"/>
      <c r="Z37" s="94"/>
      <c r="AA37" s="94"/>
      <c r="AB37" s="94"/>
      <c r="AC37" s="30"/>
      <c r="AD37" s="30"/>
      <c r="AE37" s="30"/>
      <c r="AF37" s="30"/>
      <c r="AG37" s="30"/>
      <c r="AH37" s="30"/>
      <c r="AI37" s="30"/>
      <c r="AJ37" s="30"/>
      <c r="AK37" s="116">
        <f>AK29+AK31</f>
        <v>0</v>
      </c>
      <c r="AL37" s="94"/>
      <c r="AM37" s="94"/>
      <c r="AN37" s="94"/>
      <c r="AO37" s="95"/>
      <c r="AP37" s="28"/>
      <c r="AQ37" s="20"/>
    </row>
    <row r="38" spans="2:43" s="7" customFormat="1" ht="15" customHeight="1">
      <c r="B38" s="19"/>
      <c r="AQ38" s="20"/>
    </row>
    <row r="39" spans="2:43" s="2" customFormat="1" ht="14.25" customHeight="1">
      <c r="B39" s="11"/>
      <c r="AQ39" s="12"/>
    </row>
    <row r="40" spans="2:43" s="2" customFormat="1" ht="14.25" customHeight="1">
      <c r="B40" s="11"/>
      <c r="AQ40" s="12"/>
    </row>
    <row r="41" spans="2:43" s="2" customFormat="1" ht="14.25" customHeight="1">
      <c r="B41" s="11"/>
      <c r="AQ41" s="12"/>
    </row>
    <row r="42" spans="2:43" s="2" customFormat="1" ht="14.25" customHeight="1">
      <c r="B42" s="11"/>
      <c r="AQ42" s="12"/>
    </row>
    <row r="43" spans="2:43" s="2" customFormat="1" ht="14.25" customHeight="1">
      <c r="B43" s="11"/>
      <c r="AQ43" s="12"/>
    </row>
    <row r="44" spans="2:43" s="2" customFormat="1" ht="14.25" customHeight="1">
      <c r="B44" s="11"/>
      <c r="AQ44" s="12"/>
    </row>
    <row r="45" spans="2:43" s="2" customFormat="1" ht="14.25" customHeight="1">
      <c r="B45" s="11"/>
      <c r="AQ45" s="12"/>
    </row>
    <row r="46" spans="2:43" s="2" customFormat="1" ht="14.25" customHeight="1">
      <c r="B46" s="11"/>
      <c r="AQ46" s="12"/>
    </row>
    <row r="47" spans="2:43" s="2" customFormat="1" ht="14.25" customHeight="1">
      <c r="B47" s="11"/>
      <c r="AQ47" s="12"/>
    </row>
    <row r="48" spans="2:43" s="2" customFormat="1" ht="14.25" customHeight="1">
      <c r="B48" s="11"/>
      <c r="AQ48" s="12"/>
    </row>
    <row r="49" spans="2:43" s="7" customFormat="1" ht="15.75" customHeight="1">
      <c r="B49" s="19"/>
      <c r="D49" s="32" t="s">
        <v>44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45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1"/>
      <c r="D50" s="35"/>
      <c r="Z50" s="36"/>
      <c r="AC50" s="35"/>
      <c r="AO50" s="36"/>
      <c r="AQ50" s="12"/>
    </row>
    <row r="51" spans="2:43" s="2" customFormat="1" ht="14.25" customHeight="1">
      <c r="B51" s="11"/>
      <c r="D51" s="35"/>
      <c r="Z51" s="36"/>
      <c r="AC51" s="35"/>
      <c r="AO51" s="36"/>
      <c r="AQ51" s="12"/>
    </row>
    <row r="52" spans="2:43" s="2" customFormat="1" ht="14.25" customHeight="1">
      <c r="B52" s="11"/>
      <c r="D52" s="35"/>
      <c r="Z52" s="36"/>
      <c r="AC52" s="35"/>
      <c r="AO52" s="36"/>
      <c r="AQ52" s="12"/>
    </row>
    <row r="53" spans="2:43" s="2" customFormat="1" ht="14.25" customHeight="1">
      <c r="B53" s="11"/>
      <c r="D53" s="35"/>
      <c r="Z53" s="36"/>
      <c r="AC53" s="35"/>
      <c r="AO53" s="36"/>
      <c r="AQ53" s="12"/>
    </row>
    <row r="54" spans="2:43" s="2" customFormat="1" ht="14.25" customHeight="1">
      <c r="B54" s="11"/>
      <c r="D54" s="35"/>
      <c r="Z54" s="36"/>
      <c r="AC54" s="35"/>
      <c r="AO54" s="36"/>
      <c r="AQ54" s="12"/>
    </row>
    <row r="55" spans="2:43" s="2" customFormat="1" ht="14.25" customHeight="1">
      <c r="B55" s="11"/>
      <c r="D55" s="35"/>
      <c r="Z55" s="36"/>
      <c r="AC55" s="35"/>
      <c r="AO55" s="36"/>
      <c r="AQ55" s="12"/>
    </row>
    <row r="56" spans="2:43" s="2" customFormat="1" ht="14.25" customHeight="1">
      <c r="B56" s="11"/>
      <c r="D56" s="35"/>
      <c r="Z56" s="36"/>
      <c r="AC56" s="35"/>
      <c r="AO56" s="36"/>
      <c r="AQ56" s="12"/>
    </row>
    <row r="57" spans="2:43" s="2" customFormat="1" ht="14.25" customHeight="1">
      <c r="B57" s="11"/>
      <c r="D57" s="35"/>
      <c r="Z57" s="36"/>
      <c r="AC57" s="35"/>
      <c r="AO57" s="36"/>
      <c r="AQ57" s="12"/>
    </row>
    <row r="58" spans="2:43" s="7" customFormat="1" ht="15.75" customHeight="1">
      <c r="B58" s="19"/>
      <c r="D58" s="37" t="s">
        <v>46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47</v>
      </c>
      <c r="S58" s="38"/>
      <c r="T58" s="38"/>
      <c r="U58" s="38"/>
      <c r="V58" s="38"/>
      <c r="W58" s="38"/>
      <c r="X58" s="38"/>
      <c r="Y58" s="38"/>
      <c r="Z58" s="40"/>
      <c r="AC58" s="37" t="s">
        <v>46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47</v>
      </c>
      <c r="AN58" s="38"/>
      <c r="AO58" s="40"/>
      <c r="AQ58" s="20"/>
    </row>
    <row r="59" spans="2:43" s="2" customFormat="1" ht="14.25" customHeight="1">
      <c r="B59" s="11"/>
      <c r="AQ59" s="12"/>
    </row>
    <row r="60" spans="2:43" s="7" customFormat="1" ht="15.75" customHeight="1">
      <c r="B60" s="19"/>
      <c r="D60" s="32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49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1"/>
      <c r="D61" s="35"/>
      <c r="Z61" s="36"/>
      <c r="AC61" s="35"/>
      <c r="AO61" s="36"/>
      <c r="AQ61" s="12"/>
    </row>
    <row r="62" spans="2:43" s="2" customFormat="1" ht="14.25" customHeight="1">
      <c r="B62" s="11"/>
      <c r="D62" s="35"/>
      <c r="Z62" s="36"/>
      <c r="AC62" s="35"/>
      <c r="AO62" s="36"/>
      <c r="AQ62" s="12"/>
    </row>
    <row r="63" spans="2:43" s="2" customFormat="1" ht="14.25" customHeight="1">
      <c r="B63" s="11"/>
      <c r="D63" s="35"/>
      <c r="Z63" s="36"/>
      <c r="AC63" s="35"/>
      <c r="AO63" s="36"/>
      <c r="AQ63" s="12"/>
    </row>
    <row r="64" spans="2:43" s="2" customFormat="1" ht="14.25" customHeight="1">
      <c r="B64" s="11"/>
      <c r="D64" s="35"/>
      <c r="Z64" s="36"/>
      <c r="AC64" s="35"/>
      <c r="AO64" s="36"/>
      <c r="AQ64" s="12"/>
    </row>
    <row r="65" spans="2:43" s="2" customFormat="1" ht="14.25" customHeight="1">
      <c r="B65" s="11"/>
      <c r="D65" s="35"/>
      <c r="Z65" s="36"/>
      <c r="AC65" s="35"/>
      <c r="AO65" s="36"/>
      <c r="AQ65" s="12"/>
    </row>
    <row r="66" spans="2:43" s="2" customFormat="1" ht="14.25" customHeight="1">
      <c r="B66" s="11"/>
      <c r="D66" s="35"/>
      <c r="Z66" s="36"/>
      <c r="AC66" s="35"/>
      <c r="AO66" s="36"/>
      <c r="AQ66" s="12"/>
    </row>
    <row r="67" spans="2:43" s="2" customFormat="1" ht="14.25" customHeight="1">
      <c r="B67" s="11"/>
      <c r="D67" s="35"/>
      <c r="Z67" s="36"/>
      <c r="AC67" s="35"/>
      <c r="AO67" s="36"/>
      <c r="AQ67" s="12"/>
    </row>
    <row r="68" spans="2:43" s="2" customFormat="1" ht="14.25" customHeight="1">
      <c r="B68" s="11"/>
      <c r="D68" s="35"/>
      <c r="Z68" s="36"/>
      <c r="AC68" s="35"/>
      <c r="AO68" s="36"/>
      <c r="AQ68" s="12"/>
    </row>
    <row r="69" spans="2:43" s="7" customFormat="1" ht="15.75" customHeight="1">
      <c r="B69" s="19"/>
      <c r="D69" s="37" t="s">
        <v>46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47</v>
      </c>
      <c r="S69" s="38"/>
      <c r="T69" s="38"/>
      <c r="U69" s="38"/>
      <c r="V69" s="38"/>
      <c r="W69" s="38"/>
      <c r="X69" s="38"/>
      <c r="Y69" s="38"/>
      <c r="Z69" s="40"/>
      <c r="AC69" s="37" t="s">
        <v>46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47</v>
      </c>
      <c r="AN69" s="38"/>
      <c r="AO69" s="40"/>
      <c r="AQ69" s="20"/>
    </row>
    <row r="70" spans="2:43" s="7" customFormat="1" ht="7.5" customHeight="1">
      <c r="B70" s="19"/>
      <c r="AQ70" s="20"/>
    </row>
    <row r="71" spans="2:43" s="7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7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7" customFormat="1" ht="37.5" customHeight="1">
      <c r="B76" s="19"/>
      <c r="C76" s="117" t="s">
        <v>50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20"/>
    </row>
    <row r="77" spans="2:43" s="14" customFormat="1" ht="15" customHeight="1">
      <c r="B77" s="47"/>
      <c r="C77" s="16" t="s">
        <v>10</v>
      </c>
      <c r="L77" s="14" t="str">
        <f>$K$5</f>
        <v>133202001</v>
      </c>
      <c r="AQ77" s="48"/>
    </row>
    <row r="78" spans="2:43" s="49" customFormat="1" ht="37.5" customHeight="1">
      <c r="B78" s="50"/>
      <c r="C78" s="49" t="s">
        <v>12</v>
      </c>
      <c r="L78" s="109" t="str">
        <f>$K$6</f>
        <v>Stavební část, Výměna chladícího systému MAKRO Olomouc</v>
      </c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Q78" s="51"/>
    </row>
    <row r="79" spans="2:43" s="7" customFormat="1" ht="7.5" customHeight="1">
      <c r="B79" s="19"/>
      <c r="AQ79" s="20"/>
    </row>
    <row r="80" spans="2:43" s="7" customFormat="1" ht="15.75" customHeight="1">
      <c r="B80" s="19"/>
      <c r="C80" s="16" t="s">
        <v>18</v>
      </c>
      <c r="L80" s="52" t="str">
        <f>IF($K$8="","",$K$8)</f>
        <v> </v>
      </c>
      <c r="AI80" s="16" t="s">
        <v>20</v>
      </c>
      <c r="AM80" s="53">
        <f>IF($AN$8="","",$AN$8)</f>
      </c>
      <c r="AQ80" s="20"/>
    </row>
    <row r="81" spans="2:43" s="7" customFormat="1" ht="7.5" customHeight="1">
      <c r="B81" s="19"/>
      <c r="AQ81" s="20"/>
    </row>
    <row r="82" spans="2:43" s="7" customFormat="1" ht="18.75" customHeight="1">
      <c r="B82" s="19"/>
      <c r="C82" s="16" t="s">
        <v>23</v>
      </c>
      <c r="L82" s="14" t="str">
        <f>IF($E$11="","",$E$11)</f>
        <v> </v>
      </c>
      <c r="AI82" s="16" t="s">
        <v>27</v>
      </c>
      <c r="AM82" s="110" t="str">
        <f>IF($E$17="","",$E$17)</f>
        <v> </v>
      </c>
      <c r="AN82" s="99"/>
      <c r="AO82" s="99"/>
      <c r="AP82" s="99"/>
      <c r="AQ82" s="20"/>
    </row>
    <row r="83" spans="2:43" s="7" customFormat="1" ht="15.75" customHeight="1">
      <c r="B83" s="19"/>
      <c r="C83" s="16" t="s">
        <v>26</v>
      </c>
      <c r="L83" s="14" t="str">
        <f>IF($E$14="","",$E$14)</f>
        <v> </v>
      </c>
      <c r="AI83" s="16" t="s">
        <v>29</v>
      </c>
      <c r="AM83" s="110" t="str">
        <f>IF($E$20="","",$E$20)</f>
        <v> </v>
      </c>
      <c r="AN83" s="99"/>
      <c r="AO83" s="99"/>
      <c r="AP83" s="99"/>
      <c r="AQ83" s="20"/>
    </row>
    <row r="84" spans="2:43" s="7" customFormat="1" ht="12" customHeight="1">
      <c r="B84" s="19"/>
      <c r="AQ84" s="20"/>
    </row>
    <row r="85" spans="2:43" s="7" customFormat="1" ht="30" customHeight="1">
      <c r="B85" s="19"/>
      <c r="C85" s="111" t="s">
        <v>51</v>
      </c>
      <c r="D85" s="94"/>
      <c r="E85" s="94"/>
      <c r="F85" s="94"/>
      <c r="G85" s="94"/>
      <c r="H85" s="30"/>
      <c r="I85" s="93" t="s">
        <v>52</v>
      </c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3" t="s">
        <v>53</v>
      </c>
      <c r="AH85" s="94"/>
      <c r="AI85" s="94"/>
      <c r="AJ85" s="94"/>
      <c r="AK85" s="94"/>
      <c r="AL85" s="94"/>
      <c r="AM85" s="94"/>
      <c r="AN85" s="93" t="s">
        <v>54</v>
      </c>
      <c r="AO85" s="94"/>
      <c r="AP85" s="95"/>
      <c r="AQ85" s="20"/>
    </row>
    <row r="86" spans="2:43" s="7" customFormat="1" ht="12" customHeight="1">
      <c r="B86" s="19"/>
      <c r="AQ86" s="20"/>
    </row>
    <row r="87" spans="2:63" s="49" customFormat="1" ht="33" customHeight="1">
      <c r="B87" s="50"/>
      <c r="C87" s="54" t="s">
        <v>55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98"/>
      <c r="AH87" s="108"/>
      <c r="AI87" s="108"/>
      <c r="AJ87" s="108"/>
      <c r="AK87" s="108"/>
      <c r="AL87" s="108"/>
      <c r="AM87" s="108"/>
      <c r="AN87" s="98">
        <f>AG87*1.21</f>
        <v>0</v>
      </c>
      <c r="AO87" s="108"/>
      <c r="AP87" s="108"/>
      <c r="AQ87" s="51"/>
      <c r="BF87" s="49" t="s">
        <v>56</v>
      </c>
      <c r="BG87" s="49" t="s">
        <v>57</v>
      </c>
      <c r="BI87" s="49" t="s">
        <v>58</v>
      </c>
      <c r="BJ87" s="49" t="s">
        <v>59</v>
      </c>
      <c r="BK87" s="49" t="s">
        <v>60</v>
      </c>
    </row>
    <row r="88" spans="2:63" s="55" customFormat="1" ht="28.5" customHeight="1">
      <c r="B88" s="56"/>
      <c r="C88" s="57"/>
      <c r="D88" s="106" t="s">
        <v>11</v>
      </c>
      <c r="E88" s="107"/>
      <c r="F88" s="107"/>
      <c r="G88" s="107"/>
      <c r="H88" s="107"/>
      <c r="I88" s="57"/>
      <c r="J88" s="106" t="s">
        <v>13</v>
      </c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2">
        <f>'133202001 - Stavební část...'!$M$29</f>
        <v>0</v>
      </c>
      <c r="AH88" s="103"/>
      <c r="AI88" s="103"/>
      <c r="AJ88" s="103"/>
      <c r="AK88" s="103"/>
      <c r="AL88" s="103"/>
      <c r="AM88" s="103"/>
      <c r="AN88" s="102">
        <v>0</v>
      </c>
      <c r="AO88" s="103"/>
      <c r="AP88" s="103"/>
      <c r="AQ88" s="58"/>
      <c r="BG88" s="55" t="s">
        <v>17</v>
      </c>
      <c r="BH88" s="55" t="s">
        <v>61</v>
      </c>
      <c r="BI88" s="55" t="s">
        <v>58</v>
      </c>
      <c r="BJ88" s="55" t="s">
        <v>59</v>
      </c>
      <c r="BK88" s="55" t="s">
        <v>60</v>
      </c>
    </row>
    <row r="89" spans="2:43" s="2" customFormat="1" ht="14.25" customHeight="1">
      <c r="B89" s="11"/>
      <c r="AQ89" s="12"/>
    </row>
    <row r="90" spans="2:43" s="7" customFormat="1" ht="30.75" customHeight="1">
      <c r="B90" s="19"/>
      <c r="C90" s="54" t="s">
        <v>62</v>
      </c>
      <c r="AG90" s="98">
        <v>0</v>
      </c>
      <c r="AH90" s="99"/>
      <c r="AI90" s="99"/>
      <c r="AJ90" s="99"/>
      <c r="AK90" s="99"/>
      <c r="AL90" s="99"/>
      <c r="AM90" s="99"/>
      <c r="AN90" s="98">
        <v>0</v>
      </c>
      <c r="AO90" s="99"/>
      <c r="AP90" s="99"/>
      <c r="AQ90" s="20"/>
    </row>
    <row r="91" spans="2:43" s="7" customFormat="1" ht="12" customHeight="1">
      <c r="B91" s="19"/>
      <c r="AQ91" s="20"/>
    </row>
    <row r="92" spans="2:43" s="7" customFormat="1" ht="30.75" customHeight="1">
      <c r="B92" s="19"/>
      <c r="C92" s="59" t="s">
        <v>63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00">
        <f>ROUND($AG$87+$AG$90,2)</f>
        <v>0</v>
      </c>
      <c r="AH92" s="101"/>
      <c r="AI92" s="101"/>
      <c r="AJ92" s="101"/>
      <c r="AK92" s="101"/>
      <c r="AL92" s="101"/>
      <c r="AM92" s="101"/>
      <c r="AN92" s="100">
        <f>$AN$87+$AN$90</f>
        <v>0</v>
      </c>
      <c r="AO92" s="101"/>
      <c r="AP92" s="101"/>
      <c r="AQ92" s="20"/>
    </row>
    <row r="93" spans="2:43" s="7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/>
  <mergeCells count="43">
    <mergeCell ref="C2:AP2"/>
    <mergeCell ref="C4:AP4"/>
    <mergeCell ref="K5:AO5"/>
    <mergeCell ref="K6:AO6"/>
    <mergeCell ref="E23:AN23"/>
    <mergeCell ref="AK26:AO26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AN85:AP85"/>
    <mergeCell ref="AK27:AO27"/>
    <mergeCell ref="AG90:AM90"/>
    <mergeCell ref="AN90:AP90"/>
    <mergeCell ref="AG92:AM92"/>
    <mergeCell ref="AN92:AP92"/>
    <mergeCell ref="AN88:AP88"/>
    <mergeCell ref="AG88:AM88"/>
    <mergeCell ref="AK29:AO29"/>
  </mergeCells>
  <printOptions/>
  <pageMargins left="0.5902777910232544" right="0.5902777910232544" top="0.5208333730697632" bottom="0.4861111342906952" header="0" footer="0"/>
  <pageSetup blackAndWhite="1" fitToHeight="999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53"/>
  <sheetViews>
    <sheetView showGridLines="0" tabSelected="1" zoomScalePageLayoutView="0" workbookViewId="0" topLeftCell="A1">
      <pane ySplit="1" topLeftCell="A143" activePane="bottomLeft" state="frozen"/>
      <selection pane="topLeft" activeCell="A1" sqref="A1"/>
      <selection pane="bottomLeft" activeCell="U115" sqref="U11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16.33203125" style="2" customWidth="1"/>
    <col min="21" max="21" width="11" style="2" customWidth="1"/>
    <col min="22" max="22" width="15" style="2" customWidth="1"/>
    <col min="23" max="23" width="16.33203125" style="2" customWidth="1"/>
    <col min="24" max="35" width="10.5" style="1" customWidth="1"/>
    <col min="36" max="56" width="10.5" style="2" hidden="1" customWidth="1"/>
    <col min="57" max="16384" width="10.5" style="1" customWidth="1"/>
  </cols>
  <sheetData>
    <row r="1" spans="1:248" s="3" customFormat="1" ht="22.5" customHeight="1">
      <c r="A1" s="5"/>
      <c r="B1" s="5"/>
      <c r="C1" s="5"/>
      <c r="D1" s="6" t="s">
        <v>1</v>
      </c>
      <c r="E1" s="5"/>
      <c r="F1" s="5"/>
      <c r="G1" s="5"/>
      <c r="H1" s="121"/>
      <c r="I1" s="122"/>
      <c r="J1" s="122"/>
      <c r="K1" s="122"/>
      <c r="L1" s="5"/>
      <c r="M1" s="5"/>
      <c r="N1" s="5"/>
      <c r="O1" s="6" t="s">
        <v>64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pans="3:38" s="2" customFormat="1" ht="37.5" customHeight="1">
      <c r="C2" s="118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S2" s="123" t="s">
        <v>4</v>
      </c>
      <c r="T2" s="97"/>
      <c r="U2" s="97"/>
      <c r="AL2" s="2" t="s">
        <v>59</v>
      </c>
    </row>
    <row r="3" spans="2:38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L3" s="2" t="s">
        <v>65</v>
      </c>
    </row>
    <row r="4" spans="2:38" s="2" customFormat="1" ht="37.5" customHeight="1">
      <c r="B4" s="11"/>
      <c r="C4" s="117" t="s">
        <v>66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12"/>
      <c r="AL4" s="2" t="s">
        <v>2</v>
      </c>
    </row>
    <row r="5" spans="2:18" s="2" customFormat="1" ht="7.5" customHeight="1">
      <c r="B5" s="11"/>
      <c r="R5" s="12"/>
    </row>
    <row r="6" spans="2:18" s="7" customFormat="1" ht="33.75" customHeight="1">
      <c r="B6" s="19"/>
      <c r="D6" s="15" t="s">
        <v>12</v>
      </c>
      <c r="F6" s="119" t="s">
        <v>176</v>
      </c>
      <c r="G6" s="99"/>
      <c r="H6" s="99"/>
      <c r="I6" s="99"/>
      <c r="J6" s="99"/>
      <c r="K6" s="99"/>
      <c r="L6" s="99"/>
      <c r="M6" s="99"/>
      <c r="N6" s="99"/>
      <c r="O6" s="99"/>
      <c r="P6" s="99"/>
      <c r="R6" s="20"/>
    </row>
    <row r="7" spans="2:18" s="7" customFormat="1" ht="15" customHeight="1">
      <c r="B7" s="19"/>
      <c r="D7" s="16" t="s">
        <v>15</v>
      </c>
      <c r="F7" s="14"/>
      <c r="M7" s="16" t="s">
        <v>16</v>
      </c>
      <c r="O7" s="14"/>
      <c r="R7" s="20"/>
    </row>
    <row r="8" spans="2:18" s="7" customFormat="1" ht="15" customHeight="1">
      <c r="B8" s="19"/>
      <c r="D8" s="16" t="s">
        <v>18</v>
      </c>
      <c r="F8" s="14" t="s">
        <v>19</v>
      </c>
      <c r="M8" s="16" t="s">
        <v>20</v>
      </c>
      <c r="O8" s="134">
        <v>44117</v>
      </c>
      <c r="P8" s="99"/>
      <c r="R8" s="20"/>
    </row>
    <row r="9" spans="2:18" s="7" customFormat="1" ht="12" customHeight="1">
      <c r="B9" s="19"/>
      <c r="R9" s="20"/>
    </row>
    <row r="10" spans="2:18" s="7" customFormat="1" ht="15" customHeight="1">
      <c r="B10" s="19"/>
      <c r="D10" s="16" t="s">
        <v>23</v>
      </c>
      <c r="M10" s="16" t="s">
        <v>24</v>
      </c>
      <c r="O10" s="110">
        <f>IF('Rekapitulace stavby'!$AN$10="","",'Rekapitulace stavby'!$AN$10)</f>
      </c>
      <c r="P10" s="99"/>
      <c r="R10" s="20"/>
    </row>
    <row r="11" spans="2:18" s="7" customFormat="1" ht="18.75" customHeight="1">
      <c r="B11" s="19"/>
      <c r="E11" s="14" t="str">
        <f>IF('Rekapitulace stavby'!$E$11="","",'Rekapitulace stavby'!$E$11)</f>
        <v> </v>
      </c>
      <c r="M11" s="16" t="s">
        <v>25</v>
      </c>
      <c r="O11" s="110">
        <f>IF('Rekapitulace stavby'!$AN$11="","",'Rekapitulace stavby'!$AN$11)</f>
      </c>
      <c r="P11" s="99"/>
      <c r="R11" s="20"/>
    </row>
    <row r="12" spans="2:18" s="7" customFormat="1" ht="7.5" customHeight="1">
      <c r="B12" s="19"/>
      <c r="R12" s="20"/>
    </row>
    <row r="13" spans="2:18" s="7" customFormat="1" ht="15" customHeight="1">
      <c r="B13" s="19"/>
      <c r="D13" s="16" t="s">
        <v>26</v>
      </c>
      <c r="M13" s="16" t="s">
        <v>24</v>
      </c>
      <c r="O13" s="110">
        <f>IF('Rekapitulace stavby'!$AN$13="","",'Rekapitulace stavby'!$AN$13)</f>
      </c>
      <c r="P13" s="99"/>
      <c r="R13" s="20"/>
    </row>
    <row r="14" spans="2:18" s="7" customFormat="1" ht="18.75" customHeight="1">
      <c r="B14" s="19"/>
      <c r="E14" s="14" t="str">
        <f>IF('Rekapitulace stavby'!$E$14="","",'Rekapitulace stavby'!$E$14)</f>
        <v> </v>
      </c>
      <c r="M14" s="16" t="s">
        <v>25</v>
      </c>
      <c r="O14" s="110">
        <f>IF('Rekapitulace stavby'!$AN$14="","",'Rekapitulace stavby'!$AN$14)</f>
      </c>
      <c r="P14" s="99"/>
      <c r="R14" s="20"/>
    </row>
    <row r="15" spans="2:18" s="7" customFormat="1" ht="7.5" customHeight="1">
      <c r="B15" s="19"/>
      <c r="R15" s="20"/>
    </row>
    <row r="16" spans="2:18" s="7" customFormat="1" ht="15" customHeight="1">
      <c r="B16" s="19"/>
      <c r="D16" s="16" t="s">
        <v>27</v>
      </c>
      <c r="M16" s="16" t="s">
        <v>24</v>
      </c>
      <c r="O16" s="110">
        <f>IF('Rekapitulace stavby'!$AN$16="","",'Rekapitulace stavby'!$AN$16)</f>
      </c>
      <c r="P16" s="99"/>
      <c r="R16" s="20"/>
    </row>
    <row r="17" spans="2:18" s="7" customFormat="1" ht="18.75" customHeight="1">
      <c r="B17" s="19"/>
      <c r="E17" s="14" t="str">
        <f>IF('Rekapitulace stavby'!$E$17="","",'Rekapitulace stavby'!$E$17)</f>
        <v> </v>
      </c>
      <c r="M17" s="16" t="s">
        <v>25</v>
      </c>
      <c r="O17" s="110">
        <f>IF('Rekapitulace stavby'!$AN$17="","",'Rekapitulace stavby'!$AN$17)</f>
      </c>
      <c r="P17" s="99"/>
      <c r="R17" s="20"/>
    </row>
    <row r="18" spans="2:18" s="7" customFormat="1" ht="7.5" customHeight="1">
      <c r="B18" s="19"/>
      <c r="R18" s="20"/>
    </row>
    <row r="19" spans="2:18" s="7" customFormat="1" ht="15" customHeight="1">
      <c r="B19" s="19"/>
      <c r="D19" s="16" t="s">
        <v>29</v>
      </c>
      <c r="M19" s="16" t="s">
        <v>24</v>
      </c>
      <c r="O19" s="110">
        <f>IF('Rekapitulace stavby'!$AN$19="","",'Rekapitulace stavby'!$AN$19)</f>
      </c>
      <c r="P19" s="99"/>
      <c r="R19" s="20"/>
    </row>
    <row r="20" spans="2:18" s="7" customFormat="1" ht="18.75" customHeight="1">
      <c r="B20" s="19"/>
      <c r="E20" s="14" t="str">
        <f>IF('Rekapitulace stavby'!$E$20="","",'Rekapitulace stavby'!$E$20)</f>
        <v> </v>
      </c>
      <c r="M20" s="16" t="s">
        <v>25</v>
      </c>
      <c r="O20" s="110">
        <f>IF('Rekapitulace stavby'!$AN$20="","",'Rekapitulace stavby'!$AN$20)</f>
      </c>
      <c r="P20" s="99"/>
      <c r="R20" s="20"/>
    </row>
    <row r="21" spans="2:18" s="7" customFormat="1" ht="7.5" customHeight="1">
      <c r="B21" s="19"/>
      <c r="R21" s="20"/>
    </row>
    <row r="22" spans="2:18" s="7" customFormat="1" ht="15" customHeight="1">
      <c r="B22" s="19"/>
      <c r="D22" s="16" t="s">
        <v>30</v>
      </c>
      <c r="R22" s="20"/>
    </row>
    <row r="23" spans="2:18" s="60" customFormat="1" ht="15.75" customHeight="1">
      <c r="B23" s="61"/>
      <c r="E23" s="120"/>
      <c r="F23" s="140"/>
      <c r="G23" s="140"/>
      <c r="H23" s="140"/>
      <c r="I23" s="140"/>
      <c r="J23" s="140"/>
      <c r="K23" s="140"/>
      <c r="L23" s="140"/>
      <c r="R23" s="62"/>
    </row>
    <row r="24" spans="2:18" s="7" customFormat="1" ht="7.5" customHeight="1">
      <c r="B24" s="19"/>
      <c r="R24" s="20"/>
    </row>
    <row r="25" spans="2:18" s="7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0"/>
    </row>
    <row r="26" spans="2:18" s="7" customFormat="1" ht="15" customHeight="1">
      <c r="B26" s="19"/>
      <c r="D26" s="63" t="s">
        <v>67</v>
      </c>
      <c r="M26" s="96"/>
      <c r="N26" s="99"/>
      <c r="O26" s="99"/>
      <c r="P26" s="99"/>
      <c r="R26" s="20"/>
    </row>
    <row r="27" spans="2:18" s="7" customFormat="1" ht="15" customHeight="1">
      <c r="B27" s="19"/>
      <c r="D27" s="18" t="s">
        <v>68</v>
      </c>
      <c r="M27" s="96">
        <f>$N$101</f>
        <v>0</v>
      </c>
      <c r="N27" s="99"/>
      <c r="O27" s="99"/>
      <c r="P27" s="99"/>
      <c r="R27" s="20"/>
    </row>
    <row r="28" spans="2:18" s="7" customFormat="1" ht="7.5" customHeight="1">
      <c r="B28" s="19"/>
      <c r="R28" s="20"/>
    </row>
    <row r="29" spans="2:18" s="7" customFormat="1" ht="26.25" customHeight="1">
      <c r="B29" s="19"/>
      <c r="D29" s="64" t="s">
        <v>33</v>
      </c>
      <c r="M29" s="141">
        <f>ROUND($M$26+$M$27,2)</f>
        <v>0</v>
      </c>
      <c r="N29" s="99"/>
      <c r="O29" s="99"/>
      <c r="P29" s="99"/>
      <c r="R29" s="20"/>
    </row>
    <row r="30" spans="2:18" s="7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20"/>
    </row>
    <row r="31" spans="2:18" s="7" customFormat="1" ht="15" customHeight="1">
      <c r="B31" s="19"/>
      <c r="D31" s="24" t="s">
        <v>34</v>
      </c>
      <c r="E31" s="24" t="s">
        <v>35</v>
      </c>
      <c r="F31" s="25">
        <v>0.21</v>
      </c>
      <c r="G31" s="65" t="s">
        <v>36</v>
      </c>
      <c r="H31" s="139"/>
      <c r="I31" s="99"/>
      <c r="J31" s="99"/>
      <c r="M31" s="139">
        <f>H31*21%</f>
        <v>0</v>
      </c>
      <c r="N31" s="99"/>
      <c r="O31" s="99"/>
      <c r="P31" s="99"/>
      <c r="R31" s="20"/>
    </row>
    <row r="32" spans="2:18" s="7" customFormat="1" ht="15" customHeight="1">
      <c r="B32" s="19"/>
      <c r="E32" s="24" t="s">
        <v>37</v>
      </c>
      <c r="F32" s="25">
        <v>0.15</v>
      </c>
      <c r="G32" s="65" t="s">
        <v>36</v>
      </c>
      <c r="H32" s="139">
        <v>0</v>
      </c>
      <c r="I32" s="99"/>
      <c r="J32" s="99"/>
      <c r="M32" s="139">
        <v>0</v>
      </c>
      <c r="N32" s="99"/>
      <c r="O32" s="99"/>
      <c r="P32" s="99"/>
      <c r="R32" s="20"/>
    </row>
    <row r="33" spans="2:18" s="7" customFormat="1" ht="15" customHeight="1" hidden="1">
      <c r="B33" s="19"/>
      <c r="E33" s="24" t="s">
        <v>38</v>
      </c>
      <c r="F33" s="25">
        <v>0.21</v>
      </c>
      <c r="G33" s="65" t="s">
        <v>36</v>
      </c>
      <c r="H33" s="139" t="e">
        <f>ROUND((SUM($AY$101:$AY$102)+SUM($AY$119:$AY$152)),2)</f>
        <v>#REF!</v>
      </c>
      <c r="I33" s="99"/>
      <c r="J33" s="99"/>
      <c r="M33" s="139">
        <v>0</v>
      </c>
      <c r="N33" s="99"/>
      <c r="O33" s="99"/>
      <c r="P33" s="99"/>
      <c r="R33" s="20"/>
    </row>
    <row r="34" spans="2:18" s="7" customFormat="1" ht="15" customHeight="1" hidden="1">
      <c r="B34" s="19"/>
      <c r="E34" s="24" t="s">
        <v>39</v>
      </c>
      <c r="F34" s="25">
        <v>0.15</v>
      </c>
      <c r="G34" s="65" t="s">
        <v>36</v>
      </c>
      <c r="H34" s="139" t="e">
        <f>ROUND((SUM($AZ$101:$AZ$102)+SUM($AZ$119:$AZ$152)),2)</f>
        <v>#REF!</v>
      </c>
      <c r="I34" s="99"/>
      <c r="J34" s="99"/>
      <c r="M34" s="139">
        <v>0</v>
      </c>
      <c r="N34" s="99"/>
      <c r="O34" s="99"/>
      <c r="P34" s="99"/>
      <c r="R34" s="20"/>
    </row>
    <row r="35" spans="2:18" s="7" customFormat="1" ht="15" customHeight="1" hidden="1">
      <c r="B35" s="19"/>
      <c r="E35" s="24" t="s">
        <v>40</v>
      </c>
      <c r="F35" s="25">
        <v>0</v>
      </c>
      <c r="G35" s="65" t="s">
        <v>36</v>
      </c>
      <c r="H35" s="139" t="e">
        <f>ROUND((SUM($BA$101:$BA$102)+SUM($BA$119:$BA$152)),2)</f>
        <v>#REF!</v>
      </c>
      <c r="I35" s="99"/>
      <c r="J35" s="99"/>
      <c r="M35" s="139">
        <v>0</v>
      </c>
      <c r="N35" s="99"/>
      <c r="O35" s="99"/>
      <c r="P35" s="99"/>
      <c r="R35" s="20"/>
    </row>
    <row r="36" spans="2:18" s="7" customFormat="1" ht="7.5" customHeight="1">
      <c r="B36" s="19"/>
      <c r="R36" s="20"/>
    </row>
    <row r="37" spans="2:18" s="7" customFormat="1" ht="26.25" customHeight="1">
      <c r="B37" s="19"/>
      <c r="C37" s="28"/>
      <c r="D37" s="29" t="s">
        <v>41</v>
      </c>
      <c r="E37" s="30"/>
      <c r="F37" s="30"/>
      <c r="G37" s="66" t="s">
        <v>42</v>
      </c>
      <c r="H37" s="31" t="s">
        <v>43</v>
      </c>
      <c r="I37" s="30"/>
      <c r="J37" s="30"/>
      <c r="K37" s="30"/>
      <c r="L37" s="116">
        <f>SUM($M$29:$M$35)</f>
        <v>0</v>
      </c>
      <c r="M37" s="94"/>
      <c r="N37" s="94"/>
      <c r="O37" s="94"/>
      <c r="P37" s="95"/>
      <c r="Q37" s="28"/>
      <c r="R37" s="20"/>
    </row>
    <row r="38" spans="2:18" s="7" customFormat="1" ht="15" customHeight="1">
      <c r="B38" s="19"/>
      <c r="R38" s="20"/>
    </row>
    <row r="39" spans="2:18" s="7" customFormat="1" ht="15" customHeight="1">
      <c r="B39" s="19"/>
      <c r="R39" s="20"/>
    </row>
    <row r="40" spans="2:18" s="2" customFormat="1" ht="14.25" customHeight="1">
      <c r="B40" s="11"/>
      <c r="R40" s="12"/>
    </row>
    <row r="41" spans="2:18" s="2" customFormat="1" ht="14.25" customHeight="1">
      <c r="B41" s="11"/>
      <c r="R41" s="12"/>
    </row>
    <row r="42" spans="2:18" s="2" customFormat="1" ht="14.25" customHeight="1">
      <c r="B42" s="11"/>
      <c r="R42" s="12"/>
    </row>
    <row r="43" spans="2:18" s="2" customFormat="1" ht="14.25" customHeight="1">
      <c r="B43" s="11"/>
      <c r="R43" s="12"/>
    </row>
    <row r="44" spans="2:18" s="2" customFormat="1" ht="14.25" customHeight="1">
      <c r="B44" s="11"/>
      <c r="R44" s="12"/>
    </row>
    <row r="45" spans="2:18" s="2" customFormat="1" ht="14.25" customHeight="1">
      <c r="B45" s="11"/>
      <c r="R45" s="12"/>
    </row>
    <row r="46" spans="2:18" s="2" customFormat="1" ht="14.25" customHeight="1">
      <c r="B46" s="11"/>
      <c r="R46" s="12"/>
    </row>
    <row r="47" spans="2:18" s="2" customFormat="1" ht="14.25" customHeight="1">
      <c r="B47" s="11"/>
      <c r="R47" s="12"/>
    </row>
    <row r="48" spans="2:18" s="2" customFormat="1" ht="14.25" customHeight="1">
      <c r="B48" s="11"/>
      <c r="R48" s="12"/>
    </row>
    <row r="49" spans="2:18" s="2" customFormat="1" ht="14.25" customHeight="1">
      <c r="B49" s="11"/>
      <c r="R49" s="12"/>
    </row>
    <row r="50" spans="2:18" s="7" customFormat="1" ht="15.75" customHeight="1">
      <c r="B50" s="19"/>
      <c r="D50" s="32" t="s">
        <v>44</v>
      </c>
      <c r="E50" s="33"/>
      <c r="F50" s="33"/>
      <c r="G50" s="33"/>
      <c r="H50" s="34"/>
      <c r="J50" s="32" t="s">
        <v>45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1"/>
      <c r="D51" s="35"/>
      <c r="H51" s="36"/>
      <c r="J51" s="35"/>
      <c r="P51" s="36"/>
      <c r="R51" s="12"/>
    </row>
    <row r="52" spans="2:18" s="2" customFormat="1" ht="14.25" customHeight="1">
      <c r="B52" s="11"/>
      <c r="D52" s="35"/>
      <c r="H52" s="36"/>
      <c r="J52" s="35"/>
      <c r="P52" s="36"/>
      <c r="R52" s="12"/>
    </row>
    <row r="53" spans="2:18" s="2" customFormat="1" ht="14.25" customHeight="1">
      <c r="B53" s="11"/>
      <c r="D53" s="35"/>
      <c r="H53" s="36"/>
      <c r="J53" s="35"/>
      <c r="P53" s="36"/>
      <c r="R53" s="12"/>
    </row>
    <row r="54" spans="2:18" s="2" customFormat="1" ht="14.25" customHeight="1">
      <c r="B54" s="11"/>
      <c r="D54" s="35"/>
      <c r="H54" s="36"/>
      <c r="J54" s="35"/>
      <c r="P54" s="36"/>
      <c r="R54" s="12"/>
    </row>
    <row r="55" spans="2:18" s="2" customFormat="1" ht="14.25" customHeight="1">
      <c r="B55" s="11"/>
      <c r="D55" s="35"/>
      <c r="H55" s="36"/>
      <c r="J55" s="35"/>
      <c r="P55" s="36"/>
      <c r="R55" s="12"/>
    </row>
    <row r="56" spans="2:18" s="2" customFormat="1" ht="14.25" customHeight="1">
      <c r="B56" s="11"/>
      <c r="D56" s="35"/>
      <c r="H56" s="36"/>
      <c r="J56" s="35"/>
      <c r="P56" s="36"/>
      <c r="R56" s="12"/>
    </row>
    <row r="57" spans="2:18" s="2" customFormat="1" ht="14.25" customHeight="1">
      <c r="B57" s="11"/>
      <c r="D57" s="35"/>
      <c r="H57" s="36"/>
      <c r="J57" s="35"/>
      <c r="P57" s="36"/>
      <c r="R57" s="12"/>
    </row>
    <row r="58" spans="2:18" s="2" customFormat="1" ht="14.25" customHeight="1">
      <c r="B58" s="11"/>
      <c r="D58" s="35"/>
      <c r="H58" s="36"/>
      <c r="J58" s="35"/>
      <c r="P58" s="36"/>
      <c r="R58" s="12"/>
    </row>
    <row r="59" spans="2:18" s="7" customFormat="1" ht="15.75" customHeight="1">
      <c r="B59" s="19"/>
      <c r="D59" s="37" t="s">
        <v>46</v>
      </c>
      <c r="E59" s="38"/>
      <c r="F59" s="38"/>
      <c r="G59" s="39" t="s">
        <v>47</v>
      </c>
      <c r="H59" s="40"/>
      <c r="J59" s="37" t="s">
        <v>46</v>
      </c>
      <c r="K59" s="38"/>
      <c r="L59" s="38"/>
      <c r="M59" s="38"/>
      <c r="N59" s="39" t="s">
        <v>47</v>
      </c>
      <c r="O59" s="38"/>
      <c r="P59" s="40"/>
      <c r="R59" s="20"/>
    </row>
    <row r="60" spans="2:18" s="2" customFormat="1" ht="14.25" customHeight="1">
      <c r="B60" s="11"/>
      <c r="R60" s="12"/>
    </row>
    <row r="61" spans="2:18" s="7" customFormat="1" ht="15.75" customHeight="1">
      <c r="B61" s="19"/>
      <c r="D61" s="32" t="s">
        <v>48</v>
      </c>
      <c r="E61" s="33"/>
      <c r="F61" s="33"/>
      <c r="G61" s="33"/>
      <c r="H61" s="34"/>
      <c r="J61" s="32" t="s">
        <v>49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1"/>
      <c r="D62" s="35"/>
      <c r="H62" s="36"/>
      <c r="J62" s="35"/>
      <c r="P62" s="36"/>
      <c r="R62" s="12"/>
    </row>
    <row r="63" spans="2:18" s="2" customFormat="1" ht="14.25" customHeight="1">
      <c r="B63" s="11"/>
      <c r="D63" s="35"/>
      <c r="H63" s="36"/>
      <c r="J63" s="35"/>
      <c r="P63" s="36"/>
      <c r="R63" s="12"/>
    </row>
    <row r="64" spans="2:18" s="2" customFormat="1" ht="14.25" customHeight="1">
      <c r="B64" s="11"/>
      <c r="D64" s="35"/>
      <c r="H64" s="36"/>
      <c r="J64" s="35"/>
      <c r="P64" s="36"/>
      <c r="R64" s="12"/>
    </row>
    <row r="65" spans="2:18" s="2" customFormat="1" ht="14.25" customHeight="1">
      <c r="B65" s="11"/>
      <c r="D65" s="35"/>
      <c r="H65" s="36"/>
      <c r="J65" s="35"/>
      <c r="P65" s="36"/>
      <c r="R65" s="12"/>
    </row>
    <row r="66" spans="2:18" s="2" customFormat="1" ht="14.25" customHeight="1">
      <c r="B66" s="11"/>
      <c r="D66" s="35"/>
      <c r="H66" s="36"/>
      <c r="J66" s="35"/>
      <c r="P66" s="36"/>
      <c r="R66" s="12"/>
    </row>
    <row r="67" spans="2:18" s="2" customFormat="1" ht="14.25" customHeight="1">
      <c r="B67" s="11"/>
      <c r="D67" s="35"/>
      <c r="H67" s="36"/>
      <c r="J67" s="35"/>
      <c r="P67" s="36"/>
      <c r="R67" s="12"/>
    </row>
    <row r="68" spans="2:18" s="2" customFormat="1" ht="14.25" customHeight="1">
      <c r="B68" s="11"/>
      <c r="D68" s="35"/>
      <c r="H68" s="36"/>
      <c r="J68" s="35"/>
      <c r="P68" s="36"/>
      <c r="R68" s="12"/>
    </row>
    <row r="69" spans="2:18" s="2" customFormat="1" ht="14.25" customHeight="1">
      <c r="B69" s="11"/>
      <c r="D69" s="35"/>
      <c r="H69" s="36"/>
      <c r="J69" s="35"/>
      <c r="P69" s="36"/>
      <c r="R69" s="12"/>
    </row>
    <row r="70" spans="2:18" s="7" customFormat="1" ht="15.75" customHeight="1">
      <c r="B70" s="19"/>
      <c r="D70" s="37" t="s">
        <v>46</v>
      </c>
      <c r="E70" s="38"/>
      <c r="F70" s="38"/>
      <c r="G70" s="39" t="s">
        <v>47</v>
      </c>
      <c r="H70" s="40"/>
      <c r="J70" s="37" t="s">
        <v>46</v>
      </c>
      <c r="K70" s="38"/>
      <c r="L70" s="38"/>
      <c r="M70" s="38"/>
      <c r="N70" s="39" t="s">
        <v>47</v>
      </c>
      <c r="O70" s="38"/>
      <c r="P70" s="40"/>
      <c r="R70" s="20"/>
    </row>
    <row r="71" spans="2:18" s="7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7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7" customFormat="1" ht="37.5" customHeight="1">
      <c r="B76" s="19"/>
      <c r="C76" s="117" t="s">
        <v>69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20"/>
    </row>
    <row r="77" spans="2:18" s="7" customFormat="1" ht="7.5" customHeight="1">
      <c r="B77" s="19"/>
      <c r="R77" s="20"/>
    </row>
    <row r="78" spans="2:18" s="7" customFormat="1" ht="37.5" customHeight="1">
      <c r="B78" s="19"/>
      <c r="C78" s="49" t="s">
        <v>12</v>
      </c>
      <c r="F78" s="109" t="str">
        <f>$F$6</f>
        <v>Stavební část, Výměna chladícího systému MAKRO Olomouc</v>
      </c>
      <c r="G78" s="99"/>
      <c r="H78" s="99"/>
      <c r="I78" s="99"/>
      <c r="J78" s="99"/>
      <c r="K78" s="99"/>
      <c r="L78" s="99"/>
      <c r="M78" s="99"/>
      <c r="N78" s="99"/>
      <c r="O78" s="99"/>
      <c r="P78" s="99"/>
      <c r="R78" s="20"/>
    </row>
    <row r="79" spans="2:18" s="7" customFormat="1" ht="7.5" customHeight="1">
      <c r="B79" s="19"/>
      <c r="R79" s="20"/>
    </row>
    <row r="80" spans="2:18" s="7" customFormat="1" ht="18.75" customHeight="1">
      <c r="B80" s="19"/>
      <c r="C80" s="16" t="s">
        <v>18</v>
      </c>
      <c r="F80" s="14" t="str">
        <f>$F$8</f>
        <v> </v>
      </c>
      <c r="K80" s="16" t="s">
        <v>20</v>
      </c>
      <c r="M80" s="134">
        <f>IF($O$8="","",$O$8)</f>
        <v>44117</v>
      </c>
      <c r="N80" s="99"/>
      <c r="O80" s="99"/>
      <c r="P80" s="99"/>
      <c r="R80" s="20"/>
    </row>
    <row r="81" spans="2:18" s="7" customFormat="1" ht="7.5" customHeight="1">
      <c r="B81" s="19"/>
      <c r="R81" s="20"/>
    </row>
    <row r="82" spans="2:18" s="7" customFormat="1" ht="15.75" customHeight="1">
      <c r="B82" s="19"/>
      <c r="C82" s="16" t="s">
        <v>23</v>
      </c>
      <c r="F82" s="14" t="str">
        <f>$E$11</f>
        <v> </v>
      </c>
      <c r="K82" s="16" t="s">
        <v>27</v>
      </c>
      <c r="M82" s="110" t="str">
        <f>$E$17</f>
        <v> </v>
      </c>
      <c r="N82" s="99"/>
      <c r="O82" s="99"/>
      <c r="P82" s="99"/>
      <c r="Q82" s="99"/>
      <c r="R82" s="20"/>
    </row>
    <row r="83" spans="2:18" s="7" customFormat="1" ht="15" customHeight="1">
      <c r="B83" s="19"/>
      <c r="C83" s="16" t="s">
        <v>26</v>
      </c>
      <c r="F83" s="14" t="str">
        <f>IF($E$14="","",$E$14)</f>
        <v> </v>
      </c>
      <c r="K83" s="16" t="s">
        <v>29</v>
      </c>
      <c r="M83" s="110" t="str">
        <f>$E$20</f>
        <v> </v>
      </c>
      <c r="N83" s="99"/>
      <c r="O83" s="99"/>
      <c r="P83" s="99"/>
      <c r="Q83" s="99"/>
      <c r="R83" s="20"/>
    </row>
    <row r="84" spans="2:18" s="7" customFormat="1" ht="11.25" customHeight="1">
      <c r="B84" s="19"/>
      <c r="R84" s="20"/>
    </row>
    <row r="85" spans="2:18" s="7" customFormat="1" ht="30" customHeight="1">
      <c r="B85" s="19"/>
      <c r="C85" s="138" t="s">
        <v>70</v>
      </c>
      <c r="D85" s="101"/>
      <c r="E85" s="101"/>
      <c r="F85" s="101"/>
      <c r="G85" s="101"/>
      <c r="H85" s="28"/>
      <c r="I85" s="28"/>
      <c r="J85" s="28"/>
      <c r="K85" s="28"/>
      <c r="L85" s="28"/>
      <c r="M85" s="28"/>
      <c r="N85" s="138" t="s">
        <v>71</v>
      </c>
      <c r="O85" s="99"/>
      <c r="P85" s="99"/>
      <c r="Q85" s="99"/>
      <c r="R85" s="20"/>
    </row>
    <row r="86" spans="2:18" s="7" customFormat="1" ht="11.25" customHeight="1">
      <c r="B86" s="19"/>
      <c r="R86" s="20"/>
    </row>
    <row r="87" spans="2:39" s="7" customFormat="1" ht="30" customHeight="1">
      <c r="B87" s="19"/>
      <c r="C87" s="54" t="s">
        <v>72</v>
      </c>
      <c r="N87" s="98">
        <f>N88+N91+N94+N98+N101</f>
        <v>0</v>
      </c>
      <c r="O87" s="99"/>
      <c r="P87" s="99"/>
      <c r="Q87" s="99"/>
      <c r="R87" s="20"/>
      <c r="AM87" s="7" t="s">
        <v>73</v>
      </c>
    </row>
    <row r="88" spans="2:18" s="67" customFormat="1" ht="25.5" customHeight="1">
      <c r="B88" s="68"/>
      <c r="D88" s="69" t="s">
        <v>74</v>
      </c>
      <c r="N88" s="137">
        <f>$N$120</f>
        <v>0</v>
      </c>
      <c r="O88" s="136"/>
      <c r="P88" s="136"/>
      <c r="Q88" s="136"/>
      <c r="R88" s="70"/>
    </row>
    <row r="89" spans="2:18" s="63" customFormat="1" ht="21" customHeight="1">
      <c r="B89" s="71"/>
      <c r="D89" s="72" t="s">
        <v>179</v>
      </c>
      <c r="N89" s="135">
        <f>$N$121</f>
        <v>0</v>
      </c>
      <c r="O89" s="136"/>
      <c r="P89" s="136"/>
      <c r="Q89" s="136"/>
      <c r="R89" s="73"/>
    </row>
    <row r="90" spans="2:18" s="63" customFormat="1" ht="21" customHeight="1">
      <c r="B90" s="71"/>
      <c r="D90" s="72" t="s">
        <v>178</v>
      </c>
      <c r="N90" s="135">
        <f>$N$125</f>
        <v>0</v>
      </c>
      <c r="O90" s="136"/>
      <c r="P90" s="136"/>
      <c r="Q90" s="136"/>
      <c r="R90" s="73"/>
    </row>
    <row r="91" spans="2:18" s="67" customFormat="1" ht="25.5" customHeight="1">
      <c r="B91" s="68"/>
      <c r="D91" s="69" t="s">
        <v>75</v>
      </c>
      <c r="N91" s="137">
        <f>$N$129</f>
        <v>0</v>
      </c>
      <c r="O91" s="136"/>
      <c r="P91" s="136"/>
      <c r="Q91" s="136"/>
      <c r="R91" s="70"/>
    </row>
    <row r="92" spans="2:18" s="63" customFormat="1" ht="21" customHeight="1">
      <c r="B92" s="71"/>
      <c r="D92" s="72" t="s">
        <v>76</v>
      </c>
      <c r="N92" s="135">
        <f>$N$130</f>
        <v>0</v>
      </c>
      <c r="O92" s="136"/>
      <c r="P92" s="136"/>
      <c r="Q92" s="136"/>
      <c r="R92" s="73"/>
    </row>
    <row r="93" spans="2:18" s="63" customFormat="1" ht="21" customHeight="1">
      <c r="B93" s="71"/>
      <c r="D93" s="72" t="s">
        <v>77</v>
      </c>
      <c r="N93" s="135">
        <f>$N$132</f>
        <v>0</v>
      </c>
      <c r="O93" s="136"/>
      <c r="P93" s="136"/>
      <c r="Q93" s="136"/>
      <c r="R93" s="73"/>
    </row>
    <row r="94" spans="2:18" s="67" customFormat="1" ht="25.5" customHeight="1">
      <c r="B94" s="68"/>
      <c r="D94" s="69" t="s">
        <v>78</v>
      </c>
      <c r="N94" s="137">
        <f>$N$134</f>
        <v>0</v>
      </c>
      <c r="O94" s="136"/>
      <c r="P94" s="136"/>
      <c r="Q94" s="136"/>
      <c r="R94" s="70"/>
    </row>
    <row r="95" spans="2:18" s="63" customFormat="1" ht="21" customHeight="1">
      <c r="B95" s="71"/>
      <c r="D95" s="72" t="s">
        <v>79</v>
      </c>
      <c r="N95" s="135">
        <f>$N$135</f>
        <v>0</v>
      </c>
      <c r="O95" s="136"/>
      <c r="P95" s="136"/>
      <c r="Q95" s="136"/>
      <c r="R95" s="73"/>
    </row>
    <row r="96" spans="2:18" s="63" customFormat="1" ht="21" customHeight="1">
      <c r="B96" s="71"/>
      <c r="D96" s="72" t="s">
        <v>80</v>
      </c>
      <c r="N96" s="135">
        <f>$N$140</f>
        <v>0</v>
      </c>
      <c r="O96" s="136"/>
      <c r="P96" s="136"/>
      <c r="Q96" s="136"/>
      <c r="R96" s="73"/>
    </row>
    <row r="97" spans="2:18" s="63" customFormat="1" ht="21" customHeight="1">
      <c r="B97" s="71"/>
      <c r="D97" s="72" t="s">
        <v>81</v>
      </c>
      <c r="N97" s="135">
        <f>$N$142</f>
        <v>0</v>
      </c>
      <c r="O97" s="136"/>
      <c r="P97" s="136"/>
      <c r="Q97" s="136"/>
      <c r="R97" s="73"/>
    </row>
    <row r="98" spans="2:18" s="67" customFormat="1" ht="25.5" customHeight="1">
      <c r="B98" s="68"/>
      <c r="D98" s="69" t="s">
        <v>82</v>
      </c>
      <c r="N98" s="137">
        <f>$N$148</f>
        <v>0</v>
      </c>
      <c r="O98" s="136"/>
      <c r="P98" s="136"/>
      <c r="Q98" s="136"/>
      <c r="R98" s="70"/>
    </row>
    <row r="99" spans="2:18" s="63" customFormat="1" ht="21" customHeight="1">
      <c r="B99" s="71"/>
      <c r="D99" s="72" t="s">
        <v>83</v>
      </c>
      <c r="N99" s="135">
        <f>$N$151</f>
        <v>0</v>
      </c>
      <c r="O99" s="136"/>
      <c r="P99" s="136"/>
      <c r="Q99" s="136"/>
      <c r="R99" s="73"/>
    </row>
    <row r="100" spans="2:18" s="7" customFormat="1" ht="22.5" customHeight="1">
      <c r="B100" s="19"/>
      <c r="R100" s="20"/>
    </row>
    <row r="101" spans="2:18" s="7" customFormat="1" ht="30" customHeight="1">
      <c r="B101" s="19"/>
      <c r="C101" s="54" t="s">
        <v>84</v>
      </c>
      <c r="N101" s="98">
        <v>0</v>
      </c>
      <c r="O101" s="99"/>
      <c r="P101" s="99"/>
      <c r="Q101" s="99"/>
      <c r="R101" s="20"/>
    </row>
    <row r="102" spans="2:18" s="7" customFormat="1" ht="18.75" customHeight="1">
      <c r="B102" s="19"/>
      <c r="R102" s="20"/>
    </row>
    <row r="103" spans="2:18" s="7" customFormat="1" ht="30" customHeight="1">
      <c r="B103" s="19"/>
      <c r="C103" s="59" t="s">
        <v>63</v>
      </c>
      <c r="D103" s="28"/>
      <c r="E103" s="28"/>
      <c r="F103" s="28"/>
      <c r="G103" s="28"/>
      <c r="H103" s="28"/>
      <c r="I103" s="28"/>
      <c r="J103" s="28"/>
      <c r="K103" s="28"/>
      <c r="L103" s="100">
        <f>ROUND(SUM($N$87+$N$101),2)</f>
        <v>0</v>
      </c>
      <c r="M103" s="101"/>
      <c r="N103" s="101"/>
      <c r="O103" s="101"/>
      <c r="P103" s="101"/>
      <c r="Q103" s="101"/>
      <c r="R103" s="20"/>
    </row>
    <row r="104" spans="2:18" s="7" customFormat="1" ht="7.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3"/>
    </row>
    <row r="108" spans="2:18" s="7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7" customFormat="1" ht="37.5" customHeight="1">
      <c r="B109" s="19"/>
      <c r="C109" s="117" t="s">
        <v>85</v>
      </c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20"/>
    </row>
    <row r="110" spans="2:18" s="7" customFormat="1" ht="7.5" customHeight="1">
      <c r="B110" s="19"/>
      <c r="R110" s="20"/>
    </row>
    <row r="111" spans="2:18" s="7" customFormat="1" ht="37.5" customHeight="1">
      <c r="B111" s="19"/>
      <c r="C111" s="49" t="s">
        <v>12</v>
      </c>
      <c r="F111" s="109" t="str">
        <f>$F$6</f>
        <v>Stavební část, Výměna chladícího systému MAKRO Olomouc</v>
      </c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R111" s="20"/>
    </row>
    <row r="112" spans="2:18" s="7" customFormat="1" ht="7.5" customHeight="1">
      <c r="B112" s="19"/>
      <c r="R112" s="20"/>
    </row>
    <row r="113" spans="2:18" s="7" customFormat="1" ht="18.75" customHeight="1">
      <c r="B113" s="19"/>
      <c r="C113" s="16" t="s">
        <v>18</v>
      </c>
      <c r="F113" s="14" t="str">
        <f>$F$8</f>
        <v> </v>
      </c>
      <c r="K113" s="16" t="s">
        <v>20</v>
      </c>
      <c r="M113" s="134">
        <f>IF($O$8="","",$O$8)</f>
        <v>44117</v>
      </c>
      <c r="N113" s="99"/>
      <c r="O113" s="99"/>
      <c r="P113" s="99"/>
      <c r="R113" s="20"/>
    </row>
    <row r="114" spans="2:18" s="7" customFormat="1" ht="7.5" customHeight="1">
      <c r="B114" s="19"/>
      <c r="R114" s="20"/>
    </row>
    <row r="115" spans="2:18" s="7" customFormat="1" ht="15.75" customHeight="1">
      <c r="B115" s="19"/>
      <c r="C115" s="16" t="s">
        <v>23</v>
      </c>
      <c r="F115" s="14" t="str">
        <f>$E$11</f>
        <v> </v>
      </c>
      <c r="K115" s="16" t="s">
        <v>27</v>
      </c>
      <c r="M115" s="110" t="str">
        <f>$E$17</f>
        <v> </v>
      </c>
      <c r="N115" s="99"/>
      <c r="O115" s="99"/>
      <c r="P115" s="99"/>
      <c r="Q115" s="99"/>
      <c r="R115" s="20"/>
    </row>
    <row r="116" spans="2:18" s="7" customFormat="1" ht="15" customHeight="1">
      <c r="B116" s="19"/>
      <c r="C116" s="16" t="s">
        <v>26</v>
      </c>
      <c r="F116" s="14" t="str">
        <f>IF($E$14="","",$E$14)</f>
        <v> </v>
      </c>
      <c r="K116" s="16" t="s">
        <v>29</v>
      </c>
      <c r="M116" s="110" t="str">
        <f>$E$20</f>
        <v> </v>
      </c>
      <c r="N116" s="99"/>
      <c r="O116" s="99"/>
      <c r="P116" s="99"/>
      <c r="Q116" s="99"/>
      <c r="R116" s="20"/>
    </row>
    <row r="117" spans="2:18" s="7" customFormat="1" ht="11.25" customHeight="1">
      <c r="B117" s="19"/>
      <c r="R117" s="20"/>
    </row>
    <row r="118" spans="2:18" s="74" customFormat="1" ht="30" customHeight="1">
      <c r="B118" s="75"/>
      <c r="C118" s="76" t="s">
        <v>86</v>
      </c>
      <c r="D118" s="77" t="s">
        <v>87</v>
      </c>
      <c r="E118" s="77" t="s">
        <v>51</v>
      </c>
      <c r="F118" s="131" t="s">
        <v>88</v>
      </c>
      <c r="G118" s="132"/>
      <c r="H118" s="132"/>
      <c r="I118" s="132"/>
      <c r="J118" s="77" t="s">
        <v>89</v>
      </c>
      <c r="K118" s="77" t="s">
        <v>90</v>
      </c>
      <c r="L118" s="131" t="s">
        <v>91</v>
      </c>
      <c r="M118" s="132"/>
      <c r="N118" s="131" t="s">
        <v>92</v>
      </c>
      <c r="O118" s="132"/>
      <c r="P118" s="132"/>
      <c r="Q118" s="133"/>
      <c r="R118" s="78"/>
    </row>
    <row r="119" spans="2:55" s="7" customFormat="1" ht="30" customHeight="1">
      <c r="B119" s="19"/>
      <c r="C119" s="54" t="s">
        <v>67</v>
      </c>
      <c r="N119" s="130">
        <f>$L$103</f>
        <v>0</v>
      </c>
      <c r="O119" s="130"/>
      <c r="P119" s="130"/>
      <c r="Q119" s="130"/>
      <c r="R119" s="20"/>
      <c r="AL119" s="7" t="s">
        <v>56</v>
      </c>
      <c r="AM119" s="7" t="s">
        <v>73</v>
      </c>
      <c r="BC119" s="79" t="e">
        <f>$BC$120+$BC$129+$BC$134+$BC$148</f>
        <v>#REF!</v>
      </c>
    </row>
    <row r="120" spans="2:55" s="80" customFormat="1" ht="37.5" customHeight="1">
      <c r="B120" s="81"/>
      <c r="D120" s="82" t="s">
        <v>74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124">
        <f>N121+N125</f>
        <v>0</v>
      </c>
      <c r="O120" s="125"/>
      <c r="P120" s="125"/>
      <c r="Q120" s="125"/>
      <c r="R120" s="84"/>
      <c r="AJ120" s="83" t="s">
        <v>17</v>
      </c>
      <c r="AL120" s="83" t="s">
        <v>56</v>
      </c>
      <c r="AM120" s="83" t="s">
        <v>57</v>
      </c>
      <c r="AQ120" s="83" t="s">
        <v>93</v>
      </c>
      <c r="BC120" s="85" t="e">
        <f>$BC$121+$BC$124+$BC$125</f>
        <v>#REF!</v>
      </c>
    </row>
    <row r="121" spans="2:55" s="80" customFormat="1" ht="21" customHeight="1">
      <c r="B121" s="81"/>
      <c r="D121" s="86" t="s">
        <v>179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126">
        <f>$BC$121</f>
        <v>0</v>
      </c>
      <c r="O121" s="125"/>
      <c r="P121" s="125"/>
      <c r="Q121" s="125"/>
      <c r="R121" s="84"/>
      <c r="AJ121" s="83" t="s">
        <v>17</v>
      </c>
      <c r="AL121" s="83" t="s">
        <v>56</v>
      </c>
      <c r="AM121" s="83" t="s">
        <v>17</v>
      </c>
      <c r="AQ121" s="83" t="s">
        <v>93</v>
      </c>
      <c r="BC121" s="85">
        <f>SUM($BC$122:$BC$123)</f>
        <v>0</v>
      </c>
    </row>
    <row r="122" spans="2:57" s="7" customFormat="1" ht="27" customHeight="1">
      <c r="B122" s="19"/>
      <c r="C122" s="87"/>
      <c r="D122" s="87"/>
      <c r="E122" s="88"/>
      <c r="F122" s="127"/>
      <c r="G122" s="128"/>
      <c r="H122" s="128"/>
      <c r="I122" s="128"/>
      <c r="J122" s="89"/>
      <c r="K122" s="90"/>
      <c r="L122" s="129"/>
      <c r="M122" s="128"/>
      <c r="N122" s="129"/>
      <c r="O122" s="128"/>
      <c r="P122" s="128"/>
      <c r="Q122" s="128"/>
      <c r="R122" s="20"/>
      <c r="AJ122" s="7" t="s">
        <v>96</v>
      </c>
      <c r="AL122" s="7" t="s">
        <v>94</v>
      </c>
      <c r="AM122" s="7" t="s">
        <v>65</v>
      </c>
      <c r="AQ122" s="7" t="s">
        <v>93</v>
      </c>
      <c r="AW122" s="91" t="e">
        <f>IF(#REF!="základní",$N$122,0)</f>
        <v>#REF!</v>
      </c>
      <c r="AX122" s="91" t="e">
        <f>IF(#REF!="snížená",$N$122,0)</f>
        <v>#REF!</v>
      </c>
      <c r="AY122" s="91" t="e">
        <f>IF(#REF!="zákl. přenesená",$N$122,0)</f>
        <v>#REF!</v>
      </c>
      <c r="AZ122" s="91" t="e">
        <f>IF(#REF!="sníž. přenesená",$N$122,0)</f>
        <v>#REF!</v>
      </c>
      <c r="BA122" s="91" t="e">
        <f>IF(#REF!="nulová",$N$122,0)</f>
        <v>#REF!</v>
      </c>
      <c r="BB122" s="7" t="s">
        <v>17</v>
      </c>
      <c r="BC122" s="91">
        <f>ROUND($L$122*$K$122,2)</f>
        <v>0</v>
      </c>
      <c r="BD122" s="7" t="s">
        <v>96</v>
      </c>
      <c r="BE122" s="7" t="s">
        <v>97</v>
      </c>
    </row>
    <row r="123" spans="2:57" s="7" customFormat="1" ht="39" customHeight="1">
      <c r="B123" s="19"/>
      <c r="C123" s="87" t="s">
        <v>65</v>
      </c>
      <c r="D123" s="87" t="s">
        <v>94</v>
      </c>
      <c r="E123" s="88" t="s">
        <v>98</v>
      </c>
      <c r="F123" s="127" t="s">
        <v>99</v>
      </c>
      <c r="G123" s="128"/>
      <c r="H123" s="128"/>
      <c r="I123" s="128"/>
      <c r="J123" s="89" t="s">
        <v>100</v>
      </c>
      <c r="K123" s="90">
        <v>4230</v>
      </c>
      <c r="L123" s="129"/>
      <c r="M123" s="128"/>
      <c r="N123" s="129">
        <f>ROUND($L$123*$K$123,2)</f>
        <v>0</v>
      </c>
      <c r="O123" s="128"/>
      <c r="P123" s="128"/>
      <c r="Q123" s="128"/>
      <c r="R123" s="20"/>
      <c r="AJ123" s="7" t="s">
        <v>96</v>
      </c>
      <c r="AL123" s="7" t="s">
        <v>94</v>
      </c>
      <c r="AM123" s="7" t="s">
        <v>65</v>
      </c>
      <c r="AQ123" s="7" t="s">
        <v>93</v>
      </c>
      <c r="AW123" s="91" t="e">
        <f>IF(#REF!="základní",$N$123,0)</f>
        <v>#REF!</v>
      </c>
      <c r="AX123" s="91" t="e">
        <f>IF(#REF!="snížená",$N$123,0)</f>
        <v>#REF!</v>
      </c>
      <c r="AY123" s="91" t="e">
        <f>IF(#REF!="zákl. přenesená",$N$123,0)</f>
        <v>#REF!</v>
      </c>
      <c r="AZ123" s="91" t="e">
        <f>IF(#REF!="sníž. přenesená",$N$123,0)</f>
        <v>#REF!</v>
      </c>
      <c r="BA123" s="91" t="e">
        <f>IF(#REF!="nulová",$N$123,0)</f>
        <v>#REF!</v>
      </c>
      <c r="BB123" s="7" t="s">
        <v>17</v>
      </c>
      <c r="BC123" s="91">
        <f>ROUND($L$123*$K$123,2)</f>
        <v>0</v>
      </c>
      <c r="BD123" s="7" t="s">
        <v>96</v>
      </c>
      <c r="BE123" s="7" t="s">
        <v>101</v>
      </c>
    </row>
    <row r="124" spans="2:55" s="80" customFormat="1" ht="30.75" customHeight="1">
      <c r="B124" s="81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126"/>
      <c r="O124" s="125"/>
      <c r="P124" s="125"/>
      <c r="Q124" s="125"/>
      <c r="R124" s="84"/>
      <c r="AJ124" s="83" t="s">
        <v>17</v>
      </c>
      <c r="AL124" s="83" t="s">
        <v>56</v>
      </c>
      <c r="AM124" s="83" t="s">
        <v>17</v>
      </c>
      <c r="AQ124" s="83" t="s">
        <v>93</v>
      </c>
      <c r="BC124" s="85" t="e">
        <f>SUM(#REF!)</f>
        <v>#REF!</v>
      </c>
    </row>
    <row r="125" spans="2:55" s="80" customFormat="1" ht="30.75" customHeight="1">
      <c r="B125" s="81"/>
      <c r="D125" s="86" t="s">
        <v>178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126">
        <f>$BC$125</f>
        <v>0</v>
      </c>
      <c r="O125" s="125"/>
      <c r="P125" s="125"/>
      <c r="Q125" s="125"/>
      <c r="R125" s="84"/>
      <c r="AJ125" s="83" t="s">
        <v>17</v>
      </c>
      <c r="AL125" s="83" t="s">
        <v>56</v>
      </c>
      <c r="AM125" s="83" t="s">
        <v>17</v>
      </c>
      <c r="AQ125" s="83" t="s">
        <v>93</v>
      </c>
      <c r="BC125" s="85">
        <f>SUM($BC$126:$BC$128)</f>
        <v>0</v>
      </c>
    </row>
    <row r="126" spans="2:57" s="7" customFormat="1" ht="15.75" customHeight="1">
      <c r="B126" s="19"/>
      <c r="C126" s="87" t="s">
        <v>102</v>
      </c>
      <c r="D126" s="87" t="s">
        <v>94</v>
      </c>
      <c r="E126" s="88" t="s">
        <v>103</v>
      </c>
      <c r="F126" s="127" t="s">
        <v>104</v>
      </c>
      <c r="G126" s="128"/>
      <c r="H126" s="128"/>
      <c r="I126" s="128"/>
      <c r="J126" s="89" t="s">
        <v>105</v>
      </c>
      <c r="K126" s="90">
        <v>4</v>
      </c>
      <c r="L126" s="129"/>
      <c r="M126" s="128"/>
      <c r="N126" s="129">
        <f>ROUND($L$126*$K$126,2)</f>
        <v>0</v>
      </c>
      <c r="O126" s="128"/>
      <c r="P126" s="128"/>
      <c r="Q126" s="128"/>
      <c r="R126" s="20"/>
      <c r="AJ126" s="7" t="s">
        <v>96</v>
      </c>
      <c r="AL126" s="7" t="s">
        <v>94</v>
      </c>
      <c r="AM126" s="7" t="s">
        <v>65</v>
      </c>
      <c r="AQ126" s="7" t="s">
        <v>93</v>
      </c>
      <c r="AW126" s="91" t="e">
        <f>IF(#REF!="základní",$N$126,0)</f>
        <v>#REF!</v>
      </c>
      <c r="AX126" s="91" t="e">
        <f>IF(#REF!="snížená",$N$126,0)</f>
        <v>#REF!</v>
      </c>
      <c r="AY126" s="91" t="e">
        <f>IF(#REF!="zákl. přenesená",$N$126,0)</f>
        <v>#REF!</v>
      </c>
      <c r="AZ126" s="91" t="e">
        <f>IF(#REF!="sníž. přenesená",$N$126,0)</f>
        <v>#REF!</v>
      </c>
      <c r="BA126" s="91" t="e">
        <f>IF(#REF!="nulová",$N$126,0)</f>
        <v>#REF!</v>
      </c>
      <c r="BB126" s="7" t="s">
        <v>17</v>
      </c>
      <c r="BC126" s="91">
        <f>ROUND($L$126*$K$126,2)</f>
        <v>0</v>
      </c>
      <c r="BD126" s="7" t="s">
        <v>96</v>
      </c>
      <c r="BE126" s="7" t="s">
        <v>106</v>
      </c>
    </row>
    <row r="127" spans="2:57" s="7" customFormat="1" ht="27" customHeight="1">
      <c r="B127" s="19"/>
      <c r="C127" s="87" t="s">
        <v>107</v>
      </c>
      <c r="D127" s="87" t="s">
        <v>94</v>
      </c>
      <c r="E127" s="88" t="s">
        <v>108</v>
      </c>
      <c r="F127" s="127" t="s">
        <v>109</v>
      </c>
      <c r="G127" s="128"/>
      <c r="H127" s="128"/>
      <c r="I127" s="128"/>
      <c r="J127" s="89" t="s">
        <v>110</v>
      </c>
      <c r="K127" s="90">
        <v>3</v>
      </c>
      <c r="L127" s="129"/>
      <c r="M127" s="128"/>
      <c r="N127" s="129">
        <f>ROUND($L$127*$K$127,2)</f>
        <v>0</v>
      </c>
      <c r="O127" s="128"/>
      <c r="P127" s="128"/>
      <c r="Q127" s="128"/>
      <c r="R127" s="20"/>
      <c r="AJ127" s="7" t="s">
        <v>96</v>
      </c>
      <c r="AL127" s="7" t="s">
        <v>94</v>
      </c>
      <c r="AM127" s="7" t="s">
        <v>65</v>
      </c>
      <c r="AQ127" s="7" t="s">
        <v>93</v>
      </c>
      <c r="AW127" s="91" t="e">
        <f>IF(#REF!="základní",$N$127,0)</f>
        <v>#REF!</v>
      </c>
      <c r="AX127" s="91" t="e">
        <f>IF(#REF!="snížená",$N$127,0)</f>
        <v>#REF!</v>
      </c>
      <c r="AY127" s="91" t="e">
        <f>IF(#REF!="zákl. přenesená",$N$127,0)</f>
        <v>#REF!</v>
      </c>
      <c r="AZ127" s="91" t="e">
        <f>IF(#REF!="sníž. přenesená",$N$127,0)</f>
        <v>#REF!</v>
      </c>
      <c r="BA127" s="91" t="e">
        <f>IF(#REF!="nulová",$N$127,0)</f>
        <v>#REF!</v>
      </c>
      <c r="BB127" s="7" t="s">
        <v>17</v>
      </c>
      <c r="BC127" s="91">
        <f>ROUND($L$127*$K$127,2)</f>
        <v>0</v>
      </c>
      <c r="BD127" s="7" t="s">
        <v>96</v>
      </c>
      <c r="BE127" s="7" t="s">
        <v>111</v>
      </c>
    </row>
    <row r="128" spans="2:57" s="7" customFormat="1" ht="39" customHeight="1">
      <c r="B128" s="19"/>
      <c r="C128" s="87" t="s">
        <v>112</v>
      </c>
      <c r="D128" s="87" t="s">
        <v>94</v>
      </c>
      <c r="E128" s="88" t="s">
        <v>113</v>
      </c>
      <c r="F128" s="127" t="s">
        <v>114</v>
      </c>
      <c r="G128" s="128"/>
      <c r="H128" s="128"/>
      <c r="I128" s="128"/>
      <c r="J128" s="89" t="s">
        <v>110</v>
      </c>
      <c r="K128" s="90">
        <v>2.5</v>
      </c>
      <c r="L128" s="129"/>
      <c r="M128" s="128"/>
      <c r="N128" s="129">
        <f>ROUND($L$128*$K$128,2)</f>
        <v>0</v>
      </c>
      <c r="O128" s="128"/>
      <c r="P128" s="128"/>
      <c r="Q128" s="128"/>
      <c r="R128" s="20"/>
      <c r="AJ128" s="7" t="s">
        <v>96</v>
      </c>
      <c r="AL128" s="7" t="s">
        <v>94</v>
      </c>
      <c r="AM128" s="7" t="s">
        <v>65</v>
      </c>
      <c r="AQ128" s="7" t="s">
        <v>93</v>
      </c>
      <c r="AW128" s="91" t="e">
        <f>IF(#REF!="základní",$N$128,0)</f>
        <v>#REF!</v>
      </c>
      <c r="AX128" s="91" t="e">
        <f>IF(#REF!="snížená",$N$128,0)</f>
        <v>#REF!</v>
      </c>
      <c r="AY128" s="91" t="e">
        <f>IF(#REF!="zákl. přenesená",$N$128,0)</f>
        <v>#REF!</v>
      </c>
      <c r="AZ128" s="91" t="e">
        <f>IF(#REF!="sníž. přenesená",$N$128,0)</f>
        <v>#REF!</v>
      </c>
      <c r="BA128" s="91" t="e">
        <f>IF(#REF!="nulová",$N$128,0)</f>
        <v>#REF!</v>
      </c>
      <c r="BB128" s="7" t="s">
        <v>17</v>
      </c>
      <c r="BC128" s="91">
        <f>ROUND($L$128*$K$128,2)</f>
        <v>0</v>
      </c>
      <c r="BD128" s="7" t="s">
        <v>96</v>
      </c>
      <c r="BE128" s="7" t="s">
        <v>115</v>
      </c>
    </row>
    <row r="129" spans="2:55" s="80" customFormat="1" ht="37.5" customHeight="1">
      <c r="B129" s="81"/>
      <c r="D129" s="82" t="s">
        <v>75</v>
      </c>
      <c r="E129" s="82"/>
      <c r="F129" s="82"/>
      <c r="G129" s="82"/>
      <c r="H129" s="82"/>
      <c r="I129" s="82"/>
      <c r="J129" s="82"/>
      <c r="K129" s="82"/>
      <c r="L129" s="82"/>
      <c r="M129" s="82"/>
      <c r="N129" s="124">
        <f>$BC$129</f>
        <v>0</v>
      </c>
      <c r="O129" s="125"/>
      <c r="P129" s="125"/>
      <c r="Q129" s="125"/>
      <c r="R129" s="84"/>
      <c r="AJ129" s="83" t="s">
        <v>65</v>
      </c>
      <c r="AL129" s="83" t="s">
        <v>56</v>
      </c>
      <c r="AM129" s="83" t="s">
        <v>57</v>
      </c>
      <c r="AQ129" s="83" t="s">
        <v>93</v>
      </c>
      <c r="BC129" s="85">
        <f>$BC$130+$BC$132</f>
        <v>0</v>
      </c>
    </row>
    <row r="130" spans="2:55" s="80" customFormat="1" ht="21" customHeight="1">
      <c r="B130" s="81"/>
      <c r="D130" s="86" t="s">
        <v>76</v>
      </c>
      <c r="E130" s="86"/>
      <c r="F130" s="86"/>
      <c r="G130" s="86"/>
      <c r="H130" s="86"/>
      <c r="I130" s="86"/>
      <c r="J130" s="86"/>
      <c r="K130" s="86"/>
      <c r="L130" s="86"/>
      <c r="M130" s="86"/>
      <c r="N130" s="126">
        <f>$BC$130</f>
        <v>0</v>
      </c>
      <c r="O130" s="125"/>
      <c r="P130" s="125"/>
      <c r="Q130" s="125"/>
      <c r="R130" s="84"/>
      <c r="AJ130" s="83" t="s">
        <v>65</v>
      </c>
      <c r="AL130" s="83" t="s">
        <v>56</v>
      </c>
      <c r="AM130" s="83" t="s">
        <v>17</v>
      </c>
      <c r="AQ130" s="83" t="s">
        <v>93</v>
      </c>
      <c r="BC130" s="85">
        <f>$BC$131</f>
        <v>0</v>
      </c>
    </row>
    <row r="131" spans="2:57" s="7" customFormat="1" ht="27" customHeight="1">
      <c r="B131" s="19"/>
      <c r="C131" s="87" t="s">
        <v>7</v>
      </c>
      <c r="D131" s="87" t="s">
        <v>94</v>
      </c>
      <c r="E131" s="88" t="s">
        <v>116</v>
      </c>
      <c r="F131" s="127" t="s">
        <v>117</v>
      </c>
      <c r="G131" s="128"/>
      <c r="H131" s="128"/>
      <c r="I131" s="128"/>
      <c r="J131" s="89" t="s">
        <v>118</v>
      </c>
      <c r="K131" s="90">
        <v>20</v>
      </c>
      <c r="L131" s="129"/>
      <c r="M131" s="128"/>
      <c r="N131" s="129">
        <f>ROUND($L$131*$K$131,2)</f>
        <v>0</v>
      </c>
      <c r="O131" s="128"/>
      <c r="P131" s="128"/>
      <c r="Q131" s="128"/>
      <c r="R131" s="20"/>
      <c r="AJ131" s="7" t="s">
        <v>119</v>
      </c>
      <c r="AL131" s="7" t="s">
        <v>94</v>
      </c>
      <c r="AM131" s="7" t="s">
        <v>65</v>
      </c>
      <c r="AQ131" s="7" t="s">
        <v>93</v>
      </c>
      <c r="AW131" s="91" t="e">
        <f>IF(#REF!="základní",$N$131,0)</f>
        <v>#REF!</v>
      </c>
      <c r="AX131" s="91" t="e">
        <f>IF(#REF!="snížená",$N$131,0)</f>
        <v>#REF!</v>
      </c>
      <c r="AY131" s="91" t="e">
        <f>IF(#REF!="zákl. přenesená",$N$131,0)</f>
        <v>#REF!</v>
      </c>
      <c r="AZ131" s="91" t="e">
        <f>IF(#REF!="sníž. přenesená",$N$131,0)</f>
        <v>#REF!</v>
      </c>
      <c r="BA131" s="91" t="e">
        <f>IF(#REF!="nulová",$N$131,0)</f>
        <v>#REF!</v>
      </c>
      <c r="BB131" s="7" t="s">
        <v>17</v>
      </c>
      <c r="BC131" s="91">
        <f>ROUND($L$131*$K$131,2)</f>
        <v>0</v>
      </c>
      <c r="BD131" s="7" t="s">
        <v>119</v>
      </c>
      <c r="BE131" s="7" t="s">
        <v>120</v>
      </c>
    </row>
    <row r="132" spans="2:55" s="80" customFormat="1" ht="30.75" customHeight="1">
      <c r="B132" s="81"/>
      <c r="D132" s="86" t="s">
        <v>77</v>
      </c>
      <c r="E132" s="86"/>
      <c r="F132" s="86"/>
      <c r="G132" s="86"/>
      <c r="H132" s="86"/>
      <c r="I132" s="86"/>
      <c r="J132" s="86"/>
      <c r="K132" s="86"/>
      <c r="L132" s="86"/>
      <c r="M132" s="86"/>
      <c r="N132" s="126">
        <f>$BC$132</f>
        <v>0</v>
      </c>
      <c r="O132" s="125"/>
      <c r="P132" s="125"/>
      <c r="Q132" s="125"/>
      <c r="R132" s="84"/>
      <c r="AJ132" s="83" t="s">
        <v>65</v>
      </c>
      <c r="AL132" s="83" t="s">
        <v>56</v>
      </c>
      <c r="AM132" s="83" t="s">
        <v>17</v>
      </c>
      <c r="AQ132" s="83" t="s">
        <v>93</v>
      </c>
      <c r="BC132" s="85">
        <f>$BC$133</f>
        <v>0</v>
      </c>
    </row>
    <row r="133" spans="2:57" s="7" customFormat="1" ht="27" customHeight="1">
      <c r="B133" s="19"/>
      <c r="C133" s="87" t="s">
        <v>17</v>
      </c>
      <c r="D133" s="87" t="s">
        <v>94</v>
      </c>
      <c r="E133" s="88" t="s">
        <v>121</v>
      </c>
      <c r="F133" s="127" t="s">
        <v>122</v>
      </c>
      <c r="G133" s="128"/>
      <c r="H133" s="128"/>
      <c r="I133" s="128"/>
      <c r="J133" s="89" t="s">
        <v>118</v>
      </c>
      <c r="K133" s="90">
        <v>100</v>
      </c>
      <c r="L133" s="129"/>
      <c r="M133" s="128"/>
      <c r="N133" s="129">
        <f>ROUND($L$133*$K$133,2)</f>
        <v>0</v>
      </c>
      <c r="O133" s="128"/>
      <c r="P133" s="128"/>
      <c r="Q133" s="128"/>
      <c r="R133" s="20"/>
      <c r="AJ133" s="7" t="s">
        <v>119</v>
      </c>
      <c r="AL133" s="7" t="s">
        <v>94</v>
      </c>
      <c r="AM133" s="7" t="s">
        <v>65</v>
      </c>
      <c r="AQ133" s="7" t="s">
        <v>93</v>
      </c>
      <c r="AW133" s="91" t="e">
        <f>IF(#REF!="základní",$N$133,0)</f>
        <v>#REF!</v>
      </c>
      <c r="AX133" s="91" t="e">
        <f>IF(#REF!="snížená",$N$133,0)</f>
        <v>#REF!</v>
      </c>
      <c r="AY133" s="91" t="e">
        <f>IF(#REF!="zákl. přenesená",$N$133,0)</f>
        <v>#REF!</v>
      </c>
      <c r="AZ133" s="91" t="e">
        <f>IF(#REF!="sníž. přenesená",$N$133,0)</f>
        <v>#REF!</v>
      </c>
      <c r="BA133" s="91" t="e">
        <f>IF(#REF!="nulová",$N$133,0)</f>
        <v>#REF!</v>
      </c>
      <c r="BB133" s="7" t="s">
        <v>17</v>
      </c>
      <c r="BC133" s="91">
        <f>ROUND($L$133*$K$133,2)</f>
        <v>0</v>
      </c>
      <c r="BD133" s="7" t="s">
        <v>119</v>
      </c>
      <c r="BE133" s="7" t="s">
        <v>123</v>
      </c>
    </row>
    <row r="134" spans="2:55" s="80" customFormat="1" ht="37.5" customHeight="1">
      <c r="B134" s="81"/>
      <c r="D134" s="82" t="s">
        <v>78</v>
      </c>
      <c r="E134" s="82"/>
      <c r="F134" s="82"/>
      <c r="G134" s="82"/>
      <c r="H134" s="82"/>
      <c r="I134" s="82"/>
      <c r="J134" s="82"/>
      <c r="K134" s="82"/>
      <c r="L134" s="82"/>
      <c r="M134" s="82"/>
      <c r="N134" s="124">
        <f>$BC$134</f>
        <v>0</v>
      </c>
      <c r="O134" s="125"/>
      <c r="P134" s="125"/>
      <c r="Q134" s="125"/>
      <c r="R134" s="84"/>
      <c r="AJ134" s="83" t="s">
        <v>112</v>
      </c>
      <c r="AL134" s="83" t="s">
        <v>56</v>
      </c>
      <c r="AM134" s="83" t="s">
        <v>57</v>
      </c>
      <c r="AQ134" s="83" t="s">
        <v>93</v>
      </c>
      <c r="BC134" s="85">
        <f>$BC$135+$BC$140+$BC$142</f>
        <v>0</v>
      </c>
    </row>
    <row r="135" spans="2:55" s="80" customFormat="1" ht="21" customHeight="1">
      <c r="B135" s="81"/>
      <c r="D135" s="86" t="s">
        <v>79</v>
      </c>
      <c r="E135" s="86"/>
      <c r="F135" s="86"/>
      <c r="G135" s="86"/>
      <c r="H135" s="86"/>
      <c r="I135" s="86"/>
      <c r="J135" s="86"/>
      <c r="K135" s="86"/>
      <c r="L135" s="86"/>
      <c r="M135" s="86"/>
      <c r="N135" s="126">
        <f>$BC$135</f>
        <v>0</v>
      </c>
      <c r="O135" s="125"/>
      <c r="P135" s="125"/>
      <c r="Q135" s="125"/>
      <c r="R135" s="84"/>
      <c r="AJ135" s="83" t="s">
        <v>112</v>
      </c>
      <c r="AL135" s="83" t="s">
        <v>56</v>
      </c>
      <c r="AM135" s="83" t="s">
        <v>17</v>
      </c>
      <c r="AQ135" s="83" t="s">
        <v>93</v>
      </c>
      <c r="BC135" s="85">
        <f>SUM($BC$136:$BC$139)</f>
        <v>0</v>
      </c>
    </row>
    <row r="136" spans="2:57" s="7" customFormat="1" ht="15.75" customHeight="1">
      <c r="B136" s="19"/>
      <c r="C136" s="87" t="s">
        <v>119</v>
      </c>
      <c r="D136" s="87" t="s">
        <v>94</v>
      </c>
      <c r="E136" s="88" t="s">
        <v>124</v>
      </c>
      <c r="F136" s="127" t="s">
        <v>125</v>
      </c>
      <c r="G136" s="128"/>
      <c r="H136" s="128"/>
      <c r="I136" s="128"/>
      <c r="J136" s="89" t="s">
        <v>126</v>
      </c>
      <c r="K136" s="90">
        <v>5</v>
      </c>
      <c r="L136" s="129"/>
      <c r="M136" s="128"/>
      <c r="N136" s="129">
        <f>ROUND($L$136*$K$136,2)</f>
        <v>0</v>
      </c>
      <c r="O136" s="128"/>
      <c r="P136" s="128"/>
      <c r="Q136" s="128"/>
      <c r="R136" s="20"/>
      <c r="AJ136" s="7" t="s">
        <v>127</v>
      </c>
      <c r="AL136" s="7" t="s">
        <v>94</v>
      </c>
      <c r="AM136" s="7" t="s">
        <v>65</v>
      </c>
      <c r="AQ136" s="7" t="s">
        <v>93</v>
      </c>
      <c r="AW136" s="91" t="e">
        <f>IF(#REF!="základní",$N$136,0)</f>
        <v>#REF!</v>
      </c>
      <c r="AX136" s="91" t="e">
        <f>IF(#REF!="snížená",$N$136,0)</f>
        <v>#REF!</v>
      </c>
      <c r="AY136" s="91" t="e">
        <f>IF(#REF!="zákl. přenesená",$N$136,0)</f>
        <v>#REF!</v>
      </c>
      <c r="AZ136" s="91" t="e">
        <f>IF(#REF!="sníž. přenesená",$N$136,0)</f>
        <v>#REF!</v>
      </c>
      <c r="BA136" s="91" t="e">
        <f>IF(#REF!="nulová",$N$136,0)</f>
        <v>#REF!</v>
      </c>
      <c r="BB136" s="7" t="s">
        <v>17</v>
      </c>
      <c r="BC136" s="91">
        <f>ROUND($L$136*$K$136,2)</f>
        <v>0</v>
      </c>
      <c r="BD136" s="7" t="s">
        <v>127</v>
      </c>
      <c r="BE136" s="7" t="s">
        <v>128</v>
      </c>
    </row>
    <row r="137" spans="2:57" s="7" customFormat="1" ht="15.75" customHeight="1">
      <c r="B137" s="19"/>
      <c r="C137" s="87" t="s">
        <v>6</v>
      </c>
      <c r="D137" s="87" t="s">
        <v>94</v>
      </c>
      <c r="E137" s="88" t="s">
        <v>129</v>
      </c>
      <c r="F137" s="127" t="s">
        <v>177</v>
      </c>
      <c r="G137" s="128"/>
      <c r="H137" s="128"/>
      <c r="I137" s="128"/>
      <c r="J137" s="89" t="s">
        <v>126</v>
      </c>
      <c r="K137" s="90">
        <v>1</v>
      </c>
      <c r="L137" s="129"/>
      <c r="M137" s="128"/>
      <c r="N137" s="129">
        <f>ROUND($L$137*$K$137,2)</f>
        <v>0</v>
      </c>
      <c r="O137" s="128"/>
      <c r="P137" s="128"/>
      <c r="Q137" s="128"/>
      <c r="R137" s="20"/>
      <c r="AJ137" s="7" t="s">
        <v>127</v>
      </c>
      <c r="AL137" s="7" t="s">
        <v>94</v>
      </c>
      <c r="AM137" s="7" t="s">
        <v>65</v>
      </c>
      <c r="AQ137" s="7" t="s">
        <v>93</v>
      </c>
      <c r="AW137" s="91" t="e">
        <f>IF(#REF!="základní",$N$137,0)</f>
        <v>#REF!</v>
      </c>
      <c r="AX137" s="91" t="e">
        <f>IF(#REF!="snížená",$N$137,0)</f>
        <v>#REF!</v>
      </c>
      <c r="AY137" s="91" t="e">
        <f>IF(#REF!="zákl. přenesená",$N$137,0)</f>
        <v>#REF!</v>
      </c>
      <c r="AZ137" s="91" t="e">
        <f>IF(#REF!="sníž. přenesená",$N$137,0)</f>
        <v>#REF!</v>
      </c>
      <c r="BA137" s="91" t="e">
        <f>IF(#REF!="nulová",$N$137,0)</f>
        <v>#REF!</v>
      </c>
      <c r="BB137" s="7" t="s">
        <v>17</v>
      </c>
      <c r="BC137" s="91">
        <f>ROUND($L$137*$K$137,2)</f>
        <v>0</v>
      </c>
      <c r="BD137" s="7" t="s">
        <v>127</v>
      </c>
      <c r="BE137" s="7" t="s">
        <v>130</v>
      </c>
    </row>
    <row r="138" spans="2:57" s="7" customFormat="1" ht="27" customHeight="1">
      <c r="B138" s="19"/>
      <c r="C138" s="87" t="s">
        <v>131</v>
      </c>
      <c r="D138" s="87" t="s">
        <v>94</v>
      </c>
      <c r="E138" s="88" t="s">
        <v>132</v>
      </c>
      <c r="F138" s="127" t="s">
        <v>133</v>
      </c>
      <c r="G138" s="128"/>
      <c r="H138" s="128"/>
      <c r="I138" s="128"/>
      <c r="J138" s="89" t="s">
        <v>118</v>
      </c>
      <c r="K138" s="90">
        <v>150</v>
      </c>
      <c r="L138" s="129"/>
      <c r="M138" s="128"/>
      <c r="N138" s="129">
        <f>ROUND($L$138*$K$138,2)</f>
        <v>0</v>
      </c>
      <c r="O138" s="128"/>
      <c r="P138" s="128"/>
      <c r="Q138" s="128"/>
      <c r="R138" s="20"/>
      <c r="AJ138" s="7" t="s">
        <v>127</v>
      </c>
      <c r="AL138" s="7" t="s">
        <v>94</v>
      </c>
      <c r="AM138" s="7" t="s">
        <v>65</v>
      </c>
      <c r="AQ138" s="7" t="s">
        <v>93</v>
      </c>
      <c r="AW138" s="91" t="e">
        <f>IF(#REF!="základní",$N$138,0)</f>
        <v>#REF!</v>
      </c>
      <c r="AX138" s="91" t="e">
        <f>IF(#REF!="snížená",$N$138,0)</f>
        <v>#REF!</v>
      </c>
      <c r="AY138" s="91" t="e">
        <f>IF(#REF!="zákl. přenesená",$N$138,0)</f>
        <v>#REF!</v>
      </c>
      <c r="AZ138" s="91" t="e">
        <f>IF(#REF!="sníž. přenesená",$N$138,0)</f>
        <v>#REF!</v>
      </c>
      <c r="BA138" s="91" t="e">
        <f>IF(#REF!="nulová",$N$138,0)</f>
        <v>#REF!</v>
      </c>
      <c r="BB138" s="7" t="s">
        <v>17</v>
      </c>
      <c r="BC138" s="91">
        <f>ROUND($L$138*$K$138,2)</f>
        <v>0</v>
      </c>
      <c r="BD138" s="7" t="s">
        <v>127</v>
      </c>
      <c r="BE138" s="7" t="s">
        <v>134</v>
      </c>
    </row>
    <row r="139" spans="2:57" s="7" customFormat="1" ht="39" customHeight="1">
      <c r="B139" s="19"/>
      <c r="C139" s="87" t="s">
        <v>96</v>
      </c>
      <c r="D139" s="87" t="s">
        <v>94</v>
      </c>
      <c r="E139" s="88" t="s">
        <v>135</v>
      </c>
      <c r="F139" s="127" t="s">
        <v>136</v>
      </c>
      <c r="G139" s="128"/>
      <c r="H139" s="128"/>
      <c r="I139" s="128"/>
      <c r="J139" s="89" t="s">
        <v>137</v>
      </c>
      <c r="K139" s="90">
        <v>980</v>
      </c>
      <c r="L139" s="129"/>
      <c r="M139" s="128"/>
      <c r="N139" s="129">
        <f>ROUND($L$139*$K$139,2)</f>
        <v>0</v>
      </c>
      <c r="O139" s="128"/>
      <c r="P139" s="128"/>
      <c r="Q139" s="128"/>
      <c r="R139" s="20"/>
      <c r="AJ139" s="7" t="s">
        <v>127</v>
      </c>
      <c r="AL139" s="7" t="s">
        <v>94</v>
      </c>
      <c r="AM139" s="7" t="s">
        <v>65</v>
      </c>
      <c r="AQ139" s="7" t="s">
        <v>93</v>
      </c>
      <c r="AW139" s="91" t="e">
        <f>IF(#REF!="základní",$N$139,0)</f>
        <v>#REF!</v>
      </c>
      <c r="AX139" s="91" t="e">
        <f>IF(#REF!="snížená",$N$139,0)</f>
        <v>#REF!</v>
      </c>
      <c r="AY139" s="91" t="e">
        <f>IF(#REF!="zákl. přenesená",$N$139,0)</f>
        <v>#REF!</v>
      </c>
      <c r="AZ139" s="91" t="e">
        <f>IF(#REF!="sníž. přenesená",$N$139,0)</f>
        <v>#REF!</v>
      </c>
      <c r="BA139" s="91" t="e">
        <f>IF(#REF!="nulová",$N$139,0)</f>
        <v>#REF!</v>
      </c>
      <c r="BB139" s="7" t="s">
        <v>17</v>
      </c>
      <c r="BC139" s="91">
        <f>ROUND($L$139*$K$139,2)</f>
        <v>0</v>
      </c>
      <c r="BD139" s="7" t="s">
        <v>127</v>
      </c>
      <c r="BE139" s="7" t="s">
        <v>138</v>
      </c>
    </row>
    <row r="140" spans="2:55" s="80" customFormat="1" ht="30.75" customHeight="1">
      <c r="B140" s="81"/>
      <c r="D140" s="86" t="s">
        <v>80</v>
      </c>
      <c r="E140" s="86"/>
      <c r="F140" s="86"/>
      <c r="G140" s="86"/>
      <c r="H140" s="86"/>
      <c r="I140" s="86"/>
      <c r="J140" s="86"/>
      <c r="K140" s="86"/>
      <c r="L140" s="86"/>
      <c r="M140" s="86"/>
      <c r="N140" s="126">
        <f>$BC$140</f>
        <v>0</v>
      </c>
      <c r="O140" s="125"/>
      <c r="P140" s="125"/>
      <c r="Q140" s="125"/>
      <c r="R140" s="84"/>
      <c r="AJ140" s="83" t="s">
        <v>112</v>
      </c>
      <c r="AL140" s="83" t="s">
        <v>56</v>
      </c>
      <c r="AM140" s="83" t="s">
        <v>17</v>
      </c>
      <c r="AQ140" s="83" t="s">
        <v>93</v>
      </c>
      <c r="BC140" s="85">
        <f>$BC$141</f>
        <v>0</v>
      </c>
    </row>
    <row r="141" spans="2:57" s="7" customFormat="1" ht="27" customHeight="1">
      <c r="B141" s="19"/>
      <c r="C141" s="87" t="s">
        <v>139</v>
      </c>
      <c r="D141" s="87" t="s">
        <v>94</v>
      </c>
      <c r="E141" s="88" t="s">
        <v>140</v>
      </c>
      <c r="F141" s="127" t="s">
        <v>141</v>
      </c>
      <c r="G141" s="128"/>
      <c r="H141" s="128"/>
      <c r="I141" s="128"/>
      <c r="J141" s="89" t="s">
        <v>137</v>
      </c>
      <c r="K141" s="90">
        <v>150</v>
      </c>
      <c r="L141" s="129"/>
      <c r="M141" s="128"/>
      <c r="N141" s="129">
        <f>ROUND($L$141*$K$141,2)</f>
        <v>0</v>
      </c>
      <c r="O141" s="128"/>
      <c r="P141" s="128"/>
      <c r="Q141" s="128"/>
      <c r="R141" s="20"/>
      <c r="AJ141" s="7" t="s">
        <v>127</v>
      </c>
      <c r="AL141" s="7" t="s">
        <v>94</v>
      </c>
      <c r="AM141" s="7" t="s">
        <v>65</v>
      </c>
      <c r="AQ141" s="7" t="s">
        <v>93</v>
      </c>
      <c r="AW141" s="91" t="e">
        <f>IF(#REF!="základní",$N$141,0)</f>
        <v>#REF!</v>
      </c>
      <c r="AX141" s="91" t="e">
        <f>IF(#REF!="snížená",$N$141,0)</f>
        <v>#REF!</v>
      </c>
      <c r="AY141" s="91" t="e">
        <f>IF(#REF!="zákl. přenesená",$N$141,0)</f>
        <v>#REF!</v>
      </c>
      <c r="AZ141" s="91" t="e">
        <f>IF(#REF!="sníž. přenesená",$N$141,0)</f>
        <v>#REF!</v>
      </c>
      <c r="BA141" s="91" t="e">
        <f>IF(#REF!="nulová",$N$141,0)</f>
        <v>#REF!</v>
      </c>
      <c r="BB141" s="7" t="s">
        <v>17</v>
      </c>
      <c r="BC141" s="91">
        <f>ROUND($L$141*$K$141,2)</f>
        <v>0</v>
      </c>
      <c r="BD141" s="7" t="s">
        <v>127</v>
      </c>
      <c r="BE141" s="7" t="s">
        <v>142</v>
      </c>
    </row>
    <row r="142" spans="2:55" s="80" customFormat="1" ht="30.75" customHeight="1">
      <c r="B142" s="81"/>
      <c r="D142" s="86" t="s">
        <v>81</v>
      </c>
      <c r="E142" s="86"/>
      <c r="F142" s="86"/>
      <c r="G142" s="86"/>
      <c r="H142" s="86"/>
      <c r="I142" s="86"/>
      <c r="J142" s="86"/>
      <c r="K142" s="86"/>
      <c r="L142" s="86"/>
      <c r="M142" s="86"/>
      <c r="N142" s="126">
        <f>$BC$142</f>
        <v>0</v>
      </c>
      <c r="O142" s="125"/>
      <c r="P142" s="125"/>
      <c r="Q142" s="125"/>
      <c r="R142" s="84"/>
      <c r="AJ142" s="83" t="s">
        <v>112</v>
      </c>
      <c r="AL142" s="83" t="s">
        <v>56</v>
      </c>
      <c r="AM142" s="83" t="s">
        <v>17</v>
      </c>
      <c r="AQ142" s="83" t="s">
        <v>93</v>
      </c>
      <c r="BC142" s="85">
        <f>SUM($BC$143:$BC$147)</f>
        <v>0</v>
      </c>
    </row>
    <row r="143" spans="2:57" s="7" customFormat="1" ht="15.75" customHeight="1">
      <c r="B143" s="19"/>
      <c r="C143" s="87" t="s">
        <v>143</v>
      </c>
      <c r="D143" s="87" t="s">
        <v>94</v>
      </c>
      <c r="E143" s="88" t="s">
        <v>11</v>
      </c>
      <c r="F143" s="127" t="s">
        <v>144</v>
      </c>
      <c r="G143" s="128"/>
      <c r="H143" s="128"/>
      <c r="I143" s="128"/>
      <c r="J143" s="89" t="s">
        <v>95</v>
      </c>
      <c r="K143" s="90">
        <v>5</v>
      </c>
      <c r="L143" s="129"/>
      <c r="M143" s="128"/>
      <c r="N143" s="129">
        <f>ROUND($L$143*$K$143,2)</f>
        <v>0</v>
      </c>
      <c r="O143" s="128"/>
      <c r="P143" s="128"/>
      <c r="Q143" s="128"/>
      <c r="R143" s="20"/>
      <c r="AJ143" s="7" t="s">
        <v>127</v>
      </c>
      <c r="AL143" s="7" t="s">
        <v>94</v>
      </c>
      <c r="AM143" s="7" t="s">
        <v>65</v>
      </c>
      <c r="AQ143" s="7" t="s">
        <v>93</v>
      </c>
      <c r="AW143" s="91" t="e">
        <f>IF(#REF!="základní",$N$143,0)</f>
        <v>#REF!</v>
      </c>
      <c r="AX143" s="91" t="e">
        <f>IF(#REF!="snížená",$N$143,0)</f>
        <v>#REF!</v>
      </c>
      <c r="AY143" s="91" t="e">
        <f>IF(#REF!="zákl. přenesená",$N$143,0)</f>
        <v>#REF!</v>
      </c>
      <c r="AZ143" s="91" t="e">
        <f>IF(#REF!="sníž. přenesená",$N$143,0)</f>
        <v>#REF!</v>
      </c>
      <c r="BA143" s="91" t="e">
        <f>IF(#REF!="nulová",$N$143,0)</f>
        <v>#REF!</v>
      </c>
      <c r="BB143" s="7" t="s">
        <v>17</v>
      </c>
      <c r="BC143" s="91">
        <f>ROUND($L$143*$K$143,2)</f>
        <v>0</v>
      </c>
      <c r="BD143" s="7" t="s">
        <v>127</v>
      </c>
      <c r="BE143" s="7" t="s">
        <v>145</v>
      </c>
    </row>
    <row r="144" spans="2:57" s="7" customFormat="1" ht="15.75" customHeight="1">
      <c r="B144" s="19"/>
      <c r="C144" s="87" t="s">
        <v>146</v>
      </c>
      <c r="D144" s="87" t="s">
        <v>94</v>
      </c>
      <c r="E144" s="88" t="s">
        <v>147</v>
      </c>
      <c r="F144" s="127" t="s">
        <v>148</v>
      </c>
      <c r="G144" s="128"/>
      <c r="H144" s="128"/>
      <c r="I144" s="128"/>
      <c r="J144" s="89" t="s">
        <v>118</v>
      </c>
      <c r="K144" s="90">
        <v>25</v>
      </c>
      <c r="L144" s="129"/>
      <c r="M144" s="128"/>
      <c r="N144" s="129">
        <f>ROUND($L$144*$K$144,2)</f>
        <v>0</v>
      </c>
      <c r="O144" s="128"/>
      <c r="P144" s="128"/>
      <c r="Q144" s="128"/>
      <c r="R144" s="20"/>
      <c r="AJ144" s="7" t="s">
        <v>127</v>
      </c>
      <c r="AL144" s="7" t="s">
        <v>94</v>
      </c>
      <c r="AM144" s="7" t="s">
        <v>65</v>
      </c>
      <c r="AQ144" s="7" t="s">
        <v>93</v>
      </c>
      <c r="AW144" s="91" t="e">
        <f>IF(#REF!="základní",$N$144,0)</f>
        <v>#REF!</v>
      </c>
      <c r="AX144" s="91" t="e">
        <f>IF(#REF!="snížená",$N$144,0)</f>
        <v>#REF!</v>
      </c>
      <c r="AY144" s="91" t="e">
        <f>IF(#REF!="zákl. přenesená",$N$144,0)</f>
        <v>#REF!</v>
      </c>
      <c r="AZ144" s="91" t="e">
        <f>IF(#REF!="sníž. přenesená",$N$144,0)</f>
        <v>#REF!</v>
      </c>
      <c r="BA144" s="91" t="e">
        <f>IF(#REF!="nulová",$N$144,0)</f>
        <v>#REF!</v>
      </c>
      <c r="BB144" s="7" t="s">
        <v>17</v>
      </c>
      <c r="BC144" s="91">
        <f>ROUND($L$144*$K$144,2)</f>
        <v>0</v>
      </c>
      <c r="BD144" s="7" t="s">
        <v>127</v>
      </c>
      <c r="BE144" s="7" t="s">
        <v>149</v>
      </c>
    </row>
    <row r="145" spans="2:57" s="7" customFormat="1" ht="27" customHeight="1">
      <c r="B145" s="19"/>
      <c r="C145" s="87" t="s">
        <v>150</v>
      </c>
      <c r="D145" s="87" t="s">
        <v>94</v>
      </c>
      <c r="E145" s="88" t="s">
        <v>151</v>
      </c>
      <c r="F145" s="127" t="s">
        <v>152</v>
      </c>
      <c r="G145" s="128"/>
      <c r="H145" s="128"/>
      <c r="I145" s="128"/>
      <c r="J145" s="89" t="s">
        <v>110</v>
      </c>
      <c r="K145" s="90">
        <v>20</v>
      </c>
      <c r="L145" s="129"/>
      <c r="M145" s="128"/>
      <c r="N145" s="129">
        <f>ROUND($L$145*$K$145,2)</f>
        <v>0</v>
      </c>
      <c r="O145" s="128"/>
      <c r="P145" s="128"/>
      <c r="Q145" s="128"/>
      <c r="R145" s="20"/>
      <c r="AJ145" s="7" t="s">
        <v>127</v>
      </c>
      <c r="AL145" s="7" t="s">
        <v>94</v>
      </c>
      <c r="AM145" s="7" t="s">
        <v>65</v>
      </c>
      <c r="AQ145" s="7" t="s">
        <v>93</v>
      </c>
      <c r="AW145" s="91" t="e">
        <f>IF(#REF!="základní",$N$145,0)</f>
        <v>#REF!</v>
      </c>
      <c r="AX145" s="91" t="e">
        <f>IF(#REF!="snížená",$N$145,0)</f>
        <v>#REF!</v>
      </c>
      <c r="AY145" s="91" t="e">
        <f>IF(#REF!="zákl. přenesená",$N$145,0)</f>
        <v>#REF!</v>
      </c>
      <c r="AZ145" s="91" t="e">
        <f>IF(#REF!="sníž. přenesená",$N$145,0)</f>
        <v>#REF!</v>
      </c>
      <c r="BA145" s="91" t="e">
        <f>IF(#REF!="nulová",$N$145,0)</f>
        <v>#REF!</v>
      </c>
      <c r="BB145" s="7" t="s">
        <v>17</v>
      </c>
      <c r="BC145" s="91">
        <f>ROUND($L$145*$K$145,2)</f>
        <v>0</v>
      </c>
      <c r="BD145" s="7" t="s">
        <v>127</v>
      </c>
      <c r="BE145" s="7" t="s">
        <v>153</v>
      </c>
    </row>
    <row r="146" spans="2:57" s="7" customFormat="1" ht="15.75" customHeight="1">
      <c r="B146" s="19"/>
      <c r="C146" s="87" t="s">
        <v>154</v>
      </c>
      <c r="D146" s="87" t="s">
        <v>94</v>
      </c>
      <c r="E146" s="88" t="s">
        <v>155</v>
      </c>
      <c r="F146" s="127" t="s">
        <v>156</v>
      </c>
      <c r="G146" s="128"/>
      <c r="H146" s="128"/>
      <c r="I146" s="128"/>
      <c r="J146" s="89" t="s">
        <v>118</v>
      </c>
      <c r="K146" s="90">
        <v>30</v>
      </c>
      <c r="L146" s="129"/>
      <c r="M146" s="128"/>
      <c r="N146" s="129">
        <f>ROUND($L$146*$K$146,2)</f>
        <v>0</v>
      </c>
      <c r="O146" s="128"/>
      <c r="P146" s="128"/>
      <c r="Q146" s="128"/>
      <c r="R146" s="20"/>
      <c r="AJ146" s="7" t="s">
        <v>127</v>
      </c>
      <c r="AL146" s="7" t="s">
        <v>94</v>
      </c>
      <c r="AM146" s="7" t="s">
        <v>65</v>
      </c>
      <c r="AQ146" s="7" t="s">
        <v>93</v>
      </c>
      <c r="AW146" s="91" t="e">
        <f>IF(#REF!="základní",$N$146,0)</f>
        <v>#REF!</v>
      </c>
      <c r="AX146" s="91" t="e">
        <f>IF(#REF!="snížená",$N$146,0)</f>
        <v>#REF!</v>
      </c>
      <c r="AY146" s="91" t="e">
        <f>IF(#REF!="zákl. přenesená",$N$146,0)</f>
        <v>#REF!</v>
      </c>
      <c r="AZ146" s="91" t="e">
        <f>IF(#REF!="sníž. přenesená",$N$146,0)</f>
        <v>#REF!</v>
      </c>
      <c r="BA146" s="91" t="e">
        <f>IF(#REF!="nulová",$N$146,0)</f>
        <v>#REF!</v>
      </c>
      <c r="BB146" s="7" t="s">
        <v>17</v>
      </c>
      <c r="BC146" s="91">
        <f>ROUND($L$146*$K$146,2)</f>
        <v>0</v>
      </c>
      <c r="BD146" s="7" t="s">
        <v>127</v>
      </c>
      <c r="BE146" s="7" t="s">
        <v>157</v>
      </c>
    </row>
    <row r="147" spans="2:57" s="7" customFormat="1" ht="39" customHeight="1">
      <c r="B147" s="19"/>
      <c r="C147" s="87" t="s">
        <v>158</v>
      </c>
      <c r="D147" s="87" t="s">
        <v>94</v>
      </c>
      <c r="E147" s="88" t="s">
        <v>159</v>
      </c>
      <c r="F147" s="127" t="s">
        <v>160</v>
      </c>
      <c r="G147" s="128"/>
      <c r="H147" s="128"/>
      <c r="I147" s="128"/>
      <c r="J147" s="89" t="s">
        <v>137</v>
      </c>
      <c r="K147" s="90">
        <v>450</v>
      </c>
      <c r="L147" s="129"/>
      <c r="M147" s="128"/>
      <c r="N147" s="129">
        <f>ROUND($L$147*$K$147,2)</f>
        <v>0</v>
      </c>
      <c r="O147" s="128"/>
      <c r="P147" s="128"/>
      <c r="Q147" s="128"/>
      <c r="R147" s="20"/>
      <c r="AJ147" s="7" t="s">
        <v>127</v>
      </c>
      <c r="AL147" s="7" t="s">
        <v>94</v>
      </c>
      <c r="AM147" s="7" t="s">
        <v>65</v>
      </c>
      <c r="AQ147" s="7" t="s">
        <v>93</v>
      </c>
      <c r="AW147" s="91" t="e">
        <f>IF(#REF!="základní",$N$147,0)</f>
        <v>#REF!</v>
      </c>
      <c r="AX147" s="91" t="e">
        <f>IF(#REF!="snížená",$N$147,0)</f>
        <v>#REF!</v>
      </c>
      <c r="AY147" s="91" t="e">
        <f>IF(#REF!="zákl. přenesená",$N$147,0)</f>
        <v>#REF!</v>
      </c>
      <c r="AZ147" s="91" t="e">
        <f>IF(#REF!="sníž. přenesená",$N$147,0)</f>
        <v>#REF!</v>
      </c>
      <c r="BA147" s="91" t="e">
        <f>IF(#REF!="nulová",$N$147,0)</f>
        <v>#REF!</v>
      </c>
      <c r="BB147" s="7" t="s">
        <v>17</v>
      </c>
      <c r="BC147" s="91">
        <f>ROUND($L$147*$K$147,2)</f>
        <v>0</v>
      </c>
      <c r="BD147" s="7" t="s">
        <v>127</v>
      </c>
      <c r="BE147" s="7" t="s">
        <v>161</v>
      </c>
    </row>
    <row r="148" spans="2:55" s="80" customFormat="1" ht="37.5" customHeight="1">
      <c r="B148" s="81"/>
      <c r="D148" s="82" t="s">
        <v>82</v>
      </c>
      <c r="E148" s="82"/>
      <c r="F148" s="82"/>
      <c r="G148" s="82"/>
      <c r="H148" s="82"/>
      <c r="I148" s="82"/>
      <c r="J148" s="82"/>
      <c r="K148" s="82"/>
      <c r="L148" s="82"/>
      <c r="M148" s="82"/>
      <c r="N148" s="124">
        <f>$BC$148</f>
        <v>0</v>
      </c>
      <c r="O148" s="125"/>
      <c r="P148" s="125"/>
      <c r="Q148" s="125"/>
      <c r="R148" s="84"/>
      <c r="AJ148" s="83" t="s">
        <v>139</v>
      </c>
      <c r="AL148" s="83" t="s">
        <v>56</v>
      </c>
      <c r="AM148" s="83" t="s">
        <v>57</v>
      </c>
      <c r="AQ148" s="83" t="s">
        <v>93</v>
      </c>
      <c r="BC148" s="85">
        <f>$BC$149+$BC$150+$BC$151</f>
        <v>0</v>
      </c>
    </row>
    <row r="149" spans="2:57" s="7" customFormat="1" ht="15.75" customHeight="1">
      <c r="B149" s="19"/>
      <c r="C149" s="87" t="s">
        <v>162</v>
      </c>
      <c r="D149" s="87" t="s">
        <v>94</v>
      </c>
      <c r="E149" s="88" t="s">
        <v>163</v>
      </c>
      <c r="F149" s="127" t="s">
        <v>164</v>
      </c>
      <c r="G149" s="128"/>
      <c r="H149" s="128"/>
      <c r="I149" s="128"/>
      <c r="J149" s="89" t="s">
        <v>165</v>
      </c>
      <c r="K149" s="90">
        <v>140</v>
      </c>
      <c r="L149" s="129"/>
      <c r="M149" s="128"/>
      <c r="N149" s="129">
        <f>ROUND($L$149*$K$149,2)</f>
        <v>0</v>
      </c>
      <c r="O149" s="128"/>
      <c r="P149" s="128"/>
      <c r="Q149" s="128"/>
      <c r="R149" s="20"/>
      <c r="AJ149" s="7" t="s">
        <v>96</v>
      </c>
      <c r="AL149" s="7" t="s">
        <v>94</v>
      </c>
      <c r="AM149" s="7" t="s">
        <v>17</v>
      </c>
      <c r="AQ149" s="7" t="s">
        <v>93</v>
      </c>
      <c r="AW149" s="91" t="e">
        <f>IF(#REF!="základní",$N$149,0)</f>
        <v>#REF!</v>
      </c>
      <c r="AX149" s="91" t="e">
        <f>IF(#REF!="snížená",$N$149,0)</f>
        <v>#REF!</v>
      </c>
      <c r="AY149" s="91" t="e">
        <f>IF(#REF!="zákl. přenesená",$N$149,0)</f>
        <v>#REF!</v>
      </c>
      <c r="AZ149" s="91" t="e">
        <f>IF(#REF!="sníž. přenesená",$N$149,0)</f>
        <v>#REF!</v>
      </c>
      <c r="BA149" s="91" t="e">
        <f>IF(#REF!="nulová",$N$149,0)</f>
        <v>#REF!</v>
      </c>
      <c r="BB149" s="7" t="s">
        <v>17</v>
      </c>
      <c r="BC149" s="91">
        <f>ROUND($L$149*$K$149,2)</f>
        <v>0</v>
      </c>
      <c r="BD149" s="7" t="s">
        <v>96</v>
      </c>
      <c r="BE149" s="7" t="s">
        <v>166</v>
      </c>
    </row>
    <row r="150" spans="2:57" s="7" customFormat="1" ht="27" customHeight="1">
      <c r="B150" s="19"/>
      <c r="C150" s="87" t="s">
        <v>167</v>
      </c>
      <c r="D150" s="87" t="s">
        <v>94</v>
      </c>
      <c r="E150" s="88" t="s">
        <v>168</v>
      </c>
      <c r="F150" s="127" t="s">
        <v>169</v>
      </c>
      <c r="G150" s="128"/>
      <c r="H150" s="128"/>
      <c r="I150" s="128"/>
      <c r="J150" s="89" t="s">
        <v>126</v>
      </c>
      <c r="K150" s="90">
        <v>1</v>
      </c>
      <c r="L150" s="129"/>
      <c r="M150" s="128"/>
      <c r="N150" s="129">
        <f>ROUND($L$150*$K$150,2)</f>
        <v>0</v>
      </c>
      <c r="O150" s="128"/>
      <c r="P150" s="128"/>
      <c r="Q150" s="128"/>
      <c r="R150" s="20"/>
      <c r="AJ150" s="7" t="s">
        <v>96</v>
      </c>
      <c r="AL150" s="7" t="s">
        <v>94</v>
      </c>
      <c r="AM150" s="7" t="s">
        <v>17</v>
      </c>
      <c r="AQ150" s="7" t="s">
        <v>93</v>
      </c>
      <c r="AW150" s="91" t="e">
        <f>IF(#REF!="základní",$N$150,0)</f>
        <v>#REF!</v>
      </c>
      <c r="AX150" s="91" t="e">
        <f>IF(#REF!="snížená",$N$150,0)</f>
        <v>#REF!</v>
      </c>
      <c r="AY150" s="91" t="e">
        <f>IF(#REF!="zákl. přenesená",$N$150,0)</f>
        <v>#REF!</v>
      </c>
      <c r="AZ150" s="91" t="e">
        <f>IF(#REF!="sníž. přenesená",$N$150,0)</f>
        <v>#REF!</v>
      </c>
      <c r="BA150" s="91" t="e">
        <f>IF(#REF!="nulová",$N$150,0)</f>
        <v>#REF!</v>
      </c>
      <c r="BB150" s="7" t="s">
        <v>17</v>
      </c>
      <c r="BC150" s="91">
        <f>ROUND($L$150*$K$150,2)</f>
        <v>0</v>
      </c>
      <c r="BD150" s="7" t="s">
        <v>96</v>
      </c>
      <c r="BE150" s="7" t="s">
        <v>170</v>
      </c>
    </row>
    <row r="151" spans="2:55" s="80" customFormat="1" ht="30.75" customHeight="1">
      <c r="B151" s="81"/>
      <c r="D151" s="86" t="s">
        <v>83</v>
      </c>
      <c r="E151" s="86"/>
      <c r="F151" s="86"/>
      <c r="G151" s="86"/>
      <c r="H151" s="86"/>
      <c r="I151" s="86"/>
      <c r="J151" s="86"/>
      <c r="K151" s="86"/>
      <c r="L151" s="86"/>
      <c r="M151" s="86"/>
      <c r="N151" s="126">
        <f>$BC$151</f>
        <v>0</v>
      </c>
      <c r="O151" s="125"/>
      <c r="P151" s="125"/>
      <c r="Q151" s="125"/>
      <c r="R151" s="84"/>
      <c r="AJ151" s="83" t="s">
        <v>139</v>
      </c>
      <c r="AL151" s="83" t="s">
        <v>56</v>
      </c>
      <c r="AM151" s="83" t="s">
        <v>17</v>
      </c>
      <c r="AQ151" s="83" t="s">
        <v>93</v>
      </c>
      <c r="BC151" s="85">
        <f>SUM($BC$152:$BC$152)</f>
        <v>0</v>
      </c>
    </row>
    <row r="152" spans="2:57" s="7" customFormat="1" ht="27" customHeight="1">
      <c r="B152" s="19"/>
      <c r="C152" s="87" t="s">
        <v>171</v>
      </c>
      <c r="D152" s="87" t="s">
        <v>94</v>
      </c>
      <c r="E152" s="88" t="s">
        <v>172</v>
      </c>
      <c r="F152" s="127" t="s">
        <v>173</v>
      </c>
      <c r="G152" s="128"/>
      <c r="H152" s="128"/>
      <c r="I152" s="128"/>
      <c r="J152" s="89" t="s">
        <v>118</v>
      </c>
      <c r="K152" s="90">
        <v>200</v>
      </c>
      <c r="L152" s="129"/>
      <c r="M152" s="128"/>
      <c r="N152" s="129">
        <f>ROUND($L$152*$K$152,2)</f>
        <v>0</v>
      </c>
      <c r="O152" s="128"/>
      <c r="P152" s="128"/>
      <c r="Q152" s="128"/>
      <c r="R152" s="20"/>
      <c r="AJ152" s="7" t="s">
        <v>174</v>
      </c>
      <c r="AL152" s="7" t="s">
        <v>94</v>
      </c>
      <c r="AM152" s="7" t="s">
        <v>65</v>
      </c>
      <c r="AQ152" s="7" t="s">
        <v>93</v>
      </c>
      <c r="AW152" s="91" t="e">
        <f>IF(#REF!="základní",$N$152,0)</f>
        <v>#REF!</v>
      </c>
      <c r="AX152" s="91" t="e">
        <f>IF(#REF!="snížená",$N$152,0)</f>
        <v>#REF!</v>
      </c>
      <c r="AY152" s="91" t="e">
        <f>IF(#REF!="zákl. přenesená",$N$152,0)</f>
        <v>#REF!</v>
      </c>
      <c r="AZ152" s="91" t="e">
        <f>IF(#REF!="sníž. přenesená",$N$152,0)</f>
        <v>#REF!</v>
      </c>
      <c r="BA152" s="91" t="e">
        <f>IF(#REF!="nulová",$N$152,0)</f>
        <v>#REF!</v>
      </c>
      <c r="BB152" s="7" t="s">
        <v>17</v>
      </c>
      <c r="BC152" s="91">
        <f>ROUND($L$152*$K$152,2)</f>
        <v>0</v>
      </c>
      <c r="BD152" s="7" t="s">
        <v>174</v>
      </c>
      <c r="BE152" s="7" t="s">
        <v>175</v>
      </c>
    </row>
    <row r="153" spans="2:18" s="7" customFormat="1" ht="7.5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3"/>
    </row>
    <row r="154" s="2" customFormat="1" ht="14.25" customHeight="1"/>
  </sheetData>
  <sheetProtection/>
  <mergeCells count="133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1:I131"/>
    <mergeCell ref="L131:M131"/>
    <mergeCell ref="N131:Q131"/>
    <mergeCell ref="F133:I133"/>
    <mergeCell ref="L133:M133"/>
    <mergeCell ref="N133:Q133"/>
    <mergeCell ref="N132:Q132"/>
    <mergeCell ref="F136:I136"/>
    <mergeCell ref="L136:M136"/>
    <mergeCell ref="N136:Q136"/>
    <mergeCell ref="F137:I137"/>
    <mergeCell ref="L137:M137"/>
    <mergeCell ref="N137:Q137"/>
    <mergeCell ref="N141:Q141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N148:Q148"/>
    <mergeCell ref="N151:Q151"/>
    <mergeCell ref="F152:I152"/>
    <mergeCell ref="L152:M152"/>
    <mergeCell ref="N152:Q152"/>
    <mergeCell ref="N119:Q119"/>
    <mergeCell ref="N120:Q120"/>
    <mergeCell ref="N121:Q121"/>
    <mergeCell ref="N124:Q124"/>
    <mergeCell ref="N125:Q125"/>
    <mergeCell ref="H1:K1"/>
    <mergeCell ref="S2:U2"/>
    <mergeCell ref="N134:Q134"/>
    <mergeCell ref="N135:Q135"/>
    <mergeCell ref="N140:Q140"/>
    <mergeCell ref="N142:Q142"/>
    <mergeCell ref="N129:Q129"/>
    <mergeCell ref="N130:Q130"/>
    <mergeCell ref="F141:I141"/>
    <mergeCell ref="L141:M141"/>
  </mergeCells>
  <printOptions/>
  <pageMargins left="0.5902777910232544" right="0.5902777910232544" top="0.5208333730697632" bottom="0.4861111342906952" header="0" footer="0"/>
  <pageSetup blackAndWhite="1" fitToHeight="999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sebor@frigocom.cz</dc:creator>
  <cp:keywords/>
  <dc:description/>
  <cp:lastModifiedBy>Michal Šebor</cp:lastModifiedBy>
  <cp:lastPrinted>2020-11-09T16:46:31Z</cp:lastPrinted>
  <dcterms:created xsi:type="dcterms:W3CDTF">2020-03-23T14:30:40Z</dcterms:created>
  <dcterms:modified xsi:type="dcterms:W3CDTF">2020-11-22T17:14:12Z</dcterms:modified>
  <cp:category/>
  <cp:version/>
  <cp:contentType/>
  <cp:contentStatus/>
</cp:coreProperties>
</file>