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425"/>
  <workbookPr/>
  <bookViews>
    <workbookView xWindow="1900" yWindow="1900" windowWidth="14400" windowHeight="7360" activeTab="0"/>
  </bookViews>
  <sheets>
    <sheet name="Rekapitulace stavby" sheetId="1" r:id="rId1"/>
    <sheet name="5_2019 - polyfunkční obje..." sheetId="2" r:id="rId2"/>
    <sheet name="Pokyny pro vyplnění" sheetId="3" r:id="rId3"/>
  </sheets>
  <definedNames>
    <definedName name="_xlnm._FilterDatabase" localSheetId="1" hidden="1">'5_2019 - polyfunkční obje...'!$C$96:$K$96</definedName>
    <definedName name="_xlnm.Print_Area" localSheetId="1">'5_2019 - polyfunkční obje...'!$C$4:$J$34,'5_2019 - polyfunkční obje...'!$C$40:$J$80,'5_2019 - polyfunkční obje...'!$C$86:$K$316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  <definedName name="_xlnm.Print_Titles" localSheetId="1">'5_2019 - polyfunkční obje...'!$96:$96</definedName>
  </definedNames>
  <calcPr calcId="191029"/>
  <extLst/>
</workbook>
</file>

<file path=xl/sharedStrings.xml><?xml version="1.0" encoding="utf-8"?>
<sst xmlns="http://schemas.openxmlformats.org/spreadsheetml/2006/main" count="3631" uniqueCount="1079">
  <si>
    <t>Export VZ</t>
  </si>
  <si>
    <t>List obsahuje:</t>
  </si>
  <si>
    <t>3.0</t>
  </si>
  <si>
    <t>ZAMOK</t>
  </si>
  <si>
    <t>False</t>
  </si>
  <si>
    <t>{bdeb57d2-01c3-43fe-98cf-b3be7618f28e}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</si>
  <si>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</si>
  <si>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</si>
  <si>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</si>
  <si>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</si>
  <si>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</si>
  <si>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</si>
  <si>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</si>
  <si>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5_2019</t>
  </si>
  <si>
    <t>Stavba:</t>
  </si>
  <si>
    <t>polyfunkční objekt pošta Hněvotín, realizace bytových jednotek</t>
  </si>
  <si>
    <t>0,1</t>
  </si>
  <si>
    <t>KSO:</t>
  </si>
  <si>
    <t/>
  </si>
  <si>
    <t>CC-CZ:</t>
  </si>
  <si>
    <t>1</t>
  </si>
  <si>
    <t>Místo:</t>
  </si>
  <si>
    <t>Hněvotín</t>
  </si>
  <si>
    <t>Datum:</t>
  </si>
  <si>
    <t>20. 3. 2019</t>
  </si>
  <si>
    <t>10</t>
  </si>
  <si>
    <t>100</t>
  </si>
  <si>
    <t>Zadavatel:</t>
  </si>
  <si>
    <t>IČ:</t>
  </si>
  <si>
    <t>Obec Hněvotín, č.p. 47,  783 47 Hněvotín</t>
  </si>
  <si>
    <t>DIČ:</t>
  </si>
  <si>
    <t>Uchazeč:</t>
  </si>
  <si>
    <t xml:space="preserve"> </t>
  </si>
  <si>
    <t>Projektant: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</si>
  <si>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</si>
  <si>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</si>
  <si>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</si>
  <si>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</si>
  <si>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</si>
  <si>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</si>
  <si>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</si>
  <si>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</si>
  <si>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</si>
  <si>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</si>
  <si>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</si>
  <si>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</si>
  <si>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</si>
  <si>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</si>
  <si>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</si>
  <si>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</si>
  <si>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</si>
  <si>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</si>
  <si>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</si>
  <si>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</si>
  <si>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</si>
  <si>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</si>
  <si>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</si>
  <si>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</si>
  <si>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</si>
  <si>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</si>
  <si>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</si>
  <si>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</si>
  <si>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</si>
  <si>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</si>
  <si>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</si>
  <si>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</si>
  <si>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</si>
  <si>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</si>
  <si>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</si>
  <si>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</si>
  <si>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</si>
  <si>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</si>
  <si>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</si>
  <si>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</si>
  <si>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STA</t>
  </si>
  <si>
    <t>###NOINSERT###</t>
  </si>
  <si>
    <t>Zpět na list: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</si>
  <si>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</si>
  <si>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</si>
  <si>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</si>
  <si>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</si>
  <si>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</si>
  <si>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</si>
  <si>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</si>
  <si>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</si>
  <si>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</si>
  <si>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</si>
  <si>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</si>
  <si>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</si>
  <si>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72001 - silnoprouda elektrotechnika</t>
  </si>
  <si>
    <t xml:space="preserve">    72002 - zdravotechnika</t>
  </si>
  <si>
    <t xml:space="preserve">    72003 - plynoinstalace</t>
  </si>
  <si>
    <t xml:space="preserve">    72004 - vytapeni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</si>
  <si>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</si>
  <si>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</si>
  <si>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</si>
  <si>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</si>
  <si>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</si>
  <si>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</si>
  <si>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</si>
  <si>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</si>
  <si>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</si>
  <si>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</si>
  <si>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</si>
  <si>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</si>
  <si>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</si>
  <si>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</si>
  <si>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775 - Podlahy skládané</t>
  </si>
  <si>
    <t xml:space="preserve">    781 - Dokončovací práce - obklady</t>
  </si>
  <si>
    <t xml:space="preserve">    784 - Dokončovací práce - malby a tapety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</si>
  <si>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</si>
  <si>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</si>
  <si>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</si>
  <si>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</si>
  <si>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</si>
  <si>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</si>
  <si>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</si>
  <si>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</si>
  <si>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</si>
  <si>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</si>
  <si>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</si>
  <si>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</si>
  <si>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</si>
  <si>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</si>
  <si>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</si>
  <si>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</si>
  <si>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</si>
  <si>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</si>
  <si>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</si>
  <si>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139711101</t>
  </si>
  <si>
    <t>Vykopávka v uzavřených prostorách s naložením výkopku na dopravní prostředek v hornině tř. 1 až 4</t>
  </si>
  <si>
    <t>m3</t>
  </si>
  <si>
    <t>CS ÚRS 2016 02</t>
  </si>
  <si>
    <t>4</t>
  </si>
  <si>
    <t>2</t>
  </si>
  <si>
    <t>-383250621</t>
  </si>
  <si>
    <t>161101501</t>
  </si>
  <si>
    <t>Svislé přemístění výkopku nošením bez naložení, avšak s vyprázdněním nádoby na hromady nebo do dopravního prostředku, na každých, třeba i započatých 3 m výšky z horniny tř. 1 až 4</t>
  </si>
  <si>
    <t>2062906340</t>
  </si>
  <si>
    <t>125</t>
  </si>
  <si>
    <t>162201211</t>
  </si>
  <si>
    <t>Vodorovné přemístění výkopku stavebním kolečkem s vyprázdněním kolečka na hromady nebo do dopravního prostředku na vzdálenost do 10 m z horniny tř. 1 až 4</t>
  </si>
  <si>
    <t>-1680635566</t>
  </si>
  <si>
    <t>126</t>
  </si>
  <si>
    <t>162201219</t>
  </si>
  <si>
    <t>Vodorovné přemístění výkopku stavebním kolečkem s vyprázdněním kolečka na hromady nebo do dopravního prostředku na vzdálenost do 10 m z horniny Příplatek k ceně za každých dalších 10 m</t>
  </si>
  <si>
    <t>1001170784</t>
  </si>
  <si>
    <t>128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</si>
  <si>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</si>
  <si>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</si>
  <si>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1993356627</t>
  </si>
  <si>
    <t>129</t>
  </si>
  <si>
    <t>162701109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</si>
  <si>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</si>
  <si>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1834249388</t>
  </si>
  <si>
    <t>VV</t>
  </si>
  <si>
    <t>26,331*10 'Přepočtené koeficientem množství</t>
  </si>
  <si>
    <t>127</t>
  </si>
  <si>
    <t>167101101</t>
  </si>
  <si>
    <t>Nakládání, skládání a překládání neulehlého výkopku nebo sypaniny nakládání, množství do 100 m3, z hornin tř. 1 až 4</t>
  </si>
  <si>
    <t>-500156667</t>
  </si>
  <si>
    <t>131</t>
  </si>
  <si>
    <t>171201201</t>
  </si>
  <si>
    <t>Uložení sypaniny na skládky</t>
  </si>
  <si>
    <t>657565284</t>
  </si>
  <si>
    <t>132</t>
  </si>
  <si>
    <t>171201211</t>
  </si>
  <si>
    <t>Uložení sypaniny poplatek za uložení sypaniny na skládce (skládkovné)</t>
  </si>
  <si>
    <t>t</t>
  </si>
  <si>
    <t>-384877459</t>
  </si>
  <si>
    <t>Zakládání</t>
  </si>
  <si>
    <t>3</t>
  </si>
  <si>
    <t>271532212</t>
  </si>
  <si>
    <t>Podsyp pod základové konstrukce se zhutněním a urovnáním povrchu z kameniva hrubého, frakce 16 - 32 mm</t>
  </si>
  <si>
    <t>-1094333710</t>
  </si>
  <si>
    <t>273321411</t>
  </si>
  <si>
    <t>Základy z betonu železového (bez výztuže) desky z betonu bez zvýšených nároků na prostředí tř. C 20/25</t>
  </si>
  <si>
    <t>-1727545459</t>
  </si>
  <si>
    <t>5</t>
  </si>
  <si>
    <t>273362132</t>
  </si>
  <si>
    <t>Výztuž základových konstrukcí desek ze svařovaných sítí, při průměru drátu do 6 mm</t>
  </si>
  <si>
    <t>1275196281</t>
  </si>
  <si>
    <t>Svislé a kompletní konstrukce</t>
  </si>
  <si>
    <t>6</t>
  </si>
  <si>
    <t>310239211</t>
  </si>
  <si>
    <t>Zazdívka otvorů ve zdivu nadzákladovém cihlami pálenými plochy přes 1 m2 do 4 m2 na maltu vápenocementovou</t>
  </si>
  <si>
    <t>541806576</t>
  </si>
  <si>
    <t>216</t>
  </si>
  <si>
    <t>311238712</t>
  </si>
  <si>
    <t>Zdivo nosné jednovrstvé z cihel děrovaných tepelně izolačních spojené na pero a drážku na maltu tepelně izolační TM, součinitel prostupu tepla U = 0,28, tl. zdiva 300 mm</t>
  </si>
  <si>
    <t>m2</t>
  </si>
  <si>
    <t>-1282000211</t>
  </si>
  <si>
    <t>7</t>
  </si>
  <si>
    <t>31123R01</t>
  </si>
  <si>
    <t>mezibytovy cihelny blok Aku 57 db</t>
  </si>
  <si>
    <t>-1993884926</t>
  </si>
  <si>
    <t>176</t>
  </si>
  <si>
    <t>317941123</t>
  </si>
  <si>
    <t>Osazování ocelových válcovaných nosníků na zdivu I nebo IE nebo U nebo UE nebo L č. 14 až 22 nebo výšky do 220 mm</t>
  </si>
  <si>
    <t>-1211537728</t>
  </si>
  <si>
    <t>177</t>
  </si>
  <si>
    <t>M</t>
  </si>
  <si>
    <t>130107200</t>
  </si>
  <si>
    <t>ocel profilová IPN, v jakosti 11 375, h=180 mm</t>
  </si>
  <si>
    <t>8</t>
  </si>
  <si>
    <t>-1565822807</t>
  </si>
  <si>
    <t>P</t>
  </si>
  <si>
    <t>Poznámka k položce:
Hmotnost: 21,90 kg/m</t>
  </si>
  <si>
    <t>174</t>
  </si>
  <si>
    <t>317998122</t>
  </si>
  <si>
    <t>Izolace tepelná mezi překlady z pěnového polystyrénu jakékoliv výšky, tloušťky 70 mm</t>
  </si>
  <si>
    <t>-1432312553</t>
  </si>
  <si>
    <t>14</t>
  </si>
  <si>
    <t>341R01</t>
  </si>
  <si>
    <t>Zdivo-vapenopiskova tvarnice (pro akusticke zdivo) Silka</t>
  </si>
  <si>
    <t>1011576870</t>
  </si>
  <si>
    <t>342272423</t>
  </si>
  <si>
    <t>Příčky z pórobetonových přesných příčkovek hladkých, objemové hmotnosti 500 kg/m3 na tenké maltové lože, tloušťky příčky 125 mm</t>
  </si>
  <si>
    <t>63829830</t>
  </si>
  <si>
    <t>180</t>
  </si>
  <si>
    <t>593212100</t>
  </si>
  <si>
    <t>překlad železobetonový RZP 119/14/14 V 119x14x14 cm</t>
  </si>
  <si>
    <t>kus</t>
  </si>
  <si>
    <t>523181886</t>
  </si>
  <si>
    <t>181</t>
  </si>
  <si>
    <t>593218990</t>
  </si>
  <si>
    <t>překlad nenosný pórobetonový pro otvor 1010 mm 125x24,9x12,5 cm</t>
  </si>
  <si>
    <t>-703036402</t>
  </si>
  <si>
    <t>182</t>
  </si>
  <si>
    <t>593218700</t>
  </si>
  <si>
    <t>překlad nosný pórobetonový pro otvor 900 mm 130x24,9x20 cm</t>
  </si>
  <si>
    <t>1833667364</t>
  </si>
  <si>
    <t>170</t>
  </si>
  <si>
    <t>593215120</t>
  </si>
  <si>
    <t>překlad železobetonový RZP179/14/22 V 179x14x21,5 cm</t>
  </si>
  <si>
    <t>1524516160</t>
  </si>
  <si>
    <t>171</t>
  </si>
  <si>
    <t>593215100</t>
  </si>
  <si>
    <t>překlad železobetonový RZP 119/14/22 V 119x14x21,5 cm</t>
  </si>
  <si>
    <t>-1569039766</t>
  </si>
  <si>
    <t>Vodorovné konstrukce</t>
  </si>
  <si>
    <t>17</t>
  </si>
  <si>
    <t>411354204</t>
  </si>
  <si>
    <t>Bednění stropů ztracené ocelové žebrované ze širokých tenkostěnných ohýbaných profilů (hraněných trapézových vln), bez úpravy povrchu otevřeného podhledu, bez podpěrné konstrukce, s osazením nasucho na zdech do připravených ozubů, popř. na rovných zdech, trámech, průvlacích, do traverz -4271 s povrchem lesklým, výšky vln 40 mm, tl. plechu 0,88 mm</t>
  </si>
  <si>
    <t>-1362865607</t>
  </si>
  <si>
    <t>200</t>
  </si>
  <si>
    <t>411362021</t>
  </si>
  <si>
    <t>Výztuž stropů prostě uložených, vetknutých, spojitých, deskových, trámových (žebrových, kazetových), s keramickými a jinými vložkami, konsolových nebo balkonových, hřibových včetně hlavic hřibových sloupů, plochých střech a pro zavěšení železobetonových podhledů ze svařovaných sítí z drátů typu KARI</t>
  </si>
  <si>
    <t>797391930</t>
  </si>
  <si>
    <t>136</t>
  </si>
  <si>
    <t>413941123</t>
  </si>
  <si>
    <t>Osazování ocelových válcovaných nosníků ve stropech I nebo IE nebo U nebo UE nebo L č. 14 až 22 nebo výšky do 220 mm</t>
  </si>
  <si>
    <t>60939613</t>
  </si>
  <si>
    <t>130107500</t>
  </si>
  <si>
    <t>ocel profilová IPE, v jakosti 11 375, h=180 mm</t>
  </si>
  <si>
    <t>-784235916</t>
  </si>
  <si>
    <t>Poznámka k položce:
Hmotnost: 19,30 kg/m</t>
  </si>
  <si>
    <t>12</t>
  </si>
  <si>
    <t>130107540</t>
  </si>
  <si>
    <t>ocel profilová IPE, v jakosti 11 375, h=220 mm</t>
  </si>
  <si>
    <t>1230911113</t>
  </si>
  <si>
    <t>Poznámka k položce:
Hmotnost: 26,90 kg/m</t>
  </si>
  <si>
    <t>201</t>
  </si>
  <si>
    <t>430321414</t>
  </si>
  <si>
    <t>Schodišťové konstrukce a rampy z betonu železového (bez výztuže) stupně, schodnice, ramena, podesty s nosníky tř. C 25/30</t>
  </si>
  <si>
    <t>-2123130269</t>
  </si>
  <si>
    <t>207</t>
  </si>
  <si>
    <t>1468648771</t>
  </si>
  <si>
    <t>202</t>
  </si>
  <si>
    <t>430361821</t>
  </si>
  <si>
    <t>Výztuž schodišťových konstrukcí a ramp stupňů, schodnic, ramen, podest s nosníky z betonářské oceli 10 505 (R) nebo BSt 500</t>
  </si>
  <si>
    <t>363713742</t>
  </si>
  <si>
    <t>203</t>
  </si>
  <si>
    <t>431351121</t>
  </si>
  <si>
    <t>Bednění podest, podstupňových desek a ramp včetně podpěrné konstrukce výšky do 4 m půdorysně přímočarých zřízení</t>
  </si>
  <si>
    <t>-1647353691</t>
  </si>
  <si>
    <t>204</t>
  </si>
  <si>
    <t>431351122</t>
  </si>
  <si>
    <t>Bednění podest, podstupňových desek a ramp včetně podpěrné konstrukce výšky do 4 m půdorysně přímočarých odstranění</t>
  </si>
  <si>
    <t>-1752796358</t>
  </si>
  <si>
    <t>205</t>
  </si>
  <si>
    <t>434351141</t>
  </si>
  <si>
    <t>Bednění stupňů betonovaných na podstupňové desce nebo na terénu půdorysně přímočarých zřízení</t>
  </si>
  <si>
    <t>-1605383676</t>
  </si>
  <si>
    <t>206</t>
  </si>
  <si>
    <t>434351142</t>
  </si>
  <si>
    <t>Bednění stupňů betonovaných na podstupňové desce nebo na terénu půdorysně přímočarých odstranění</t>
  </si>
  <si>
    <t>-1243841552</t>
  </si>
  <si>
    <t>Úpravy povrchů, podlahy a osazování výplní</t>
  </si>
  <si>
    <t>20</t>
  </si>
  <si>
    <t>611311133</t>
  </si>
  <si>
    <t>Potažení vnitřních ploch štukem tloušťky do 3 mm vodorovných konstrukcí kleneb nebo skořepin</t>
  </si>
  <si>
    <t>1399302143</t>
  </si>
  <si>
    <t>23</t>
  </si>
  <si>
    <t>611321145</t>
  </si>
  <si>
    <t>Omítka vápenocementová vnitřních ploch nanášená ručně dvouvrstvá, tloušťky jádrové omítky do 10 mm a tloušťky štuku do 3 mm štuková schodišťových konstrukcí stropů, stěn, ramen nebo nosníků</t>
  </si>
  <si>
    <t>-69312303</t>
  </si>
  <si>
    <t>195</t>
  </si>
  <si>
    <t>611325423</t>
  </si>
  <si>
    <t>Oprava vápenocementové nebo vápenné omítky vnitřních ploch štukové dvouvrstvé, tloušťky do 20 mm stropů, v rozsahu opravované plochy přes 30 do 50%</t>
  </si>
  <si>
    <t>-1230673065</t>
  </si>
  <si>
    <t>24</t>
  </si>
  <si>
    <t>612321141</t>
  </si>
  <si>
    <t>Omítka vápenocementová vnitřních ploch nanášená ručně dvouvrstvá, tloušťky jádrové omítky do 10 mm a tloušťky štuku do 3 mm štuková svislých konstrukcí stěn</t>
  </si>
  <si>
    <t>-895406710</t>
  </si>
  <si>
    <t>25</t>
  </si>
  <si>
    <t>621211031</t>
  </si>
  <si>
    <t>Montáž kontaktního zateplení z polystyrenových desek nebo z kombinovaných desek na vnější podhledy, tloušťky desek přes 120 do 160 mm</t>
  </si>
  <si>
    <t>2084952730</t>
  </si>
  <si>
    <t>26</t>
  </si>
  <si>
    <t>283759510</t>
  </si>
  <si>
    <t>deska fasádní polystyrénová EPS 70 F 1000 x 500 x 140 mm</t>
  </si>
  <si>
    <t>-1709900888</t>
  </si>
  <si>
    <t>Poznámka k položce:
lambda=0,039 [W / m K]</t>
  </si>
  <si>
    <t>51,06*1,02 'Přepočtené koeficientem množství</t>
  </si>
  <si>
    <t>28</t>
  </si>
  <si>
    <t>622211031</t>
  </si>
  <si>
    <t>Montáž kontaktního zateplení z polystyrenových desek nebo z kombinovaných desek na vnější stěny, tloušťky desek přes 120 do 160 mm</t>
  </si>
  <si>
    <t>-1169025019</t>
  </si>
  <si>
    <t>29</t>
  </si>
  <si>
    <t>283759520</t>
  </si>
  <si>
    <t>deska fasádní polystyrénová EPS 70 F 1000 x 500 x 160 mm</t>
  </si>
  <si>
    <t>-974184328</t>
  </si>
  <si>
    <t>186*1,02 'Přepočtené koeficientem množství</t>
  </si>
  <si>
    <t>196</t>
  </si>
  <si>
    <t>622335203</t>
  </si>
  <si>
    <t>Oprava cementové škrábané (břízolitové) omítky vnějších ploch stěn, v rozsahu opravované plochy přes 30 do 50%</t>
  </si>
  <si>
    <t>1126992929</t>
  </si>
  <si>
    <t>139</t>
  </si>
  <si>
    <t>622511111</t>
  </si>
  <si>
    <t>Omítka tenkovrstvá akrylátová vnějších ploch probarvená, včetně penetrace podkladu mozaiková střednězrnná stěn</t>
  </si>
  <si>
    <t>105036242</t>
  </si>
  <si>
    <t>30</t>
  </si>
  <si>
    <t>622531021</t>
  </si>
  <si>
    <t>Omítka tenkovrstvá silikonová vnějších ploch probarvená, včetně penetrace podkladu zrnitá, tloušťky 2,0 mm stěn</t>
  </si>
  <si>
    <t>-128229648</t>
  </si>
  <si>
    <t>31</t>
  </si>
  <si>
    <t>622635091</t>
  </si>
  <si>
    <t>Oprava spárování cihelného zdiva cementovou maltou včetně vysekání a vyčištění spár komínového nad střechou, v rozsahu opravované plochy přes 40 do 50 %</t>
  </si>
  <si>
    <t>-566515872</t>
  </si>
  <si>
    <t>32</t>
  </si>
  <si>
    <t>631311115</t>
  </si>
  <si>
    <t>Mazanina z betonu prostého bez zvýšených nároků na prostředí tl. přes 50 do 80 mm tř. C 20/25</t>
  </si>
  <si>
    <t>1537988501</t>
  </si>
  <si>
    <t>210</t>
  </si>
  <si>
    <t>632481212</t>
  </si>
  <si>
    <t>Separační vrstva k oddělení podlahových vrstev z asfaltovaného pásu</t>
  </si>
  <si>
    <t>1958779957</t>
  </si>
  <si>
    <t>72001</t>
  </si>
  <si>
    <t>silnoprouda elektrotechnika</t>
  </si>
  <si>
    <t>162</t>
  </si>
  <si>
    <t>7200101</t>
  </si>
  <si>
    <t>silnoprouda elektrotechnika - viz samostatna priloha projektu</t>
  </si>
  <si>
    <t>ks</t>
  </si>
  <si>
    <t>-867328574</t>
  </si>
  <si>
    <t>72002</t>
  </si>
  <si>
    <t>zdravotechnika</t>
  </si>
  <si>
    <t>161</t>
  </si>
  <si>
    <t>7200201</t>
  </si>
  <si>
    <t xml:space="preserve">zdravotechnika - viz samostatna priloha projektu </t>
  </si>
  <si>
    <t>1643793241</t>
  </si>
  <si>
    <t>72003</t>
  </si>
  <si>
    <t>plynoinstalace</t>
  </si>
  <si>
    <t>159</t>
  </si>
  <si>
    <t>7200301</t>
  </si>
  <si>
    <t xml:space="preserve">plynoinstalace - viz samostatna priloha rozpoctu </t>
  </si>
  <si>
    <t>475840384</t>
  </si>
  <si>
    <t>72004</t>
  </si>
  <si>
    <t>vytapeni</t>
  </si>
  <si>
    <t>160</t>
  </si>
  <si>
    <t>7200401</t>
  </si>
  <si>
    <t>vytapeni - viz samostatna priloha projektu</t>
  </si>
  <si>
    <t>-758290410</t>
  </si>
  <si>
    <t>Trubní vedení</t>
  </si>
  <si>
    <t>163</t>
  </si>
  <si>
    <t>899201211</t>
  </si>
  <si>
    <t>Demontáž mříží litinových včetně rámů, hmotnosti jednotlivě do 50 kg</t>
  </si>
  <si>
    <t>324042128</t>
  </si>
  <si>
    <t>9</t>
  </si>
  <si>
    <t>Ostatní konstrukce a práce, bourání</t>
  </si>
  <si>
    <t>153</t>
  </si>
  <si>
    <t>941111131</t>
  </si>
  <si>
    <t>Montáž lešení řadového trubkového lehkého pracovního s podlahami s provozním zatížením tř. 3 do 200 kg/m2 šířky tř. W12 přes 1,2 do 1,5 m, výšky do 10 m</t>
  </si>
  <si>
    <t>-1014787671</t>
  </si>
  <si>
    <t>154</t>
  </si>
  <si>
    <t>941111231</t>
  </si>
  <si>
    <t>Montáž lešení řadového trubkového lehkého pracovního s podlahami s provozním zatížením tř. 3 do 200 kg/m2 Příplatek za první a každý další den použití lešení k ceně -1131</t>
  </si>
  <si>
    <t>-1347480549</t>
  </si>
  <si>
    <t>157</t>
  </si>
  <si>
    <t>941111831</t>
  </si>
  <si>
    <t>Demontáž lešení řadového trubkového lehkého pracovního s podlahami s provozním zatížením tř. 3 do 200 kg/m2 šířky tř. W12 přes 1,2 do 1,5 m, výšky do 10 m</t>
  </si>
  <si>
    <t>-2078900953</t>
  </si>
  <si>
    <t>156</t>
  </si>
  <si>
    <t>944511111</t>
  </si>
  <si>
    <t>Montáž ochranné sítě zavěšené na konstrukci lešení z textilie z umělých vláken</t>
  </si>
  <si>
    <t>1957844678</t>
  </si>
  <si>
    <t>158</t>
  </si>
  <si>
    <t>944511811</t>
  </si>
  <si>
    <t>Demontáž ochranné sítě zavěšené na konstrukci lešení z textilie z umělých vláken</t>
  </si>
  <si>
    <t>1111730141</t>
  </si>
  <si>
    <t>152</t>
  </si>
  <si>
    <t>949101111</t>
  </si>
  <si>
    <t>Lešení pomocné pracovní pro objekty pozemních staveb pro zatížení do 150 kg/m2, o výšce lešeňové podlahy do 1,9 m</t>
  </si>
  <si>
    <t>1017273004</t>
  </si>
  <si>
    <t>149</t>
  </si>
  <si>
    <t>952901111</t>
  </si>
  <si>
    <t>Vyčištění budov nebo objektů před předáním do užívání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předmětů, při světlé výšce podlaží do 4 m</t>
  </si>
  <si>
    <t>362228130</t>
  </si>
  <si>
    <t>150</t>
  </si>
  <si>
    <t>953R01</t>
  </si>
  <si>
    <t>zapraveni po profesich</t>
  </si>
  <si>
    <t>hod.</t>
  </si>
  <si>
    <t>1776921947</t>
  </si>
  <si>
    <t>151</t>
  </si>
  <si>
    <t>953R02</t>
  </si>
  <si>
    <t>odstraneni brectanu z fasady</t>
  </si>
  <si>
    <t>-104697923</t>
  </si>
  <si>
    <t>35</t>
  </si>
  <si>
    <t>962032231</t>
  </si>
  <si>
    <t>Bourání zdiva nadzákladového z cihel nebo tvárnic z cihel pálených nebo vápenopískových, na maltu vápennou nebo vápenocementovou, objemu přes 1 m3</t>
  </si>
  <si>
    <t>1895039805</t>
  </si>
  <si>
    <t>36</t>
  </si>
  <si>
    <t>962032432</t>
  </si>
  <si>
    <t>Bourání zdiva nadzákladového z cihel nebo tvárnic z dutých cihel nebo tvárnic pálených nebo nepálených, na maltu vápennou nebo vápenocementovou, objemu přes 1 m3</t>
  </si>
  <si>
    <t>1894251841</t>
  </si>
  <si>
    <t>37</t>
  </si>
  <si>
    <t>963042819</t>
  </si>
  <si>
    <t>Bourání schodišťových stupňů betonových zhotovených na místě</t>
  </si>
  <si>
    <t>m</t>
  </si>
  <si>
    <t>-358582576</t>
  </si>
  <si>
    <t>38</t>
  </si>
  <si>
    <t>965042241</t>
  </si>
  <si>
    <t>Bourání mazanin betonových nebo z litého asfaltu tl. přes 100 mm, plochy přes 4 m2</t>
  </si>
  <si>
    <t>1314536937</t>
  </si>
  <si>
    <t>39</t>
  </si>
  <si>
    <t>965081113</t>
  </si>
  <si>
    <t>Bourání podlah z dlaždic bez podkladního lože nebo mazaniny, s jakoukoliv výplní spár půdních, plochy přes 1 m2</t>
  </si>
  <si>
    <t>-700491267</t>
  </si>
  <si>
    <t>40</t>
  </si>
  <si>
    <t>965081223</t>
  </si>
  <si>
    <t>Bourání podlah z dlaždic bez podkladního lože nebo mazaniny, s jakoukoliv výplní spár keramických nebo xylolitových tl. přes 10 mm plochy přes 1 m2</t>
  </si>
  <si>
    <t>-459620029</t>
  </si>
  <si>
    <t>41</t>
  </si>
  <si>
    <t>965083122</t>
  </si>
  <si>
    <t>Odstranění násypu mezi stropními trámy tl. do 200 mm, plochy přes 2 m2</t>
  </si>
  <si>
    <t>-443383740</t>
  </si>
  <si>
    <t>169</t>
  </si>
  <si>
    <t>968062747</t>
  </si>
  <si>
    <t>Vybourání dřevěných rámů oken s křídly, dveřních zárubní, vrat, stěn, ostění nebo obkladů stěn plných, zasklených nebo výkladních pevných nebo otevíratelných, plochy přes 4 m2</t>
  </si>
  <si>
    <t>263679759</t>
  </si>
  <si>
    <t>167</t>
  </si>
  <si>
    <t>968072455</t>
  </si>
  <si>
    <t>Vybourání kovových rámů oken s křídly, dveřních zárubní, vrat, stěn, ostění nebo obkladů dveřních zárubní, plochy do 2 m2</t>
  </si>
  <si>
    <t>1405167684</t>
  </si>
  <si>
    <t>179</t>
  </si>
  <si>
    <t>973031336</t>
  </si>
  <si>
    <t>Vysekání výklenků nebo kapes ve zdivu z cihel na maltu vápennou nebo vápenocementovou kapes, plochy do 0,16 m2, hl. do 450 mm</t>
  </si>
  <si>
    <t>1282069395</t>
  </si>
  <si>
    <t>193</t>
  </si>
  <si>
    <t>978011191</t>
  </si>
  <si>
    <t>Otlučení vápenných nebo vápenocementových omítek vnitřních ploch stropů, v rozsahu přes 50 do 100 %</t>
  </si>
  <si>
    <t>-868225759</t>
  </si>
  <si>
    <t>194</t>
  </si>
  <si>
    <t>978013191</t>
  </si>
  <si>
    <t>Otlučení vápenných nebo vápenocementových omítek vnitřních ploch stěn s vyškrabáním spar, s očištěním zdiva, v rozsahu přes 50 do 100 %</t>
  </si>
  <si>
    <t>-1774272118</t>
  </si>
  <si>
    <t>44</t>
  </si>
  <si>
    <t>978059541</t>
  </si>
  <si>
    <t>Odsekání obkladů stěn včetně otlučení podkladní omítky až na zdivo z obkládaček vnitřních, z jakýchkoliv materiálů, plochy přes 1 m2</t>
  </si>
  <si>
    <t>-286086697</t>
  </si>
  <si>
    <t>148</t>
  </si>
  <si>
    <t>978059641</t>
  </si>
  <si>
    <t>Odsekání obkladů stěn včetně otlučení podkladní omítky až na zdivo z obkládaček vnějších, z jakýchkoliv materiálů, plochy přes 1 m2</t>
  </si>
  <si>
    <t>-1454215008</t>
  </si>
  <si>
    <t>997</t>
  </si>
  <si>
    <t>Přesun sutě</t>
  </si>
  <si>
    <t>130</t>
  </si>
  <si>
    <t>997013213</t>
  </si>
  <si>
    <t>Vnitrostaveništní doprava suti a vybouraných hmot vodorovně do 50 m svisle ručně (nošením po schodech) pro budovy a haly výšky přes 9 do 12 m</t>
  </si>
  <si>
    <t>452858335</t>
  </si>
  <si>
    <t>47</t>
  </si>
  <si>
    <t>997013501</t>
  </si>
  <si>
    <t>Odvoz suti a vybouraných hmot na skládku nebo meziskládku se složením, na vzdálenost do 1 km</t>
  </si>
  <si>
    <t>1155975405</t>
  </si>
  <si>
    <t>48</t>
  </si>
  <si>
    <t>997013509</t>
  </si>
  <si>
    <t>Odvoz suti a vybouraných hmot na skládku nebo meziskládku se složením, na vzdálenost Příplatek k ceně za každý další i započatý 1 km přes 1 km</t>
  </si>
  <si>
    <t>-750611691</t>
  </si>
  <si>
    <t>245,321*19 'Přepočtené koeficientem množství</t>
  </si>
  <si>
    <t>49</t>
  </si>
  <si>
    <t>997013831</t>
  </si>
  <si>
    <t>Poplatek za uložení stavebního odpadu na skládce (skládkovné) směsného</t>
  </si>
  <si>
    <t>-1752628691</t>
  </si>
  <si>
    <t>998</t>
  </si>
  <si>
    <t>Přesun hmot</t>
  </si>
  <si>
    <t>50</t>
  </si>
  <si>
    <t>998018002</t>
  </si>
  <si>
    <t>Přesun hmot pro budovy občanské výstavby, bydlení, výrobu a služby ruční - bez užití mechanizace vodorovná dopravní vzdálenost do 100 m pro budovy s jakoukoliv nosnou konstrukcí výšky přes 6 do 12 m</t>
  </si>
  <si>
    <t>-1858141089</t>
  </si>
  <si>
    <t>PSV</t>
  </si>
  <si>
    <t>Práce a dodávky PSV</t>
  </si>
  <si>
    <t>711</t>
  </si>
  <si>
    <t>Izolace proti vodě, vlhkosti a plynům</t>
  </si>
  <si>
    <t>51</t>
  </si>
  <si>
    <t>711111001</t>
  </si>
  <si>
    <t>Provedení izolace proti zemní vlhkosti natěradly a tmely za studena na ploše vodorovné V nátěrem penetračním</t>
  </si>
  <si>
    <t>16</t>
  </si>
  <si>
    <t>1117111884</t>
  </si>
  <si>
    <t>52</t>
  </si>
  <si>
    <t>111631510</t>
  </si>
  <si>
    <t>lak asfaltový (MJ kg) bal 9 kg</t>
  </si>
  <si>
    <t>kg</t>
  </si>
  <si>
    <t>1883946896</t>
  </si>
  <si>
    <t>53</t>
  </si>
  <si>
    <t>711141559</t>
  </si>
  <si>
    <t>Provedení izolace proti zemní vlhkosti pásy přitavením NAIP na ploše vodorovné V</t>
  </si>
  <si>
    <t>106023875</t>
  </si>
  <si>
    <t>54</t>
  </si>
  <si>
    <t>628321340</t>
  </si>
  <si>
    <t>pás těžký asfaltovaný V60 S40</t>
  </si>
  <si>
    <t>1502883539</t>
  </si>
  <si>
    <t>55</t>
  </si>
  <si>
    <t>998711102</t>
  </si>
  <si>
    <t>Přesun hmot pro izolace proti vodě, vlhkosti a plynům stanovený z hmotnosti přesunovaného materiálu vodorovná dopravní vzdálenost do 50 m v objektech výšky přes 6 do 12 m</t>
  </si>
  <si>
    <t>6878988</t>
  </si>
  <si>
    <t>713</t>
  </si>
  <si>
    <t>Izolace tepelné</t>
  </si>
  <si>
    <t>140</t>
  </si>
  <si>
    <t>713121111</t>
  </si>
  <si>
    <t>Montáž tepelné izolace podlah rohožemi, pásy, deskami, dílci, bloky (izolační materiál ve specifikaci) kladenými volně jednovrstvá</t>
  </si>
  <si>
    <t>-580691775</t>
  </si>
  <si>
    <t>141</t>
  </si>
  <si>
    <t>283723160</t>
  </si>
  <si>
    <t>deska z pěnového polystyrenu pro trvalé zatížení v tlaku (max. 2000 kg/m2) 1000 x 500 x 140 mm</t>
  </si>
  <si>
    <t>-1881401655</t>
  </si>
  <si>
    <t>Poznámka k položce:
lambda=0,037 [W / m K]</t>
  </si>
  <si>
    <t>199</t>
  </si>
  <si>
    <t>283723030</t>
  </si>
  <si>
    <t>deska z pěnového polystyrenu pro trvalé zatížení v tlaku (max. 2000 kg/m2) 1000 x 500 x 40 mm</t>
  </si>
  <si>
    <t>-120946278</t>
  </si>
  <si>
    <t>143</t>
  </si>
  <si>
    <t>713121211</t>
  </si>
  <si>
    <t>Montáž tepelné izolace podlah okrajovými pásky kladenými volně</t>
  </si>
  <si>
    <t>292255985</t>
  </si>
  <si>
    <t>144</t>
  </si>
  <si>
    <t>631402740</t>
  </si>
  <si>
    <t>pásek okrajový izolační minerální plovoucích podlah š 120 mm tl.12 mm</t>
  </si>
  <si>
    <t>1541054062</t>
  </si>
  <si>
    <t>121</t>
  </si>
  <si>
    <t>713151111</t>
  </si>
  <si>
    <t>Montáž tepelné izolace střech šikmých rohožemi, pásy, deskami (izolační materiál ve specifikaci) kladenými volně mezi krokve</t>
  </si>
  <si>
    <t>1649446988</t>
  </si>
  <si>
    <t>122</t>
  </si>
  <si>
    <t>631508520</t>
  </si>
  <si>
    <t>pás tepelně izolační pro izolace trámových stropů, podhledů a nepochůz.půd 160 mm 5000x1200 mm</t>
  </si>
  <si>
    <t>-740885142</t>
  </si>
  <si>
    <t>208</t>
  </si>
  <si>
    <t>713151121</t>
  </si>
  <si>
    <t>Montáž tepelné izolace střech šikmých rohožemi, pásy, deskami (izolační materiál ve specifikaci) kladenými volně pod krokve</t>
  </si>
  <si>
    <t>760509575</t>
  </si>
  <si>
    <t>209</t>
  </si>
  <si>
    <t>631508210</t>
  </si>
  <si>
    <t>pás tepelně izolační pro izolace trámových stropů, podhledů a nepochůz.půd 80 mm 9000x1200 mm</t>
  </si>
  <si>
    <t>838936781</t>
  </si>
  <si>
    <t>242,557*1,02 'Přepočtené koeficientem množství</t>
  </si>
  <si>
    <t>145</t>
  </si>
  <si>
    <t>713191132</t>
  </si>
  <si>
    <t>Montáž tepelné izolace stavebních konstrukcí - doplňky a konstrukční součásti podlah, stropů vrchem nebo střech překrytím fólií separační z PE</t>
  </si>
  <si>
    <t>-1596771300</t>
  </si>
  <si>
    <t>146</t>
  </si>
  <si>
    <t>283231500</t>
  </si>
  <si>
    <t>fólie separační PE bal. 100 m2</t>
  </si>
  <si>
    <t>2111146367</t>
  </si>
  <si>
    <t>Poznámka k položce:
oddělení betonových nebo samonivelačních vyrovnávacích vrstev</t>
  </si>
  <si>
    <t>168,87*1,1 'Přepočtené koeficientem množství</t>
  </si>
  <si>
    <t>175</t>
  </si>
  <si>
    <t>-886733651</t>
  </si>
  <si>
    <t>173</t>
  </si>
  <si>
    <t>317998124</t>
  </si>
  <si>
    <t>Izolace tepelná mezi překlady z pěnového polystyrénu jakékoliv výšky, tloušťky 90 mm</t>
  </si>
  <si>
    <t>1554534486</t>
  </si>
  <si>
    <t>123</t>
  </si>
  <si>
    <t>998713102</t>
  </si>
  <si>
    <t>Přesun hmot pro izolace tepelné stanovený z hmotnosti přesunovaného materiálu vodorovná dopravní vzdálenost do 50 m v objektech výšky přes 6 m do 12 m</t>
  </si>
  <si>
    <t>1398942124</t>
  </si>
  <si>
    <t>762</t>
  </si>
  <si>
    <t>Konstrukce tesařské</t>
  </si>
  <si>
    <t>56</t>
  </si>
  <si>
    <t>762331812</t>
  </si>
  <si>
    <t>Demontáž vázaných konstrukcí krovů sklonu do 60 st. z hranolů, hranolků, fošen, průřezové plochy přes 120 do 224 cm2</t>
  </si>
  <si>
    <t>990224136</t>
  </si>
  <si>
    <t>57</t>
  </si>
  <si>
    <t>762331813</t>
  </si>
  <si>
    <t>Demontáž vázaných konstrukcí krovů sklonu do 60 st. z hranolů, hranolků, fošen, průřezové plochy přes 224 do 288 cm2</t>
  </si>
  <si>
    <t>-1311310573</t>
  </si>
  <si>
    <t>58</t>
  </si>
  <si>
    <t>762331814</t>
  </si>
  <si>
    <t>Demontáž vázaných konstrukcí krovů sklonu do 60 st. z hranolů, hranolků, fošen, průřezové plochy přes 288 do 450 cm2</t>
  </si>
  <si>
    <t>1636217203</t>
  </si>
  <si>
    <t>59</t>
  </si>
  <si>
    <t>762332132</t>
  </si>
  <si>
    <t>Montáž vázaných konstrukcí krovů střech pultových, sedlových, valbových, stanových čtvercového nebo obdélníkového půdorysu, z řeziva hraněného průřezové plochy přes 120 do 224 cm2</t>
  </si>
  <si>
    <t>748466472</t>
  </si>
  <si>
    <t>60</t>
  </si>
  <si>
    <t>605120110</t>
  </si>
  <si>
    <t>řezivo jehličnaté hranol jakost I nad 120 cm2</t>
  </si>
  <si>
    <t>675878015</t>
  </si>
  <si>
    <t>61</t>
  </si>
  <si>
    <t>762341210</t>
  </si>
  <si>
    <t>Bednění a laťování montáž bednění střech rovných a šikmých sklonu do 60 st. s vyřezáním otvorů z prken hrubých na sraz tl. do 32 mm</t>
  </si>
  <si>
    <t>-577387614</t>
  </si>
  <si>
    <t>62</t>
  </si>
  <si>
    <t>605151110</t>
  </si>
  <si>
    <t>řezivo jehličnaté boční prkno jakost I.-II. 2 - 3 cm</t>
  </si>
  <si>
    <t>945683402</t>
  </si>
  <si>
    <t>164</t>
  </si>
  <si>
    <t>762341811</t>
  </si>
  <si>
    <t>Demontáž bednění a laťování bednění střech rovných, obloukových, sklonu do 60 st. se všemi nadstřešními konstrukcemi z prken hrubých, hoblovaných tl. do 32 mm</t>
  </si>
  <si>
    <t>2048201325</t>
  </si>
  <si>
    <t>211</t>
  </si>
  <si>
    <t>762342214</t>
  </si>
  <si>
    <t>Bednění a laťování montáž laťování střech jednoduchých sklonu do 60 st. při osové vzdálenosti latí přes 150 do 360 mm</t>
  </si>
  <si>
    <t>-986753853</t>
  </si>
  <si>
    <t>212</t>
  </si>
  <si>
    <t>605141010</t>
  </si>
  <si>
    <t>řezivo jehličnaté lať jakost I 10 - 25 cm2</t>
  </si>
  <si>
    <t>431920604</t>
  </si>
  <si>
    <t>63</t>
  </si>
  <si>
    <t>762395000</t>
  </si>
  <si>
    <t>Spojovací prostředky krovů, bednění a laťování, nadstřešních konstrukcí svory, prkna, hřebíky, pásová ocel, vruty</t>
  </si>
  <si>
    <t>-2102030758</t>
  </si>
  <si>
    <t>64</t>
  </si>
  <si>
    <t>762522811</t>
  </si>
  <si>
    <t>Demontáž podlah s polštáři z prken tl. do 32 mm</t>
  </si>
  <si>
    <t>1592460038</t>
  </si>
  <si>
    <t>65</t>
  </si>
  <si>
    <t>762811811</t>
  </si>
  <si>
    <t>Demontáž záklopů stropů vrchních a zapuštěných z hrubých prken, tl. do 32 mm</t>
  </si>
  <si>
    <t>-247964750</t>
  </si>
  <si>
    <t>66</t>
  </si>
  <si>
    <t>762822830</t>
  </si>
  <si>
    <t>Demontáž stropních trámů z hraněného řeziva, průřezové plochy přes 288 do 450 cm2</t>
  </si>
  <si>
    <t>-922824622</t>
  </si>
  <si>
    <t>67</t>
  </si>
  <si>
    <t>998762102</t>
  </si>
  <si>
    <t>Přesun hmot pro konstrukce tesařské stanovený z hmotnosti přesunovaného materiálu vodorovná dopravní vzdálenost do 50 m v objektech výšky přes 6 do 12 m</t>
  </si>
  <si>
    <t>1283311832</t>
  </si>
  <si>
    <t>763</t>
  </si>
  <si>
    <t>Konstrukce suché výstavby</t>
  </si>
  <si>
    <t>68</t>
  </si>
  <si>
    <t>763131514</t>
  </si>
  <si>
    <t>Podhled ze sádrokartonových desek jednovrstvá zavěšená spodní konstrukce z ocelových profilů CD, UD jednoduše opláštěná deskou standardní A, tl. 15 mm, bez TI</t>
  </si>
  <si>
    <t>-942398</t>
  </si>
  <si>
    <t>69</t>
  </si>
  <si>
    <t>763139</t>
  </si>
  <si>
    <t>Příplatek za voděodolný SDK</t>
  </si>
  <si>
    <t>-1044577301</t>
  </si>
  <si>
    <t>70</t>
  </si>
  <si>
    <t>998763302</t>
  </si>
  <si>
    <t>Přesun hmot pro konstrukce montované z desek sádrokartonových, sádrovláknitých, cementovláknitých nebo cementových stanovený z hmotnosti přesunovaného materiálu vodorovná dopravní vzdálenost do 50 m v objektech výšky přes 6 do 12 m</t>
  </si>
  <si>
    <t>-1867649769</t>
  </si>
  <si>
    <t>764</t>
  </si>
  <si>
    <t>Konstrukce klempířské</t>
  </si>
  <si>
    <t>198</t>
  </si>
  <si>
    <t>764001821</t>
  </si>
  <si>
    <t>Demontáž klempířských konstrukcí krytiny ze svitků nebo tabulí do suti</t>
  </si>
  <si>
    <t>-1109366656</t>
  </si>
  <si>
    <t>71</t>
  </si>
  <si>
    <t>764002851</t>
  </si>
  <si>
    <t>Demontáž klempířských konstrukcí oplechování parapetů do suti</t>
  </si>
  <si>
    <t>207855643</t>
  </si>
  <si>
    <t>72</t>
  </si>
  <si>
    <t>764004801</t>
  </si>
  <si>
    <t>Demontáž klempířských konstrukcí žlabu podokapního do suti</t>
  </si>
  <si>
    <t>-481639262</t>
  </si>
  <si>
    <t>147</t>
  </si>
  <si>
    <t>764004861</t>
  </si>
  <si>
    <t>Demontáž klempířských konstrukcí svodu do suti</t>
  </si>
  <si>
    <t>538971852</t>
  </si>
  <si>
    <t>133</t>
  </si>
  <si>
    <t>764141411</t>
  </si>
  <si>
    <t>Krytina ze svitků nebo tabulí z titanzinkového předzvětralého plechu s úpravou u okapů, prostupů a výčnělků střechy rovné drážkováním ze svitků rš 670 mm, sklon střechy do 30 st.</t>
  </si>
  <si>
    <t>1325195385</t>
  </si>
  <si>
    <t>75</t>
  </si>
  <si>
    <t>764203152</t>
  </si>
  <si>
    <t>Montáž oplechování střešních prvků střešního výlezu střechy s krytinou skládanou nebo plechovou</t>
  </si>
  <si>
    <t>-1521630724</t>
  </si>
  <si>
    <t>88</t>
  </si>
  <si>
    <t>553510660</t>
  </si>
  <si>
    <t>okno výlezové hladké, 600x600 mm pro falcované hliníkové střechy</t>
  </si>
  <si>
    <t>1999182284</t>
  </si>
  <si>
    <t>78</t>
  </si>
  <si>
    <t>764246404</t>
  </si>
  <si>
    <t>Oplechování parapetů z titanzinkového předzvětralého plechu rovných mechanicky kotvené, bez rohů rš 330 mm</t>
  </si>
  <si>
    <t>-1273377202</t>
  </si>
  <si>
    <t>83</t>
  </si>
  <si>
    <t>764541405</t>
  </si>
  <si>
    <t>Žlab podokapní z titanzinkového předzvětralého plechu včetně háků a čel půlkruhový rš 330 mm</t>
  </si>
  <si>
    <t>-2000713823</t>
  </si>
  <si>
    <t>84</t>
  </si>
  <si>
    <t>764548424</t>
  </si>
  <si>
    <t>Svod z titanzinkového předzvětralého plechu včetně objímek, kolen a odskoků kruhový, průměru 120 mm</t>
  </si>
  <si>
    <t>1781980254</t>
  </si>
  <si>
    <t>85</t>
  </si>
  <si>
    <t>998764102</t>
  </si>
  <si>
    <t>Přesun hmot pro konstrukce klempířské stanovený z hmotnosti přesunovaného materiálu vodorovná dopravní vzdálenost do 50 m v objektech výšky přes 6 do 12 m</t>
  </si>
  <si>
    <t>2002783537</t>
  </si>
  <si>
    <t>765</t>
  </si>
  <si>
    <t>Krytina skládaná</t>
  </si>
  <si>
    <t>213</t>
  </si>
  <si>
    <t>765191021</t>
  </si>
  <si>
    <t>Montáž pojistné hydroizolační fólie kladené ve sklonu přes 20 st. s lepenými přesahy na krokve</t>
  </si>
  <si>
    <t>-715855569</t>
  </si>
  <si>
    <t>214</t>
  </si>
  <si>
    <t>283292950</t>
  </si>
  <si>
    <t>membrána podstřešní (reakce na oheň - třída E) 150 g/m2 s aplikovanou spojovací páskou</t>
  </si>
  <si>
    <t>203768276</t>
  </si>
  <si>
    <t>242,557*1,1 'Přepočtené koeficientem množství</t>
  </si>
  <si>
    <t>215</t>
  </si>
  <si>
    <t>631508170</t>
  </si>
  <si>
    <t>parozábrana foliová UV odolná 40000x1500 mm</t>
  </si>
  <si>
    <t>-1820772133</t>
  </si>
  <si>
    <t>217</t>
  </si>
  <si>
    <t>998765102</t>
  </si>
  <si>
    <t>Přesun hmot pro krytiny skládané stanovený z hmotnosti přesunovaného materiálu vodorovná dopravní vzdálenost do 50 m na objektech výšky přes 6 do 12 m</t>
  </si>
  <si>
    <t>-104589410</t>
  </si>
  <si>
    <t>766</t>
  </si>
  <si>
    <t>Konstrukce truhlářské</t>
  </si>
  <si>
    <t>86</t>
  </si>
  <si>
    <t>766432841</t>
  </si>
  <si>
    <t>Demontáž dřevěného obložení schodiště betonového</t>
  </si>
  <si>
    <t>1884493108</t>
  </si>
  <si>
    <t>168</t>
  </si>
  <si>
    <t>766691914</t>
  </si>
  <si>
    <t>Ostatní práce vyvěšení nebo zavěšení křídel s případným uložením a opětovným zavěšením po provedení stavebních změn dřevěných dveřních, plochy do 2 m2</t>
  </si>
  <si>
    <t>-1732167216</t>
  </si>
  <si>
    <t>87</t>
  </si>
  <si>
    <t>766R01</t>
  </si>
  <si>
    <t>Vyplne otvoru(PVC okna, dvere, vcetne vnitrnich parapetu a zaluzii, demontaz stavajicich vyplni, likvidace odpadu, zednicke prace)</t>
  </si>
  <si>
    <t>1813145865</t>
  </si>
  <si>
    <t>165</t>
  </si>
  <si>
    <t>766R02</t>
  </si>
  <si>
    <t>Vnitrni dvere, vcetne oblozkove zarubne</t>
  </si>
  <si>
    <t>472183086</t>
  </si>
  <si>
    <t>166</t>
  </si>
  <si>
    <t>766R03</t>
  </si>
  <si>
    <t>vnitrni delici stena u schodiste</t>
  </si>
  <si>
    <t>-335004217</t>
  </si>
  <si>
    <t>189</t>
  </si>
  <si>
    <t>766R04</t>
  </si>
  <si>
    <t>stresni okna, vcetne osazeni</t>
  </si>
  <si>
    <t>-1776862402</t>
  </si>
  <si>
    <t>190</t>
  </si>
  <si>
    <t>449321130</t>
  </si>
  <si>
    <t>přístroj hasicí ruční práškový 6 kg</t>
  </si>
  <si>
    <t>-1537904147</t>
  </si>
  <si>
    <t>124</t>
  </si>
  <si>
    <t>998766202</t>
  </si>
  <si>
    <t>Přesun hmot pro konstrukce truhlářské stanovený procentní sazbou (%) z ceny vodorovná dopravní vzdálenost do 50 m v objektech výšky přes 6 do 12 m</t>
  </si>
  <si>
    <t>%</t>
  </si>
  <si>
    <t>-24817079</t>
  </si>
  <si>
    <t>767</t>
  </si>
  <si>
    <t>Konstrukce zámečnické</t>
  </si>
  <si>
    <t>187</t>
  </si>
  <si>
    <t>767165111</t>
  </si>
  <si>
    <t>Montáž zábradlí rovného madel z trubek nebo tenkostěnných profilů šroubováním</t>
  </si>
  <si>
    <t>-1616913494</t>
  </si>
  <si>
    <t>188</t>
  </si>
  <si>
    <t>767165R01</t>
  </si>
  <si>
    <t>nerezove zabradli na stenu, madlo pr. 42.4</t>
  </si>
  <si>
    <t>879469501</t>
  </si>
  <si>
    <t>134</t>
  </si>
  <si>
    <t>767229R</t>
  </si>
  <si>
    <t>Zábradlí nové z ocelových profilů vč. osazení ,nátěru a madla</t>
  </si>
  <si>
    <t>718040722</t>
  </si>
  <si>
    <t>94</t>
  </si>
  <si>
    <t>767392802</t>
  </si>
  <si>
    <t>Demontáž krytin střech z plechů šroubovaných</t>
  </si>
  <si>
    <t>-20825288</t>
  </si>
  <si>
    <t>95</t>
  </si>
  <si>
    <t>767581801</t>
  </si>
  <si>
    <t>Demontáž podhledů kazet</t>
  </si>
  <si>
    <t>-146929405</t>
  </si>
  <si>
    <t>97</t>
  </si>
  <si>
    <t>767R01</t>
  </si>
  <si>
    <t>repase zabradli</t>
  </si>
  <si>
    <t>321645884</t>
  </si>
  <si>
    <t>98</t>
  </si>
  <si>
    <t>767R02</t>
  </si>
  <si>
    <t>repase ,demontaz mrizi, montáž mříží vč. povrchové úpravy</t>
  </si>
  <si>
    <t>-1764275303</t>
  </si>
  <si>
    <t>99</t>
  </si>
  <si>
    <t>767R03</t>
  </si>
  <si>
    <t>sloup vynasejici krov U100, dodavka a montaz, vcetne zakladniho nateru</t>
  </si>
  <si>
    <t>-1504646595</t>
  </si>
  <si>
    <t>135</t>
  </si>
  <si>
    <t>767R04</t>
  </si>
  <si>
    <t>vaznice krovu, dodavka a montaz, vcetne zakladniho nateru</t>
  </si>
  <si>
    <t>2075124091</t>
  </si>
  <si>
    <t>186</t>
  </si>
  <si>
    <t>767R05</t>
  </si>
  <si>
    <t>Striska nad vchodem, vcetne montaze</t>
  </si>
  <si>
    <t>2007525574</t>
  </si>
  <si>
    <t>137</t>
  </si>
  <si>
    <t>998767202</t>
  </si>
  <si>
    <t>Přesun hmot pro zámečnické konstrukce stanovený procentní sazbou (%) z ceny vodorovná dopravní vzdálenost do 50 m v objektech výšky přes 6 do 12 m</t>
  </si>
  <si>
    <t>999382180</t>
  </si>
  <si>
    <t>771</t>
  </si>
  <si>
    <t>Podlahy z dlaždic</t>
  </si>
  <si>
    <t>218</t>
  </si>
  <si>
    <t>771271123</t>
  </si>
  <si>
    <t>Montáž obkladů schodišť z dlaždic keramických kladených do malty stupnic protiskluzných nebo reliefovaných šířky přes 250 do 300 mm</t>
  </si>
  <si>
    <t>-1649846312</t>
  </si>
  <si>
    <t>102</t>
  </si>
  <si>
    <t>597612900</t>
  </si>
  <si>
    <t>dlaždice keramické - podlahy (barevné) 30 x 30 x 0,8 cm I. j.</t>
  </si>
  <si>
    <t>1419417241</t>
  </si>
  <si>
    <t>103</t>
  </si>
  <si>
    <t>771271242</t>
  </si>
  <si>
    <t>Montáž obkladů schodišť z dlaždic keramických kladených do malty podstupnic protiskluzných nebo reliefovaných výšky přes 150 do 200 mm</t>
  </si>
  <si>
    <t>1243963709</t>
  </si>
  <si>
    <t>104</t>
  </si>
  <si>
    <t>1295452286</t>
  </si>
  <si>
    <t>191</t>
  </si>
  <si>
    <t>771473113</t>
  </si>
  <si>
    <t>Montáž soklíků z dlaždic keramických lepených standardním lepidlem rovných výšky přes 90 do 120 mm</t>
  </si>
  <si>
    <t>-1013893089</t>
  </si>
  <si>
    <t>192</t>
  </si>
  <si>
    <t>597613120</t>
  </si>
  <si>
    <t>sokl - podlahy (barevné) 30 x 8 x 0,8 cm I. j.</t>
  </si>
  <si>
    <t>2053237745</t>
  </si>
  <si>
    <t>350*1,1 'Přepočtené koeficientem množství</t>
  </si>
  <si>
    <t>105</t>
  </si>
  <si>
    <t>771571131</t>
  </si>
  <si>
    <t>Montáž podlah z dlaždic keramických kladených do malty režných nebo glazovaných protiskluzných nebo reliefovaných do 50 ks/ m2</t>
  </si>
  <si>
    <t>2094556199</t>
  </si>
  <si>
    <t>106</t>
  </si>
  <si>
    <t>1975867163</t>
  </si>
  <si>
    <t>175,456*1,1 'Přepočtené koeficientem množství</t>
  </si>
  <si>
    <t>109</t>
  </si>
  <si>
    <t>998771102</t>
  </si>
  <si>
    <t>Přesun hmot pro podlahy z dlaždic stanovený z hmotnosti přesunovaného materiálu vodorovná dopravní vzdálenost do 50 m v objektech výšky přes 6 do 12 m</t>
  </si>
  <si>
    <t>1710614156</t>
  </si>
  <si>
    <t>775</t>
  </si>
  <si>
    <t>Podlahy skládané</t>
  </si>
  <si>
    <t>112</t>
  </si>
  <si>
    <t>775521800</t>
  </si>
  <si>
    <t>Demontáž parketových tabulí s lištami lepených</t>
  </si>
  <si>
    <t>-1581524967</t>
  </si>
  <si>
    <t>107</t>
  </si>
  <si>
    <t>775541151</t>
  </si>
  <si>
    <t>Montáž podlah plovoucích z velkoplošných lamel dýhovaných a laminovaných bez podložky, spojovaných lepením v drážce šířka dílce zaklapnutím</t>
  </si>
  <si>
    <t>473138182</t>
  </si>
  <si>
    <t>108</t>
  </si>
  <si>
    <t>611521290</t>
  </si>
  <si>
    <t>podlaha laminátová 1050 4-V, zámkový spoj, 8x192x1285 mm</t>
  </si>
  <si>
    <t>-176580506</t>
  </si>
  <si>
    <t>138</t>
  </si>
  <si>
    <t>998775102</t>
  </si>
  <si>
    <t>Přesun hmot pro podlahy skládané stanovený z hmotnosti přesunovaného materiálu vodorovná dopravní vzdálenost do 50 m v objektech výšky přes 6 do 12 m</t>
  </si>
  <si>
    <t>-2071986356</t>
  </si>
  <si>
    <t>781</t>
  </si>
  <si>
    <t>Dokončovací práce - obklady</t>
  </si>
  <si>
    <t>117</t>
  </si>
  <si>
    <t>781471810</t>
  </si>
  <si>
    <t>Demontáž obkladů z dlaždic keramických kladených do malty</t>
  </si>
  <si>
    <t>-1652827883</t>
  </si>
  <si>
    <t>118</t>
  </si>
  <si>
    <t>781473113</t>
  </si>
  <si>
    <t>Montáž obkladů vnitřních stěn z dlaždic keramických lepených standardním lepidlem režných nebo glazovaných hladkých přes 12 do 19 ks/m2</t>
  </si>
  <si>
    <t>1527435330</t>
  </si>
  <si>
    <t>119</t>
  </si>
  <si>
    <t>597610000</t>
  </si>
  <si>
    <t>obkládačky keramické - koupelny  (bílé i barevné) 25 x 33 x 0,7 cm I. j.</t>
  </si>
  <si>
    <t>-1944927567</t>
  </si>
  <si>
    <t>120</t>
  </si>
  <si>
    <t>998781102</t>
  </si>
  <si>
    <t>Přesun hmot pro obklady keramické stanovený z hmotnosti přesunovaného materiálu vodorovná dopravní vzdálenost do 50 m v objektech výšky přes 6 do 12 m</t>
  </si>
  <si>
    <t>-471693799</t>
  </si>
  <si>
    <t>784</t>
  </si>
  <si>
    <t>Dokončovací práce - malby a tapety</t>
  </si>
  <si>
    <t>184</t>
  </si>
  <si>
    <t>784211101</t>
  </si>
  <si>
    <t>Malby z malířských směsí otěruvzdorných za mokra dvojnásobné, bílé za mokra otěruvzdorné výborně v místnostech výšky do 3,80 m</t>
  </si>
  <si>
    <t>-183813876</t>
  </si>
  <si>
    <t>185</t>
  </si>
  <si>
    <t>784211107</t>
  </si>
  <si>
    <t>Malby z malířských směsí otěruvzdorných za mokra dvojnásobné, bílé za mokra otěruvzdorné výborně na schodišti o výšce podlaží do 3,80 m</t>
  </si>
  <si>
    <t>-2096132106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</si>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</sst>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AE682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sz val="9"/>
      <color rgb="FF969696"/>
      <name val="Trebuchet MS"/>
      <family val="2"/>
    </font>
    <font>
      <b/>
      <sz val="10"/>
      <name val="Trebuchet MS"/>
      <family val="2"/>
    </font>
    <font>
      <b/>
      <sz val="8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8"/>
      <color theme="10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sz val="10"/>
      <name val="Trebuchet MS"/>
      <family val="2"/>
    </font>
    <font>
      <u val="single"/>
      <sz val="10"/>
      <color theme="10"/>
      <name val="Trebuchet MS"/>
      <family val="2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 locked="0"/>
    </xf>
  </cellStyleXfs>
  <cellXfs count="324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0" fillId="2" borderId="0" xfId="0" applyFill="1"/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4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4" fillId="3" borderId="8" xfId="0" applyFont="1" applyFill="1" applyBorder="1" applyAlignment="1" applyProtection="1">
      <alignment horizontal="left"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4" fillId="3" borderId="9" xfId="0" applyFont="1" applyFill="1" applyBorder="1" applyAlignment="1" applyProtection="1">
      <alignment horizontal="center" vertical="center"/>
      <protection/>
    </xf>
    <xf numFmtId="0" fontId="0" fillId="3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1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3" fillId="4" borderId="17" xfId="0" applyFont="1" applyFill="1" applyBorder="1" applyAlignment="1" applyProtection="1">
      <alignment horizontal="center" vertical="center"/>
      <protection/>
    </xf>
    <xf numFmtId="0" fontId="13" fillId="0" borderId="18" xfId="0" applyFont="1" applyBorder="1" applyAlignment="1" applyProtection="1">
      <alignment horizontal="center" vertical="center" wrapText="1"/>
      <protection/>
    </xf>
    <xf numFmtId="0" fontId="13" fillId="0" borderId="19" xfId="0" applyFont="1" applyBorder="1" applyAlignment="1" applyProtection="1">
      <alignment horizontal="center" vertical="center" wrapText="1"/>
      <protection/>
    </xf>
    <xf numFmtId="0" fontId="13" fillId="0" borderId="20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17" fillId="0" borderId="16" xfId="0" applyNumberFormat="1" applyFont="1" applyBorder="1" applyAlignment="1" applyProtection="1">
      <alignment vertical="center"/>
      <protection/>
    </xf>
    <xf numFmtId="4" fontId="17" fillId="0" borderId="0" xfId="0" applyNumberFormat="1" applyFont="1" applyBorder="1" applyAlignment="1" applyProtection="1">
      <alignment vertical="center"/>
      <protection/>
    </xf>
    <xf numFmtId="166" fontId="17" fillId="0" borderId="0" xfId="0" applyNumberFormat="1" applyFont="1" applyBorder="1" applyAlignment="1" applyProtection="1">
      <alignment vertical="center"/>
      <protection/>
    </xf>
    <xf numFmtId="4" fontId="17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2" fillId="0" borderId="22" xfId="0" applyNumberFormat="1" applyFont="1" applyBorder="1" applyAlignment="1" applyProtection="1">
      <alignment vertical="center"/>
      <protection/>
    </xf>
    <xf numFmtId="4" fontId="22" fillId="0" borderId="23" xfId="0" applyNumberFormat="1" applyFont="1" applyBorder="1" applyAlignment="1" applyProtection="1">
      <alignment vertical="center"/>
      <protection/>
    </xf>
    <xf numFmtId="166" fontId="22" fillId="0" borderId="23" xfId="0" applyNumberFormat="1" applyFont="1" applyBorder="1" applyAlignment="1" applyProtection="1">
      <alignment vertical="center"/>
      <protection/>
    </xf>
    <xf numFmtId="4" fontId="22" fillId="0" borderId="2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4" fillId="4" borderId="9" xfId="0" applyFont="1" applyFill="1" applyBorder="1" applyAlignment="1" applyProtection="1">
      <alignment horizontal="right"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26" xfId="0" applyFont="1" applyFill="1" applyBorder="1" applyAlignment="1" applyProtection="1">
      <alignment vertical="center"/>
      <protection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4" borderId="0" xfId="0" applyFont="1" applyFill="1" applyBorder="1" applyAlignment="1" applyProtection="1">
      <alignment horizontal="left" vertical="center"/>
      <protection/>
    </xf>
    <xf numFmtId="0" fontId="3" fillId="4" borderId="0" xfId="0" applyFont="1" applyFill="1" applyBorder="1" applyAlignment="1" applyProtection="1">
      <alignment horizontal="right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4" borderId="18" xfId="0" applyFont="1" applyFill="1" applyBorder="1" applyAlignment="1" applyProtection="1">
      <alignment horizontal="center" vertical="center" wrapText="1"/>
      <protection/>
    </xf>
    <xf numFmtId="0" fontId="3" fillId="4" borderId="19" xfId="0" applyFont="1" applyFill="1" applyBorder="1" applyAlignment="1" applyProtection="1">
      <alignment horizontal="center" vertical="center" wrapText="1"/>
      <protection/>
    </xf>
    <xf numFmtId="0" fontId="24" fillId="4" borderId="19" xfId="0" applyFont="1" applyFill="1" applyBorder="1" applyAlignment="1" applyProtection="1">
      <alignment horizontal="center" vertical="center" wrapText="1"/>
      <protection/>
    </xf>
    <xf numFmtId="0" fontId="3" fillId="4" borderId="20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18" fillId="0" borderId="0" xfId="0" applyNumberFormat="1" applyFont="1" applyAlignment="1" applyProtection="1">
      <alignment/>
      <protection/>
    </xf>
    <xf numFmtId="166" fontId="25" fillId="0" borderId="13" xfId="0" applyNumberFormat="1" applyFont="1" applyBorder="1" applyAlignment="1" applyProtection="1">
      <alignment/>
      <protection/>
    </xf>
    <xf numFmtId="166" fontId="25" fillId="0" borderId="14" xfId="0" applyNumberFormat="1" applyFont="1" applyBorder="1" applyAlignment="1" applyProtection="1">
      <alignment/>
      <protection/>
    </xf>
    <xf numFmtId="4" fontId="26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16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0" borderId="27" xfId="0" applyNumberFormat="1" applyFont="1" applyBorder="1" applyAlignment="1" applyProtection="1">
      <alignment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9" fillId="0" borderId="4" xfId="0" applyFont="1" applyBorder="1" applyAlignment="1">
      <alignment vertical="center"/>
    </xf>
    <xf numFmtId="0" fontId="9" fillId="0" borderId="16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28" fillId="0" borderId="27" xfId="0" applyFont="1" applyBorder="1" applyAlignment="1" applyProtection="1">
      <alignment horizontal="center" vertical="center"/>
      <protection/>
    </xf>
    <xf numFmtId="49" fontId="28" fillId="0" borderId="27" xfId="0" applyNumberFormat="1" applyFont="1" applyBorder="1" applyAlignment="1" applyProtection="1">
      <alignment horizontal="left" vertical="center" wrapText="1"/>
      <protection/>
    </xf>
    <xf numFmtId="0" fontId="28" fillId="0" borderId="27" xfId="0" applyFont="1" applyBorder="1" applyAlignment="1" applyProtection="1">
      <alignment horizontal="left" vertical="center" wrapText="1"/>
      <protection/>
    </xf>
    <xf numFmtId="0" fontId="28" fillId="0" borderId="27" xfId="0" applyFont="1" applyBorder="1" applyAlignment="1" applyProtection="1">
      <alignment horizontal="center" vertical="center" wrapText="1"/>
      <protection/>
    </xf>
    <xf numFmtId="167" fontId="28" fillId="0" borderId="27" xfId="0" applyNumberFormat="1" applyFont="1" applyBorder="1" applyAlignment="1" applyProtection="1">
      <alignment vertical="center"/>
      <protection/>
    </xf>
    <xf numFmtId="4" fontId="28" fillId="0" borderId="27" xfId="0" applyNumberFormat="1" applyFont="1" applyBorder="1" applyAlignment="1" applyProtection="1">
      <alignment vertical="center"/>
      <protection/>
    </xf>
    <xf numFmtId="0" fontId="28" fillId="0" borderId="4" xfId="0" applyFont="1" applyBorder="1" applyAlignment="1">
      <alignment vertical="center"/>
    </xf>
    <xf numFmtId="0" fontId="28" fillId="0" borderId="27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center" vertical="center"/>
      <protection/>
    </xf>
    <xf numFmtId="0" fontId="29" fillId="0" borderId="0" xfId="0" applyFont="1" applyBorder="1" applyAlignment="1" applyProtection="1">
      <alignment vertical="center" wrapText="1"/>
      <protection/>
    </xf>
    <xf numFmtId="0" fontId="27" fillId="0" borderId="0" xfId="0" applyFont="1" applyAlignment="1" applyProtection="1">
      <alignment horizontal="left" vertical="center"/>
      <protection/>
    </xf>
    <xf numFmtId="0" fontId="29" fillId="0" borderId="0" xfId="0" applyFont="1" applyAlignment="1" applyProtection="1">
      <alignment vertical="center" wrapText="1"/>
      <protection/>
    </xf>
    <xf numFmtId="0" fontId="2" fillId="0" borderId="23" xfId="0" applyFont="1" applyBorder="1" applyAlignment="1" applyProtection="1">
      <alignment horizontal="center"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14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5" fillId="0" borderId="0" xfId="0" applyNumberFormat="1" applyFont="1" applyBorder="1" applyAlignment="1" applyProtection="1">
      <alignment vertical="center"/>
      <protection/>
    </xf>
    <xf numFmtId="0" fontId="4" fillId="3" borderId="9" xfId="0" applyFont="1" applyFill="1" applyBorder="1" applyAlignment="1" applyProtection="1">
      <alignment horizontal="left"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4" fontId="4" fillId="3" borderId="9" xfId="0" applyNumberFormat="1" applyFont="1" applyFill="1" applyBorder="1" applyAlignment="1" applyProtection="1">
      <alignment vertical="center"/>
      <protection/>
    </xf>
    <xf numFmtId="0" fontId="0" fillId="3" borderId="17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7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 applyProtection="1">
      <alignment vertical="center"/>
      <protection/>
    </xf>
    <xf numFmtId="0" fontId="3" fillId="4" borderId="8" xfId="0" applyFont="1" applyFill="1" applyBorder="1" applyAlignment="1" applyProtection="1">
      <alignment horizontal="center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3" fillId="4" borderId="9" xfId="0" applyFont="1" applyFill="1" applyBorder="1" applyAlignment="1" applyProtection="1">
      <alignment horizontal="center" vertical="center"/>
      <protection/>
    </xf>
    <xf numFmtId="0" fontId="3" fillId="4" borderId="9" xfId="0" applyFont="1" applyFill="1" applyBorder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 wrapText="1"/>
      <protection/>
    </xf>
    <xf numFmtId="4" fontId="18" fillId="0" borderId="0" xfId="0" applyNumberFormat="1" applyFont="1" applyAlignment="1" applyProtection="1">
      <alignment horizontal="righ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0" fillId="0" borderId="0" xfId="0"/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30" fillId="2" borderId="0" xfId="20" applyFill="1"/>
    <xf numFmtId="0" fontId="31" fillId="0" borderId="0" xfId="20" applyFont="1" applyAlignment="1">
      <alignment horizontal="center" vertical="center"/>
    </xf>
    <xf numFmtId="0" fontId="10" fillId="2" borderId="0" xfId="0" applyFont="1" applyFill="1" applyAlignment="1" applyProtection="1">
      <alignment horizontal="left" vertical="center"/>
      <protection/>
    </xf>
    <xf numFmtId="0" fontId="33" fillId="2" borderId="0" xfId="0" applyFont="1" applyFill="1" applyAlignment="1" applyProtection="1">
      <alignment vertical="center"/>
      <protection/>
    </xf>
    <xf numFmtId="0" fontId="32" fillId="2" borderId="0" xfId="0" applyFont="1" applyFill="1" applyAlignment="1" applyProtection="1">
      <alignment horizontal="left" vertical="center"/>
      <protection/>
    </xf>
    <xf numFmtId="0" fontId="34" fillId="2" borderId="0" xfId="20" applyFont="1" applyFill="1" applyAlignment="1" applyProtection="1">
      <alignment vertical="center"/>
      <protection/>
    </xf>
    <xf numFmtId="0" fontId="0" fillId="2" borderId="0" xfId="0" applyFill="1" applyProtection="1">
      <protection/>
    </xf>
    <xf numFmtId="0" fontId="34" fillId="2" borderId="0" xfId="20" applyFont="1" applyFill="1" applyAlignment="1" applyProtection="1">
      <alignment vertical="center"/>
      <protection/>
    </xf>
    <xf numFmtId="0" fontId="30" fillId="2" borderId="0" xfId="20" applyFill="1" applyProtection="1">
      <protection/>
    </xf>
    <xf numFmtId="0" fontId="0" fillId="0" borderId="0" xfId="21" applyAlignment="1" applyProtection="1">
      <alignment vertical="top"/>
      <protection locked="0"/>
    </xf>
    <xf numFmtId="0" fontId="0" fillId="0" borderId="28" xfId="21" applyFont="1" applyBorder="1" applyAlignment="1" applyProtection="1">
      <alignment vertical="center" wrapText="1"/>
      <protection locked="0"/>
    </xf>
    <xf numFmtId="0" fontId="0" fillId="0" borderId="29" xfId="21" applyFont="1" applyBorder="1" applyAlignment="1" applyProtection="1">
      <alignment vertical="center" wrapText="1"/>
      <protection locked="0"/>
    </xf>
    <xf numFmtId="0" fontId="0" fillId="0" borderId="30" xfId="21" applyFont="1" applyBorder="1" applyAlignment="1" applyProtection="1">
      <alignment vertical="center" wrapText="1"/>
      <protection locked="0"/>
    </xf>
    <xf numFmtId="0" fontId="0" fillId="0" borderId="31" xfId="21" applyFont="1" applyBorder="1" applyAlignment="1" applyProtection="1">
      <alignment horizontal="center" vertical="center" wrapText="1"/>
      <protection locked="0"/>
    </xf>
    <xf numFmtId="0" fontId="11" fillId="0" borderId="0" xfId="21" applyFont="1" applyBorder="1" applyAlignment="1" applyProtection="1">
      <alignment horizontal="center" vertical="center" wrapText="1"/>
      <protection locked="0"/>
    </xf>
    <xf numFmtId="0" fontId="0" fillId="0" borderId="32" xfId="21" applyFont="1" applyBorder="1" applyAlignment="1" applyProtection="1">
      <alignment horizontal="center" vertical="center" wrapText="1"/>
      <protection locked="0"/>
    </xf>
    <xf numFmtId="0" fontId="0" fillId="0" borderId="0" xfId="21" applyAlignment="1" applyProtection="1">
      <alignment horizontal="center" vertical="center"/>
      <protection locked="0"/>
    </xf>
    <xf numFmtId="0" fontId="0" fillId="0" borderId="31" xfId="21" applyFont="1" applyBorder="1" applyAlignment="1" applyProtection="1">
      <alignment vertical="center" wrapText="1"/>
      <protection locked="0"/>
    </xf>
    <xf numFmtId="0" fontId="21" fillId="0" borderId="33" xfId="21" applyFont="1" applyBorder="1" applyAlignment="1" applyProtection="1">
      <alignment horizontal="left" wrapText="1"/>
      <protection locked="0"/>
    </xf>
    <xf numFmtId="0" fontId="0" fillId="0" borderId="32" xfId="21" applyFont="1" applyBorder="1" applyAlignment="1" applyProtection="1">
      <alignment vertical="center" wrapText="1"/>
      <protection locked="0"/>
    </xf>
    <xf numFmtId="0" fontId="21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left" vertical="center" wrapText="1"/>
      <protection locked="0"/>
    </xf>
    <xf numFmtId="0" fontId="3" fillId="0" borderId="31" xfId="21" applyFont="1" applyBorder="1" applyAlignment="1" applyProtection="1">
      <alignment vertical="center" wrapText="1"/>
      <protection locked="0"/>
    </xf>
    <xf numFmtId="0" fontId="3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vertical="center" wrapText="1"/>
      <protection locked="0"/>
    </xf>
    <xf numFmtId="0" fontId="3" fillId="0" borderId="0" xfId="21" applyFont="1" applyBorder="1" applyAlignment="1" applyProtection="1">
      <alignment vertical="center"/>
      <protection locked="0"/>
    </xf>
    <xf numFmtId="0" fontId="3" fillId="0" borderId="0" xfId="21" applyFont="1" applyBorder="1" applyAlignment="1" applyProtection="1">
      <alignment horizontal="left" vertical="center"/>
      <protection locked="0"/>
    </xf>
    <xf numFmtId="49" fontId="3" fillId="0" borderId="0" xfId="21" applyNumberFormat="1" applyFont="1" applyBorder="1" applyAlignment="1" applyProtection="1">
      <alignment horizontal="left" vertical="center" wrapText="1"/>
      <protection locked="0"/>
    </xf>
    <xf numFmtId="49" fontId="3" fillId="0" borderId="0" xfId="21" applyNumberFormat="1" applyFont="1" applyBorder="1" applyAlignment="1" applyProtection="1">
      <alignment vertical="center" wrapText="1"/>
      <protection locked="0"/>
    </xf>
    <xf numFmtId="0" fontId="0" fillId="0" borderId="34" xfId="21" applyFont="1" applyBorder="1" applyAlignment="1" applyProtection="1">
      <alignment vertical="center" wrapText="1"/>
      <protection locked="0"/>
    </xf>
    <xf numFmtId="0" fontId="33" fillId="0" borderId="33" xfId="21" applyFont="1" applyBorder="1" applyAlignment="1" applyProtection="1">
      <alignment vertical="center" wrapText="1"/>
      <protection locked="0"/>
    </xf>
    <xf numFmtId="0" fontId="0" fillId="0" borderId="35" xfId="21" applyFont="1" applyBorder="1" applyAlignment="1" applyProtection="1">
      <alignment vertical="center" wrapText="1"/>
      <protection locked="0"/>
    </xf>
    <xf numFmtId="0" fontId="0" fillId="0" borderId="0" xfId="21" applyFont="1" applyBorder="1" applyAlignment="1" applyProtection="1">
      <alignment vertical="top"/>
      <protection locked="0"/>
    </xf>
    <xf numFmtId="0" fontId="0" fillId="0" borderId="0" xfId="21" applyFont="1" applyAlignment="1" applyProtection="1">
      <alignment vertical="top"/>
      <protection locked="0"/>
    </xf>
    <xf numFmtId="0" fontId="0" fillId="0" borderId="28" xfId="21" applyFont="1" applyBorder="1" applyAlignment="1" applyProtection="1">
      <alignment horizontal="left" vertical="center"/>
      <protection locked="0"/>
    </xf>
    <xf numFmtId="0" fontId="0" fillId="0" borderId="29" xfId="21" applyFont="1" applyBorder="1" applyAlignment="1" applyProtection="1">
      <alignment horizontal="left" vertical="center"/>
      <protection locked="0"/>
    </xf>
    <xf numFmtId="0" fontId="0" fillId="0" borderId="30" xfId="21" applyFont="1" applyBorder="1" applyAlignment="1" applyProtection="1">
      <alignment horizontal="left" vertical="center"/>
      <protection locked="0"/>
    </xf>
    <xf numFmtId="0" fontId="0" fillId="0" borderId="31" xfId="21" applyFont="1" applyBorder="1" applyAlignment="1" applyProtection="1">
      <alignment horizontal="left" vertical="center"/>
      <protection locked="0"/>
    </xf>
    <xf numFmtId="0" fontId="11" fillId="0" borderId="0" xfId="21" applyFont="1" applyBorder="1" applyAlignment="1" applyProtection="1">
      <alignment horizontal="center" vertical="center"/>
      <protection locked="0"/>
    </xf>
    <xf numFmtId="0" fontId="0" fillId="0" borderId="32" xfId="21" applyFont="1" applyBorder="1" applyAlignment="1" applyProtection="1">
      <alignment horizontal="left" vertical="center"/>
      <protection locked="0"/>
    </xf>
    <xf numFmtId="0" fontId="21" fillId="0" borderId="0" xfId="21" applyFont="1" applyBorder="1" applyAlignment="1" applyProtection="1">
      <alignment horizontal="left" vertical="center"/>
      <protection locked="0"/>
    </xf>
    <xf numFmtId="0" fontId="5" fillId="0" borderId="0" xfId="21" applyFont="1" applyAlignment="1" applyProtection="1">
      <alignment horizontal="left" vertical="center"/>
      <protection locked="0"/>
    </xf>
    <xf numFmtId="0" fontId="21" fillId="0" borderId="33" xfId="21" applyFont="1" applyBorder="1" applyAlignment="1" applyProtection="1">
      <alignment horizontal="left" vertical="center"/>
      <protection locked="0"/>
    </xf>
    <xf numFmtId="0" fontId="21" fillId="0" borderId="33" xfId="21" applyFont="1" applyBorder="1" applyAlignment="1" applyProtection="1">
      <alignment horizontal="center" vertical="center"/>
      <protection locked="0"/>
    </xf>
    <xf numFmtId="0" fontId="5" fillId="0" borderId="33" xfId="21" applyFont="1" applyBorder="1" applyAlignment="1" applyProtection="1">
      <alignment horizontal="left" vertical="center"/>
      <protection locked="0"/>
    </xf>
    <xf numFmtId="0" fontId="16" fillId="0" borderId="0" xfId="21" applyFont="1" applyBorder="1" applyAlignment="1" applyProtection="1">
      <alignment horizontal="left" vertical="center"/>
      <protection locked="0"/>
    </xf>
    <xf numFmtId="0" fontId="3" fillId="0" borderId="0" xfId="21" applyFont="1" applyAlignment="1" applyProtection="1">
      <alignment horizontal="left" vertical="center"/>
      <protection locked="0"/>
    </xf>
    <xf numFmtId="0" fontId="3" fillId="0" borderId="0" xfId="21" applyFont="1" applyBorder="1" applyAlignment="1" applyProtection="1">
      <alignment horizontal="center" vertical="center"/>
      <protection locked="0"/>
    </xf>
    <xf numFmtId="0" fontId="3" fillId="0" borderId="31" xfId="21" applyFont="1" applyBorder="1" applyAlignment="1" applyProtection="1">
      <alignment horizontal="left" vertical="center"/>
      <protection locked="0"/>
    </xf>
    <xf numFmtId="0" fontId="3" fillId="0" borderId="0" xfId="21" applyFont="1" applyFill="1" applyBorder="1" applyAlignment="1" applyProtection="1">
      <alignment horizontal="left" vertical="center"/>
      <protection locked="0"/>
    </xf>
    <xf numFmtId="0" fontId="3" fillId="0" borderId="0" xfId="21" applyFont="1" applyFill="1" applyBorder="1" applyAlignment="1" applyProtection="1">
      <alignment horizontal="center" vertical="center"/>
      <protection locked="0"/>
    </xf>
    <xf numFmtId="0" fontId="0" fillId="0" borderId="34" xfId="21" applyFont="1" applyBorder="1" applyAlignment="1" applyProtection="1">
      <alignment horizontal="left" vertical="center"/>
      <protection locked="0"/>
    </xf>
    <xf numFmtId="0" fontId="33" fillId="0" borderId="33" xfId="21" applyFont="1" applyBorder="1" applyAlignment="1" applyProtection="1">
      <alignment horizontal="left" vertical="center"/>
      <protection locked="0"/>
    </xf>
    <xf numFmtId="0" fontId="0" fillId="0" borderId="35" xfId="21" applyFont="1" applyBorder="1" applyAlignment="1" applyProtection="1">
      <alignment horizontal="left" vertical="center"/>
      <protection locked="0"/>
    </xf>
    <xf numFmtId="0" fontId="0" fillId="0" borderId="0" xfId="21" applyFont="1" applyBorder="1" applyAlignment="1" applyProtection="1">
      <alignment horizontal="left" vertical="center"/>
      <protection locked="0"/>
    </xf>
    <xf numFmtId="0" fontId="33" fillId="0" borderId="0" xfId="21" applyFont="1" applyBorder="1" applyAlignment="1" applyProtection="1">
      <alignment horizontal="left" vertical="center"/>
      <protection locked="0"/>
    </xf>
    <xf numFmtId="0" fontId="5" fillId="0" borderId="0" xfId="21" applyFont="1" applyBorder="1" applyAlignment="1" applyProtection="1">
      <alignment horizontal="left" vertical="center"/>
      <protection locked="0"/>
    </xf>
    <xf numFmtId="0" fontId="3" fillId="0" borderId="33" xfId="21" applyFont="1" applyBorder="1" applyAlignment="1" applyProtection="1">
      <alignment horizontal="left" vertical="center"/>
      <protection locked="0"/>
    </xf>
    <xf numFmtId="0" fontId="0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center" vertical="center" wrapText="1"/>
      <protection locked="0"/>
    </xf>
    <xf numFmtId="0" fontId="0" fillId="0" borderId="28" xfId="21" applyFont="1" applyBorder="1" applyAlignment="1" applyProtection="1">
      <alignment horizontal="left" vertical="center" wrapText="1"/>
      <protection locked="0"/>
    </xf>
    <xf numFmtId="0" fontId="0" fillId="0" borderId="29" xfId="21" applyFont="1" applyBorder="1" applyAlignment="1" applyProtection="1">
      <alignment horizontal="left" vertical="center" wrapText="1"/>
      <protection locked="0"/>
    </xf>
    <xf numFmtId="0" fontId="0" fillId="0" borderId="30" xfId="21" applyFont="1" applyBorder="1" applyAlignment="1" applyProtection="1">
      <alignment horizontal="left" vertical="center" wrapText="1"/>
      <protection locked="0"/>
    </xf>
    <xf numFmtId="0" fontId="0" fillId="0" borderId="31" xfId="21" applyFont="1" applyBorder="1" applyAlignment="1" applyProtection="1">
      <alignment horizontal="left" vertical="center" wrapText="1"/>
      <protection locked="0"/>
    </xf>
    <xf numFmtId="0" fontId="0" fillId="0" borderId="32" xfId="21" applyFont="1" applyBorder="1" applyAlignment="1" applyProtection="1">
      <alignment horizontal="left" vertical="center" wrapText="1"/>
      <protection locked="0"/>
    </xf>
    <xf numFmtId="0" fontId="5" fillId="0" borderId="31" xfId="21" applyFont="1" applyBorder="1" applyAlignment="1" applyProtection="1">
      <alignment horizontal="left" vertical="center" wrapText="1"/>
      <protection locked="0"/>
    </xf>
    <xf numFmtId="0" fontId="5" fillId="0" borderId="32" xfId="21" applyFont="1" applyBorder="1" applyAlignment="1" applyProtection="1">
      <alignment horizontal="left" vertical="center" wrapText="1"/>
      <protection locked="0"/>
    </xf>
    <xf numFmtId="0" fontId="3" fillId="0" borderId="31" xfId="21" applyFont="1" applyBorder="1" applyAlignment="1" applyProtection="1">
      <alignment horizontal="left" vertical="center" wrapText="1"/>
      <protection locked="0"/>
    </xf>
    <xf numFmtId="0" fontId="3" fillId="0" borderId="32" xfId="21" applyFont="1" applyBorder="1" applyAlignment="1" applyProtection="1">
      <alignment horizontal="left" vertical="center" wrapText="1"/>
      <protection locked="0"/>
    </xf>
    <xf numFmtId="0" fontId="3" fillId="0" borderId="32" xfId="21" applyFont="1" applyBorder="1" applyAlignment="1" applyProtection="1">
      <alignment horizontal="left" vertical="center"/>
      <protection locked="0"/>
    </xf>
    <xf numFmtId="0" fontId="3" fillId="0" borderId="34" xfId="21" applyFont="1" applyBorder="1" applyAlignment="1" applyProtection="1">
      <alignment horizontal="left" vertical="center" wrapText="1"/>
      <protection locked="0"/>
    </xf>
    <xf numFmtId="0" fontId="3" fillId="0" borderId="33" xfId="21" applyFont="1" applyBorder="1" applyAlignment="1" applyProtection="1">
      <alignment horizontal="left" vertical="center" wrapText="1"/>
      <protection locked="0"/>
    </xf>
    <xf numFmtId="0" fontId="3" fillId="0" borderId="35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left" vertical="top"/>
      <protection locked="0"/>
    </xf>
    <xf numFmtId="0" fontId="3" fillId="0" borderId="0" xfId="21" applyFont="1" applyBorder="1" applyAlignment="1" applyProtection="1">
      <alignment horizontal="center" vertical="top"/>
      <protection locked="0"/>
    </xf>
    <xf numFmtId="0" fontId="3" fillId="0" borderId="34" xfId="21" applyFont="1" applyBorder="1" applyAlignment="1" applyProtection="1">
      <alignment horizontal="left" vertical="center"/>
      <protection locked="0"/>
    </xf>
    <xf numFmtId="0" fontId="3" fillId="0" borderId="35" xfId="21" applyFont="1" applyBorder="1" applyAlignment="1" applyProtection="1">
      <alignment horizontal="left" vertical="center"/>
      <protection locked="0"/>
    </xf>
    <xf numFmtId="0" fontId="5" fillId="0" borderId="0" xfId="21" applyFont="1" applyAlignment="1" applyProtection="1">
      <alignment vertical="center"/>
      <protection locked="0"/>
    </xf>
    <xf numFmtId="0" fontId="21" fillId="0" borderId="0" xfId="21" applyFont="1" applyBorder="1" applyAlignment="1" applyProtection="1">
      <alignment vertical="center"/>
      <protection locked="0"/>
    </xf>
    <xf numFmtId="0" fontId="5" fillId="0" borderId="33" xfId="21" applyFont="1" applyBorder="1" applyAlignment="1" applyProtection="1">
      <alignment vertical="center"/>
      <protection locked="0"/>
    </xf>
    <xf numFmtId="0" fontId="21" fillId="0" borderId="33" xfId="21" applyFont="1" applyBorder="1" applyAlignment="1" applyProtection="1">
      <alignment vertical="center"/>
      <protection locked="0"/>
    </xf>
    <xf numFmtId="0" fontId="0" fillId="0" borderId="0" xfId="21" applyBorder="1" applyAlignment="1" applyProtection="1">
      <alignment vertical="top"/>
      <protection locked="0"/>
    </xf>
    <xf numFmtId="49" fontId="3" fillId="0" borderId="0" xfId="21" applyNumberFormat="1" applyFont="1" applyBorder="1" applyAlignment="1" applyProtection="1">
      <alignment horizontal="left" vertical="center"/>
      <protection locked="0"/>
    </xf>
    <xf numFmtId="0" fontId="0" fillId="0" borderId="33" xfId="21" applyBorder="1" applyAlignment="1" applyProtection="1">
      <alignment vertical="top"/>
      <protection locked="0"/>
    </xf>
    <xf numFmtId="0" fontId="21" fillId="0" borderId="33" xfId="21" applyFont="1" applyBorder="1" applyAlignment="1" applyProtection="1">
      <alignment horizontal="left"/>
      <protection locked="0"/>
    </xf>
    <xf numFmtId="0" fontId="5" fillId="0" borderId="33" xfId="21" applyFont="1" applyBorder="1" applyAlignment="1" applyProtection="1">
      <alignment/>
      <protection locked="0"/>
    </xf>
    <xf numFmtId="0" fontId="21" fillId="0" borderId="33" xfId="21" applyFont="1" applyBorder="1" applyAlignment="1" applyProtection="1">
      <alignment horizontal="left"/>
      <protection locked="0"/>
    </xf>
    <xf numFmtId="0" fontId="3" fillId="0" borderId="0" xfId="21" applyFont="1" applyBorder="1" applyAlignment="1" applyProtection="1">
      <alignment horizontal="left" vertical="center"/>
      <protection locked="0"/>
    </xf>
    <xf numFmtId="0" fontId="0" fillId="0" borderId="31" xfId="21" applyFont="1" applyBorder="1" applyAlignment="1" applyProtection="1">
      <alignment vertical="top"/>
      <protection locked="0"/>
    </xf>
    <xf numFmtId="0" fontId="3" fillId="0" borderId="0" xfId="21" applyFont="1" applyBorder="1" applyAlignment="1" applyProtection="1">
      <alignment horizontal="left" vertical="top"/>
      <protection locked="0"/>
    </xf>
    <xf numFmtId="0" fontId="0" fillId="0" borderId="32" xfId="21" applyFont="1" applyBorder="1" applyAlignment="1" applyProtection="1">
      <alignment vertical="top"/>
      <protection locked="0"/>
    </xf>
    <xf numFmtId="0" fontId="0" fillId="0" borderId="0" xfId="21" applyFont="1" applyBorder="1" applyAlignment="1" applyProtection="1">
      <alignment horizontal="center" vertical="center"/>
      <protection locked="0"/>
    </xf>
    <xf numFmtId="0" fontId="0" fillId="0" borderId="0" xfId="21" applyFont="1" applyBorder="1" applyAlignment="1" applyProtection="1">
      <alignment horizontal="left" vertical="top"/>
      <protection locked="0"/>
    </xf>
    <xf numFmtId="0" fontId="0" fillId="0" borderId="34" xfId="21" applyFont="1" applyBorder="1" applyAlignment="1" applyProtection="1">
      <alignment vertical="top"/>
      <protection locked="0"/>
    </xf>
    <xf numFmtId="0" fontId="0" fillId="0" borderId="33" xfId="21" applyFont="1" applyBorder="1" applyAlignment="1" applyProtection="1">
      <alignment vertical="top"/>
      <protection locked="0"/>
    </xf>
    <xf numFmtId="0" fontId="0" fillId="0" borderId="35" xfId="21" applyFont="1" applyBorder="1" applyAlignment="1" applyProtection="1">
      <alignment vertical="top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3" name="Obrázek 2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3" name="Obrázek 2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54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230" t="s">
        <v>0</v>
      </c>
      <c r="B1" s="231"/>
      <c r="C1" s="231"/>
      <c r="D1" s="232" t="s">
        <v>1</v>
      </c>
      <c r="E1" s="231"/>
      <c r="F1" s="231"/>
      <c r="G1" s="231"/>
      <c r="H1" s="231"/>
      <c r="I1" s="231"/>
      <c r="J1" s="231"/>
      <c r="K1" s="233" t="s">
        <v>889</v>
      </c>
      <c r="L1" s="233"/>
      <c r="M1" s="233"/>
      <c r="N1" s="233"/>
      <c r="O1" s="233"/>
      <c r="P1" s="233"/>
      <c r="Q1" s="233"/>
      <c r="R1" s="233"/>
      <c r="S1" s="233"/>
      <c r="T1" s="231"/>
      <c r="U1" s="231"/>
      <c r="V1" s="231"/>
      <c r="W1" s="233" t="s">
        <v>890</v>
      </c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28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2" t="s">
        <v>2</v>
      </c>
      <c r="BB1" s="12" t="s">
        <v>3</v>
      </c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T1" s="14" t="s">
        <v>4</v>
      </c>
      <c r="BU1" s="14" t="s">
        <v>4</v>
      </c>
      <c r="BV1" s="14" t="s">
        <v>5</v>
      </c>
    </row>
    <row r="2" spans="3:72" ht="37" customHeight="1">
      <c r="AR2" s="225"/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5"/>
      <c r="BD2" s="225"/>
      <c r="BE2" s="225"/>
      <c r="BS2" s="15" t="s">
        <v>6</v>
      </c>
      <c r="BT2" s="15" t="s">
        <v>7</v>
      </c>
    </row>
    <row r="3" spans="2:72" ht="7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8"/>
      <c r="BS3" s="15" t="s">
        <v>6</v>
      </c>
      <c r="BT3" s="15" t="s">
        <v>8</v>
      </c>
    </row>
    <row r="4" spans="2:71" ht="37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2"/>
      <c r="AS4" s="23" t="s">
        <v>10</v>
      </c>
      <c r="BS4" s="15" t="s">
        <v>11</v>
      </c>
    </row>
    <row r="5" spans="2:71" ht="14.4" customHeight="1">
      <c r="B5" s="19"/>
      <c r="C5" s="20"/>
      <c r="D5" s="24" t="s">
        <v>12</v>
      </c>
      <c r="E5" s="20"/>
      <c r="F5" s="20"/>
      <c r="G5" s="20"/>
      <c r="H5" s="20"/>
      <c r="I5" s="20"/>
      <c r="J5" s="20"/>
      <c r="K5" s="191" t="s">
        <v>13</v>
      </c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20"/>
      <c r="AQ5" s="22"/>
      <c r="BS5" s="15" t="s">
        <v>6</v>
      </c>
    </row>
    <row r="6" spans="2:71" ht="37" customHeight="1">
      <c r="B6" s="19"/>
      <c r="C6" s="20"/>
      <c r="D6" s="26" t="s">
        <v>14</v>
      </c>
      <c r="E6" s="20"/>
      <c r="F6" s="20"/>
      <c r="G6" s="20"/>
      <c r="H6" s="20"/>
      <c r="I6" s="20"/>
      <c r="J6" s="20"/>
      <c r="K6" s="193" t="s">
        <v>15</v>
      </c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20"/>
      <c r="AQ6" s="22"/>
      <c r="BS6" s="15" t="s">
        <v>16</v>
      </c>
    </row>
    <row r="7" spans="2:71" ht="14.4" customHeight="1">
      <c r="B7" s="19"/>
      <c r="C7" s="20"/>
      <c r="D7" s="27" t="s">
        <v>17</v>
      </c>
      <c r="E7" s="20"/>
      <c r="F7" s="20"/>
      <c r="G7" s="20"/>
      <c r="H7" s="20"/>
      <c r="I7" s="20"/>
      <c r="J7" s="20"/>
      <c r="K7" s="25" t="s">
        <v>18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7" t="s">
        <v>19</v>
      </c>
      <c r="AL7" s="20"/>
      <c r="AM7" s="20"/>
      <c r="AN7" s="25" t="s">
        <v>18</v>
      </c>
      <c r="AO7" s="20"/>
      <c r="AP7" s="20"/>
      <c r="AQ7" s="22"/>
      <c r="BS7" s="15" t="s">
        <v>20</v>
      </c>
    </row>
    <row r="8" spans="2:71" ht="14.4" customHeight="1">
      <c r="B8" s="19"/>
      <c r="C8" s="20"/>
      <c r="D8" s="27" t="s">
        <v>21</v>
      </c>
      <c r="E8" s="20"/>
      <c r="F8" s="20"/>
      <c r="G8" s="20"/>
      <c r="H8" s="20"/>
      <c r="I8" s="20"/>
      <c r="J8" s="20"/>
      <c r="K8" s="25" t="s">
        <v>22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7" t="s">
        <v>23</v>
      </c>
      <c r="AL8" s="20"/>
      <c r="AM8" s="20"/>
      <c r="AN8" s="25" t="s">
        <v>24</v>
      </c>
      <c r="AO8" s="20"/>
      <c r="AP8" s="20"/>
      <c r="AQ8" s="22"/>
      <c r="BS8" s="15" t="s">
        <v>25</v>
      </c>
    </row>
    <row r="9" spans="2:71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2"/>
      <c r="BS9" s="15" t="s">
        <v>26</v>
      </c>
    </row>
    <row r="10" spans="2:71" ht="14.4" customHeight="1">
      <c r="B10" s="19"/>
      <c r="C10" s="20"/>
      <c r="D10" s="27" t="s">
        <v>27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7" t="s">
        <v>28</v>
      </c>
      <c r="AL10" s="20"/>
      <c r="AM10" s="20"/>
      <c r="AN10" s="25" t="s">
        <v>18</v>
      </c>
      <c r="AO10" s="20"/>
      <c r="AP10" s="20"/>
      <c r="AQ10" s="22"/>
      <c r="BS10" s="15" t="s">
        <v>16</v>
      </c>
    </row>
    <row r="11" spans="2:71" ht="18.5" customHeight="1">
      <c r="B11" s="19"/>
      <c r="C11" s="20"/>
      <c r="D11" s="20"/>
      <c r="E11" s="25" t="s">
        <v>29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7" t="s">
        <v>30</v>
      </c>
      <c r="AL11" s="20"/>
      <c r="AM11" s="20"/>
      <c r="AN11" s="25" t="s">
        <v>18</v>
      </c>
      <c r="AO11" s="20"/>
      <c r="AP11" s="20"/>
      <c r="AQ11" s="22"/>
      <c r="BS11" s="15" t="s">
        <v>16</v>
      </c>
    </row>
    <row r="12" spans="2:71" ht="7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2"/>
      <c r="BS12" s="15" t="s">
        <v>16</v>
      </c>
    </row>
    <row r="13" spans="2:71" ht="14.4" customHeight="1">
      <c r="B13" s="19"/>
      <c r="C13" s="20"/>
      <c r="D13" s="27" t="s">
        <v>31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7" t="s">
        <v>28</v>
      </c>
      <c r="AL13" s="20"/>
      <c r="AM13" s="20"/>
      <c r="AN13" s="25" t="s">
        <v>18</v>
      </c>
      <c r="AO13" s="20"/>
      <c r="AP13" s="20"/>
      <c r="AQ13" s="22"/>
      <c r="BS13" s="15" t="s">
        <v>16</v>
      </c>
    </row>
    <row r="14" spans="2:71" ht="12">
      <c r="B14" s="19"/>
      <c r="C14" s="20"/>
      <c r="D14" s="20"/>
      <c r="E14" s="25" t="s">
        <v>32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7" t="s">
        <v>30</v>
      </c>
      <c r="AL14" s="20"/>
      <c r="AM14" s="20"/>
      <c r="AN14" s="25" t="s">
        <v>18</v>
      </c>
      <c r="AO14" s="20"/>
      <c r="AP14" s="20"/>
      <c r="AQ14" s="22"/>
      <c r="BS14" s="15" t="s">
        <v>16</v>
      </c>
    </row>
    <row r="15" spans="2:71" ht="7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2"/>
      <c r="BS15" s="15" t="s">
        <v>4</v>
      </c>
    </row>
    <row r="16" spans="2:71" ht="14.4" customHeight="1">
      <c r="B16" s="19"/>
      <c r="C16" s="20"/>
      <c r="D16" s="27" t="s">
        <v>33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7" t="s">
        <v>28</v>
      </c>
      <c r="AL16" s="20"/>
      <c r="AM16" s="20"/>
      <c r="AN16" s="25" t="s">
        <v>18</v>
      </c>
      <c r="AO16" s="20"/>
      <c r="AP16" s="20"/>
      <c r="AQ16" s="22"/>
      <c r="BS16" s="15" t="s">
        <v>4</v>
      </c>
    </row>
    <row r="17" spans="2:71" ht="18.5" customHeight="1">
      <c r="B17" s="19"/>
      <c r="C17" s="20"/>
      <c r="D17" s="20"/>
      <c r="E17" s="25" t="s">
        <v>32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7" t="s">
        <v>30</v>
      </c>
      <c r="AL17" s="20"/>
      <c r="AM17" s="20"/>
      <c r="AN17" s="25" t="s">
        <v>18</v>
      </c>
      <c r="AO17" s="20"/>
      <c r="AP17" s="20"/>
      <c r="AQ17" s="22"/>
      <c r="BS17" s="15" t="s">
        <v>34</v>
      </c>
    </row>
    <row r="18" spans="2:71" ht="7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2"/>
      <c r="BS18" s="15" t="s">
        <v>6</v>
      </c>
    </row>
    <row r="19" spans="2:71" ht="14.4" customHeight="1">
      <c r="B19" s="19"/>
      <c r="C19" s="20"/>
      <c r="D19" s="27" t="s">
        <v>35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2"/>
      <c r="BS19" s="15" t="s">
        <v>6</v>
      </c>
    </row>
    <row r="20" spans="2:71" ht="48.75" customHeight="1">
      <c r="B20" s="19"/>
      <c r="C20" s="20"/>
      <c r="D20" s="20"/>
      <c r="E20" s="194" t="s">
        <v>36</v>
      </c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  <c r="AM20" s="192"/>
      <c r="AN20" s="192"/>
      <c r="AO20" s="20"/>
      <c r="AP20" s="20"/>
      <c r="AQ20" s="22"/>
      <c r="BS20" s="15" t="s">
        <v>4</v>
      </c>
    </row>
    <row r="21" spans="2:43" ht="7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2"/>
    </row>
    <row r="22" spans="2:43" ht="7" customHeight="1">
      <c r="B22" s="19"/>
      <c r="C22" s="20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0"/>
      <c r="AQ22" s="22"/>
    </row>
    <row r="23" spans="2:43" s="1" customFormat="1" ht="25.9" customHeight="1">
      <c r="B23" s="29"/>
      <c r="C23" s="30"/>
      <c r="D23" s="31" t="s">
        <v>37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195">
        <f>ROUND(AG51,2)</f>
        <v>8733309.33</v>
      </c>
      <c r="AL23" s="196"/>
      <c r="AM23" s="196"/>
      <c r="AN23" s="196"/>
      <c r="AO23" s="196"/>
      <c r="AP23" s="30"/>
      <c r="AQ23" s="33"/>
    </row>
    <row r="24" spans="2:43" s="1" customFormat="1" ht="7" customHeight="1">
      <c r="B24" s="29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3"/>
    </row>
    <row r="25" spans="2:43" s="1" customFormat="1" ht="12"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197" t="s">
        <v>38</v>
      </c>
      <c r="M25" s="198"/>
      <c r="N25" s="198"/>
      <c r="O25" s="198"/>
      <c r="P25" s="30"/>
      <c r="Q25" s="30"/>
      <c r="R25" s="30"/>
      <c r="S25" s="30"/>
      <c r="T25" s="30"/>
      <c r="U25" s="30"/>
      <c r="V25" s="30"/>
      <c r="W25" s="197" t="s">
        <v>39</v>
      </c>
      <c r="X25" s="198"/>
      <c r="Y25" s="198"/>
      <c r="Z25" s="198"/>
      <c r="AA25" s="198"/>
      <c r="AB25" s="198"/>
      <c r="AC25" s="198"/>
      <c r="AD25" s="198"/>
      <c r="AE25" s="198"/>
      <c r="AF25" s="30"/>
      <c r="AG25" s="30"/>
      <c r="AH25" s="30"/>
      <c r="AI25" s="30"/>
      <c r="AJ25" s="30"/>
      <c r="AK25" s="197" t="s">
        <v>40</v>
      </c>
      <c r="AL25" s="198"/>
      <c r="AM25" s="198"/>
      <c r="AN25" s="198"/>
      <c r="AO25" s="198"/>
      <c r="AP25" s="30"/>
      <c r="AQ25" s="33"/>
    </row>
    <row r="26" spans="2:43" s="2" customFormat="1" ht="14.4" customHeight="1">
      <c r="B26" s="35"/>
      <c r="C26" s="36"/>
      <c r="D26" s="37" t="s">
        <v>41</v>
      </c>
      <c r="E26" s="36"/>
      <c r="F26" s="37" t="s">
        <v>42</v>
      </c>
      <c r="G26" s="36"/>
      <c r="H26" s="36"/>
      <c r="I26" s="36"/>
      <c r="J26" s="36"/>
      <c r="K26" s="36"/>
      <c r="L26" s="199">
        <v>0.21</v>
      </c>
      <c r="M26" s="200"/>
      <c r="N26" s="200"/>
      <c r="O26" s="200"/>
      <c r="P26" s="36"/>
      <c r="Q26" s="36"/>
      <c r="R26" s="36"/>
      <c r="S26" s="36"/>
      <c r="T26" s="36"/>
      <c r="U26" s="36"/>
      <c r="V26" s="36"/>
      <c r="W26" s="201">
        <f>ROUND(AZ51,2)</f>
        <v>0</v>
      </c>
      <c r="X26" s="200"/>
      <c r="Y26" s="200"/>
      <c r="Z26" s="200"/>
      <c r="AA26" s="200"/>
      <c r="AB26" s="200"/>
      <c r="AC26" s="200"/>
      <c r="AD26" s="200"/>
      <c r="AE26" s="200"/>
      <c r="AF26" s="36"/>
      <c r="AG26" s="36"/>
      <c r="AH26" s="36"/>
      <c r="AI26" s="36"/>
      <c r="AJ26" s="36"/>
      <c r="AK26" s="201">
        <f>ROUND(AV51,2)</f>
        <v>0</v>
      </c>
      <c r="AL26" s="200"/>
      <c r="AM26" s="200"/>
      <c r="AN26" s="200"/>
      <c r="AO26" s="200"/>
      <c r="AP26" s="36"/>
      <c r="AQ26" s="38"/>
    </row>
    <row r="27" spans="2:43" s="2" customFormat="1" ht="14.4" customHeight="1">
      <c r="B27" s="35"/>
      <c r="C27" s="36"/>
      <c r="D27" s="36"/>
      <c r="E27" s="36"/>
      <c r="F27" s="37" t="s">
        <v>43</v>
      </c>
      <c r="G27" s="36"/>
      <c r="H27" s="36"/>
      <c r="I27" s="36"/>
      <c r="J27" s="36"/>
      <c r="K27" s="36"/>
      <c r="L27" s="199">
        <v>0.15</v>
      </c>
      <c r="M27" s="200"/>
      <c r="N27" s="200"/>
      <c r="O27" s="200"/>
      <c r="P27" s="36"/>
      <c r="Q27" s="36"/>
      <c r="R27" s="36"/>
      <c r="S27" s="36"/>
      <c r="T27" s="36"/>
      <c r="U27" s="36"/>
      <c r="V27" s="36"/>
      <c r="W27" s="201">
        <f>ROUND(BA51,2)</f>
        <v>8733309.33</v>
      </c>
      <c r="X27" s="200"/>
      <c r="Y27" s="200"/>
      <c r="Z27" s="200"/>
      <c r="AA27" s="200"/>
      <c r="AB27" s="200"/>
      <c r="AC27" s="200"/>
      <c r="AD27" s="200"/>
      <c r="AE27" s="200"/>
      <c r="AF27" s="36"/>
      <c r="AG27" s="36"/>
      <c r="AH27" s="36"/>
      <c r="AI27" s="36"/>
      <c r="AJ27" s="36"/>
      <c r="AK27" s="201">
        <f>ROUND(AW51,2)</f>
        <v>1309996.4</v>
      </c>
      <c r="AL27" s="200"/>
      <c r="AM27" s="200"/>
      <c r="AN27" s="200"/>
      <c r="AO27" s="200"/>
      <c r="AP27" s="36"/>
      <c r="AQ27" s="38"/>
    </row>
    <row r="28" spans="2:43" s="2" customFormat="1" ht="14.4" customHeight="1" hidden="1">
      <c r="B28" s="35"/>
      <c r="C28" s="36"/>
      <c r="D28" s="36"/>
      <c r="E28" s="36"/>
      <c r="F28" s="37" t="s">
        <v>44</v>
      </c>
      <c r="G28" s="36"/>
      <c r="H28" s="36"/>
      <c r="I28" s="36"/>
      <c r="J28" s="36"/>
      <c r="K28" s="36"/>
      <c r="L28" s="199">
        <v>0.21</v>
      </c>
      <c r="M28" s="200"/>
      <c r="N28" s="200"/>
      <c r="O28" s="200"/>
      <c r="P28" s="36"/>
      <c r="Q28" s="36"/>
      <c r="R28" s="36"/>
      <c r="S28" s="36"/>
      <c r="T28" s="36"/>
      <c r="U28" s="36"/>
      <c r="V28" s="36"/>
      <c r="W28" s="201">
        <f>ROUND(BB51,2)</f>
        <v>0</v>
      </c>
      <c r="X28" s="200"/>
      <c r="Y28" s="200"/>
      <c r="Z28" s="200"/>
      <c r="AA28" s="200"/>
      <c r="AB28" s="200"/>
      <c r="AC28" s="200"/>
      <c r="AD28" s="200"/>
      <c r="AE28" s="200"/>
      <c r="AF28" s="36"/>
      <c r="AG28" s="36"/>
      <c r="AH28" s="36"/>
      <c r="AI28" s="36"/>
      <c r="AJ28" s="36"/>
      <c r="AK28" s="201">
        <v>0</v>
      </c>
      <c r="AL28" s="200"/>
      <c r="AM28" s="200"/>
      <c r="AN28" s="200"/>
      <c r="AO28" s="200"/>
      <c r="AP28" s="36"/>
      <c r="AQ28" s="38"/>
    </row>
    <row r="29" spans="2:43" s="2" customFormat="1" ht="14.4" customHeight="1" hidden="1">
      <c r="B29" s="35"/>
      <c r="C29" s="36"/>
      <c r="D29" s="36"/>
      <c r="E29" s="36"/>
      <c r="F29" s="37" t="s">
        <v>45</v>
      </c>
      <c r="G29" s="36"/>
      <c r="H29" s="36"/>
      <c r="I29" s="36"/>
      <c r="J29" s="36"/>
      <c r="K29" s="36"/>
      <c r="L29" s="199">
        <v>0.15</v>
      </c>
      <c r="M29" s="200"/>
      <c r="N29" s="200"/>
      <c r="O29" s="200"/>
      <c r="P29" s="36"/>
      <c r="Q29" s="36"/>
      <c r="R29" s="36"/>
      <c r="S29" s="36"/>
      <c r="T29" s="36"/>
      <c r="U29" s="36"/>
      <c r="V29" s="36"/>
      <c r="W29" s="201">
        <f>ROUND(BC51,2)</f>
        <v>0</v>
      </c>
      <c r="X29" s="200"/>
      <c r="Y29" s="200"/>
      <c r="Z29" s="200"/>
      <c r="AA29" s="200"/>
      <c r="AB29" s="200"/>
      <c r="AC29" s="200"/>
      <c r="AD29" s="200"/>
      <c r="AE29" s="200"/>
      <c r="AF29" s="36"/>
      <c r="AG29" s="36"/>
      <c r="AH29" s="36"/>
      <c r="AI29" s="36"/>
      <c r="AJ29" s="36"/>
      <c r="AK29" s="201">
        <v>0</v>
      </c>
      <c r="AL29" s="200"/>
      <c r="AM29" s="200"/>
      <c r="AN29" s="200"/>
      <c r="AO29" s="200"/>
      <c r="AP29" s="36"/>
      <c r="AQ29" s="38"/>
    </row>
    <row r="30" spans="2:43" s="2" customFormat="1" ht="14.4" customHeight="1" hidden="1">
      <c r="B30" s="35"/>
      <c r="C30" s="36"/>
      <c r="D30" s="36"/>
      <c r="E30" s="36"/>
      <c r="F30" s="37" t="s">
        <v>46</v>
      </c>
      <c r="G30" s="36"/>
      <c r="H30" s="36"/>
      <c r="I30" s="36"/>
      <c r="J30" s="36"/>
      <c r="K30" s="36"/>
      <c r="L30" s="199">
        <v>0</v>
      </c>
      <c r="M30" s="200"/>
      <c r="N30" s="200"/>
      <c r="O30" s="200"/>
      <c r="P30" s="36"/>
      <c r="Q30" s="36"/>
      <c r="R30" s="36"/>
      <c r="S30" s="36"/>
      <c r="T30" s="36"/>
      <c r="U30" s="36"/>
      <c r="V30" s="36"/>
      <c r="W30" s="201">
        <f>ROUND(BD51,2)</f>
        <v>0</v>
      </c>
      <c r="X30" s="200"/>
      <c r="Y30" s="200"/>
      <c r="Z30" s="200"/>
      <c r="AA30" s="200"/>
      <c r="AB30" s="200"/>
      <c r="AC30" s="200"/>
      <c r="AD30" s="200"/>
      <c r="AE30" s="200"/>
      <c r="AF30" s="36"/>
      <c r="AG30" s="36"/>
      <c r="AH30" s="36"/>
      <c r="AI30" s="36"/>
      <c r="AJ30" s="36"/>
      <c r="AK30" s="201">
        <v>0</v>
      </c>
      <c r="AL30" s="200"/>
      <c r="AM30" s="200"/>
      <c r="AN30" s="200"/>
      <c r="AO30" s="200"/>
      <c r="AP30" s="36"/>
      <c r="AQ30" s="38"/>
    </row>
    <row r="31" spans="2:43" s="1" customFormat="1" ht="7" customHeight="1"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3"/>
    </row>
    <row r="32" spans="2:43" s="1" customFormat="1" ht="25.9" customHeight="1">
      <c r="B32" s="29"/>
      <c r="C32" s="39"/>
      <c r="D32" s="40" t="s">
        <v>47</v>
      </c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2" t="s">
        <v>48</v>
      </c>
      <c r="U32" s="41"/>
      <c r="V32" s="41"/>
      <c r="W32" s="41"/>
      <c r="X32" s="202" t="s">
        <v>49</v>
      </c>
      <c r="Y32" s="203"/>
      <c r="Z32" s="203"/>
      <c r="AA32" s="203"/>
      <c r="AB32" s="203"/>
      <c r="AC32" s="41"/>
      <c r="AD32" s="41"/>
      <c r="AE32" s="41"/>
      <c r="AF32" s="41"/>
      <c r="AG32" s="41"/>
      <c r="AH32" s="41"/>
      <c r="AI32" s="41"/>
      <c r="AJ32" s="41"/>
      <c r="AK32" s="204">
        <f>SUM(AK23:AK30)</f>
        <v>10043305.73</v>
      </c>
      <c r="AL32" s="203"/>
      <c r="AM32" s="203"/>
      <c r="AN32" s="203"/>
      <c r="AO32" s="205"/>
      <c r="AP32" s="39"/>
      <c r="AQ32" s="43"/>
    </row>
    <row r="33" spans="2:43" s="1" customFormat="1" ht="7" customHeight="1">
      <c r="B33" s="29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3"/>
    </row>
    <row r="34" spans="2:43" s="1" customFormat="1" ht="7" customHeight="1">
      <c r="B34" s="44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6"/>
    </row>
    <row r="38" spans="2:44" s="1" customFormat="1" ht="7" customHeight="1"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9"/>
    </row>
    <row r="39" spans="2:44" s="1" customFormat="1" ht="37" customHeight="1">
      <c r="B39" s="29"/>
      <c r="C39" s="50" t="s">
        <v>50</v>
      </c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49"/>
    </row>
    <row r="40" spans="2:44" s="1" customFormat="1" ht="7" customHeight="1">
      <c r="B40" s="29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49"/>
    </row>
    <row r="41" spans="2:44" s="3" customFormat="1" ht="14.4" customHeight="1">
      <c r="B41" s="52"/>
      <c r="C41" s="53" t="s">
        <v>12</v>
      </c>
      <c r="D41" s="54"/>
      <c r="E41" s="54"/>
      <c r="F41" s="54"/>
      <c r="G41" s="54"/>
      <c r="H41" s="54"/>
      <c r="I41" s="54"/>
      <c r="J41" s="54"/>
      <c r="K41" s="54"/>
      <c r="L41" s="54" t="str">
        <f>K5</f>
        <v>5_2019</v>
      </c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5"/>
    </row>
    <row r="42" spans="2:44" s="4" customFormat="1" ht="37" customHeight="1">
      <c r="B42" s="56"/>
      <c r="C42" s="57" t="s">
        <v>14</v>
      </c>
      <c r="D42" s="58"/>
      <c r="E42" s="58"/>
      <c r="F42" s="58"/>
      <c r="G42" s="58"/>
      <c r="H42" s="58"/>
      <c r="I42" s="58"/>
      <c r="J42" s="58"/>
      <c r="K42" s="58"/>
      <c r="L42" s="206" t="str">
        <f>K6</f>
        <v>polyfunkční objekt pošta Hněvotín, realizace bytových jednotek</v>
      </c>
      <c r="M42" s="207"/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207"/>
      <c r="Y42" s="207"/>
      <c r="Z42" s="207"/>
      <c r="AA42" s="207"/>
      <c r="AB42" s="207"/>
      <c r="AC42" s="207"/>
      <c r="AD42" s="207"/>
      <c r="AE42" s="207"/>
      <c r="AF42" s="207"/>
      <c r="AG42" s="207"/>
      <c r="AH42" s="207"/>
      <c r="AI42" s="207"/>
      <c r="AJ42" s="207"/>
      <c r="AK42" s="207"/>
      <c r="AL42" s="207"/>
      <c r="AM42" s="207"/>
      <c r="AN42" s="207"/>
      <c r="AO42" s="207"/>
      <c r="AP42" s="58"/>
      <c r="AQ42" s="58"/>
      <c r="AR42" s="59"/>
    </row>
    <row r="43" spans="2:44" s="1" customFormat="1" ht="7" customHeight="1">
      <c r="B43" s="29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49"/>
    </row>
    <row r="44" spans="2:44" s="1" customFormat="1" ht="12">
      <c r="B44" s="29"/>
      <c r="C44" s="53" t="s">
        <v>21</v>
      </c>
      <c r="D44" s="51"/>
      <c r="E44" s="51"/>
      <c r="F44" s="51"/>
      <c r="G44" s="51"/>
      <c r="H44" s="51"/>
      <c r="I44" s="51"/>
      <c r="J44" s="51"/>
      <c r="K44" s="51"/>
      <c r="L44" s="60" t="str">
        <f>IF(K8="","",K8)</f>
        <v>Hněvotín</v>
      </c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3" t="s">
        <v>23</v>
      </c>
      <c r="AJ44" s="51"/>
      <c r="AK44" s="51"/>
      <c r="AL44" s="51"/>
      <c r="AM44" s="208" t="str">
        <f>IF(AN8="","",AN8)</f>
        <v>20. 3. 2019</v>
      </c>
      <c r="AN44" s="209"/>
      <c r="AO44" s="51"/>
      <c r="AP44" s="51"/>
      <c r="AQ44" s="51"/>
      <c r="AR44" s="49"/>
    </row>
    <row r="45" spans="2:44" s="1" customFormat="1" ht="7" customHeight="1">
      <c r="B45" s="29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49"/>
    </row>
    <row r="46" spans="2:56" s="1" customFormat="1" ht="12">
      <c r="B46" s="29"/>
      <c r="C46" s="53" t="s">
        <v>27</v>
      </c>
      <c r="D46" s="51"/>
      <c r="E46" s="51"/>
      <c r="F46" s="51"/>
      <c r="G46" s="51"/>
      <c r="H46" s="51"/>
      <c r="I46" s="51"/>
      <c r="J46" s="51"/>
      <c r="K46" s="51"/>
      <c r="L46" s="54" t="str">
        <f>IF(E11="","",E11)</f>
        <v>Obec Hněvotín, č.p. 47,  783 47 Hněvotín</v>
      </c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3" t="s">
        <v>33</v>
      </c>
      <c r="AJ46" s="51"/>
      <c r="AK46" s="51"/>
      <c r="AL46" s="51"/>
      <c r="AM46" s="210" t="str">
        <f>IF(E17="","",E17)</f>
        <v xml:space="preserve"> </v>
      </c>
      <c r="AN46" s="209"/>
      <c r="AO46" s="209"/>
      <c r="AP46" s="209"/>
      <c r="AQ46" s="51"/>
      <c r="AR46" s="49"/>
      <c r="AS46" s="211" t="s">
        <v>51</v>
      </c>
      <c r="AT46" s="212"/>
      <c r="AU46" s="62"/>
      <c r="AV46" s="62"/>
      <c r="AW46" s="62"/>
      <c r="AX46" s="62"/>
      <c r="AY46" s="62"/>
      <c r="AZ46" s="62"/>
      <c r="BA46" s="62"/>
      <c r="BB46" s="62"/>
      <c r="BC46" s="62"/>
      <c r="BD46" s="63"/>
    </row>
    <row r="47" spans="2:56" s="1" customFormat="1" ht="12">
      <c r="B47" s="29"/>
      <c r="C47" s="53" t="s">
        <v>31</v>
      </c>
      <c r="D47" s="51"/>
      <c r="E47" s="51"/>
      <c r="F47" s="51"/>
      <c r="G47" s="51"/>
      <c r="H47" s="51"/>
      <c r="I47" s="51"/>
      <c r="J47" s="51"/>
      <c r="K47" s="51"/>
      <c r="L47" s="54" t="str">
        <f>IF(E14="","",E14)</f>
        <v xml:space="preserve"> </v>
      </c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49"/>
      <c r="AS47" s="213"/>
      <c r="AT47" s="214"/>
      <c r="AU47" s="64"/>
      <c r="AV47" s="64"/>
      <c r="AW47" s="64"/>
      <c r="AX47" s="64"/>
      <c r="AY47" s="64"/>
      <c r="AZ47" s="64"/>
      <c r="BA47" s="64"/>
      <c r="BB47" s="64"/>
      <c r="BC47" s="64"/>
      <c r="BD47" s="65"/>
    </row>
    <row r="48" spans="2:56" s="1" customFormat="1" ht="10.75" customHeight="1">
      <c r="B48" s="29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49"/>
      <c r="AS48" s="215"/>
      <c r="AT48" s="198"/>
      <c r="AU48" s="30"/>
      <c r="AV48" s="30"/>
      <c r="AW48" s="30"/>
      <c r="AX48" s="30"/>
      <c r="AY48" s="30"/>
      <c r="AZ48" s="30"/>
      <c r="BA48" s="30"/>
      <c r="BB48" s="30"/>
      <c r="BC48" s="30"/>
      <c r="BD48" s="67"/>
    </row>
    <row r="49" spans="2:56" s="1" customFormat="1" ht="29.25" customHeight="1">
      <c r="B49" s="29"/>
      <c r="C49" s="216" t="s">
        <v>52</v>
      </c>
      <c r="D49" s="217"/>
      <c r="E49" s="217"/>
      <c r="F49" s="217"/>
      <c r="G49" s="217"/>
      <c r="H49" s="68"/>
      <c r="I49" s="218" t="s">
        <v>53</v>
      </c>
      <c r="J49" s="217"/>
      <c r="K49" s="217"/>
      <c r="L49" s="217"/>
      <c r="M49" s="217"/>
      <c r="N49" s="217"/>
      <c r="O49" s="217"/>
      <c r="P49" s="217"/>
      <c r="Q49" s="217"/>
      <c r="R49" s="217"/>
      <c r="S49" s="217"/>
      <c r="T49" s="217"/>
      <c r="U49" s="217"/>
      <c r="V49" s="217"/>
      <c r="W49" s="217"/>
      <c r="X49" s="217"/>
      <c r="Y49" s="217"/>
      <c r="Z49" s="217"/>
      <c r="AA49" s="217"/>
      <c r="AB49" s="217"/>
      <c r="AC49" s="217"/>
      <c r="AD49" s="217"/>
      <c r="AE49" s="217"/>
      <c r="AF49" s="217"/>
      <c r="AG49" s="219" t="s">
        <v>54</v>
      </c>
      <c r="AH49" s="217"/>
      <c r="AI49" s="217"/>
      <c r="AJ49" s="217"/>
      <c r="AK49" s="217"/>
      <c r="AL49" s="217"/>
      <c r="AM49" s="217"/>
      <c r="AN49" s="218" t="s">
        <v>55</v>
      </c>
      <c r="AO49" s="217"/>
      <c r="AP49" s="217"/>
      <c r="AQ49" s="69" t="s">
        <v>56</v>
      </c>
      <c r="AR49" s="49"/>
      <c r="AS49" s="70" t="s">
        <v>57</v>
      </c>
      <c r="AT49" s="71" t="s">
        <v>58</v>
      </c>
      <c r="AU49" s="71" t="s">
        <v>59</v>
      </c>
      <c r="AV49" s="71" t="s">
        <v>60</v>
      </c>
      <c r="AW49" s="71" t="s">
        <v>61</v>
      </c>
      <c r="AX49" s="71" t="s">
        <v>62</v>
      </c>
      <c r="AY49" s="71" t="s">
        <v>63</v>
      </c>
      <c r="AZ49" s="71" t="s">
        <v>64</v>
      </c>
      <c r="BA49" s="71" t="s">
        <v>65</v>
      </c>
      <c r="BB49" s="71" t="s">
        <v>66</v>
      </c>
      <c r="BC49" s="71" t="s">
        <v>67</v>
      </c>
      <c r="BD49" s="72" t="s">
        <v>68</v>
      </c>
    </row>
    <row r="50" spans="2:56" s="1" customFormat="1" ht="10.75" customHeight="1">
      <c r="B50" s="29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49"/>
      <c r="AS50" s="73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5"/>
    </row>
    <row r="51" spans="2:90" s="4" customFormat="1" ht="32.4" customHeight="1">
      <c r="B51" s="56"/>
      <c r="C51" s="76" t="s">
        <v>69</v>
      </c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223">
        <f>ROUND(AG52,2)</f>
        <v>8733309.33</v>
      </c>
      <c r="AH51" s="223"/>
      <c r="AI51" s="223"/>
      <c r="AJ51" s="223"/>
      <c r="AK51" s="223"/>
      <c r="AL51" s="223"/>
      <c r="AM51" s="223"/>
      <c r="AN51" s="224">
        <f>SUM(AG51,AT51)</f>
        <v>10043305.73</v>
      </c>
      <c r="AO51" s="224"/>
      <c r="AP51" s="224"/>
      <c r="AQ51" s="78" t="s">
        <v>18</v>
      </c>
      <c r="AR51" s="59"/>
      <c r="AS51" s="79">
        <f>ROUND(AS52,2)</f>
        <v>0</v>
      </c>
      <c r="AT51" s="80">
        <f>ROUND(SUM(AV51:AW51),2)</f>
        <v>1309996.4</v>
      </c>
      <c r="AU51" s="81">
        <f>ROUND(AU52,5)</f>
        <v>7301.79581</v>
      </c>
      <c r="AV51" s="80">
        <f>ROUND(AZ51*L26,2)</f>
        <v>0</v>
      </c>
      <c r="AW51" s="80">
        <f>ROUND(BA51*L27,2)</f>
        <v>1309996.4</v>
      </c>
      <c r="AX51" s="80">
        <f>ROUND(BB51*L26,2)</f>
        <v>0</v>
      </c>
      <c r="AY51" s="80">
        <f>ROUND(BC51*L27,2)</f>
        <v>0</v>
      </c>
      <c r="AZ51" s="80">
        <f>ROUND(AZ52,2)</f>
        <v>0</v>
      </c>
      <c r="BA51" s="80">
        <f>ROUND(BA52,2)</f>
        <v>8733309.33</v>
      </c>
      <c r="BB51" s="80">
        <f>ROUND(BB52,2)</f>
        <v>0</v>
      </c>
      <c r="BC51" s="80">
        <f>ROUND(BC52,2)</f>
        <v>0</v>
      </c>
      <c r="BD51" s="82">
        <f>ROUND(BD52,2)</f>
        <v>0</v>
      </c>
      <c r="BS51" s="83" t="s">
        <v>70</v>
      </c>
      <c r="BT51" s="83" t="s">
        <v>71</v>
      </c>
      <c r="BV51" s="83" t="s">
        <v>72</v>
      </c>
      <c r="BW51" s="83" t="s">
        <v>5</v>
      </c>
      <c r="BX51" s="83" t="s">
        <v>73</v>
      </c>
      <c r="CL51" s="83" t="s">
        <v>18</v>
      </c>
    </row>
    <row r="52" spans="1:90" s="5" customFormat="1" ht="37.5" customHeight="1">
      <c r="A52" s="229" t="s">
        <v>891</v>
      </c>
      <c r="B52" s="84"/>
      <c r="C52" s="85"/>
      <c r="D52" s="222" t="s">
        <v>13</v>
      </c>
      <c r="E52" s="221"/>
      <c r="F52" s="221"/>
      <c r="G52" s="221"/>
      <c r="H52" s="221"/>
      <c r="I52" s="86"/>
      <c r="J52" s="222" t="s">
        <v>15</v>
      </c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221"/>
      <c r="W52" s="221"/>
      <c r="X52" s="221"/>
      <c r="Y52" s="221"/>
      <c r="Z52" s="221"/>
      <c r="AA52" s="221"/>
      <c r="AB52" s="221"/>
      <c r="AC52" s="221"/>
      <c r="AD52" s="221"/>
      <c r="AE52" s="221"/>
      <c r="AF52" s="221"/>
      <c r="AG52" s="220">
        <f>'5_2019 - polyfunkční obje...'!J25</f>
        <v>8733309.33</v>
      </c>
      <c r="AH52" s="221"/>
      <c r="AI52" s="221"/>
      <c r="AJ52" s="221"/>
      <c r="AK52" s="221"/>
      <c r="AL52" s="221"/>
      <c r="AM52" s="221"/>
      <c r="AN52" s="220">
        <f>SUM(AG52,AT52)</f>
        <v>10043305.73</v>
      </c>
      <c r="AO52" s="221"/>
      <c r="AP52" s="221"/>
      <c r="AQ52" s="87" t="s">
        <v>74</v>
      </c>
      <c r="AR52" s="88"/>
      <c r="AS52" s="89">
        <v>0</v>
      </c>
      <c r="AT52" s="90">
        <f>ROUND(SUM(AV52:AW52),2)</f>
        <v>1309996.4</v>
      </c>
      <c r="AU52" s="91">
        <f>'5_2019 - polyfunkční obje...'!P97</f>
        <v>7301.795811999999</v>
      </c>
      <c r="AV52" s="90">
        <f>'5_2019 - polyfunkční obje...'!J28</f>
        <v>0</v>
      </c>
      <c r="AW52" s="90">
        <f>'5_2019 - polyfunkční obje...'!J29</f>
        <v>1309996.4</v>
      </c>
      <c r="AX52" s="90">
        <f>'5_2019 - polyfunkční obje...'!J30</f>
        <v>0</v>
      </c>
      <c r="AY52" s="90">
        <f>'5_2019 - polyfunkční obje...'!J31</f>
        <v>0</v>
      </c>
      <c r="AZ52" s="90">
        <f>'5_2019 - polyfunkční obje...'!F28</f>
        <v>0</v>
      </c>
      <c r="BA52" s="90">
        <f>'5_2019 - polyfunkční obje...'!F29</f>
        <v>8733309.33</v>
      </c>
      <c r="BB52" s="90">
        <f>'5_2019 - polyfunkční obje...'!F30</f>
        <v>0</v>
      </c>
      <c r="BC52" s="90">
        <f>'5_2019 - polyfunkční obje...'!F31</f>
        <v>0</v>
      </c>
      <c r="BD52" s="92">
        <f>'5_2019 - polyfunkční obje...'!F32</f>
        <v>0</v>
      </c>
      <c r="BT52" s="93" t="s">
        <v>20</v>
      </c>
      <c r="BU52" s="93" t="s">
        <v>75</v>
      </c>
      <c r="BV52" s="93" t="s">
        <v>72</v>
      </c>
      <c r="BW52" s="93" t="s">
        <v>5</v>
      </c>
      <c r="BX52" s="93" t="s">
        <v>73</v>
      </c>
      <c r="CL52" s="93" t="s">
        <v>18</v>
      </c>
    </row>
    <row r="53" spans="2:44" s="1" customFormat="1" ht="30" customHeight="1">
      <c r="B53" s="29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49"/>
    </row>
    <row r="54" spans="2:44" s="1" customFormat="1" ht="7" customHeight="1">
      <c r="B54" s="44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9"/>
    </row>
  </sheetData>
  <sheetProtection algorithmName="SHA-512" hashValue="yT7/XqEW1S86PhI+uHh1v0Z1emZi+H9j/mGGncpnayDu9G5/kT//T8WLoDdvqzKymCr+iBfURaU0YA02NgVU6w==" saltValue="FwSSr5Yy0/3PRoiwny1VZw==" spinCount="100000" sheet="1" objects="1" scenarios="1" formatColumns="0" formatRows="0" sort="0" autoFilter="0"/>
  <mergeCells count="39">
    <mergeCell ref="AR2:BE2"/>
    <mergeCell ref="AN52:AP52"/>
    <mergeCell ref="AG52:AM52"/>
    <mergeCell ref="D52:H52"/>
    <mergeCell ref="J52:AF52"/>
    <mergeCell ref="AG51:AM51"/>
    <mergeCell ref="AN51:AP51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L28:O28"/>
    <mergeCell ref="W28:AE28"/>
    <mergeCell ref="AK28:AO28"/>
    <mergeCell ref="L29:O29"/>
    <mergeCell ref="W29:AE29"/>
    <mergeCell ref="AK29:AO29"/>
    <mergeCell ref="L26:O26"/>
    <mergeCell ref="W26:AE26"/>
    <mergeCell ref="AK26:AO26"/>
    <mergeCell ref="L27:O27"/>
    <mergeCell ref="W27:AE27"/>
    <mergeCell ref="AK27:AO27"/>
    <mergeCell ref="K5:AO5"/>
    <mergeCell ref="K6:AO6"/>
    <mergeCell ref="E20:AN20"/>
    <mergeCell ref="AK23:AO23"/>
    <mergeCell ref="L25:O25"/>
    <mergeCell ref="W25:AE25"/>
    <mergeCell ref="AK25:AO25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5_2019 - polyfunkční obje...'!C2" tooltip="5_2019 - polyfunkční obje...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R31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34"/>
      <c r="B1" s="231"/>
      <c r="C1" s="231"/>
      <c r="D1" s="232" t="s">
        <v>1</v>
      </c>
      <c r="E1" s="231"/>
      <c r="F1" s="233" t="s">
        <v>892</v>
      </c>
      <c r="G1" s="235" t="s">
        <v>893</v>
      </c>
      <c r="H1" s="235"/>
      <c r="I1" s="231"/>
      <c r="J1" s="233" t="s">
        <v>894</v>
      </c>
      <c r="K1" s="232" t="s">
        <v>76</v>
      </c>
      <c r="L1" s="233" t="s">
        <v>895</v>
      </c>
      <c r="M1" s="233"/>
      <c r="N1" s="233"/>
      <c r="O1" s="233"/>
      <c r="P1" s="233"/>
      <c r="Q1" s="233"/>
      <c r="R1" s="233"/>
      <c r="S1" s="233"/>
      <c r="T1" s="233"/>
      <c r="U1" s="236"/>
      <c r="V1" s="236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</row>
    <row r="2" spans="3:46" ht="37" customHeight="1"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AT2" s="15" t="s">
        <v>5</v>
      </c>
    </row>
    <row r="3" spans="2:46" ht="7" customHeight="1">
      <c r="B3" s="16"/>
      <c r="C3" s="17"/>
      <c r="D3" s="17"/>
      <c r="E3" s="17"/>
      <c r="F3" s="17"/>
      <c r="G3" s="17"/>
      <c r="H3" s="17"/>
      <c r="I3" s="17"/>
      <c r="J3" s="17"/>
      <c r="K3" s="18"/>
      <c r="AT3" s="15" t="s">
        <v>20</v>
      </c>
    </row>
    <row r="4" spans="2:46" ht="37" customHeight="1">
      <c r="B4" s="19"/>
      <c r="C4" s="20"/>
      <c r="D4" s="21" t="s">
        <v>77</v>
      </c>
      <c r="E4" s="20"/>
      <c r="F4" s="20"/>
      <c r="G4" s="20"/>
      <c r="H4" s="20"/>
      <c r="I4" s="20"/>
      <c r="J4" s="20"/>
      <c r="K4" s="22"/>
      <c r="M4" s="23" t="s">
        <v>10</v>
      </c>
      <c r="AT4" s="15" t="s">
        <v>4</v>
      </c>
    </row>
    <row r="5" spans="2:11" ht="7" customHeight="1">
      <c r="B5" s="19"/>
      <c r="C5" s="20"/>
      <c r="D5" s="20"/>
      <c r="E5" s="20"/>
      <c r="F5" s="20"/>
      <c r="G5" s="20"/>
      <c r="H5" s="20"/>
      <c r="I5" s="20"/>
      <c r="J5" s="20"/>
      <c r="K5" s="22"/>
    </row>
    <row r="6" spans="2:11" s="1" customFormat="1" ht="12">
      <c r="B6" s="29"/>
      <c r="C6" s="30"/>
      <c r="D6" s="27" t="s">
        <v>14</v>
      </c>
      <c r="E6" s="30"/>
      <c r="F6" s="30"/>
      <c r="G6" s="30"/>
      <c r="H6" s="30"/>
      <c r="I6" s="30"/>
      <c r="J6" s="30"/>
      <c r="K6" s="33"/>
    </row>
    <row r="7" spans="2:11" s="1" customFormat="1" ht="37" customHeight="1">
      <c r="B7" s="29"/>
      <c r="C7" s="30"/>
      <c r="D7" s="30"/>
      <c r="E7" s="226" t="s">
        <v>15</v>
      </c>
      <c r="F7" s="198"/>
      <c r="G7" s="198"/>
      <c r="H7" s="198"/>
      <c r="I7" s="30"/>
      <c r="J7" s="30"/>
      <c r="K7" s="33"/>
    </row>
    <row r="8" spans="2:11" s="1" customFormat="1" ht="12">
      <c r="B8" s="29"/>
      <c r="C8" s="30"/>
      <c r="D8" s="30"/>
      <c r="E8" s="30"/>
      <c r="F8" s="30"/>
      <c r="G8" s="30"/>
      <c r="H8" s="30"/>
      <c r="I8" s="30"/>
      <c r="J8" s="30"/>
      <c r="K8" s="33"/>
    </row>
    <row r="9" spans="2:11" s="1" customFormat="1" ht="14.4" customHeight="1">
      <c r="B9" s="29"/>
      <c r="C9" s="30"/>
      <c r="D9" s="27" t="s">
        <v>17</v>
      </c>
      <c r="E9" s="30"/>
      <c r="F9" s="25" t="s">
        <v>18</v>
      </c>
      <c r="G9" s="30"/>
      <c r="H9" s="30"/>
      <c r="I9" s="27" t="s">
        <v>19</v>
      </c>
      <c r="J9" s="25" t="s">
        <v>18</v>
      </c>
      <c r="K9" s="33"/>
    </row>
    <row r="10" spans="2:11" s="1" customFormat="1" ht="14.4" customHeight="1">
      <c r="B10" s="29"/>
      <c r="C10" s="30"/>
      <c r="D10" s="27" t="s">
        <v>21</v>
      </c>
      <c r="E10" s="30"/>
      <c r="F10" s="25" t="s">
        <v>22</v>
      </c>
      <c r="G10" s="30"/>
      <c r="H10" s="30"/>
      <c r="I10" s="27" t="s">
        <v>23</v>
      </c>
      <c r="J10" s="94" t="str">
        <f>'Rekapitulace stavby'!AN8</f>
        <v>20. 3. 2019</v>
      </c>
      <c r="K10" s="33"/>
    </row>
    <row r="11" spans="2:11" s="1" customFormat="1" ht="10.75" customHeight="1">
      <c r="B11" s="29"/>
      <c r="C11" s="30"/>
      <c r="D11" s="30"/>
      <c r="E11" s="30"/>
      <c r="F11" s="30"/>
      <c r="G11" s="30"/>
      <c r="H11" s="30"/>
      <c r="I11" s="30"/>
      <c r="J11" s="30"/>
      <c r="K11" s="33"/>
    </row>
    <row r="12" spans="2:11" s="1" customFormat="1" ht="14.4" customHeight="1">
      <c r="B12" s="29"/>
      <c r="C12" s="30"/>
      <c r="D12" s="27" t="s">
        <v>27</v>
      </c>
      <c r="E12" s="30"/>
      <c r="F12" s="30"/>
      <c r="G12" s="30"/>
      <c r="H12" s="30"/>
      <c r="I12" s="27" t="s">
        <v>28</v>
      </c>
      <c r="J12" s="25" t="s">
        <v>18</v>
      </c>
      <c r="K12" s="33"/>
    </row>
    <row r="13" spans="2:11" s="1" customFormat="1" ht="18" customHeight="1">
      <c r="B13" s="29"/>
      <c r="C13" s="30"/>
      <c r="D13" s="30"/>
      <c r="E13" s="25" t="s">
        <v>29</v>
      </c>
      <c r="F13" s="30"/>
      <c r="G13" s="30"/>
      <c r="H13" s="30"/>
      <c r="I13" s="27" t="s">
        <v>30</v>
      </c>
      <c r="J13" s="25" t="s">
        <v>18</v>
      </c>
      <c r="K13" s="33"/>
    </row>
    <row r="14" spans="2:11" s="1" customFormat="1" ht="7" customHeight="1">
      <c r="B14" s="29"/>
      <c r="C14" s="30"/>
      <c r="D14" s="30"/>
      <c r="E14" s="30"/>
      <c r="F14" s="30"/>
      <c r="G14" s="30"/>
      <c r="H14" s="30"/>
      <c r="I14" s="30"/>
      <c r="J14" s="30"/>
      <c r="K14" s="33"/>
    </row>
    <row r="15" spans="2:11" s="1" customFormat="1" ht="14.4" customHeight="1">
      <c r="B15" s="29"/>
      <c r="C15" s="30"/>
      <c r="D15" s="27" t="s">
        <v>31</v>
      </c>
      <c r="E15" s="30"/>
      <c r="F15" s="30"/>
      <c r="G15" s="30"/>
      <c r="H15" s="30"/>
      <c r="I15" s="27" t="s">
        <v>28</v>
      </c>
      <c r="J15" s="25" t="str">
        <f>IF('Rekapitulace stavby'!AN13="Vyplň údaj","",IF('Rekapitulace stavby'!AN13="","",'Rekapitulace stavby'!AN13))</f>
        <v/>
      </c>
      <c r="K15" s="33"/>
    </row>
    <row r="16" spans="2:11" s="1" customFormat="1" ht="18" customHeight="1">
      <c r="B16" s="29"/>
      <c r="C16" s="30"/>
      <c r="D16" s="30"/>
      <c r="E16" s="25" t="str">
        <f>IF('Rekapitulace stavby'!E14="Vyplň údaj","",IF('Rekapitulace stavby'!E14="","",'Rekapitulace stavby'!E14))</f>
        <v xml:space="preserve"> </v>
      </c>
      <c r="F16" s="30"/>
      <c r="G16" s="30"/>
      <c r="H16" s="30"/>
      <c r="I16" s="27" t="s">
        <v>30</v>
      </c>
      <c r="J16" s="25" t="str">
        <f>IF('Rekapitulace stavby'!AN14="Vyplň údaj","",IF('Rekapitulace stavby'!AN14="","",'Rekapitulace stavby'!AN14))</f>
        <v/>
      </c>
      <c r="K16" s="33"/>
    </row>
    <row r="17" spans="2:11" s="1" customFormat="1" ht="7" customHeight="1">
      <c r="B17" s="29"/>
      <c r="C17" s="30"/>
      <c r="D17" s="30"/>
      <c r="E17" s="30"/>
      <c r="F17" s="30"/>
      <c r="G17" s="30"/>
      <c r="H17" s="30"/>
      <c r="I17" s="30"/>
      <c r="J17" s="30"/>
      <c r="K17" s="33"/>
    </row>
    <row r="18" spans="2:11" s="1" customFormat="1" ht="14.4" customHeight="1">
      <c r="B18" s="29"/>
      <c r="C18" s="30"/>
      <c r="D18" s="27" t="s">
        <v>33</v>
      </c>
      <c r="E18" s="30"/>
      <c r="F18" s="30"/>
      <c r="G18" s="30"/>
      <c r="H18" s="30"/>
      <c r="I18" s="27" t="s">
        <v>28</v>
      </c>
      <c r="J18" s="25" t="str">
        <f>IF('Rekapitulace stavby'!AN16="","",'Rekapitulace stavby'!AN16)</f>
        <v/>
      </c>
      <c r="K18" s="33"/>
    </row>
    <row r="19" spans="2:11" s="1" customFormat="1" ht="18" customHeight="1">
      <c r="B19" s="29"/>
      <c r="C19" s="30"/>
      <c r="D19" s="30"/>
      <c r="E19" s="25" t="str">
        <f>IF('Rekapitulace stavby'!E17="","",'Rekapitulace stavby'!E17)</f>
        <v xml:space="preserve"> </v>
      </c>
      <c r="F19" s="30"/>
      <c r="G19" s="30"/>
      <c r="H19" s="30"/>
      <c r="I19" s="27" t="s">
        <v>30</v>
      </c>
      <c r="J19" s="25" t="str">
        <f>IF('Rekapitulace stavby'!AN17="","",'Rekapitulace stavby'!AN17)</f>
        <v/>
      </c>
      <c r="K19" s="33"/>
    </row>
    <row r="20" spans="2:11" s="1" customFormat="1" ht="7" customHeight="1">
      <c r="B20" s="29"/>
      <c r="C20" s="30"/>
      <c r="D20" s="30"/>
      <c r="E20" s="30"/>
      <c r="F20" s="30"/>
      <c r="G20" s="30"/>
      <c r="H20" s="30"/>
      <c r="I20" s="30"/>
      <c r="J20" s="30"/>
      <c r="K20" s="33"/>
    </row>
    <row r="21" spans="2:11" s="1" customFormat="1" ht="14.4" customHeight="1">
      <c r="B21" s="29"/>
      <c r="C21" s="30"/>
      <c r="D21" s="27" t="s">
        <v>35</v>
      </c>
      <c r="E21" s="30"/>
      <c r="F21" s="30"/>
      <c r="G21" s="30"/>
      <c r="H21" s="30"/>
      <c r="I21" s="30"/>
      <c r="J21" s="30"/>
      <c r="K21" s="33"/>
    </row>
    <row r="22" spans="2:11" s="6" customFormat="1" ht="63" customHeight="1">
      <c r="B22" s="95"/>
      <c r="C22" s="96"/>
      <c r="D22" s="96"/>
      <c r="E22" s="194" t="s">
        <v>36</v>
      </c>
      <c r="F22" s="227"/>
      <c r="G22" s="227"/>
      <c r="H22" s="227"/>
      <c r="I22" s="96"/>
      <c r="J22" s="96"/>
      <c r="K22" s="97"/>
    </row>
    <row r="23" spans="2:11" s="1" customFormat="1" ht="7" customHeight="1">
      <c r="B23" s="29"/>
      <c r="C23" s="30"/>
      <c r="D23" s="30"/>
      <c r="E23" s="30"/>
      <c r="F23" s="30"/>
      <c r="G23" s="30"/>
      <c r="H23" s="30"/>
      <c r="I23" s="30"/>
      <c r="J23" s="30"/>
      <c r="K23" s="33"/>
    </row>
    <row r="24" spans="2:11" s="1" customFormat="1" ht="7" customHeight="1">
      <c r="B24" s="29"/>
      <c r="C24" s="30"/>
      <c r="D24" s="74"/>
      <c r="E24" s="74"/>
      <c r="F24" s="74"/>
      <c r="G24" s="74"/>
      <c r="H24" s="74"/>
      <c r="I24" s="74"/>
      <c r="J24" s="74"/>
      <c r="K24" s="98"/>
    </row>
    <row r="25" spans="2:11" s="1" customFormat="1" ht="25.4" customHeight="1">
      <c r="B25" s="29"/>
      <c r="C25" s="30"/>
      <c r="D25" s="99" t="s">
        <v>37</v>
      </c>
      <c r="E25" s="30"/>
      <c r="F25" s="30"/>
      <c r="G25" s="30"/>
      <c r="H25" s="30"/>
      <c r="I25" s="30"/>
      <c r="J25" s="100">
        <f>ROUND(J97,2)</f>
        <v>8733309.33</v>
      </c>
      <c r="K25" s="33"/>
    </row>
    <row r="26" spans="2:11" s="1" customFormat="1" ht="7" customHeight="1">
      <c r="B26" s="29"/>
      <c r="C26" s="30"/>
      <c r="D26" s="74"/>
      <c r="E26" s="74"/>
      <c r="F26" s="74"/>
      <c r="G26" s="74"/>
      <c r="H26" s="74"/>
      <c r="I26" s="74"/>
      <c r="J26" s="74"/>
      <c r="K26" s="98"/>
    </row>
    <row r="27" spans="2:11" s="1" customFormat="1" ht="14.4" customHeight="1">
      <c r="B27" s="29"/>
      <c r="C27" s="30"/>
      <c r="D27" s="30"/>
      <c r="E27" s="30"/>
      <c r="F27" s="34" t="s">
        <v>39</v>
      </c>
      <c r="G27" s="30"/>
      <c r="H27" s="30"/>
      <c r="I27" s="34" t="s">
        <v>38</v>
      </c>
      <c r="J27" s="34" t="s">
        <v>40</v>
      </c>
      <c r="K27" s="33"/>
    </row>
    <row r="28" spans="2:11" s="1" customFormat="1" ht="14.4" customHeight="1">
      <c r="B28" s="29"/>
      <c r="C28" s="30"/>
      <c r="D28" s="37" t="s">
        <v>41</v>
      </c>
      <c r="E28" s="37" t="s">
        <v>42</v>
      </c>
      <c r="F28" s="101">
        <f>ROUND(SUM(BE97:BE316),2)</f>
        <v>0</v>
      </c>
      <c r="G28" s="30"/>
      <c r="H28" s="30"/>
      <c r="I28" s="102">
        <v>0.21</v>
      </c>
      <c r="J28" s="101">
        <f>ROUND(ROUND((SUM(BE97:BE316)),2)*I28,2)</f>
        <v>0</v>
      </c>
      <c r="K28" s="33"/>
    </row>
    <row r="29" spans="2:11" s="1" customFormat="1" ht="14.4" customHeight="1">
      <c r="B29" s="29"/>
      <c r="C29" s="30"/>
      <c r="D29" s="30"/>
      <c r="E29" s="37" t="s">
        <v>43</v>
      </c>
      <c r="F29" s="101">
        <f>ROUND(SUM(BF97:BF316),2)</f>
        <v>8733309.33</v>
      </c>
      <c r="G29" s="30"/>
      <c r="H29" s="30"/>
      <c r="I29" s="102">
        <v>0.15</v>
      </c>
      <c r="J29" s="101">
        <f>ROUND(ROUND((SUM(BF97:BF316)),2)*I29,2)</f>
        <v>1309996.4</v>
      </c>
      <c r="K29" s="33"/>
    </row>
    <row r="30" spans="2:11" s="1" customFormat="1" ht="14.4" customHeight="1" hidden="1">
      <c r="B30" s="29"/>
      <c r="C30" s="30"/>
      <c r="D30" s="30"/>
      <c r="E30" s="37" t="s">
        <v>44</v>
      </c>
      <c r="F30" s="101">
        <f>ROUND(SUM(BG97:BG316),2)</f>
        <v>0</v>
      </c>
      <c r="G30" s="30"/>
      <c r="H30" s="30"/>
      <c r="I30" s="102">
        <v>0.21</v>
      </c>
      <c r="J30" s="101">
        <v>0</v>
      </c>
      <c r="K30" s="33"/>
    </row>
    <row r="31" spans="2:11" s="1" customFormat="1" ht="14.4" customHeight="1" hidden="1">
      <c r="B31" s="29"/>
      <c r="C31" s="30"/>
      <c r="D31" s="30"/>
      <c r="E31" s="37" t="s">
        <v>45</v>
      </c>
      <c r="F31" s="101">
        <f>ROUND(SUM(BH97:BH316),2)</f>
        <v>0</v>
      </c>
      <c r="G31" s="30"/>
      <c r="H31" s="30"/>
      <c r="I31" s="102">
        <v>0.15</v>
      </c>
      <c r="J31" s="101">
        <v>0</v>
      </c>
      <c r="K31" s="33"/>
    </row>
    <row r="32" spans="2:11" s="1" customFormat="1" ht="14.4" customHeight="1" hidden="1">
      <c r="B32" s="29"/>
      <c r="C32" s="30"/>
      <c r="D32" s="30"/>
      <c r="E32" s="37" t="s">
        <v>46</v>
      </c>
      <c r="F32" s="101">
        <f>ROUND(SUM(BI97:BI316),2)</f>
        <v>0</v>
      </c>
      <c r="G32" s="30"/>
      <c r="H32" s="30"/>
      <c r="I32" s="102">
        <v>0</v>
      </c>
      <c r="J32" s="101">
        <v>0</v>
      </c>
      <c r="K32" s="33"/>
    </row>
    <row r="33" spans="2:11" s="1" customFormat="1" ht="7" customHeight="1">
      <c r="B33" s="29"/>
      <c r="C33" s="30"/>
      <c r="D33" s="30"/>
      <c r="E33" s="30"/>
      <c r="F33" s="30"/>
      <c r="G33" s="30"/>
      <c r="H33" s="30"/>
      <c r="I33" s="30"/>
      <c r="J33" s="30"/>
      <c r="K33" s="33"/>
    </row>
    <row r="34" spans="2:11" s="1" customFormat="1" ht="25.4" customHeight="1">
      <c r="B34" s="29"/>
      <c r="C34" s="103"/>
      <c r="D34" s="104" t="s">
        <v>47</v>
      </c>
      <c r="E34" s="68"/>
      <c r="F34" s="68"/>
      <c r="G34" s="105" t="s">
        <v>48</v>
      </c>
      <c r="H34" s="106" t="s">
        <v>49</v>
      </c>
      <c r="I34" s="68"/>
      <c r="J34" s="107">
        <f>SUM(J25:J32)</f>
        <v>10043305.73</v>
      </c>
      <c r="K34" s="108"/>
    </row>
    <row r="35" spans="2:11" s="1" customFormat="1" ht="14.4" customHeight="1">
      <c r="B35" s="44"/>
      <c r="C35" s="45"/>
      <c r="D35" s="45"/>
      <c r="E35" s="45"/>
      <c r="F35" s="45"/>
      <c r="G35" s="45"/>
      <c r="H35" s="45"/>
      <c r="I35" s="45"/>
      <c r="J35" s="45"/>
      <c r="K35" s="46"/>
    </row>
    <row r="39" spans="2:11" s="1" customFormat="1" ht="7" customHeight="1">
      <c r="B39" s="109"/>
      <c r="C39" s="110"/>
      <c r="D39" s="110"/>
      <c r="E39" s="110"/>
      <c r="F39" s="110"/>
      <c r="G39" s="110"/>
      <c r="H39" s="110"/>
      <c r="I39" s="110"/>
      <c r="J39" s="110"/>
      <c r="K39" s="111"/>
    </row>
    <row r="40" spans="2:11" s="1" customFormat="1" ht="37" customHeight="1">
      <c r="B40" s="29"/>
      <c r="C40" s="21" t="s">
        <v>78</v>
      </c>
      <c r="D40" s="30"/>
      <c r="E40" s="30"/>
      <c r="F40" s="30"/>
      <c r="G40" s="30"/>
      <c r="H40" s="30"/>
      <c r="I40" s="30"/>
      <c r="J40" s="30"/>
      <c r="K40" s="33"/>
    </row>
    <row r="41" spans="2:11" s="1" customFormat="1" ht="7" customHeight="1">
      <c r="B41" s="29"/>
      <c r="C41" s="30"/>
      <c r="D41" s="30"/>
      <c r="E41" s="30"/>
      <c r="F41" s="30"/>
      <c r="G41" s="30"/>
      <c r="H41" s="30"/>
      <c r="I41" s="30"/>
      <c r="J41" s="30"/>
      <c r="K41" s="33"/>
    </row>
    <row r="42" spans="2:11" s="1" customFormat="1" ht="14.4" customHeight="1">
      <c r="B42" s="29"/>
      <c r="C42" s="27" t="s">
        <v>14</v>
      </c>
      <c r="D42" s="30"/>
      <c r="E42" s="30"/>
      <c r="F42" s="30"/>
      <c r="G42" s="30"/>
      <c r="H42" s="30"/>
      <c r="I42" s="30"/>
      <c r="J42" s="30"/>
      <c r="K42" s="33"/>
    </row>
    <row r="43" spans="2:11" s="1" customFormat="1" ht="23.25" customHeight="1">
      <c r="B43" s="29"/>
      <c r="C43" s="30"/>
      <c r="D43" s="30"/>
      <c r="E43" s="226" t="str">
        <f>E7</f>
        <v>polyfunkční objekt pošta Hněvotín, realizace bytových jednotek</v>
      </c>
      <c r="F43" s="198"/>
      <c r="G43" s="198"/>
      <c r="H43" s="198"/>
      <c r="I43" s="30"/>
      <c r="J43" s="30"/>
      <c r="K43" s="33"/>
    </row>
    <row r="44" spans="2:11" s="1" customFormat="1" ht="7" customHeight="1">
      <c r="B44" s="29"/>
      <c r="C44" s="30"/>
      <c r="D44" s="30"/>
      <c r="E44" s="30"/>
      <c r="F44" s="30"/>
      <c r="G44" s="30"/>
      <c r="H44" s="30"/>
      <c r="I44" s="30"/>
      <c r="J44" s="30"/>
      <c r="K44" s="33"/>
    </row>
    <row r="45" spans="2:11" s="1" customFormat="1" ht="18" customHeight="1">
      <c r="B45" s="29"/>
      <c r="C45" s="27" t="s">
        <v>21</v>
      </c>
      <c r="D45" s="30"/>
      <c r="E45" s="30"/>
      <c r="F45" s="25" t="str">
        <f>F10</f>
        <v>Hněvotín</v>
      </c>
      <c r="G45" s="30"/>
      <c r="H45" s="30"/>
      <c r="I45" s="27" t="s">
        <v>23</v>
      </c>
      <c r="J45" s="94" t="str">
        <f>IF(J10="","",J10)</f>
        <v>20. 3. 2019</v>
      </c>
      <c r="K45" s="33"/>
    </row>
    <row r="46" spans="2:11" s="1" customFormat="1" ht="7" customHeight="1">
      <c r="B46" s="29"/>
      <c r="C46" s="30"/>
      <c r="D46" s="30"/>
      <c r="E46" s="30"/>
      <c r="F46" s="30"/>
      <c r="G46" s="30"/>
      <c r="H46" s="30"/>
      <c r="I46" s="30"/>
      <c r="J46" s="30"/>
      <c r="K46" s="33"/>
    </row>
    <row r="47" spans="2:11" s="1" customFormat="1" ht="12">
      <c r="B47" s="29"/>
      <c r="C47" s="27" t="s">
        <v>27</v>
      </c>
      <c r="D47" s="30"/>
      <c r="E47" s="30"/>
      <c r="F47" s="25" t="str">
        <f>E13</f>
        <v>Obec Hněvotín, č.p. 47,  783 47 Hněvotín</v>
      </c>
      <c r="G47" s="30"/>
      <c r="H47" s="30"/>
      <c r="I47" s="27" t="s">
        <v>33</v>
      </c>
      <c r="J47" s="25" t="str">
        <f>E19</f>
        <v xml:space="preserve"> </v>
      </c>
      <c r="K47" s="33"/>
    </row>
    <row r="48" spans="2:11" s="1" customFormat="1" ht="14.4" customHeight="1">
      <c r="B48" s="29"/>
      <c r="C48" s="27" t="s">
        <v>31</v>
      </c>
      <c r="D48" s="30"/>
      <c r="E48" s="30"/>
      <c r="F48" s="25" t="str">
        <f>IF(E16="","",E16)</f>
        <v xml:space="preserve"> </v>
      </c>
      <c r="G48" s="30"/>
      <c r="H48" s="30"/>
      <c r="I48" s="30"/>
      <c r="J48" s="30"/>
      <c r="K48" s="33"/>
    </row>
    <row r="49" spans="2:11" s="1" customFormat="1" ht="10.25" customHeight="1">
      <c r="B49" s="29"/>
      <c r="C49" s="30"/>
      <c r="D49" s="30"/>
      <c r="E49" s="30"/>
      <c r="F49" s="30"/>
      <c r="G49" s="30"/>
      <c r="H49" s="30"/>
      <c r="I49" s="30"/>
      <c r="J49" s="30"/>
      <c r="K49" s="33"/>
    </row>
    <row r="50" spans="2:11" s="1" customFormat="1" ht="29.25" customHeight="1">
      <c r="B50" s="29"/>
      <c r="C50" s="112" t="s">
        <v>79</v>
      </c>
      <c r="D50" s="103"/>
      <c r="E50" s="103"/>
      <c r="F50" s="103"/>
      <c r="G50" s="103"/>
      <c r="H50" s="103"/>
      <c r="I50" s="103"/>
      <c r="J50" s="113" t="s">
        <v>80</v>
      </c>
      <c r="K50" s="114"/>
    </row>
    <row r="51" spans="2:11" s="1" customFormat="1" ht="10.25" customHeight="1">
      <c r="B51" s="29"/>
      <c r="C51" s="30"/>
      <c r="D51" s="30"/>
      <c r="E51" s="30"/>
      <c r="F51" s="30"/>
      <c r="G51" s="30"/>
      <c r="H51" s="30"/>
      <c r="I51" s="30"/>
      <c r="J51" s="30"/>
      <c r="K51" s="33"/>
    </row>
    <row r="52" spans="2:47" s="1" customFormat="1" ht="29.25" customHeight="1">
      <c r="B52" s="29"/>
      <c r="C52" s="115" t="s">
        <v>81</v>
      </c>
      <c r="D52" s="30"/>
      <c r="E52" s="30"/>
      <c r="F52" s="30"/>
      <c r="G52" s="30"/>
      <c r="H52" s="30"/>
      <c r="I52" s="30"/>
      <c r="J52" s="100">
        <f>J97</f>
        <v>8733309.33</v>
      </c>
      <c r="K52" s="33"/>
      <c r="AU52" s="15" t="s">
        <v>82</v>
      </c>
    </row>
    <row r="53" spans="2:11" s="7" customFormat="1" ht="25" customHeight="1">
      <c r="B53" s="116"/>
      <c r="C53" s="117"/>
      <c r="D53" s="118" t="s">
        <v>83</v>
      </c>
      <c r="E53" s="119"/>
      <c r="F53" s="119"/>
      <c r="G53" s="119"/>
      <c r="H53" s="119"/>
      <c r="I53" s="119"/>
      <c r="J53" s="120">
        <f>J98</f>
        <v>5758225.22</v>
      </c>
      <c r="K53" s="121"/>
    </row>
    <row r="54" spans="2:11" s="8" customFormat="1" ht="19.9" customHeight="1">
      <c r="B54" s="122"/>
      <c r="C54" s="123"/>
      <c r="D54" s="124" t="s">
        <v>84</v>
      </c>
      <c r="E54" s="125"/>
      <c r="F54" s="125"/>
      <c r="G54" s="125"/>
      <c r="H54" s="125"/>
      <c r="I54" s="125"/>
      <c r="J54" s="126">
        <f>J99</f>
        <v>98183.14000000001</v>
      </c>
      <c r="K54" s="127"/>
    </row>
    <row r="55" spans="2:11" s="8" customFormat="1" ht="19.9" customHeight="1">
      <c r="B55" s="122"/>
      <c r="C55" s="123"/>
      <c r="D55" s="124" t="s">
        <v>85</v>
      </c>
      <c r="E55" s="125"/>
      <c r="F55" s="125"/>
      <c r="G55" s="125"/>
      <c r="H55" s="125"/>
      <c r="I55" s="125"/>
      <c r="J55" s="126">
        <f>J110</f>
        <v>73992.23999999999</v>
      </c>
      <c r="K55" s="127"/>
    </row>
    <row r="56" spans="2:11" s="8" customFormat="1" ht="19.9" customHeight="1">
      <c r="B56" s="122"/>
      <c r="C56" s="123"/>
      <c r="D56" s="124" t="s">
        <v>86</v>
      </c>
      <c r="E56" s="125"/>
      <c r="F56" s="125"/>
      <c r="G56" s="125"/>
      <c r="H56" s="125"/>
      <c r="I56" s="125"/>
      <c r="J56" s="126">
        <f>J114</f>
        <v>776187.8999999999</v>
      </c>
      <c r="K56" s="127"/>
    </row>
    <row r="57" spans="2:11" s="8" customFormat="1" ht="19.9" customHeight="1">
      <c r="B57" s="122"/>
      <c r="C57" s="123"/>
      <c r="D57" s="124" t="s">
        <v>87</v>
      </c>
      <c r="E57" s="125"/>
      <c r="F57" s="125"/>
      <c r="G57" s="125"/>
      <c r="H57" s="125"/>
      <c r="I57" s="125"/>
      <c r="J57" s="126">
        <f>J129</f>
        <v>291907.32</v>
      </c>
      <c r="K57" s="127"/>
    </row>
    <row r="58" spans="2:11" s="8" customFormat="1" ht="19.9" customHeight="1">
      <c r="B58" s="122"/>
      <c r="C58" s="123"/>
      <c r="D58" s="124" t="s">
        <v>88</v>
      </c>
      <c r="E58" s="125"/>
      <c r="F58" s="125"/>
      <c r="G58" s="125"/>
      <c r="H58" s="125"/>
      <c r="I58" s="125"/>
      <c r="J58" s="126">
        <f>J144</f>
        <v>921532.53</v>
      </c>
      <c r="K58" s="127"/>
    </row>
    <row r="59" spans="2:11" s="8" customFormat="1" ht="19.9" customHeight="1">
      <c r="B59" s="122"/>
      <c r="C59" s="123"/>
      <c r="D59" s="124" t="s">
        <v>89</v>
      </c>
      <c r="E59" s="125"/>
      <c r="F59" s="125"/>
      <c r="G59" s="125"/>
      <c r="H59" s="125"/>
      <c r="I59" s="125"/>
      <c r="J59" s="126">
        <f>J163</f>
        <v>804700</v>
      </c>
      <c r="K59" s="127"/>
    </row>
    <row r="60" spans="2:11" s="8" customFormat="1" ht="19.9" customHeight="1">
      <c r="B60" s="122"/>
      <c r="C60" s="123"/>
      <c r="D60" s="124" t="s">
        <v>90</v>
      </c>
      <c r="E60" s="125"/>
      <c r="F60" s="125"/>
      <c r="G60" s="125"/>
      <c r="H60" s="125"/>
      <c r="I60" s="125"/>
      <c r="J60" s="126">
        <f>J165</f>
        <v>534800</v>
      </c>
      <c r="K60" s="127"/>
    </row>
    <row r="61" spans="2:11" s="8" customFormat="1" ht="19.9" customHeight="1">
      <c r="B61" s="122"/>
      <c r="C61" s="123"/>
      <c r="D61" s="124" t="s">
        <v>91</v>
      </c>
      <c r="E61" s="125"/>
      <c r="F61" s="125"/>
      <c r="G61" s="125"/>
      <c r="H61" s="125"/>
      <c r="I61" s="125"/>
      <c r="J61" s="126">
        <f>J167</f>
        <v>91200</v>
      </c>
      <c r="K61" s="127"/>
    </row>
    <row r="62" spans="2:11" s="8" customFormat="1" ht="19.9" customHeight="1">
      <c r="B62" s="122"/>
      <c r="C62" s="123"/>
      <c r="D62" s="124" t="s">
        <v>92</v>
      </c>
      <c r="E62" s="125"/>
      <c r="F62" s="125"/>
      <c r="G62" s="125"/>
      <c r="H62" s="125"/>
      <c r="I62" s="125"/>
      <c r="J62" s="126">
        <f>J169</f>
        <v>918500</v>
      </c>
      <c r="K62" s="127"/>
    </row>
    <row r="63" spans="2:11" s="8" customFormat="1" ht="19.9" customHeight="1">
      <c r="B63" s="122"/>
      <c r="C63" s="123"/>
      <c r="D63" s="124" t="s">
        <v>93</v>
      </c>
      <c r="E63" s="125"/>
      <c r="F63" s="125"/>
      <c r="G63" s="125"/>
      <c r="H63" s="125"/>
      <c r="I63" s="125"/>
      <c r="J63" s="126">
        <f>J171</f>
        <v>620</v>
      </c>
      <c r="K63" s="127"/>
    </row>
    <row r="64" spans="2:11" s="8" customFormat="1" ht="19.9" customHeight="1">
      <c r="B64" s="122"/>
      <c r="C64" s="123"/>
      <c r="D64" s="124" t="s">
        <v>94</v>
      </c>
      <c r="E64" s="125"/>
      <c r="F64" s="125"/>
      <c r="G64" s="125"/>
      <c r="H64" s="125"/>
      <c r="I64" s="125"/>
      <c r="J64" s="126">
        <f>J173</f>
        <v>345807.31</v>
      </c>
      <c r="K64" s="127"/>
    </row>
    <row r="65" spans="2:11" s="8" customFormat="1" ht="19.9" customHeight="1">
      <c r="B65" s="122"/>
      <c r="C65" s="123"/>
      <c r="D65" s="124" t="s">
        <v>95</v>
      </c>
      <c r="E65" s="125"/>
      <c r="F65" s="125"/>
      <c r="G65" s="125"/>
      <c r="H65" s="125"/>
      <c r="I65" s="125"/>
      <c r="J65" s="126">
        <f>J197</f>
        <v>657092.3</v>
      </c>
      <c r="K65" s="127"/>
    </row>
    <row r="66" spans="2:11" s="8" customFormat="1" ht="19.9" customHeight="1">
      <c r="B66" s="122"/>
      <c r="C66" s="123"/>
      <c r="D66" s="124" t="s">
        <v>96</v>
      </c>
      <c r="E66" s="125"/>
      <c r="F66" s="125"/>
      <c r="G66" s="125"/>
      <c r="H66" s="125"/>
      <c r="I66" s="125"/>
      <c r="J66" s="126">
        <f>J203</f>
        <v>243702.48</v>
      </c>
      <c r="K66" s="127"/>
    </row>
    <row r="67" spans="2:11" s="7" customFormat="1" ht="25" customHeight="1">
      <c r="B67" s="116"/>
      <c r="C67" s="117"/>
      <c r="D67" s="118" t="s">
        <v>97</v>
      </c>
      <c r="E67" s="119"/>
      <c r="F67" s="119"/>
      <c r="G67" s="119"/>
      <c r="H67" s="119"/>
      <c r="I67" s="119"/>
      <c r="J67" s="120">
        <f>J205</f>
        <v>2975084.1100000003</v>
      </c>
      <c r="K67" s="121"/>
    </row>
    <row r="68" spans="2:11" s="8" customFormat="1" ht="19.9" customHeight="1">
      <c r="B68" s="122"/>
      <c r="C68" s="123"/>
      <c r="D68" s="124" t="s">
        <v>98</v>
      </c>
      <c r="E68" s="125"/>
      <c r="F68" s="125"/>
      <c r="G68" s="125"/>
      <c r="H68" s="125"/>
      <c r="I68" s="125"/>
      <c r="J68" s="126">
        <f>J206</f>
        <v>17987.370000000003</v>
      </c>
      <c r="K68" s="127"/>
    </row>
    <row r="69" spans="2:11" s="8" customFormat="1" ht="19.9" customHeight="1">
      <c r="B69" s="122"/>
      <c r="C69" s="123"/>
      <c r="D69" s="124" t="s">
        <v>99</v>
      </c>
      <c r="E69" s="125"/>
      <c r="F69" s="125"/>
      <c r="G69" s="125"/>
      <c r="H69" s="125"/>
      <c r="I69" s="125"/>
      <c r="J69" s="126">
        <f>J212</f>
        <v>157842.77999999997</v>
      </c>
      <c r="K69" s="127"/>
    </row>
    <row r="70" spans="2:11" s="8" customFormat="1" ht="19.9" customHeight="1">
      <c r="B70" s="122"/>
      <c r="C70" s="123"/>
      <c r="D70" s="124" t="s">
        <v>100</v>
      </c>
      <c r="E70" s="125"/>
      <c r="F70" s="125"/>
      <c r="G70" s="125"/>
      <c r="H70" s="125"/>
      <c r="I70" s="125"/>
      <c r="J70" s="126">
        <f>J232</f>
        <v>100440.66999999998</v>
      </c>
      <c r="K70" s="127"/>
    </row>
    <row r="71" spans="2:11" s="8" customFormat="1" ht="19.9" customHeight="1">
      <c r="B71" s="122"/>
      <c r="C71" s="123"/>
      <c r="D71" s="124" t="s">
        <v>101</v>
      </c>
      <c r="E71" s="125"/>
      <c r="F71" s="125"/>
      <c r="G71" s="125"/>
      <c r="H71" s="125"/>
      <c r="I71" s="125"/>
      <c r="J71" s="126">
        <f>J248</f>
        <v>232947.26</v>
      </c>
      <c r="K71" s="127"/>
    </row>
    <row r="72" spans="2:11" s="8" customFormat="1" ht="19.9" customHeight="1">
      <c r="B72" s="122"/>
      <c r="C72" s="123"/>
      <c r="D72" s="124" t="s">
        <v>102</v>
      </c>
      <c r="E72" s="125"/>
      <c r="F72" s="125"/>
      <c r="G72" s="125"/>
      <c r="H72" s="125"/>
      <c r="I72" s="125"/>
      <c r="J72" s="126">
        <f>J252</f>
        <v>444143.24000000005</v>
      </c>
      <c r="K72" s="127"/>
    </row>
    <row r="73" spans="2:11" s="8" customFormat="1" ht="19.9" customHeight="1">
      <c r="B73" s="122"/>
      <c r="C73" s="123"/>
      <c r="D73" s="124" t="s">
        <v>103</v>
      </c>
      <c r="E73" s="125"/>
      <c r="F73" s="125"/>
      <c r="G73" s="125"/>
      <c r="H73" s="125"/>
      <c r="I73" s="125"/>
      <c r="J73" s="126">
        <f>J264</f>
        <v>33638.67</v>
      </c>
      <c r="K73" s="127"/>
    </row>
    <row r="74" spans="2:11" s="8" customFormat="1" ht="19.9" customHeight="1">
      <c r="B74" s="122"/>
      <c r="C74" s="123"/>
      <c r="D74" s="124" t="s">
        <v>104</v>
      </c>
      <c r="E74" s="125"/>
      <c r="F74" s="125"/>
      <c r="G74" s="125"/>
      <c r="H74" s="125"/>
      <c r="I74" s="125"/>
      <c r="J74" s="126">
        <f>J271</f>
        <v>1077606.87</v>
      </c>
      <c r="K74" s="127"/>
    </row>
    <row r="75" spans="2:11" s="8" customFormat="1" ht="19.9" customHeight="1">
      <c r="B75" s="122"/>
      <c r="C75" s="123"/>
      <c r="D75" s="124" t="s">
        <v>105</v>
      </c>
      <c r="E75" s="125"/>
      <c r="F75" s="125"/>
      <c r="G75" s="125"/>
      <c r="H75" s="125"/>
      <c r="I75" s="125"/>
      <c r="J75" s="126">
        <f>J280</f>
        <v>250360.90000000002</v>
      </c>
      <c r="K75" s="127"/>
    </row>
    <row r="76" spans="2:11" s="8" customFormat="1" ht="19.9" customHeight="1">
      <c r="B76" s="122"/>
      <c r="C76" s="123"/>
      <c r="D76" s="124" t="s">
        <v>106</v>
      </c>
      <c r="E76" s="125"/>
      <c r="F76" s="125"/>
      <c r="G76" s="125"/>
      <c r="H76" s="125"/>
      <c r="I76" s="125"/>
      <c r="J76" s="126">
        <f>J292</f>
        <v>259351.94</v>
      </c>
      <c r="K76" s="127"/>
    </row>
    <row r="77" spans="2:11" s="8" customFormat="1" ht="19.9" customHeight="1">
      <c r="B77" s="122"/>
      <c r="C77" s="123"/>
      <c r="D77" s="124" t="s">
        <v>107</v>
      </c>
      <c r="E77" s="125"/>
      <c r="F77" s="125"/>
      <c r="G77" s="125"/>
      <c r="H77" s="125"/>
      <c r="I77" s="125"/>
      <c r="J77" s="126">
        <f>J304</f>
        <v>216297.79</v>
      </c>
      <c r="K77" s="127"/>
    </row>
    <row r="78" spans="2:11" s="8" customFormat="1" ht="19.9" customHeight="1">
      <c r="B78" s="122"/>
      <c r="C78" s="123"/>
      <c r="D78" s="124" t="s">
        <v>108</v>
      </c>
      <c r="E78" s="125"/>
      <c r="F78" s="125"/>
      <c r="G78" s="125"/>
      <c r="H78" s="125"/>
      <c r="I78" s="125"/>
      <c r="J78" s="126">
        <f>J309</f>
        <v>82524.93000000001</v>
      </c>
      <c r="K78" s="127"/>
    </row>
    <row r="79" spans="2:11" s="8" customFormat="1" ht="19.9" customHeight="1">
      <c r="B79" s="122"/>
      <c r="C79" s="123"/>
      <c r="D79" s="124" t="s">
        <v>109</v>
      </c>
      <c r="E79" s="125"/>
      <c r="F79" s="125"/>
      <c r="G79" s="125"/>
      <c r="H79" s="125"/>
      <c r="I79" s="125"/>
      <c r="J79" s="126">
        <f>J314</f>
        <v>101941.69</v>
      </c>
      <c r="K79" s="127"/>
    </row>
    <row r="80" spans="2:11" s="1" customFormat="1" ht="21.75" customHeight="1">
      <c r="B80" s="29"/>
      <c r="C80" s="30"/>
      <c r="D80" s="30"/>
      <c r="E80" s="30"/>
      <c r="F80" s="30"/>
      <c r="G80" s="30"/>
      <c r="H80" s="30"/>
      <c r="I80" s="30"/>
      <c r="J80" s="30"/>
      <c r="K80" s="33"/>
    </row>
    <row r="81" spans="2:11" s="1" customFormat="1" ht="7" customHeight="1">
      <c r="B81" s="44"/>
      <c r="C81" s="45"/>
      <c r="D81" s="45"/>
      <c r="E81" s="45"/>
      <c r="F81" s="45"/>
      <c r="G81" s="45"/>
      <c r="H81" s="45"/>
      <c r="I81" s="45"/>
      <c r="J81" s="45"/>
      <c r="K81" s="46"/>
    </row>
    <row r="85" spans="2:12" s="1" customFormat="1" ht="7" customHeight="1">
      <c r="B85" s="47"/>
      <c r="C85" s="48"/>
      <c r="D85" s="48"/>
      <c r="E85" s="48"/>
      <c r="F85" s="48"/>
      <c r="G85" s="48"/>
      <c r="H85" s="48"/>
      <c r="I85" s="48"/>
      <c r="J85" s="48"/>
      <c r="K85" s="48"/>
      <c r="L85" s="49"/>
    </row>
    <row r="86" spans="2:12" s="1" customFormat="1" ht="37" customHeight="1">
      <c r="B86" s="29"/>
      <c r="C86" s="50" t="s">
        <v>110</v>
      </c>
      <c r="D86" s="51"/>
      <c r="E86" s="51"/>
      <c r="F86" s="51"/>
      <c r="G86" s="51"/>
      <c r="H86" s="51"/>
      <c r="I86" s="51"/>
      <c r="J86" s="51"/>
      <c r="K86" s="51"/>
      <c r="L86" s="49"/>
    </row>
    <row r="87" spans="2:12" s="1" customFormat="1" ht="7" customHeight="1">
      <c r="B87" s="29"/>
      <c r="C87" s="51"/>
      <c r="D87" s="51"/>
      <c r="E87" s="51"/>
      <c r="F87" s="51"/>
      <c r="G87" s="51"/>
      <c r="H87" s="51"/>
      <c r="I87" s="51"/>
      <c r="J87" s="51"/>
      <c r="K87" s="51"/>
      <c r="L87" s="49"/>
    </row>
    <row r="88" spans="2:12" s="1" customFormat="1" ht="14.4" customHeight="1">
      <c r="B88" s="29"/>
      <c r="C88" s="53" t="s">
        <v>14</v>
      </c>
      <c r="D88" s="51"/>
      <c r="E88" s="51"/>
      <c r="F88" s="51"/>
      <c r="G88" s="51"/>
      <c r="H88" s="51"/>
      <c r="I88" s="51"/>
      <c r="J88" s="51"/>
      <c r="K88" s="51"/>
      <c r="L88" s="49"/>
    </row>
    <row r="89" spans="2:12" s="1" customFormat="1" ht="23.25" customHeight="1">
      <c r="B89" s="29"/>
      <c r="C89" s="51"/>
      <c r="D89" s="51"/>
      <c r="E89" s="206" t="str">
        <f>E7</f>
        <v>polyfunkční objekt pošta Hněvotín, realizace bytových jednotek</v>
      </c>
      <c r="F89" s="209"/>
      <c r="G89" s="209"/>
      <c r="H89" s="209"/>
      <c r="I89" s="51"/>
      <c r="J89" s="51"/>
      <c r="K89" s="51"/>
      <c r="L89" s="49"/>
    </row>
    <row r="90" spans="2:12" s="1" customFormat="1" ht="7" customHeight="1">
      <c r="B90" s="29"/>
      <c r="C90" s="51"/>
      <c r="D90" s="51"/>
      <c r="E90" s="51"/>
      <c r="F90" s="51"/>
      <c r="G90" s="51"/>
      <c r="H90" s="51"/>
      <c r="I90" s="51"/>
      <c r="J90" s="51"/>
      <c r="K90" s="51"/>
      <c r="L90" s="49"/>
    </row>
    <row r="91" spans="2:12" s="1" customFormat="1" ht="18" customHeight="1">
      <c r="B91" s="29"/>
      <c r="C91" s="53" t="s">
        <v>21</v>
      </c>
      <c r="D91" s="51"/>
      <c r="E91" s="51"/>
      <c r="F91" s="128" t="str">
        <f>F10</f>
        <v>Hněvotín</v>
      </c>
      <c r="G91" s="51"/>
      <c r="H91" s="51"/>
      <c r="I91" s="53" t="s">
        <v>23</v>
      </c>
      <c r="J91" s="61" t="str">
        <f>IF(J10="","",J10)</f>
        <v>20. 3. 2019</v>
      </c>
      <c r="K91" s="51"/>
      <c r="L91" s="49"/>
    </row>
    <row r="92" spans="2:12" s="1" customFormat="1" ht="7" customHeight="1">
      <c r="B92" s="29"/>
      <c r="C92" s="51"/>
      <c r="D92" s="51"/>
      <c r="E92" s="51"/>
      <c r="F92" s="51"/>
      <c r="G92" s="51"/>
      <c r="H92" s="51"/>
      <c r="I92" s="51"/>
      <c r="J92" s="51"/>
      <c r="K92" s="51"/>
      <c r="L92" s="49"/>
    </row>
    <row r="93" spans="2:12" s="1" customFormat="1" ht="12">
      <c r="B93" s="29"/>
      <c r="C93" s="53" t="s">
        <v>27</v>
      </c>
      <c r="D93" s="51"/>
      <c r="E93" s="51"/>
      <c r="F93" s="128" t="str">
        <f>E13</f>
        <v>Obec Hněvotín, č.p. 47,  783 47 Hněvotín</v>
      </c>
      <c r="G93" s="51"/>
      <c r="H93" s="51"/>
      <c r="I93" s="53" t="s">
        <v>33</v>
      </c>
      <c r="J93" s="128" t="str">
        <f>E19</f>
        <v xml:space="preserve"> </v>
      </c>
      <c r="K93" s="51"/>
      <c r="L93" s="49"/>
    </row>
    <row r="94" spans="2:12" s="1" customFormat="1" ht="14.4" customHeight="1">
      <c r="B94" s="29"/>
      <c r="C94" s="53" t="s">
        <v>31</v>
      </c>
      <c r="D94" s="51"/>
      <c r="E94" s="51"/>
      <c r="F94" s="128" t="str">
        <f>IF(E16="","",E16)</f>
        <v xml:space="preserve"> </v>
      </c>
      <c r="G94" s="51"/>
      <c r="H94" s="51"/>
      <c r="I94" s="51"/>
      <c r="J94" s="51"/>
      <c r="K94" s="51"/>
      <c r="L94" s="49"/>
    </row>
    <row r="95" spans="2:12" s="1" customFormat="1" ht="10.25" customHeight="1">
      <c r="B95" s="29"/>
      <c r="C95" s="51"/>
      <c r="D95" s="51"/>
      <c r="E95" s="51"/>
      <c r="F95" s="51"/>
      <c r="G95" s="51"/>
      <c r="H95" s="51"/>
      <c r="I95" s="51"/>
      <c r="J95" s="51"/>
      <c r="K95" s="51"/>
      <c r="L95" s="49"/>
    </row>
    <row r="96" spans="2:20" s="9" customFormat="1" ht="29.25" customHeight="1">
      <c r="B96" s="129"/>
      <c r="C96" s="130" t="s">
        <v>111</v>
      </c>
      <c r="D96" s="131" t="s">
        <v>56</v>
      </c>
      <c r="E96" s="131" t="s">
        <v>52</v>
      </c>
      <c r="F96" s="131" t="s">
        <v>112</v>
      </c>
      <c r="G96" s="131" t="s">
        <v>113</v>
      </c>
      <c r="H96" s="131" t="s">
        <v>114</v>
      </c>
      <c r="I96" s="132" t="s">
        <v>115</v>
      </c>
      <c r="J96" s="131" t="s">
        <v>80</v>
      </c>
      <c r="K96" s="133" t="s">
        <v>116</v>
      </c>
      <c r="L96" s="134"/>
      <c r="M96" s="70" t="s">
        <v>117</v>
      </c>
      <c r="N96" s="71" t="s">
        <v>41</v>
      </c>
      <c r="O96" s="71" t="s">
        <v>118</v>
      </c>
      <c r="P96" s="71" t="s">
        <v>119</v>
      </c>
      <c r="Q96" s="71" t="s">
        <v>120</v>
      </c>
      <c r="R96" s="71" t="s">
        <v>121</v>
      </c>
      <c r="S96" s="71" t="s">
        <v>122</v>
      </c>
      <c r="T96" s="72" t="s">
        <v>123</v>
      </c>
    </row>
    <row r="97" spans="2:63" s="1" customFormat="1" ht="29.25" customHeight="1">
      <c r="B97" s="29"/>
      <c r="C97" s="76" t="s">
        <v>81</v>
      </c>
      <c r="D97" s="51"/>
      <c r="E97" s="51"/>
      <c r="F97" s="51"/>
      <c r="G97" s="51"/>
      <c r="H97" s="51"/>
      <c r="I97" s="51"/>
      <c r="J97" s="135">
        <f>BK97</f>
        <v>8733309.33</v>
      </c>
      <c r="K97" s="51"/>
      <c r="L97" s="49"/>
      <c r="M97" s="73"/>
      <c r="N97" s="74"/>
      <c r="O97" s="74"/>
      <c r="P97" s="136">
        <f>P98+P205</f>
        <v>7301.795811999999</v>
      </c>
      <c r="Q97" s="74"/>
      <c r="R97" s="136">
        <f>R98+R205</f>
        <v>271.816032435</v>
      </c>
      <c r="S97" s="74"/>
      <c r="T97" s="137">
        <f>T98+T205</f>
        <v>245.32103346000002</v>
      </c>
      <c r="AT97" s="15" t="s">
        <v>70</v>
      </c>
      <c r="AU97" s="15" t="s">
        <v>82</v>
      </c>
      <c r="BK97" s="138">
        <f>BK98+BK205</f>
        <v>8733309.33</v>
      </c>
    </row>
    <row r="98" spans="2:63" s="10" customFormat="1" ht="37.4" customHeight="1">
      <c r="B98" s="139"/>
      <c r="C98" s="140"/>
      <c r="D98" s="141" t="s">
        <v>70</v>
      </c>
      <c r="E98" s="142" t="s">
        <v>124</v>
      </c>
      <c r="F98" s="142" t="s">
        <v>125</v>
      </c>
      <c r="G98" s="140"/>
      <c r="H98" s="140"/>
      <c r="I98" s="140"/>
      <c r="J98" s="143">
        <f>BK98</f>
        <v>5758225.22</v>
      </c>
      <c r="K98" s="140"/>
      <c r="L98" s="144"/>
      <c r="M98" s="145"/>
      <c r="N98" s="146"/>
      <c r="O98" s="146"/>
      <c r="P98" s="147">
        <f>P99+P110+P114+P129+P144+P163+P165+P167+P169+P171+P173+P197+P203</f>
        <v>5210.291383</v>
      </c>
      <c r="Q98" s="146"/>
      <c r="R98" s="147">
        <f>R99+R110+R114+R129+R144+R163+R165+R167+R169+R171+R173+R197+R203</f>
        <v>238.39931136000004</v>
      </c>
      <c r="S98" s="146"/>
      <c r="T98" s="148">
        <f>T99+T110+T114+T129+T144+T163+T165+T167+T169+T171+T173+T197+T203</f>
        <v>220.20741600000002</v>
      </c>
      <c r="AR98" s="149" t="s">
        <v>20</v>
      </c>
      <c r="AT98" s="150" t="s">
        <v>70</v>
      </c>
      <c r="AU98" s="150" t="s">
        <v>71</v>
      </c>
      <c r="AY98" s="149" t="s">
        <v>126</v>
      </c>
      <c r="BK98" s="151">
        <f>BK99+BK110+BK114+BK129+BK144+BK163+BK165+BK167+BK169+BK171+BK173+BK197+BK203</f>
        <v>5758225.22</v>
      </c>
    </row>
    <row r="99" spans="2:63" s="10" customFormat="1" ht="19.9" customHeight="1">
      <c r="B99" s="139"/>
      <c r="C99" s="140"/>
      <c r="D99" s="152" t="s">
        <v>70</v>
      </c>
      <c r="E99" s="153" t="s">
        <v>20</v>
      </c>
      <c r="F99" s="153" t="s">
        <v>127</v>
      </c>
      <c r="G99" s="140"/>
      <c r="H99" s="140"/>
      <c r="I99" s="140"/>
      <c r="J99" s="154">
        <f>BK99</f>
        <v>98183.14000000001</v>
      </c>
      <c r="K99" s="140"/>
      <c r="L99" s="144"/>
      <c r="M99" s="145"/>
      <c r="N99" s="146"/>
      <c r="O99" s="146"/>
      <c r="P99" s="147">
        <f>SUM(P100:P109)</f>
        <v>343.040268</v>
      </c>
      <c r="Q99" s="146"/>
      <c r="R99" s="147">
        <f>SUM(R100:R109)</f>
        <v>0</v>
      </c>
      <c r="S99" s="146"/>
      <c r="T99" s="148">
        <f>SUM(T100:T109)</f>
        <v>0</v>
      </c>
      <c r="AR99" s="149" t="s">
        <v>20</v>
      </c>
      <c r="AT99" s="150" t="s">
        <v>70</v>
      </c>
      <c r="AU99" s="150" t="s">
        <v>20</v>
      </c>
      <c r="AY99" s="149" t="s">
        <v>126</v>
      </c>
      <c r="BK99" s="151">
        <f>SUM(BK100:BK109)</f>
        <v>98183.14000000001</v>
      </c>
    </row>
    <row r="100" spans="2:65" s="1" customFormat="1" ht="31.5" customHeight="1">
      <c r="B100" s="29"/>
      <c r="C100" s="155" t="s">
        <v>20</v>
      </c>
      <c r="D100" s="155" t="s">
        <v>128</v>
      </c>
      <c r="E100" s="156" t="s">
        <v>129</v>
      </c>
      <c r="F100" s="157" t="s">
        <v>130</v>
      </c>
      <c r="G100" s="158" t="s">
        <v>131</v>
      </c>
      <c r="H100" s="159">
        <v>26.331</v>
      </c>
      <c r="I100" s="160">
        <v>1770</v>
      </c>
      <c r="J100" s="160">
        <f aca="true" t="shared" si="0" ref="J100:J105">ROUND(I100*H100,2)</f>
        <v>46605.87</v>
      </c>
      <c r="K100" s="157" t="s">
        <v>132</v>
      </c>
      <c r="L100" s="49"/>
      <c r="M100" s="161" t="s">
        <v>18</v>
      </c>
      <c r="N100" s="162" t="s">
        <v>43</v>
      </c>
      <c r="O100" s="163">
        <v>7.704</v>
      </c>
      <c r="P100" s="163">
        <f aca="true" t="shared" si="1" ref="P100:P105">O100*H100</f>
        <v>202.85402399999998</v>
      </c>
      <c r="Q100" s="163">
        <v>0</v>
      </c>
      <c r="R100" s="163">
        <f aca="true" t="shared" si="2" ref="R100:R105">Q100*H100</f>
        <v>0</v>
      </c>
      <c r="S100" s="163">
        <v>0</v>
      </c>
      <c r="T100" s="164">
        <f aca="true" t="shared" si="3" ref="T100:T105">S100*H100</f>
        <v>0</v>
      </c>
      <c r="AR100" s="15" t="s">
        <v>133</v>
      </c>
      <c r="AT100" s="15" t="s">
        <v>128</v>
      </c>
      <c r="AU100" s="15" t="s">
        <v>134</v>
      </c>
      <c r="AY100" s="15" t="s">
        <v>126</v>
      </c>
      <c r="BE100" s="165">
        <f aca="true" t="shared" si="4" ref="BE100:BE105">IF(N100="základní",J100,0)</f>
        <v>0</v>
      </c>
      <c r="BF100" s="165">
        <f aca="true" t="shared" si="5" ref="BF100:BF105">IF(N100="snížená",J100,0)</f>
        <v>46605.87</v>
      </c>
      <c r="BG100" s="165">
        <f aca="true" t="shared" si="6" ref="BG100:BG105">IF(N100="zákl. přenesená",J100,0)</f>
        <v>0</v>
      </c>
      <c r="BH100" s="165">
        <f aca="true" t="shared" si="7" ref="BH100:BH105">IF(N100="sníž. přenesená",J100,0)</f>
        <v>0</v>
      </c>
      <c r="BI100" s="165">
        <f aca="true" t="shared" si="8" ref="BI100:BI105">IF(N100="nulová",J100,0)</f>
        <v>0</v>
      </c>
      <c r="BJ100" s="15" t="s">
        <v>134</v>
      </c>
      <c r="BK100" s="165">
        <f aca="true" t="shared" si="9" ref="BK100:BK105">ROUND(I100*H100,2)</f>
        <v>46605.87</v>
      </c>
      <c r="BL100" s="15" t="s">
        <v>133</v>
      </c>
      <c r="BM100" s="15" t="s">
        <v>135</v>
      </c>
    </row>
    <row r="101" spans="2:65" s="1" customFormat="1" ht="44.25" customHeight="1">
      <c r="B101" s="29"/>
      <c r="C101" s="155" t="s">
        <v>134</v>
      </c>
      <c r="D101" s="155" t="s">
        <v>128</v>
      </c>
      <c r="E101" s="156" t="s">
        <v>136</v>
      </c>
      <c r="F101" s="157" t="s">
        <v>137</v>
      </c>
      <c r="G101" s="158" t="s">
        <v>131</v>
      </c>
      <c r="H101" s="159">
        <v>26.331</v>
      </c>
      <c r="I101" s="160">
        <v>805</v>
      </c>
      <c r="J101" s="160">
        <f t="shared" si="0"/>
        <v>21196.46</v>
      </c>
      <c r="K101" s="157" t="s">
        <v>132</v>
      </c>
      <c r="L101" s="49"/>
      <c r="M101" s="161" t="s">
        <v>18</v>
      </c>
      <c r="N101" s="162" t="s">
        <v>43</v>
      </c>
      <c r="O101" s="163">
        <v>3.81</v>
      </c>
      <c r="P101" s="163">
        <f t="shared" si="1"/>
        <v>100.32111</v>
      </c>
      <c r="Q101" s="163">
        <v>0</v>
      </c>
      <c r="R101" s="163">
        <f t="shared" si="2"/>
        <v>0</v>
      </c>
      <c r="S101" s="163">
        <v>0</v>
      </c>
      <c r="T101" s="164">
        <f t="shared" si="3"/>
        <v>0</v>
      </c>
      <c r="AR101" s="15" t="s">
        <v>133</v>
      </c>
      <c r="AT101" s="15" t="s">
        <v>128</v>
      </c>
      <c r="AU101" s="15" t="s">
        <v>134</v>
      </c>
      <c r="AY101" s="15" t="s">
        <v>126</v>
      </c>
      <c r="BE101" s="165">
        <f t="shared" si="4"/>
        <v>0</v>
      </c>
      <c r="BF101" s="165">
        <f t="shared" si="5"/>
        <v>21196.46</v>
      </c>
      <c r="BG101" s="165">
        <f t="shared" si="6"/>
        <v>0</v>
      </c>
      <c r="BH101" s="165">
        <f t="shared" si="7"/>
        <v>0</v>
      </c>
      <c r="BI101" s="165">
        <f t="shared" si="8"/>
        <v>0</v>
      </c>
      <c r="BJ101" s="15" t="s">
        <v>134</v>
      </c>
      <c r="BK101" s="165">
        <f t="shared" si="9"/>
        <v>21196.46</v>
      </c>
      <c r="BL101" s="15" t="s">
        <v>133</v>
      </c>
      <c r="BM101" s="15" t="s">
        <v>138</v>
      </c>
    </row>
    <row r="102" spans="2:65" s="1" customFormat="1" ht="31.5" customHeight="1">
      <c r="B102" s="29"/>
      <c r="C102" s="155" t="s">
        <v>139</v>
      </c>
      <c r="D102" s="155" t="s">
        <v>128</v>
      </c>
      <c r="E102" s="156" t="s">
        <v>140</v>
      </c>
      <c r="F102" s="157" t="s">
        <v>141</v>
      </c>
      <c r="G102" s="158" t="s">
        <v>131</v>
      </c>
      <c r="H102" s="159">
        <v>26.331</v>
      </c>
      <c r="I102" s="160">
        <v>80.7</v>
      </c>
      <c r="J102" s="160">
        <f t="shared" si="0"/>
        <v>2124.91</v>
      </c>
      <c r="K102" s="157" t="s">
        <v>132</v>
      </c>
      <c r="L102" s="49"/>
      <c r="M102" s="161" t="s">
        <v>18</v>
      </c>
      <c r="N102" s="162" t="s">
        <v>43</v>
      </c>
      <c r="O102" s="163">
        <v>0.382</v>
      </c>
      <c r="P102" s="163">
        <f t="shared" si="1"/>
        <v>10.058442</v>
      </c>
      <c r="Q102" s="163">
        <v>0</v>
      </c>
      <c r="R102" s="163">
        <f t="shared" si="2"/>
        <v>0</v>
      </c>
      <c r="S102" s="163">
        <v>0</v>
      </c>
      <c r="T102" s="164">
        <f t="shared" si="3"/>
        <v>0</v>
      </c>
      <c r="AR102" s="15" t="s">
        <v>133</v>
      </c>
      <c r="AT102" s="15" t="s">
        <v>128</v>
      </c>
      <c r="AU102" s="15" t="s">
        <v>134</v>
      </c>
      <c r="AY102" s="15" t="s">
        <v>126</v>
      </c>
      <c r="BE102" s="165">
        <f t="shared" si="4"/>
        <v>0</v>
      </c>
      <c r="BF102" s="165">
        <f t="shared" si="5"/>
        <v>2124.91</v>
      </c>
      <c r="BG102" s="165">
        <f t="shared" si="6"/>
        <v>0</v>
      </c>
      <c r="BH102" s="165">
        <f t="shared" si="7"/>
        <v>0</v>
      </c>
      <c r="BI102" s="165">
        <f t="shared" si="8"/>
        <v>0</v>
      </c>
      <c r="BJ102" s="15" t="s">
        <v>134</v>
      </c>
      <c r="BK102" s="165">
        <f t="shared" si="9"/>
        <v>2124.91</v>
      </c>
      <c r="BL102" s="15" t="s">
        <v>133</v>
      </c>
      <c r="BM102" s="15" t="s">
        <v>142</v>
      </c>
    </row>
    <row r="103" spans="2:65" s="1" customFormat="1" ht="44.25" customHeight="1">
      <c r="B103" s="29"/>
      <c r="C103" s="155" t="s">
        <v>143</v>
      </c>
      <c r="D103" s="155" t="s">
        <v>128</v>
      </c>
      <c r="E103" s="156" t="s">
        <v>144</v>
      </c>
      <c r="F103" s="157" t="s">
        <v>145</v>
      </c>
      <c r="G103" s="158" t="s">
        <v>131</v>
      </c>
      <c r="H103" s="159">
        <v>26.331</v>
      </c>
      <c r="I103" s="160">
        <v>73.5</v>
      </c>
      <c r="J103" s="160">
        <f t="shared" si="0"/>
        <v>1935.33</v>
      </c>
      <c r="K103" s="157" t="s">
        <v>132</v>
      </c>
      <c r="L103" s="49"/>
      <c r="M103" s="161" t="s">
        <v>18</v>
      </c>
      <c r="N103" s="162" t="s">
        <v>43</v>
      </c>
      <c r="O103" s="163">
        <v>0.348</v>
      </c>
      <c r="P103" s="163">
        <f t="shared" si="1"/>
        <v>9.163188</v>
      </c>
      <c r="Q103" s="163">
        <v>0</v>
      </c>
      <c r="R103" s="163">
        <f t="shared" si="2"/>
        <v>0</v>
      </c>
      <c r="S103" s="163">
        <v>0</v>
      </c>
      <c r="T103" s="164">
        <f t="shared" si="3"/>
        <v>0</v>
      </c>
      <c r="AR103" s="15" t="s">
        <v>133</v>
      </c>
      <c r="AT103" s="15" t="s">
        <v>128</v>
      </c>
      <c r="AU103" s="15" t="s">
        <v>134</v>
      </c>
      <c r="AY103" s="15" t="s">
        <v>126</v>
      </c>
      <c r="BE103" s="165">
        <f t="shared" si="4"/>
        <v>0</v>
      </c>
      <c r="BF103" s="165">
        <f t="shared" si="5"/>
        <v>1935.33</v>
      </c>
      <c r="BG103" s="165">
        <f t="shared" si="6"/>
        <v>0</v>
      </c>
      <c r="BH103" s="165">
        <f t="shared" si="7"/>
        <v>0</v>
      </c>
      <c r="BI103" s="165">
        <f t="shared" si="8"/>
        <v>0</v>
      </c>
      <c r="BJ103" s="15" t="s">
        <v>134</v>
      </c>
      <c r="BK103" s="165">
        <f t="shared" si="9"/>
        <v>1935.33</v>
      </c>
      <c r="BL103" s="15" t="s">
        <v>133</v>
      </c>
      <c r="BM103" s="15" t="s">
        <v>146</v>
      </c>
    </row>
    <row r="104" spans="2:65" s="1" customFormat="1" ht="44.25" customHeight="1">
      <c r="B104" s="29"/>
      <c r="C104" s="155" t="s">
        <v>147</v>
      </c>
      <c r="D104" s="155" t="s">
        <v>128</v>
      </c>
      <c r="E104" s="156" t="s">
        <v>148</v>
      </c>
      <c r="F104" s="157" t="s">
        <v>149</v>
      </c>
      <c r="G104" s="158" t="s">
        <v>131</v>
      </c>
      <c r="H104" s="159">
        <v>26.331</v>
      </c>
      <c r="I104" s="160">
        <v>241</v>
      </c>
      <c r="J104" s="160">
        <f t="shared" si="0"/>
        <v>6345.77</v>
      </c>
      <c r="K104" s="157" t="s">
        <v>132</v>
      </c>
      <c r="L104" s="49"/>
      <c r="M104" s="161" t="s">
        <v>18</v>
      </c>
      <c r="N104" s="162" t="s">
        <v>43</v>
      </c>
      <c r="O104" s="163">
        <v>0.083</v>
      </c>
      <c r="P104" s="163">
        <f t="shared" si="1"/>
        <v>2.185473</v>
      </c>
      <c r="Q104" s="163">
        <v>0</v>
      </c>
      <c r="R104" s="163">
        <f t="shared" si="2"/>
        <v>0</v>
      </c>
      <c r="S104" s="163">
        <v>0</v>
      </c>
      <c r="T104" s="164">
        <f t="shared" si="3"/>
        <v>0</v>
      </c>
      <c r="AR104" s="15" t="s">
        <v>133</v>
      </c>
      <c r="AT104" s="15" t="s">
        <v>128</v>
      </c>
      <c r="AU104" s="15" t="s">
        <v>134</v>
      </c>
      <c r="AY104" s="15" t="s">
        <v>126</v>
      </c>
      <c r="BE104" s="165">
        <f t="shared" si="4"/>
        <v>0</v>
      </c>
      <c r="BF104" s="165">
        <f t="shared" si="5"/>
        <v>6345.77</v>
      </c>
      <c r="BG104" s="165">
        <f t="shared" si="6"/>
        <v>0</v>
      </c>
      <c r="BH104" s="165">
        <f t="shared" si="7"/>
        <v>0</v>
      </c>
      <c r="BI104" s="165">
        <f t="shared" si="8"/>
        <v>0</v>
      </c>
      <c r="BJ104" s="15" t="s">
        <v>134</v>
      </c>
      <c r="BK104" s="165">
        <f t="shared" si="9"/>
        <v>6345.77</v>
      </c>
      <c r="BL104" s="15" t="s">
        <v>133</v>
      </c>
      <c r="BM104" s="15" t="s">
        <v>150</v>
      </c>
    </row>
    <row r="105" spans="2:65" s="1" customFormat="1" ht="44.25" customHeight="1">
      <c r="B105" s="29"/>
      <c r="C105" s="155" t="s">
        <v>151</v>
      </c>
      <c r="D105" s="155" t="s">
        <v>128</v>
      </c>
      <c r="E105" s="156" t="s">
        <v>152</v>
      </c>
      <c r="F105" s="157" t="s">
        <v>153</v>
      </c>
      <c r="G105" s="158" t="s">
        <v>131</v>
      </c>
      <c r="H105" s="159">
        <v>263.31</v>
      </c>
      <c r="I105" s="160">
        <v>18.5</v>
      </c>
      <c r="J105" s="160">
        <f t="shared" si="0"/>
        <v>4871.24</v>
      </c>
      <c r="K105" s="157" t="s">
        <v>132</v>
      </c>
      <c r="L105" s="49"/>
      <c r="M105" s="161" t="s">
        <v>18</v>
      </c>
      <c r="N105" s="162" t="s">
        <v>43</v>
      </c>
      <c r="O105" s="163">
        <v>0.004</v>
      </c>
      <c r="P105" s="163">
        <f t="shared" si="1"/>
        <v>1.05324</v>
      </c>
      <c r="Q105" s="163">
        <v>0</v>
      </c>
      <c r="R105" s="163">
        <f t="shared" si="2"/>
        <v>0</v>
      </c>
      <c r="S105" s="163">
        <v>0</v>
      </c>
      <c r="T105" s="164">
        <f t="shared" si="3"/>
        <v>0</v>
      </c>
      <c r="AR105" s="15" t="s">
        <v>133</v>
      </c>
      <c r="AT105" s="15" t="s">
        <v>128</v>
      </c>
      <c r="AU105" s="15" t="s">
        <v>134</v>
      </c>
      <c r="AY105" s="15" t="s">
        <v>126</v>
      </c>
      <c r="BE105" s="165">
        <f t="shared" si="4"/>
        <v>0</v>
      </c>
      <c r="BF105" s="165">
        <f t="shared" si="5"/>
        <v>4871.24</v>
      </c>
      <c r="BG105" s="165">
        <f t="shared" si="6"/>
        <v>0</v>
      </c>
      <c r="BH105" s="165">
        <f t="shared" si="7"/>
        <v>0</v>
      </c>
      <c r="BI105" s="165">
        <f t="shared" si="8"/>
        <v>0</v>
      </c>
      <c r="BJ105" s="15" t="s">
        <v>134</v>
      </c>
      <c r="BK105" s="165">
        <f t="shared" si="9"/>
        <v>4871.24</v>
      </c>
      <c r="BL105" s="15" t="s">
        <v>133</v>
      </c>
      <c r="BM105" s="15" t="s">
        <v>154</v>
      </c>
    </row>
    <row r="106" spans="2:51" s="11" customFormat="1" ht="12">
      <c r="B106" s="166"/>
      <c r="C106" s="167"/>
      <c r="D106" s="168" t="s">
        <v>155</v>
      </c>
      <c r="E106" s="167"/>
      <c r="F106" s="169" t="s">
        <v>156</v>
      </c>
      <c r="G106" s="167"/>
      <c r="H106" s="170">
        <v>263.31</v>
      </c>
      <c r="I106" s="167"/>
      <c r="J106" s="167"/>
      <c r="K106" s="167"/>
      <c r="L106" s="171"/>
      <c r="M106" s="172"/>
      <c r="N106" s="173"/>
      <c r="O106" s="173"/>
      <c r="P106" s="173"/>
      <c r="Q106" s="173"/>
      <c r="R106" s="173"/>
      <c r="S106" s="173"/>
      <c r="T106" s="174"/>
      <c r="AT106" s="175" t="s">
        <v>155</v>
      </c>
      <c r="AU106" s="175" t="s">
        <v>134</v>
      </c>
      <c r="AV106" s="11" t="s">
        <v>134</v>
      </c>
      <c r="AW106" s="11" t="s">
        <v>4</v>
      </c>
      <c r="AX106" s="11" t="s">
        <v>20</v>
      </c>
      <c r="AY106" s="175" t="s">
        <v>126</v>
      </c>
    </row>
    <row r="107" spans="2:65" s="1" customFormat="1" ht="31.5" customHeight="1">
      <c r="B107" s="29"/>
      <c r="C107" s="155" t="s">
        <v>157</v>
      </c>
      <c r="D107" s="155" t="s">
        <v>128</v>
      </c>
      <c r="E107" s="156" t="s">
        <v>158</v>
      </c>
      <c r="F107" s="157" t="s">
        <v>159</v>
      </c>
      <c r="G107" s="158" t="s">
        <v>131</v>
      </c>
      <c r="H107" s="159">
        <v>26.331</v>
      </c>
      <c r="I107" s="160">
        <v>158</v>
      </c>
      <c r="J107" s="160">
        <f>ROUND(I107*H107,2)</f>
        <v>4160.3</v>
      </c>
      <c r="K107" s="157" t="s">
        <v>132</v>
      </c>
      <c r="L107" s="49"/>
      <c r="M107" s="161" t="s">
        <v>18</v>
      </c>
      <c r="N107" s="162" t="s">
        <v>43</v>
      </c>
      <c r="O107" s="163">
        <v>0.652</v>
      </c>
      <c r="P107" s="163">
        <f>O107*H107</f>
        <v>17.167812</v>
      </c>
      <c r="Q107" s="163">
        <v>0</v>
      </c>
      <c r="R107" s="163">
        <f>Q107*H107</f>
        <v>0</v>
      </c>
      <c r="S107" s="163">
        <v>0</v>
      </c>
      <c r="T107" s="164">
        <f>S107*H107</f>
        <v>0</v>
      </c>
      <c r="AR107" s="15" t="s">
        <v>133</v>
      </c>
      <c r="AT107" s="15" t="s">
        <v>128</v>
      </c>
      <c r="AU107" s="15" t="s">
        <v>134</v>
      </c>
      <c r="AY107" s="15" t="s">
        <v>126</v>
      </c>
      <c r="BE107" s="165">
        <f>IF(N107="základní",J107,0)</f>
        <v>0</v>
      </c>
      <c r="BF107" s="165">
        <f>IF(N107="snížená",J107,0)</f>
        <v>4160.3</v>
      </c>
      <c r="BG107" s="165">
        <f>IF(N107="zákl. přenesená",J107,0)</f>
        <v>0</v>
      </c>
      <c r="BH107" s="165">
        <f>IF(N107="sníž. přenesená",J107,0)</f>
        <v>0</v>
      </c>
      <c r="BI107" s="165">
        <f>IF(N107="nulová",J107,0)</f>
        <v>0</v>
      </c>
      <c r="BJ107" s="15" t="s">
        <v>134</v>
      </c>
      <c r="BK107" s="165">
        <f>ROUND(I107*H107,2)</f>
        <v>4160.3</v>
      </c>
      <c r="BL107" s="15" t="s">
        <v>133</v>
      </c>
      <c r="BM107" s="15" t="s">
        <v>160</v>
      </c>
    </row>
    <row r="108" spans="2:65" s="1" customFormat="1" ht="22.5" customHeight="1">
      <c r="B108" s="29"/>
      <c r="C108" s="155" t="s">
        <v>161</v>
      </c>
      <c r="D108" s="155" t="s">
        <v>128</v>
      </c>
      <c r="E108" s="156" t="s">
        <v>162</v>
      </c>
      <c r="F108" s="157" t="s">
        <v>163</v>
      </c>
      <c r="G108" s="158" t="s">
        <v>18</v>
      </c>
      <c r="H108" s="159">
        <v>26.331</v>
      </c>
      <c r="I108" s="160">
        <v>15.6</v>
      </c>
      <c r="J108" s="160">
        <f>ROUND(I108*H108,2)</f>
        <v>410.76</v>
      </c>
      <c r="K108" s="157" t="s">
        <v>132</v>
      </c>
      <c r="L108" s="49"/>
      <c r="M108" s="161" t="s">
        <v>18</v>
      </c>
      <c r="N108" s="162" t="s">
        <v>43</v>
      </c>
      <c r="O108" s="163">
        <v>0.009</v>
      </c>
      <c r="P108" s="163">
        <f>O108*H108</f>
        <v>0.23697899999999997</v>
      </c>
      <c r="Q108" s="163">
        <v>0</v>
      </c>
      <c r="R108" s="163">
        <f>Q108*H108</f>
        <v>0</v>
      </c>
      <c r="S108" s="163">
        <v>0</v>
      </c>
      <c r="T108" s="164">
        <f>S108*H108</f>
        <v>0</v>
      </c>
      <c r="AR108" s="15" t="s">
        <v>133</v>
      </c>
      <c r="AT108" s="15" t="s">
        <v>128</v>
      </c>
      <c r="AU108" s="15" t="s">
        <v>134</v>
      </c>
      <c r="AY108" s="15" t="s">
        <v>126</v>
      </c>
      <c r="BE108" s="165">
        <f>IF(N108="základní",J108,0)</f>
        <v>0</v>
      </c>
      <c r="BF108" s="165">
        <f>IF(N108="snížená",J108,0)</f>
        <v>410.76</v>
      </c>
      <c r="BG108" s="165">
        <f>IF(N108="zákl. přenesená",J108,0)</f>
        <v>0</v>
      </c>
      <c r="BH108" s="165">
        <f>IF(N108="sníž. přenesená",J108,0)</f>
        <v>0</v>
      </c>
      <c r="BI108" s="165">
        <f>IF(N108="nulová",J108,0)</f>
        <v>0</v>
      </c>
      <c r="BJ108" s="15" t="s">
        <v>134</v>
      </c>
      <c r="BK108" s="165">
        <f>ROUND(I108*H108,2)</f>
        <v>410.76</v>
      </c>
      <c r="BL108" s="15" t="s">
        <v>133</v>
      </c>
      <c r="BM108" s="15" t="s">
        <v>164</v>
      </c>
    </row>
    <row r="109" spans="2:65" s="1" customFormat="1" ht="22.5" customHeight="1">
      <c r="B109" s="29"/>
      <c r="C109" s="155" t="s">
        <v>165</v>
      </c>
      <c r="D109" s="155" t="s">
        <v>128</v>
      </c>
      <c r="E109" s="156" t="s">
        <v>166</v>
      </c>
      <c r="F109" s="157" t="s">
        <v>167</v>
      </c>
      <c r="G109" s="158" t="s">
        <v>168</v>
      </c>
      <c r="H109" s="159">
        <v>42.13</v>
      </c>
      <c r="I109" s="160">
        <v>250</v>
      </c>
      <c r="J109" s="160">
        <f>ROUND(I109*H109,2)</f>
        <v>10532.5</v>
      </c>
      <c r="K109" s="157" t="s">
        <v>132</v>
      </c>
      <c r="L109" s="49"/>
      <c r="M109" s="161" t="s">
        <v>18</v>
      </c>
      <c r="N109" s="162" t="s">
        <v>43</v>
      </c>
      <c r="O109" s="163">
        <v>0</v>
      </c>
      <c r="P109" s="163">
        <f>O109*H109</f>
        <v>0</v>
      </c>
      <c r="Q109" s="163">
        <v>0</v>
      </c>
      <c r="R109" s="163">
        <f>Q109*H109</f>
        <v>0</v>
      </c>
      <c r="S109" s="163">
        <v>0</v>
      </c>
      <c r="T109" s="164">
        <f>S109*H109</f>
        <v>0</v>
      </c>
      <c r="AR109" s="15" t="s">
        <v>133</v>
      </c>
      <c r="AT109" s="15" t="s">
        <v>128</v>
      </c>
      <c r="AU109" s="15" t="s">
        <v>134</v>
      </c>
      <c r="AY109" s="15" t="s">
        <v>126</v>
      </c>
      <c r="BE109" s="165">
        <f>IF(N109="základní",J109,0)</f>
        <v>0</v>
      </c>
      <c r="BF109" s="165">
        <f>IF(N109="snížená",J109,0)</f>
        <v>10532.5</v>
      </c>
      <c r="BG109" s="165">
        <f>IF(N109="zákl. přenesená",J109,0)</f>
        <v>0</v>
      </c>
      <c r="BH109" s="165">
        <f>IF(N109="sníž. přenesená",J109,0)</f>
        <v>0</v>
      </c>
      <c r="BI109" s="165">
        <f>IF(N109="nulová",J109,0)</f>
        <v>0</v>
      </c>
      <c r="BJ109" s="15" t="s">
        <v>134</v>
      </c>
      <c r="BK109" s="165">
        <f>ROUND(I109*H109,2)</f>
        <v>10532.5</v>
      </c>
      <c r="BL109" s="15" t="s">
        <v>133</v>
      </c>
      <c r="BM109" s="15" t="s">
        <v>169</v>
      </c>
    </row>
    <row r="110" spans="2:63" s="10" customFormat="1" ht="29.9" customHeight="1">
      <c r="B110" s="139"/>
      <c r="C110" s="140"/>
      <c r="D110" s="152" t="s">
        <v>70</v>
      </c>
      <c r="E110" s="153" t="s">
        <v>134</v>
      </c>
      <c r="F110" s="153" t="s">
        <v>170</v>
      </c>
      <c r="G110" s="140"/>
      <c r="H110" s="140"/>
      <c r="I110" s="140"/>
      <c r="J110" s="154">
        <f>BK110</f>
        <v>73992.23999999999</v>
      </c>
      <c r="K110" s="140"/>
      <c r="L110" s="144"/>
      <c r="M110" s="145"/>
      <c r="N110" s="146"/>
      <c r="O110" s="146"/>
      <c r="P110" s="147">
        <f>SUM(P111:P113)</f>
        <v>50.285114</v>
      </c>
      <c r="Q110" s="146"/>
      <c r="R110" s="147">
        <f>SUM(R111:R113)</f>
        <v>75.53660762000001</v>
      </c>
      <c r="S110" s="146"/>
      <c r="T110" s="148">
        <f>SUM(T111:T113)</f>
        <v>0</v>
      </c>
      <c r="AR110" s="149" t="s">
        <v>20</v>
      </c>
      <c r="AT110" s="150" t="s">
        <v>70</v>
      </c>
      <c r="AU110" s="150" t="s">
        <v>20</v>
      </c>
      <c r="AY110" s="149" t="s">
        <v>126</v>
      </c>
      <c r="BK110" s="151">
        <f>SUM(BK111:BK113)</f>
        <v>73992.23999999999</v>
      </c>
    </row>
    <row r="111" spans="2:65" s="1" customFormat="1" ht="31.5" customHeight="1">
      <c r="B111" s="29"/>
      <c r="C111" s="155" t="s">
        <v>171</v>
      </c>
      <c r="D111" s="155" t="s">
        <v>128</v>
      </c>
      <c r="E111" s="156" t="s">
        <v>172</v>
      </c>
      <c r="F111" s="157" t="s">
        <v>173</v>
      </c>
      <c r="G111" s="158" t="s">
        <v>131</v>
      </c>
      <c r="H111" s="159">
        <v>19.748</v>
      </c>
      <c r="I111" s="160">
        <v>1070</v>
      </c>
      <c r="J111" s="160">
        <f>ROUND(I111*H111,2)</f>
        <v>21130.36</v>
      </c>
      <c r="K111" s="157" t="s">
        <v>132</v>
      </c>
      <c r="L111" s="49"/>
      <c r="M111" s="161" t="s">
        <v>18</v>
      </c>
      <c r="N111" s="162" t="s">
        <v>43</v>
      </c>
      <c r="O111" s="163">
        <v>1.025</v>
      </c>
      <c r="P111" s="163">
        <f>O111*H111</f>
        <v>20.241699999999998</v>
      </c>
      <c r="Q111" s="163">
        <v>2.16</v>
      </c>
      <c r="R111" s="163">
        <f>Q111*H111</f>
        <v>42.655680000000004</v>
      </c>
      <c r="S111" s="163">
        <v>0</v>
      </c>
      <c r="T111" s="164">
        <f>S111*H111</f>
        <v>0</v>
      </c>
      <c r="AR111" s="15" t="s">
        <v>133</v>
      </c>
      <c r="AT111" s="15" t="s">
        <v>128</v>
      </c>
      <c r="AU111" s="15" t="s">
        <v>134</v>
      </c>
      <c r="AY111" s="15" t="s">
        <v>126</v>
      </c>
      <c r="BE111" s="165">
        <f>IF(N111="základní",J111,0)</f>
        <v>0</v>
      </c>
      <c r="BF111" s="165">
        <f>IF(N111="snížená",J111,0)</f>
        <v>21130.36</v>
      </c>
      <c r="BG111" s="165">
        <f>IF(N111="zákl. přenesená",J111,0)</f>
        <v>0</v>
      </c>
      <c r="BH111" s="165">
        <f>IF(N111="sníž. přenesená",J111,0)</f>
        <v>0</v>
      </c>
      <c r="BI111" s="165">
        <f>IF(N111="nulová",J111,0)</f>
        <v>0</v>
      </c>
      <c r="BJ111" s="15" t="s">
        <v>134</v>
      </c>
      <c r="BK111" s="165">
        <f>ROUND(I111*H111,2)</f>
        <v>21130.36</v>
      </c>
      <c r="BL111" s="15" t="s">
        <v>133</v>
      </c>
      <c r="BM111" s="15" t="s">
        <v>174</v>
      </c>
    </row>
    <row r="112" spans="2:65" s="1" customFormat="1" ht="31.5" customHeight="1">
      <c r="B112" s="29"/>
      <c r="C112" s="155" t="s">
        <v>133</v>
      </c>
      <c r="D112" s="155" t="s">
        <v>128</v>
      </c>
      <c r="E112" s="156" t="s">
        <v>175</v>
      </c>
      <c r="F112" s="157" t="s">
        <v>176</v>
      </c>
      <c r="G112" s="158" t="s">
        <v>131</v>
      </c>
      <c r="H112" s="159">
        <v>13.166</v>
      </c>
      <c r="I112" s="160">
        <v>2680</v>
      </c>
      <c r="J112" s="160">
        <f>ROUND(I112*H112,2)</f>
        <v>35284.88</v>
      </c>
      <c r="K112" s="157" t="s">
        <v>132</v>
      </c>
      <c r="L112" s="49"/>
      <c r="M112" s="161" t="s">
        <v>18</v>
      </c>
      <c r="N112" s="162" t="s">
        <v>43</v>
      </c>
      <c r="O112" s="163">
        <v>0.629</v>
      </c>
      <c r="P112" s="163">
        <f>O112*H112</f>
        <v>8.281414</v>
      </c>
      <c r="Q112" s="163">
        <v>2.45329</v>
      </c>
      <c r="R112" s="163">
        <f>Q112*H112</f>
        <v>32.300016140000004</v>
      </c>
      <c r="S112" s="163">
        <v>0</v>
      </c>
      <c r="T112" s="164">
        <f>S112*H112</f>
        <v>0</v>
      </c>
      <c r="AR112" s="15" t="s">
        <v>133</v>
      </c>
      <c r="AT112" s="15" t="s">
        <v>128</v>
      </c>
      <c r="AU112" s="15" t="s">
        <v>134</v>
      </c>
      <c r="AY112" s="15" t="s">
        <v>126</v>
      </c>
      <c r="BE112" s="165">
        <f>IF(N112="základní",J112,0)</f>
        <v>0</v>
      </c>
      <c r="BF112" s="165">
        <f>IF(N112="snížená",J112,0)</f>
        <v>35284.88</v>
      </c>
      <c r="BG112" s="165">
        <f>IF(N112="zákl. přenesená",J112,0)</f>
        <v>0</v>
      </c>
      <c r="BH112" s="165">
        <f>IF(N112="sníž. přenesená",J112,0)</f>
        <v>0</v>
      </c>
      <c r="BI112" s="165">
        <f>IF(N112="nulová",J112,0)</f>
        <v>0</v>
      </c>
      <c r="BJ112" s="15" t="s">
        <v>134</v>
      </c>
      <c r="BK112" s="165">
        <f>ROUND(I112*H112,2)</f>
        <v>35284.88</v>
      </c>
      <c r="BL112" s="15" t="s">
        <v>133</v>
      </c>
      <c r="BM112" s="15" t="s">
        <v>177</v>
      </c>
    </row>
    <row r="113" spans="2:65" s="1" customFormat="1" ht="22.5" customHeight="1">
      <c r="B113" s="29"/>
      <c r="C113" s="155" t="s">
        <v>178</v>
      </c>
      <c r="D113" s="155" t="s">
        <v>128</v>
      </c>
      <c r="E113" s="156" t="s">
        <v>179</v>
      </c>
      <c r="F113" s="157" t="s">
        <v>180</v>
      </c>
      <c r="G113" s="158" t="s">
        <v>168</v>
      </c>
      <c r="H113" s="159">
        <v>0.558</v>
      </c>
      <c r="I113" s="160">
        <v>31500</v>
      </c>
      <c r="J113" s="160">
        <f>ROUND(I113*H113,2)</f>
        <v>17577</v>
      </c>
      <c r="K113" s="157" t="s">
        <v>132</v>
      </c>
      <c r="L113" s="49"/>
      <c r="M113" s="161" t="s">
        <v>18</v>
      </c>
      <c r="N113" s="162" t="s">
        <v>43</v>
      </c>
      <c r="O113" s="163">
        <v>39</v>
      </c>
      <c r="P113" s="163">
        <f>O113*H113</f>
        <v>21.762</v>
      </c>
      <c r="Q113" s="163">
        <v>1.04106</v>
      </c>
      <c r="R113" s="163">
        <f>Q113*H113</f>
        <v>0.5809114800000001</v>
      </c>
      <c r="S113" s="163">
        <v>0</v>
      </c>
      <c r="T113" s="164">
        <f>S113*H113</f>
        <v>0</v>
      </c>
      <c r="AR113" s="15" t="s">
        <v>133</v>
      </c>
      <c r="AT113" s="15" t="s">
        <v>128</v>
      </c>
      <c r="AU113" s="15" t="s">
        <v>134</v>
      </c>
      <c r="AY113" s="15" t="s">
        <v>126</v>
      </c>
      <c r="BE113" s="165">
        <f>IF(N113="základní",J113,0)</f>
        <v>0</v>
      </c>
      <c r="BF113" s="165">
        <f>IF(N113="snížená",J113,0)</f>
        <v>17577</v>
      </c>
      <c r="BG113" s="165">
        <f>IF(N113="zákl. přenesená",J113,0)</f>
        <v>0</v>
      </c>
      <c r="BH113" s="165">
        <f>IF(N113="sníž. přenesená",J113,0)</f>
        <v>0</v>
      </c>
      <c r="BI113" s="165">
        <f>IF(N113="nulová",J113,0)</f>
        <v>0</v>
      </c>
      <c r="BJ113" s="15" t="s">
        <v>134</v>
      </c>
      <c r="BK113" s="165">
        <f>ROUND(I113*H113,2)</f>
        <v>17577</v>
      </c>
      <c r="BL113" s="15" t="s">
        <v>133</v>
      </c>
      <c r="BM113" s="15" t="s">
        <v>181</v>
      </c>
    </row>
    <row r="114" spans="2:63" s="10" customFormat="1" ht="29.9" customHeight="1">
      <c r="B114" s="139"/>
      <c r="C114" s="140"/>
      <c r="D114" s="152" t="s">
        <v>70</v>
      </c>
      <c r="E114" s="153" t="s">
        <v>171</v>
      </c>
      <c r="F114" s="153" t="s">
        <v>182</v>
      </c>
      <c r="G114" s="140"/>
      <c r="H114" s="140"/>
      <c r="I114" s="140"/>
      <c r="J114" s="154">
        <f>BK114</f>
        <v>776187.8999999999</v>
      </c>
      <c r="K114" s="140"/>
      <c r="L114" s="144"/>
      <c r="M114" s="145"/>
      <c r="N114" s="146"/>
      <c r="O114" s="146"/>
      <c r="P114" s="147">
        <f>SUM(P115:P128)</f>
        <v>99.299151</v>
      </c>
      <c r="Q114" s="146"/>
      <c r="R114" s="147">
        <f>SUM(R115:R128)</f>
        <v>30.509074789999996</v>
      </c>
      <c r="S114" s="146"/>
      <c r="T114" s="148">
        <f>SUM(T115:T128)</f>
        <v>0</v>
      </c>
      <c r="AR114" s="149" t="s">
        <v>20</v>
      </c>
      <c r="AT114" s="150" t="s">
        <v>70</v>
      </c>
      <c r="AU114" s="150" t="s">
        <v>20</v>
      </c>
      <c r="AY114" s="149" t="s">
        <v>126</v>
      </c>
      <c r="BK114" s="151">
        <f>SUM(BK115:BK128)</f>
        <v>776187.8999999999</v>
      </c>
    </row>
    <row r="115" spans="2:65" s="1" customFormat="1" ht="31.5" customHeight="1">
      <c r="B115" s="29"/>
      <c r="C115" s="155" t="s">
        <v>183</v>
      </c>
      <c r="D115" s="155" t="s">
        <v>128</v>
      </c>
      <c r="E115" s="156" t="s">
        <v>184</v>
      </c>
      <c r="F115" s="157" t="s">
        <v>185</v>
      </c>
      <c r="G115" s="158" t="s">
        <v>131</v>
      </c>
      <c r="H115" s="159">
        <v>5.188</v>
      </c>
      <c r="I115" s="160">
        <v>3920</v>
      </c>
      <c r="J115" s="160">
        <f>ROUND(I115*H115,2)</f>
        <v>20336.96</v>
      </c>
      <c r="K115" s="157" t="s">
        <v>132</v>
      </c>
      <c r="L115" s="49"/>
      <c r="M115" s="161" t="s">
        <v>18</v>
      </c>
      <c r="N115" s="162" t="s">
        <v>43</v>
      </c>
      <c r="O115" s="163">
        <v>3.842</v>
      </c>
      <c r="P115" s="163">
        <f>O115*H115</f>
        <v>19.932296</v>
      </c>
      <c r="Q115" s="163">
        <v>1.8775</v>
      </c>
      <c r="R115" s="163">
        <f>Q115*H115</f>
        <v>9.740469999999998</v>
      </c>
      <c r="S115" s="163">
        <v>0</v>
      </c>
      <c r="T115" s="164">
        <f>S115*H115</f>
        <v>0</v>
      </c>
      <c r="AR115" s="15" t="s">
        <v>133</v>
      </c>
      <c r="AT115" s="15" t="s">
        <v>128</v>
      </c>
      <c r="AU115" s="15" t="s">
        <v>134</v>
      </c>
      <c r="AY115" s="15" t="s">
        <v>126</v>
      </c>
      <c r="BE115" s="165">
        <f>IF(N115="základní",J115,0)</f>
        <v>0</v>
      </c>
      <c r="BF115" s="165">
        <f>IF(N115="snížená",J115,0)</f>
        <v>20336.96</v>
      </c>
      <c r="BG115" s="165">
        <f>IF(N115="zákl. přenesená",J115,0)</f>
        <v>0</v>
      </c>
      <c r="BH115" s="165">
        <f>IF(N115="sníž. přenesená",J115,0)</f>
        <v>0</v>
      </c>
      <c r="BI115" s="165">
        <f>IF(N115="nulová",J115,0)</f>
        <v>0</v>
      </c>
      <c r="BJ115" s="15" t="s">
        <v>134</v>
      </c>
      <c r="BK115" s="165">
        <f>ROUND(I115*H115,2)</f>
        <v>20336.96</v>
      </c>
      <c r="BL115" s="15" t="s">
        <v>133</v>
      </c>
      <c r="BM115" s="15" t="s">
        <v>186</v>
      </c>
    </row>
    <row r="116" spans="2:65" s="1" customFormat="1" ht="31.5" customHeight="1">
      <c r="B116" s="29"/>
      <c r="C116" s="155" t="s">
        <v>187</v>
      </c>
      <c r="D116" s="155" t="s">
        <v>128</v>
      </c>
      <c r="E116" s="156" t="s">
        <v>188</v>
      </c>
      <c r="F116" s="157" t="s">
        <v>189</v>
      </c>
      <c r="G116" s="158" t="s">
        <v>190</v>
      </c>
      <c r="H116" s="159">
        <v>15</v>
      </c>
      <c r="I116" s="160">
        <v>1200</v>
      </c>
      <c r="J116" s="160">
        <f>ROUND(I116*H116,2)</f>
        <v>18000</v>
      </c>
      <c r="K116" s="157" t="s">
        <v>132</v>
      </c>
      <c r="L116" s="49"/>
      <c r="M116" s="161" t="s">
        <v>18</v>
      </c>
      <c r="N116" s="162" t="s">
        <v>43</v>
      </c>
      <c r="O116" s="163">
        <v>1.04</v>
      </c>
      <c r="P116" s="163">
        <f>O116*H116</f>
        <v>15.600000000000001</v>
      </c>
      <c r="Q116" s="163">
        <v>0.19325</v>
      </c>
      <c r="R116" s="163">
        <f>Q116*H116</f>
        <v>2.89875</v>
      </c>
      <c r="S116" s="163">
        <v>0</v>
      </c>
      <c r="T116" s="164">
        <f>S116*H116</f>
        <v>0</v>
      </c>
      <c r="AR116" s="15" t="s">
        <v>133</v>
      </c>
      <c r="AT116" s="15" t="s">
        <v>128</v>
      </c>
      <c r="AU116" s="15" t="s">
        <v>134</v>
      </c>
      <c r="AY116" s="15" t="s">
        <v>126</v>
      </c>
      <c r="BE116" s="165">
        <f>IF(N116="základní",J116,0)</f>
        <v>0</v>
      </c>
      <c r="BF116" s="165">
        <f>IF(N116="snížená",J116,0)</f>
        <v>18000</v>
      </c>
      <c r="BG116" s="165">
        <f>IF(N116="zákl. přenesená",J116,0)</f>
        <v>0</v>
      </c>
      <c r="BH116" s="165">
        <f>IF(N116="sníž. přenesená",J116,0)</f>
        <v>0</v>
      </c>
      <c r="BI116" s="165">
        <f>IF(N116="nulová",J116,0)</f>
        <v>0</v>
      </c>
      <c r="BJ116" s="15" t="s">
        <v>134</v>
      </c>
      <c r="BK116" s="165">
        <f>ROUND(I116*H116,2)</f>
        <v>18000</v>
      </c>
      <c r="BL116" s="15" t="s">
        <v>133</v>
      </c>
      <c r="BM116" s="15" t="s">
        <v>191</v>
      </c>
    </row>
    <row r="117" spans="2:65" s="1" customFormat="1" ht="22.5" customHeight="1">
      <c r="B117" s="29"/>
      <c r="C117" s="155" t="s">
        <v>192</v>
      </c>
      <c r="D117" s="155" t="s">
        <v>128</v>
      </c>
      <c r="E117" s="156" t="s">
        <v>193</v>
      </c>
      <c r="F117" s="157" t="s">
        <v>194</v>
      </c>
      <c r="G117" s="158" t="s">
        <v>190</v>
      </c>
      <c r="H117" s="159">
        <v>72.058</v>
      </c>
      <c r="I117" s="160">
        <v>2450</v>
      </c>
      <c r="J117" s="160">
        <f>ROUND(I117*H117,2)</f>
        <v>176542.1</v>
      </c>
      <c r="K117" s="157" t="s">
        <v>18</v>
      </c>
      <c r="L117" s="49"/>
      <c r="M117" s="161" t="s">
        <v>18</v>
      </c>
      <c r="N117" s="162" t="s">
        <v>43</v>
      </c>
      <c r="O117" s="163">
        <v>0</v>
      </c>
      <c r="P117" s="163">
        <f>O117*H117</f>
        <v>0</v>
      </c>
      <c r="Q117" s="163">
        <v>0</v>
      </c>
      <c r="R117" s="163">
        <f>Q117*H117</f>
        <v>0</v>
      </c>
      <c r="S117" s="163">
        <v>0</v>
      </c>
      <c r="T117" s="164">
        <f>S117*H117</f>
        <v>0</v>
      </c>
      <c r="AR117" s="15" t="s">
        <v>133</v>
      </c>
      <c r="AT117" s="15" t="s">
        <v>128</v>
      </c>
      <c r="AU117" s="15" t="s">
        <v>134</v>
      </c>
      <c r="AY117" s="15" t="s">
        <v>126</v>
      </c>
      <c r="BE117" s="165">
        <f>IF(N117="základní",J117,0)</f>
        <v>0</v>
      </c>
      <c r="BF117" s="165">
        <f>IF(N117="snížená",J117,0)</f>
        <v>176542.1</v>
      </c>
      <c r="BG117" s="165">
        <f>IF(N117="zákl. přenesená",J117,0)</f>
        <v>0</v>
      </c>
      <c r="BH117" s="165">
        <f>IF(N117="sníž. přenesená",J117,0)</f>
        <v>0</v>
      </c>
      <c r="BI117" s="165">
        <f>IF(N117="nulová",J117,0)</f>
        <v>0</v>
      </c>
      <c r="BJ117" s="15" t="s">
        <v>134</v>
      </c>
      <c r="BK117" s="165">
        <f>ROUND(I117*H117,2)</f>
        <v>176542.1</v>
      </c>
      <c r="BL117" s="15" t="s">
        <v>133</v>
      </c>
      <c r="BM117" s="15" t="s">
        <v>195</v>
      </c>
    </row>
    <row r="118" spans="2:65" s="1" customFormat="1" ht="31.5" customHeight="1">
      <c r="B118" s="29"/>
      <c r="C118" s="155" t="s">
        <v>196</v>
      </c>
      <c r="D118" s="155" t="s">
        <v>128</v>
      </c>
      <c r="E118" s="156" t="s">
        <v>197</v>
      </c>
      <c r="F118" s="157" t="s">
        <v>198</v>
      </c>
      <c r="G118" s="158" t="s">
        <v>168</v>
      </c>
      <c r="H118" s="159">
        <v>0.125</v>
      </c>
      <c r="I118" s="160">
        <v>7200</v>
      </c>
      <c r="J118" s="160">
        <f>ROUND(I118*H118,2)</f>
        <v>900</v>
      </c>
      <c r="K118" s="157" t="s">
        <v>132</v>
      </c>
      <c r="L118" s="49"/>
      <c r="M118" s="161" t="s">
        <v>18</v>
      </c>
      <c r="N118" s="162" t="s">
        <v>43</v>
      </c>
      <c r="O118" s="163">
        <v>16.583</v>
      </c>
      <c r="P118" s="163">
        <f>O118*H118</f>
        <v>2.072875</v>
      </c>
      <c r="Q118" s="163">
        <v>0.01709</v>
      </c>
      <c r="R118" s="163">
        <f>Q118*H118</f>
        <v>0.00213625</v>
      </c>
      <c r="S118" s="163">
        <v>0</v>
      </c>
      <c r="T118" s="164">
        <f>S118*H118</f>
        <v>0</v>
      </c>
      <c r="AR118" s="15" t="s">
        <v>133</v>
      </c>
      <c r="AT118" s="15" t="s">
        <v>128</v>
      </c>
      <c r="AU118" s="15" t="s">
        <v>134</v>
      </c>
      <c r="AY118" s="15" t="s">
        <v>126</v>
      </c>
      <c r="BE118" s="165">
        <f>IF(N118="základní",J118,0)</f>
        <v>0</v>
      </c>
      <c r="BF118" s="165">
        <f>IF(N118="snížená",J118,0)</f>
        <v>900</v>
      </c>
      <c r="BG118" s="165">
        <f>IF(N118="zákl. přenesená",J118,0)</f>
        <v>0</v>
      </c>
      <c r="BH118" s="165">
        <f>IF(N118="sníž. přenesená",J118,0)</f>
        <v>0</v>
      </c>
      <c r="BI118" s="165">
        <f>IF(N118="nulová",J118,0)</f>
        <v>0</v>
      </c>
      <c r="BJ118" s="15" t="s">
        <v>134</v>
      </c>
      <c r="BK118" s="165">
        <f>ROUND(I118*H118,2)</f>
        <v>900</v>
      </c>
      <c r="BL118" s="15" t="s">
        <v>133</v>
      </c>
      <c r="BM118" s="15" t="s">
        <v>199</v>
      </c>
    </row>
    <row r="119" spans="2:65" s="1" customFormat="1" ht="22.5" customHeight="1">
      <c r="B119" s="29"/>
      <c r="C119" s="176" t="s">
        <v>200</v>
      </c>
      <c r="D119" s="176" t="s">
        <v>201</v>
      </c>
      <c r="E119" s="177" t="s">
        <v>202</v>
      </c>
      <c r="F119" s="178" t="s">
        <v>203</v>
      </c>
      <c r="G119" s="179" t="s">
        <v>168</v>
      </c>
      <c r="H119" s="180">
        <v>0.125</v>
      </c>
      <c r="I119" s="181">
        <v>19800</v>
      </c>
      <c r="J119" s="181">
        <f>ROUND(I119*H119,2)</f>
        <v>2475</v>
      </c>
      <c r="K119" s="178" t="s">
        <v>132</v>
      </c>
      <c r="L119" s="182"/>
      <c r="M119" s="183" t="s">
        <v>18</v>
      </c>
      <c r="N119" s="184" t="s">
        <v>43</v>
      </c>
      <c r="O119" s="163">
        <v>0</v>
      </c>
      <c r="P119" s="163">
        <f>O119*H119</f>
        <v>0</v>
      </c>
      <c r="Q119" s="163">
        <v>1</v>
      </c>
      <c r="R119" s="163">
        <f>Q119*H119</f>
        <v>0.125</v>
      </c>
      <c r="S119" s="163">
        <v>0</v>
      </c>
      <c r="T119" s="164">
        <f>S119*H119</f>
        <v>0</v>
      </c>
      <c r="AR119" s="15" t="s">
        <v>204</v>
      </c>
      <c r="AT119" s="15" t="s">
        <v>201</v>
      </c>
      <c r="AU119" s="15" t="s">
        <v>134</v>
      </c>
      <c r="AY119" s="15" t="s">
        <v>126</v>
      </c>
      <c r="BE119" s="165">
        <f>IF(N119="základní",J119,0)</f>
        <v>0</v>
      </c>
      <c r="BF119" s="165">
        <f>IF(N119="snížená",J119,0)</f>
        <v>2475</v>
      </c>
      <c r="BG119" s="165">
        <f>IF(N119="zákl. přenesená",J119,0)</f>
        <v>0</v>
      </c>
      <c r="BH119" s="165">
        <f>IF(N119="sníž. přenesená",J119,0)</f>
        <v>0</v>
      </c>
      <c r="BI119" s="165">
        <f>IF(N119="nulová",J119,0)</f>
        <v>0</v>
      </c>
      <c r="BJ119" s="15" t="s">
        <v>134</v>
      </c>
      <c r="BK119" s="165">
        <f>ROUND(I119*H119,2)</f>
        <v>2475</v>
      </c>
      <c r="BL119" s="15" t="s">
        <v>133</v>
      </c>
      <c r="BM119" s="15" t="s">
        <v>205</v>
      </c>
    </row>
    <row r="120" spans="2:47" s="1" customFormat="1" ht="19">
      <c r="B120" s="29"/>
      <c r="C120" s="51"/>
      <c r="D120" s="168" t="s">
        <v>206</v>
      </c>
      <c r="E120" s="51"/>
      <c r="F120" s="185" t="s">
        <v>207</v>
      </c>
      <c r="G120" s="51"/>
      <c r="H120" s="51"/>
      <c r="I120" s="51"/>
      <c r="J120" s="51"/>
      <c r="K120" s="51"/>
      <c r="L120" s="49"/>
      <c r="M120" s="66"/>
      <c r="N120" s="30"/>
      <c r="O120" s="30"/>
      <c r="P120" s="30"/>
      <c r="Q120" s="30"/>
      <c r="R120" s="30"/>
      <c r="S120" s="30"/>
      <c r="T120" s="67"/>
      <c r="AT120" s="15" t="s">
        <v>206</v>
      </c>
      <c r="AU120" s="15" t="s">
        <v>134</v>
      </c>
    </row>
    <row r="121" spans="2:65" s="1" customFormat="1" ht="22.5" customHeight="1">
      <c r="B121" s="29"/>
      <c r="C121" s="155" t="s">
        <v>208</v>
      </c>
      <c r="D121" s="155" t="s">
        <v>128</v>
      </c>
      <c r="E121" s="156" t="s">
        <v>209</v>
      </c>
      <c r="F121" s="157" t="s">
        <v>210</v>
      </c>
      <c r="G121" s="158" t="s">
        <v>190</v>
      </c>
      <c r="H121" s="159">
        <v>1.901</v>
      </c>
      <c r="I121" s="160">
        <v>205</v>
      </c>
      <c r="J121" s="160">
        <f aca="true" t="shared" si="10" ref="J121:J128">ROUND(I121*H121,2)</f>
        <v>389.71</v>
      </c>
      <c r="K121" s="157" t="s">
        <v>132</v>
      </c>
      <c r="L121" s="49"/>
      <c r="M121" s="161" t="s">
        <v>18</v>
      </c>
      <c r="N121" s="162" t="s">
        <v>43</v>
      </c>
      <c r="O121" s="163">
        <v>0.3</v>
      </c>
      <c r="P121" s="163">
        <f aca="true" t="shared" si="11" ref="P121:P128">O121*H121</f>
        <v>0.5703</v>
      </c>
      <c r="Q121" s="163">
        <v>0.0011</v>
      </c>
      <c r="R121" s="163">
        <f aca="true" t="shared" si="12" ref="R121:R128">Q121*H121</f>
        <v>0.0020911000000000003</v>
      </c>
      <c r="S121" s="163">
        <v>0</v>
      </c>
      <c r="T121" s="164">
        <f aca="true" t="shared" si="13" ref="T121:T128">S121*H121</f>
        <v>0</v>
      </c>
      <c r="AR121" s="15" t="s">
        <v>133</v>
      </c>
      <c r="AT121" s="15" t="s">
        <v>128</v>
      </c>
      <c r="AU121" s="15" t="s">
        <v>134</v>
      </c>
      <c r="AY121" s="15" t="s">
        <v>126</v>
      </c>
      <c r="BE121" s="165">
        <f aca="true" t="shared" si="14" ref="BE121:BE128">IF(N121="základní",J121,0)</f>
        <v>0</v>
      </c>
      <c r="BF121" s="165">
        <f aca="true" t="shared" si="15" ref="BF121:BF128">IF(N121="snížená",J121,0)</f>
        <v>389.71</v>
      </c>
      <c r="BG121" s="165">
        <f aca="true" t="shared" si="16" ref="BG121:BG128">IF(N121="zákl. přenesená",J121,0)</f>
        <v>0</v>
      </c>
      <c r="BH121" s="165">
        <f aca="true" t="shared" si="17" ref="BH121:BH128">IF(N121="sníž. přenesená",J121,0)</f>
        <v>0</v>
      </c>
      <c r="BI121" s="165">
        <f aca="true" t="shared" si="18" ref="BI121:BI128">IF(N121="nulová",J121,0)</f>
        <v>0</v>
      </c>
      <c r="BJ121" s="15" t="s">
        <v>134</v>
      </c>
      <c r="BK121" s="165">
        <f aca="true" t="shared" si="19" ref="BK121:BK128">ROUND(I121*H121,2)</f>
        <v>389.71</v>
      </c>
      <c r="BL121" s="15" t="s">
        <v>133</v>
      </c>
      <c r="BM121" s="15" t="s">
        <v>211</v>
      </c>
    </row>
    <row r="122" spans="2:65" s="1" customFormat="1" ht="22.5" customHeight="1">
      <c r="B122" s="29"/>
      <c r="C122" s="155" t="s">
        <v>212</v>
      </c>
      <c r="D122" s="155" t="s">
        <v>128</v>
      </c>
      <c r="E122" s="156" t="s">
        <v>213</v>
      </c>
      <c r="F122" s="157" t="s">
        <v>214</v>
      </c>
      <c r="G122" s="158" t="s">
        <v>190</v>
      </c>
      <c r="H122" s="159">
        <v>19.818</v>
      </c>
      <c r="I122" s="160">
        <v>22100</v>
      </c>
      <c r="J122" s="160">
        <f t="shared" si="10"/>
        <v>437977.8</v>
      </c>
      <c r="K122" s="157" t="s">
        <v>18</v>
      </c>
      <c r="L122" s="49"/>
      <c r="M122" s="161" t="s">
        <v>18</v>
      </c>
      <c r="N122" s="162" t="s">
        <v>43</v>
      </c>
      <c r="O122" s="163">
        <v>0</v>
      </c>
      <c r="P122" s="163">
        <f t="shared" si="11"/>
        <v>0</v>
      </c>
      <c r="Q122" s="163">
        <v>0</v>
      </c>
      <c r="R122" s="163">
        <f t="shared" si="12"/>
        <v>0</v>
      </c>
      <c r="S122" s="163">
        <v>0</v>
      </c>
      <c r="T122" s="164">
        <f t="shared" si="13"/>
        <v>0</v>
      </c>
      <c r="AR122" s="15" t="s">
        <v>133</v>
      </c>
      <c r="AT122" s="15" t="s">
        <v>128</v>
      </c>
      <c r="AU122" s="15" t="s">
        <v>134</v>
      </c>
      <c r="AY122" s="15" t="s">
        <v>126</v>
      </c>
      <c r="BE122" s="165">
        <f t="shared" si="14"/>
        <v>0</v>
      </c>
      <c r="BF122" s="165">
        <f t="shared" si="15"/>
        <v>437977.8</v>
      </c>
      <c r="BG122" s="165">
        <f t="shared" si="16"/>
        <v>0</v>
      </c>
      <c r="BH122" s="165">
        <f t="shared" si="17"/>
        <v>0</v>
      </c>
      <c r="BI122" s="165">
        <f t="shared" si="18"/>
        <v>0</v>
      </c>
      <c r="BJ122" s="15" t="s">
        <v>134</v>
      </c>
      <c r="BK122" s="165">
        <f t="shared" si="19"/>
        <v>437977.8</v>
      </c>
      <c r="BL122" s="15" t="s">
        <v>133</v>
      </c>
      <c r="BM122" s="15" t="s">
        <v>215</v>
      </c>
    </row>
    <row r="123" spans="2:65" s="1" customFormat="1" ht="31.5" customHeight="1">
      <c r="B123" s="29"/>
      <c r="C123" s="155" t="s">
        <v>8</v>
      </c>
      <c r="D123" s="155" t="s">
        <v>128</v>
      </c>
      <c r="E123" s="156" t="s">
        <v>216</v>
      </c>
      <c r="F123" s="157" t="s">
        <v>217</v>
      </c>
      <c r="G123" s="158" t="s">
        <v>190</v>
      </c>
      <c r="H123" s="159">
        <v>113.192</v>
      </c>
      <c r="I123" s="160">
        <v>684</v>
      </c>
      <c r="J123" s="160">
        <f t="shared" si="10"/>
        <v>77423.33</v>
      </c>
      <c r="K123" s="157" t="s">
        <v>132</v>
      </c>
      <c r="L123" s="49"/>
      <c r="M123" s="161" t="s">
        <v>18</v>
      </c>
      <c r="N123" s="162" t="s">
        <v>43</v>
      </c>
      <c r="O123" s="163">
        <v>0.54</v>
      </c>
      <c r="P123" s="163">
        <f t="shared" si="11"/>
        <v>61.12368</v>
      </c>
      <c r="Q123" s="163">
        <v>0.08707</v>
      </c>
      <c r="R123" s="163">
        <f t="shared" si="12"/>
        <v>9.85562744</v>
      </c>
      <c r="S123" s="163">
        <v>0</v>
      </c>
      <c r="T123" s="164">
        <f t="shared" si="13"/>
        <v>0</v>
      </c>
      <c r="AR123" s="15" t="s">
        <v>133</v>
      </c>
      <c r="AT123" s="15" t="s">
        <v>128</v>
      </c>
      <c r="AU123" s="15" t="s">
        <v>134</v>
      </c>
      <c r="AY123" s="15" t="s">
        <v>126</v>
      </c>
      <c r="BE123" s="165">
        <f t="shared" si="14"/>
        <v>0</v>
      </c>
      <c r="BF123" s="165">
        <f t="shared" si="15"/>
        <v>77423.33</v>
      </c>
      <c r="BG123" s="165">
        <f t="shared" si="16"/>
        <v>0</v>
      </c>
      <c r="BH123" s="165">
        <f t="shared" si="17"/>
        <v>0</v>
      </c>
      <c r="BI123" s="165">
        <f t="shared" si="18"/>
        <v>0</v>
      </c>
      <c r="BJ123" s="15" t="s">
        <v>134</v>
      </c>
      <c r="BK123" s="165">
        <f t="shared" si="19"/>
        <v>77423.33</v>
      </c>
      <c r="BL123" s="15" t="s">
        <v>133</v>
      </c>
      <c r="BM123" s="15" t="s">
        <v>218</v>
      </c>
    </row>
    <row r="124" spans="2:65" s="1" customFormat="1" ht="22.5" customHeight="1">
      <c r="B124" s="29"/>
      <c r="C124" s="176" t="s">
        <v>219</v>
      </c>
      <c r="D124" s="176" t="s">
        <v>201</v>
      </c>
      <c r="E124" s="177" t="s">
        <v>220</v>
      </c>
      <c r="F124" s="178" t="s">
        <v>221</v>
      </c>
      <c r="G124" s="179" t="s">
        <v>222</v>
      </c>
      <c r="H124" s="180">
        <v>8</v>
      </c>
      <c r="I124" s="181">
        <v>237</v>
      </c>
      <c r="J124" s="181">
        <f t="shared" si="10"/>
        <v>1896</v>
      </c>
      <c r="K124" s="178" t="s">
        <v>132</v>
      </c>
      <c r="L124" s="182"/>
      <c r="M124" s="183" t="s">
        <v>18</v>
      </c>
      <c r="N124" s="184" t="s">
        <v>43</v>
      </c>
      <c r="O124" s="163">
        <v>0</v>
      </c>
      <c r="P124" s="163">
        <f t="shared" si="11"/>
        <v>0</v>
      </c>
      <c r="Q124" s="163">
        <v>0.041</v>
      </c>
      <c r="R124" s="163">
        <f t="shared" si="12"/>
        <v>0.328</v>
      </c>
      <c r="S124" s="163">
        <v>0</v>
      </c>
      <c r="T124" s="164">
        <f t="shared" si="13"/>
        <v>0</v>
      </c>
      <c r="AR124" s="15" t="s">
        <v>204</v>
      </c>
      <c r="AT124" s="15" t="s">
        <v>201</v>
      </c>
      <c r="AU124" s="15" t="s">
        <v>134</v>
      </c>
      <c r="AY124" s="15" t="s">
        <v>126</v>
      </c>
      <c r="BE124" s="165">
        <f t="shared" si="14"/>
        <v>0</v>
      </c>
      <c r="BF124" s="165">
        <f t="shared" si="15"/>
        <v>1896</v>
      </c>
      <c r="BG124" s="165">
        <f t="shared" si="16"/>
        <v>0</v>
      </c>
      <c r="BH124" s="165">
        <f t="shared" si="17"/>
        <v>0</v>
      </c>
      <c r="BI124" s="165">
        <f t="shared" si="18"/>
        <v>0</v>
      </c>
      <c r="BJ124" s="15" t="s">
        <v>134</v>
      </c>
      <c r="BK124" s="165">
        <f t="shared" si="19"/>
        <v>1896</v>
      </c>
      <c r="BL124" s="15" t="s">
        <v>133</v>
      </c>
      <c r="BM124" s="15" t="s">
        <v>223</v>
      </c>
    </row>
    <row r="125" spans="2:65" s="1" customFormat="1" ht="22.5" customHeight="1">
      <c r="B125" s="29"/>
      <c r="C125" s="176" t="s">
        <v>224</v>
      </c>
      <c r="D125" s="176" t="s">
        <v>201</v>
      </c>
      <c r="E125" s="177" t="s">
        <v>225</v>
      </c>
      <c r="F125" s="178" t="s">
        <v>226</v>
      </c>
      <c r="G125" s="179" t="s">
        <v>222</v>
      </c>
      <c r="H125" s="180">
        <v>5</v>
      </c>
      <c r="I125" s="181">
        <v>577</v>
      </c>
      <c r="J125" s="181">
        <f t="shared" si="10"/>
        <v>2885</v>
      </c>
      <c r="K125" s="178" t="s">
        <v>132</v>
      </c>
      <c r="L125" s="182"/>
      <c r="M125" s="183" t="s">
        <v>18</v>
      </c>
      <c r="N125" s="184" t="s">
        <v>43</v>
      </c>
      <c r="O125" s="163">
        <v>0</v>
      </c>
      <c r="P125" s="163">
        <f t="shared" si="11"/>
        <v>0</v>
      </c>
      <c r="Q125" s="163">
        <v>0.032</v>
      </c>
      <c r="R125" s="163">
        <f t="shared" si="12"/>
        <v>0.16</v>
      </c>
      <c r="S125" s="163">
        <v>0</v>
      </c>
      <c r="T125" s="164">
        <f t="shared" si="13"/>
        <v>0</v>
      </c>
      <c r="AR125" s="15" t="s">
        <v>204</v>
      </c>
      <c r="AT125" s="15" t="s">
        <v>201</v>
      </c>
      <c r="AU125" s="15" t="s">
        <v>134</v>
      </c>
      <c r="AY125" s="15" t="s">
        <v>126</v>
      </c>
      <c r="BE125" s="165">
        <f t="shared" si="14"/>
        <v>0</v>
      </c>
      <c r="BF125" s="165">
        <f t="shared" si="15"/>
        <v>2885</v>
      </c>
      <c r="BG125" s="165">
        <f t="shared" si="16"/>
        <v>0</v>
      </c>
      <c r="BH125" s="165">
        <f t="shared" si="17"/>
        <v>0</v>
      </c>
      <c r="BI125" s="165">
        <f t="shared" si="18"/>
        <v>0</v>
      </c>
      <c r="BJ125" s="15" t="s">
        <v>134</v>
      </c>
      <c r="BK125" s="165">
        <f t="shared" si="19"/>
        <v>2885</v>
      </c>
      <c r="BL125" s="15" t="s">
        <v>133</v>
      </c>
      <c r="BM125" s="15" t="s">
        <v>227</v>
      </c>
    </row>
    <row r="126" spans="2:65" s="1" customFormat="1" ht="22.5" customHeight="1">
      <c r="B126" s="29"/>
      <c r="C126" s="176" t="s">
        <v>228</v>
      </c>
      <c r="D126" s="176" t="s">
        <v>201</v>
      </c>
      <c r="E126" s="177" t="s">
        <v>229</v>
      </c>
      <c r="F126" s="178" t="s">
        <v>230</v>
      </c>
      <c r="G126" s="179" t="s">
        <v>222</v>
      </c>
      <c r="H126" s="180">
        <v>2</v>
      </c>
      <c r="I126" s="181">
        <v>1120</v>
      </c>
      <c r="J126" s="181">
        <f t="shared" si="10"/>
        <v>2240</v>
      </c>
      <c r="K126" s="178" t="s">
        <v>132</v>
      </c>
      <c r="L126" s="182"/>
      <c r="M126" s="183" t="s">
        <v>18</v>
      </c>
      <c r="N126" s="184" t="s">
        <v>43</v>
      </c>
      <c r="O126" s="163">
        <v>0</v>
      </c>
      <c r="P126" s="163">
        <f t="shared" si="11"/>
        <v>0</v>
      </c>
      <c r="Q126" s="163">
        <v>0.054</v>
      </c>
      <c r="R126" s="163">
        <f t="shared" si="12"/>
        <v>0.108</v>
      </c>
      <c r="S126" s="163">
        <v>0</v>
      </c>
      <c r="T126" s="164">
        <f t="shared" si="13"/>
        <v>0</v>
      </c>
      <c r="AR126" s="15" t="s">
        <v>204</v>
      </c>
      <c r="AT126" s="15" t="s">
        <v>201</v>
      </c>
      <c r="AU126" s="15" t="s">
        <v>134</v>
      </c>
      <c r="AY126" s="15" t="s">
        <v>126</v>
      </c>
      <c r="BE126" s="165">
        <f t="shared" si="14"/>
        <v>0</v>
      </c>
      <c r="BF126" s="165">
        <f t="shared" si="15"/>
        <v>2240</v>
      </c>
      <c r="BG126" s="165">
        <f t="shared" si="16"/>
        <v>0</v>
      </c>
      <c r="BH126" s="165">
        <f t="shared" si="17"/>
        <v>0</v>
      </c>
      <c r="BI126" s="165">
        <f t="shared" si="18"/>
        <v>0</v>
      </c>
      <c r="BJ126" s="15" t="s">
        <v>134</v>
      </c>
      <c r="BK126" s="165">
        <f t="shared" si="19"/>
        <v>2240</v>
      </c>
      <c r="BL126" s="15" t="s">
        <v>133</v>
      </c>
      <c r="BM126" s="15" t="s">
        <v>231</v>
      </c>
    </row>
    <row r="127" spans="2:65" s="1" customFormat="1" ht="22.5" customHeight="1">
      <c r="B127" s="29"/>
      <c r="C127" s="176" t="s">
        <v>232</v>
      </c>
      <c r="D127" s="176" t="s">
        <v>201</v>
      </c>
      <c r="E127" s="177" t="s">
        <v>233</v>
      </c>
      <c r="F127" s="178" t="s">
        <v>234</v>
      </c>
      <c r="G127" s="179" t="s">
        <v>222</v>
      </c>
      <c r="H127" s="180">
        <v>53</v>
      </c>
      <c r="I127" s="181">
        <v>602</v>
      </c>
      <c r="J127" s="181">
        <f t="shared" si="10"/>
        <v>31906</v>
      </c>
      <c r="K127" s="178" t="s">
        <v>132</v>
      </c>
      <c r="L127" s="182"/>
      <c r="M127" s="183" t="s">
        <v>18</v>
      </c>
      <c r="N127" s="184" t="s">
        <v>43</v>
      </c>
      <c r="O127" s="163">
        <v>0</v>
      </c>
      <c r="P127" s="163">
        <f t="shared" si="11"/>
        <v>0</v>
      </c>
      <c r="Q127" s="163">
        <v>0.125</v>
      </c>
      <c r="R127" s="163">
        <f t="shared" si="12"/>
        <v>6.625</v>
      </c>
      <c r="S127" s="163">
        <v>0</v>
      </c>
      <c r="T127" s="164">
        <f t="shared" si="13"/>
        <v>0</v>
      </c>
      <c r="AR127" s="15" t="s">
        <v>204</v>
      </c>
      <c r="AT127" s="15" t="s">
        <v>201</v>
      </c>
      <c r="AU127" s="15" t="s">
        <v>134</v>
      </c>
      <c r="AY127" s="15" t="s">
        <v>126</v>
      </c>
      <c r="BE127" s="165">
        <f t="shared" si="14"/>
        <v>0</v>
      </c>
      <c r="BF127" s="165">
        <f t="shared" si="15"/>
        <v>31906</v>
      </c>
      <c r="BG127" s="165">
        <f t="shared" si="16"/>
        <v>0</v>
      </c>
      <c r="BH127" s="165">
        <f t="shared" si="17"/>
        <v>0</v>
      </c>
      <c r="BI127" s="165">
        <f t="shared" si="18"/>
        <v>0</v>
      </c>
      <c r="BJ127" s="15" t="s">
        <v>134</v>
      </c>
      <c r="BK127" s="165">
        <f t="shared" si="19"/>
        <v>31906</v>
      </c>
      <c r="BL127" s="15" t="s">
        <v>133</v>
      </c>
      <c r="BM127" s="15" t="s">
        <v>235</v>
      </c>
    </row>
    <row r="128" spans="2:65" s="1" customFormat="1" ht="22.5" customHeight="1">
      <c r="B128" s="29"/>
      <c r="C128" s="176" t="s">
        <v>236</v>
      </c>
      <c r="D128" s="176" t="s">
        <v>201</v>
      </c>
      <c r="E128" s="177" t="s">
        <v>237</v>
      </c>
      <c r="F128" s="178" t="s">
        <v>238</v>
      </c>
      <c r="G128" s="179" t="s">
        <v>222</v>
      </c>
      <c r="H128" s="180">
        <v>8</v>
      </c>
      <c r="I128" s="181">
        <v>402</v>
      </c>
      <c r="J128" s="181">
        <f t="shared" si="10"/>
        <v>3216</v>
      </c>
      <c r="K128" s="178" t="s">
        <v>132</v>
      </c>
      <c r="L128" s="182"/>
      <c r="M128" s="183" t="s">
        <v>18</v>
      </c>
      <c r="N128" s="184" t="s">
        <v>43</v>
      </c>
      <c r="O128" s="163">
        <v>0</v>
      </c>
      <c r="P128" s="163">
        <f t="shared" si="11"/>
        <v>0</v>
      </c>
      <c r="Q128" s="163">
        <v>0.083</v>
      </c>
      <c r="R128" s="163">
        <f t="shared" si="12"/>
        <v>0.664</v>
      </c>
      <c r="S128" s="163">
        <v>0</v>
      </c>
      <c r="T128" s="164">
        <f t="shared" si="13"/>
        <v>0</v>
      </c>
      <c r="AR128" s="15" t="s">
        <v>204</v>
      </c>
      <c r="AT128" s="15" t="s">
        <v>201</v>
      </c>
      <c r="AU128" s="15" t="s">
        <v>134</v>
      </c>
      <c r="AY128" s="15" t="s">
        <v>126</v>
      </c>
      <c r="BE128" s="165">
        <f t="shared" si="14"/>
        <v>0</v>
      </c>
      <c r="BF128" s="165">
        <f t="shared" si="15"/>
        <v>3216</v>
      </c>
      <c r="BG128" s="165">
        <f t="shared" si="16"/>
        <v>0</v>
      </c>
      <c r="BH128" s="165">
        <f t="shared" si="17"/>
        <v>0</v>
      </c>
      <c r="BI128" s="165">
        <f t="shared" si="18"/>
        <v>0</v>
      </c>
      <c r="BJ128" s="15" t="s">
        <v>134</v>
      </c>
      <c r="BK128" s="165">
        <f t="shared" si="19"/>
        <v>3216</v>
      </c>
      <c r="BL128" s="15" t="s">
        <v>133</v>
      </c>
      <c r="BM128" s="15" t="s">
        <v>239</v>
      </c>
    </row>
    <row r="129" spans="2:63" s="10" customFormat="1" ht="29.9" customHeight="1">
      <c r="B129" s="139"/>
      <c r="C129" s="140"/>
      <c r="D129" s="152" t="s">
        <v>70</v>
      </c>
      <c r="E129" s="153" t="s">
        <v>133</v>
      </c>
      <c r="F129" s="153" t="s">
        <v>240</v>
      </c>
      <c r="G129" s="140"/>
      <c r="H129" s="140"/>
      <c r="I129" s="140"/>
      <c r="J129" s="154">
        <f>BK129</f>
        <v>291907.32</v>
      </c>
      <c r="K129" s="140"/>
      <c r="L129" s="144"/>
      <c r="M129" s="145"/>
      <c r="N129" s="146"/>
      <c r="O129" s="146"/>
      <c r="P129" s="147">
        <f>SUM(P130:P143)</f>
        <v>176.53617999999997</v>
      </c>
      <c r="Q129" s="146"/>
      <c r="R129" s="147">
        <f>SUM(R130:R143)</f>
        <v>15.03908725</v>
      </c>
      <c r="S129" s="146"/>
      <c r="T129" s="148">
        <f>SUM(T130:T143)</f>
        <v>0</v>
      </c>
      <c r="AR129" s="149" t="s">
        <v>20</v>
      </c>
      <c r="AT129" s="150" t="s">
        <v>70</v>
      </c>
      <c r="AU129" s="150" t="s">
        <v>20</v>
      </c>
      <c r="AY129" s="149" t="s">
        <v>126</v>
      </c>
      <c r="BK129" s="151">
        <f>SUM(BK130:BK143)</f>
        <v>291907.32</v>
      </c>
    </row>
    <row r="130" spans="2:65" s="1" customFormat="1" ht="69.75" customHeight="1">
      <c r="B130" s="29"/>
      <c r="C130" s="155" t="s">
        <v>241</v>
      </c>
      <c r="D130" s="155" t="s">
        <v>128</v>
      </c>
      <c r="E130" s="156" t="s">
        <v>242</v>
      </c>
      <c r="F130" s="157" t="s">
        <v>243</v>
      </c>
      <c r="G130" s="158" t="s">
        <v>190</v>
      </c>
      <c r="H130" s="159">
        <v>162.64</v>
      </c>
      <c r="I130" s="160">
        <v>525</v>
      </c>
      <c r="J130" s="160">
        <f>ROUND(I130*H130,2)</f>
        <v>85386</v>
      </c>
      <c r="K130" s="157" t="s">
        <v>132</v>
      </c>
      <c r="L130" s="49"/>
      <c r="M130" s="161" t="s">
        <v>18</v>
      </c>
      <c r="N130" s="162" t="s">
        <v>43</v>
      </c>
      <c r="O130" s="163">
        <v>0.12</v>
      </c>
      <c r="P130" s="163">
        <f>O130*H130</f>
        <v>19.516799999999996</v>
      </c>
      <c r="Q130" s="163">
        <v>0.00958</v>
      </c>
      <c r="R130" s="163">
        <f>Q130*H130</f>
        <v>1.5580911999999998</v>
      </c>
      <c r="S130" s="163">
        <v>0</v>
      </c>
      <c r="T130" s="164">
        <f>S130*H130</f>
        <v>0</v>
      </c>
      <c r="AR130" s="15" t="s">
        <v>133</v>
      </c>
      <c r="AT130" s="15" t="s">
        <v>128</v>
      </c>
      <c r="AU130" s="15" t="s">
        <v>134</v>
      </c>
      <c r="AY130" s="15" t="s">
        <v>126</v>
      </c>
      <c r="BE130" s="165">
        <f>IF(N130="základní",J130,0)</f>
        <v>0</v>
      </c>
      <c r="BF130" s="165">
        <f>IF(N130="snížená",J130,0)</f>
        <v>85386</v>
      </c>
      <c r="BG130" s="165">
        <f>IF(N130="zákl. přenesená",J130,0)</f>
        <v>0</v>
      </c>
      <c r="BH130" s="165">
        <f>IF(N130="sníž. přenesená",J130,0)</f>
        <v>0</v>
      </c>
      <c r="BI130" s="165">
        <f>IF(N130="nulová",J130,0)</f>
        <v>0</v>
      </c>
      <c r="BJ130" s="15" t="s">
        <v>134</v>
      </c>
      <c r="BK130" s="165">
        <f>ROUND(I130*H130,2)</f>
        <v>85386</v>
      </c>
      <c r="BL130" s="15" t="s">
        <v>133</v>
      </c>
      <c r="BM130" s="15" t="s">
        <v>244</v>
      </c>
    </row>
    <row r="131" spans="2:65" s="1" customFormat="1" ht="57" customHeight="1">
      <c r="B131" s="29"/>
      <c r="C131" s="155" t="s">
        <v>245</v>
      </c>
      <c r="D131" s="155" t="s">
        <v>128</v>
      </c>
      <c r="E131" s="156" t="s">
        <v>246</v>
      </c>
      <c r="F131" s="157" t="s">
        <v>247</v>
      </c>
      <c r="G131" s="158" t="s">
        <v>168</v>
      </c>
      <c r="H131" s="159">
        <v>0.305</v>
      </c>
      <c r="I131" s="160">
        <v>25700</v>
      </c>
      <c r="J131" s="160">
        <f>ROUND(I131*H131,2)</f>
        <v>7838.5</v>
      </c>
      <c r="K131" s="157" t="s">
        <v>132</v>
      </c>
      <c r="L131" s="49"/>
      <c r="M131" s="161" t="s">
        <v>18</v>
      </c>
      <c r="N131" s="162" t="s">
        <v>43</v>
      </c>
      <c r="O131" s="163">
        <v>15.211</v>
      </c>
      <c r="P131" s="163">
        <f>O131*H131</f>
        <v>4.639355</v>
      </c>
      <c r="Q131" s="163">
        <v>1.05306</v>
      </c>
      <c r="R131" s="163">
        <f>Q131*H131</f>
        <v>0.3211833</v>
      </c>
      <c r="S131" s="163">
        <v>0</v>
      </c>
      <c r="T131" s="164">
        <f>S131*H131</f>
        <v>0</v>
      </c>
      <c r="AR131" s="15" t="s">
        <v>133</v>
      </c>
      <c r="AT131" s="15" t="s">
        <v>128</v>
      </c>
      <c r="AU131" s="15" t="s">
        <v>134</v>
      </c>
      <c r="AY131" s="15" t="s">
        <v>126</v>
      </c>
      <c r="BE131" s="165">
        <f>IF(N131="základní",J131,0)</f>
        <v>0</v>
      </c>
      <c r="BF131" s="165">
        <f>IF(N131="snížená",J131,0)</f>
        <v>7838.5</v>
      </c>
      <c r="BG131" s="165">
        <f>IF(N131="zákl. přenesená",J131,0)</f>
        <v>0</v>
      </c>
      <c r="BH131" s="165">
        <f>IF(N131="sníž. přenesená",J131,0)</f>
        <v>0</v>
      </c>
      <c r="BI131" s="165">
        <f>IF(N131="nulová",J131,0)</f>
        <v>0</v>
      </c>
      <c r="BJ131" s="15" t="s">
        <v>134</v>
      </c>
      <c r="BK131" s="165">
        <f>ROUND(I131*H131,2)</f>
        <v>7838.5</v>
      </c>
      <c r="BL131" s="15" t="s">
        <v>133</v>
      </c>
      <c r="BM131" s="15" t="s">
        <v>248</v>
      </c>
    </row>
    <row r="132" spans="2:65" s="1" customFormat="1" ht="31.5" customHeight="1">
      <c r="B132" s="29"/>
      <c r="C132" s="155" t="s">
        <v>249</v>
      </c>
      <c r="D132" s="155" t="s">
        <v>128</v>
      </c>
      <c r="E132" s="156" t="s">
        <v>250</v>
      </c>
      <c r="F132" s="157" t="s">
        <v>251</v>
      </c>
      <c r="G132" s="158" t="s">
        <v>168</v>
      </c>
      <c r="H132" s="159">
        <v>5.867</v>
      </c>
      <c r="I132" s="160">
        <v>7200</v>
      </c>
      <c r="J132" s="160">
        <f>ROUND(I132*H132,2)</f>
        <v>42242.4</v>
      </c>
      <c r="K132" s="157" t="s">
        <v>132</v>
      </c>
      <c r="L132" s="49"/>
      <c r="M132" s="161" t="s">
        <v>18</v>
      </c>
      <c r="N132" s="162" t="s">
        <v>43</v>
      </c>
      <c r="O132" s="163">
        <v>16.583</v>
      </c>
      <c r="P132" s="163">
        <f>O132*H132</f>
        <v>97.29246099999999</v>
      </c>
      <c r="Q132" s="163">
        <v>0.01709</v>
      </c>
      <c r="R132" s="163">
        <f>Q132*H132</f>
        <v>0.10026703000000001</v>
      </c>
      <c r="S132" s="163">
        <v>0</v>
      </c>
      <c r="T132" s="164">
        <f>S132*H132</f>
        <v>0</v>
      </c>
      <c r="AR132" s="15" t="s">
        <v>133</v>
      </c>
      <c r="AT132" s="15" t="s">
        <v>128</v>
      </c>
      <c r="AU132" s="15" t="s">
        <v>134</v>
      </c>
      <c r="AY132" s="15" t="s">
        <v>126</v>
      </c>
      <c r="BE132" s="165">
        <f>IF(N132="základní",J132,0)</f>
        <v>0</v>
      </c>
      <c r="BF132" s="165">
        <f>IF(N132="snížená",J132,0)</f>
        <v>42242.4</v>
      </c>
      <c r="BG132" s="165">
        <f>IF(N132="zákl. přenesená",J132,0)</f>
        <v>0</v>
      </c>
      <c r="BH132" s="165">
        <f>IF(N132="sníž. přenesená",J132,0)</f>
        <v>0</v>
      </c>
      <c r="BI132" s="165">
        <f>IF(N132="nulová",J132,0)</f>
        <v>0</v>
      </c>
      <c r="BJ132" s="15" t="s">
        <v>134</v>
      </c>
      <c r="BK132" s="165">
        <f>ROUND(I132*H132,2)</f>
        <v>42242.4</v>
      </c>
      <c r="BL132" s="15" t="s">
        <v>133</v>
      </c>
      <c r="BM132" s="15" t="s">
        <v>252</v>
      </c>
    </row>
    <row r="133" spans="2:65" s="1" customFormat="1" ht="22.5" customHeight="1">
      <c r="B133" s="29"/>
      <c r="C133" s="176" t="s">
        <v>25</v>
      </c>
      <c r="D133" s="176" t="s">
        <v>201</v>
      </c>
      <c r="E133" s="177" t="s">
        <v>253</v>
      </c>
      <c r="F133" s="178" t="s">
        <v>254</v>
      </c>
      <c r="G133" s="179" t="s">
        <v>168</v>
      </c>
      <c r="H133" s="180">
        <v>1.238</v>
      </c>
      <c r="I133" s="181">
        <v>19300</v>
      </c>
      <c r="J133" s="181">
        <f>ROUND(I133*H133,2)</f>
        <v>23893.4</v>
      </c>
      <c r="K133" s="178" t="s">
        <v>132</v>
      </c>
      <c r="L133" s="182"/>
      <c r="M133" s="183" t="s">
        <v>18</v>
      </c>
      <c r="N133" s="184" t="s">
        <v>43</v>
      </c>
      <c r="O133" s="163">
        <v>0</v>
      </c>
      <c r="P133" s="163">
        <f>O133*H133</f>
        <v>0</v>
      </c>
      <c r="Q133" s="163">
        <v>1</v>
      </c>
      <c r="R133" s="163">
        <f>Q133*H133</f>
        <v>1.238</v>
      </c>
      <c r="S133" s="163">
        <v>0</v>
      </c>
      <c r="T133" s="164">
        <f>S133*H133</f>
        <v>0</v>
      </c>
      <c r="AR133" s="15" t="s">
        <v>204</v>
      </c>
      <c r="AT133" s="15" t="s">
        <v>201</v>
      </c>
      <c r="AU133" s="15" t="s">
        <v>134</v>
      </c>
      <c r="AY133" s="15" t="s">
        <v>126</v>
      </c>
      <c r="BE133" s="165">
        <f>IF(N133="základní",J133,0)</f>
        <v>0</v>
      </c>
      <c r="BF133" s="165">
        <f>IF(N133="snížená",J133,0)</f>
        <v>23893.4</v>
      </c>
      <c r="BG133" s="165">
        <f>IF(N133="zákl. přenesená",J133,0)</f>
        <v>0</v>
      </c>
      <c r="BH133" s="165">
        <f>IF(N133="sníž. přenesená",J133,0)</f>
        <v>0</v>
      </c>
      <c r="BI133" s="165">
        <f>IF(N133="nulová",J133,0)</f>
        <v>0</v>
      </c>
      <c r="BJ133" s="15" t="s">
        <v>134</v>
      </c>
      <c r="BK133" s="165">
        <f>ROUND(I133*H133,2)</f>
        <v>23893.4</v>
      </c>
      <c r="BL133" s="15" t="s">
        <v>133</v>
      </c>
      <c r="BM133" s="15" t="s">
        <v>255</v>
      </c>
    </row>
    <row r="134" spans="2:47" s="1" customFormat="1" ht="19">
      <c r="B134" s="29"/>
      <c r="C134" s="51"/>
      <c r="D134" s="168" t="s">
        <v>206</v>
      </c>
      <c r="E134" s="51"/>
      <c r="F134" s="185" t="s">
        <v>256</v>
      </c>
      <c r="G134" s="51"/>
      <c r="H134" s="51"/>
      <c r="I134" s="51"/>
      <c r="J134" s="51"/>
      <c r="K134" s="51"/>
      <c r="L134" s="49"/>
      <c r="M134" s="66"/>
      <c r="N134" s="30"/>
      <c r="O134" s="30"/>
      <c r="P134" s="30"/>
      <c r="Q134" s="30"/>
      <c r="R134" s="30"/>
      <c r="S134" s="30"/>
      <c r="T134" s="67"/>
      <c r="AT134" s="15" t="s">
        <v>206</v>
      </c>
      <c r="AU134" s="15" t="s">
        <v>134</v>
      </c>
    </row>
    <row r="135" spans="2:65" s="1" customFormat="1" ht="22.5" customHeight="1">
      <c r="B135" s="29"/>
      <c r="C135" s="176" t="s">
        <v>257</v>
      </c>
      <c r="D135" s="176" t="s">
        <v>201</v>
      </c>
      <c r="E135" s="177" t="s">
        <v>258</v>
      </c>
      <c r="F135" s="178" t="s">
        <v>259</v>
      </c>
      <c r="G135" s="179" t="s">
        <v>168</v>
      </c>
      <c r="H135" s="180">
        <v>4.629</v>
      </c>
      <c r="I135" s="181">
        <v>20900</v>
      </c>
      <c r="J135" s="181">
        <f>ROUND(I135*H135,2)</f>
        <v>96746.1</v>
      </c>
      <c r="K135" s="178" t="s">
        <v>132</v>
      </c>
      <c r="L135" s="182"/>
      <c r="M135" s="183" t="s">
        <v>18</v>
      </c>
      <c r="N135" s="184" t="s">
        <v>43</v>
      </c>
      <c r="O135" s="163">
        <v>0</v>
      </c>
      <c r="P135" s="163">
        <f>O135*H135</f>
        <v>0</v>
      </c>
      <c r="Q135" s="163">
        <v>1</v>
      </c>
      <c r="R135" s="163">
        <f>Q135*H135</f>
        <v>4.629</v>
      </c>
      <c r="S135" s="163">
        <v>0</v>
      </c>
      <c r="T135" s="164">
        <f>S135*H135</f>
        <v>0</v>
      </c>
      <c r="AR135" s="15" t="s">
        <v>204</v>
      </c>
      <c r="AT135" s="15" t="s">
        <v>201</v>
      </c>
      <c r="AU135" s="15" t="s">
        <v>134</v>
      </c>
      <c r="AY135" s="15" t="s">
        <v>126</v>
      </c>
      <c r="BE135" s="165">
        <f>IF(N135="základní",J135,0)</f>
        <v>0</v>
      </c>
      <c r="BF135" s="165">
        <f>IF(N135="snížená",J135,0)</f>
        <v>96746.1</v>
      </c>
      <c r="BG135" s="165">
        <f>IF(N135="zákl. přenesená",J135,0)</f>
        <v>0</v>
      </c>
      <c r="BH135" s="165">
        <f>IF(N135="sníž. přenesená",J135,0)</f>
        <v>0</v>
      </c>
      <c r="BI135" s="165">
        <f>IF(N135="nulová",J135,0)</f>
        <v>0</v>
      </c>
      <c r="BJ135" s="15" t="s">
        <v>134</v>
      </c>
      <c r="BK135" s="165">
        <f>ROUND(I135*H135,2)</f>
        <v>96746.1</v>
      </c>
      <c r="BL135" s="15" t="s">
        <v>133</v>
      </c>
      <c r="BM135" s="15" t="s">
        <v>260</v>
      </c>
    </row>
    <row r="136" spans="2:47" s="1" customFormat="1" ht="19">
      <c r="B136" s="29"/>
      <c r="C136" s="51"/>
      <c r="D136" s="168" t="s">
        <v>206</v>
      </c>
      <c r="E136" s="51"/>
      <c r="F136" s="185" t="s">
        <v>261</v>
      </c>
      <c r="G136" s="51"/>
      <c r="H136" s="51"/>
      <c r="I136" s="51"/>
      <c r="J136" s="51"/>
      <c r="K136" s="51"/>
      <c r="L136" s="49"/>
      <c r="M136" s="66"/>
      <c r="N136" s="30"/>
      <c r="O136" s="30"/>
      <c r="P136" s="30"/>
      <c r="Q136" s="30"/>
      <c r="R136" s="30"/>
      <c r="S136" s="30"/>
      <c r="T136" s="67"/>
      <c r="AT136" s="15" t="s">
        <v>206</v>
      </c>
      <c r="AU136" s="15" t="s">
        <v>134</v>
      </c>
    </row>
    <row r="137" spans="2:65" s="1" customFormat="1" ht="31.5" customHeight="1">
      <c r="B137" s="29"/>
      <c r="C137" s="155" t="s">
        <v>262</v>
      </c>
      <c r="D137" s="155" t="s">
        <v>128</v>
      </c>
      <c r="E137" s="156" t="s">
        <v>263</v>
      </c>
      <c r="F137" s="157" t="s">
        <v>264</v>
      </c>
      <c r="G137" s="158" t="s">
        <v>131</v>
      </c>
      <c r="H137" s="159">
        <v>1.847</v>
      </c>
      <c r="I137" s="160">
        <v>3340</v>
      </c>
      <c r="J137" s="160">
        <f aca="true" t="shared" si="20" ref="J137:J143">ROUND(I137*H137,2)</f>
        <v>6168.98</v>
      </c>
      <c r="K137" s="157" t="s">
        <v>132</v>
      </c>
      <c r="L137" s="49"/>
      <c r="M137" s="161" t="s">
        <v>18</v>
      </c>
      <c r="N137" s="162" t="s">
        <v>43</v>
      </c>
      <c r="O137" s="163">
        <v>2.513</v>
      </c>
      <c r="P137" s="163">
        <f aca="true" t="shared" si="21" ref="P137:P143">O137*H137</f>
        <v>4.6415109999999995</v>
      </c>
      <c r="Q137" s="163">
        <v>2.45337</v>
      </c>
      <c r="R137" s="163">
        <f aca="true" t="shared" si="22" ref="R137:R143">Q137*H137</f>
        <v>4.53137439</v>
      </c>
      <c r="S137" s="163">
        <v>0</v>
      </c>
      <c r="T137" s="164">
        <f aca="true" t="shared" si="23" ref="T137:T143">S137*H137</f>
        <v>0</v>
      </c>
      <c r="AR137" s="15" t="s">
        <v>133</v>
      </c>
      <c r="AT137" s="15" t="s">
        <v>128</v>
      </c>
      <c r="AU137" s="15" t="s">
        <v>134</v>
      </c>
      <c r="AY137" s="15" t="s">
        <v>126</v>
      </c>
      <c r="BE137" s="165">
        <f aca="true" t="shared" si="24" ref="BE137:BE143">IF(N137="základní",J137,0)</f>
        <v>0</v>
      </c>
      <c r="BF137" s="165">
        <f aca="true" t="shared" si="25" ref="BF137:BF143">IF(N137="snížená",J137,0)</f>
        <v>6168.98</v>
      </c>
      <c r="BG137" s="165">
        <f aca="true" t="shared" si="26" ref="BG137:BG143">IF(N137="zákl. přenesená",J137,0)</f>
        <v>0</v>
      </c>
      <c r="BH137" s="165">
        <f aca="true" t="shared" si="27" ref="BH137:BH143">IF(N137="sníž. přenesená",J137,0)</f>
        <v>0</v>
      </c>
      <c r="BI137" s="165">
        <f aca="true" t="shared" si="28" ref="BI137:BI143">IF(N137="nulová",J137,0)</f>
        <v>0</v>
      </c>
      <c r="BJ137" s="15" t="s">
        <v>134</v>
      </c>
      <c r="BK137" s="165">
        <f aca="true" t="shared" si="29" ref="BK137:BK143">ROUND(I137*H137,2)</f>
        <v>6168.98</v>
      </c>
      <c r="BL137" s="15" t="s">
        <v>133</v>
      </c>
      <c r="BM137" s="15" t="s">
        <v>265</v>
      </c>
    </row>
    <row r="138" spans="2:65" s="1" customFormat="1" ht="31.5" customHeight="1">
      <c r="B138" s="29"/>
      <c r="C138" s="155" t="s">
        <v>266</v>
      </c>
      <c r="D138" s="155" t="s">
        <v>128</v>
      </c>
      <c r="E138" s="156" t="s">
        <v>263</v>
      </c>
      <c r="F138" s="157" t="s">
        <v>264</v>
      </c>
      <c r="G138" s="158" t="s">
        <v>131</v>
      </c>
      <c r="H138" s="159">
        <v>0.84</v>
      </c>
      <c r="I138" s="160">
        <v>3340</v>
      </c>
      <c r="J138" s="160">
        <f t="shared" si="20"/>
        <v>2805.6</v>
      </c>
      <c r="K138" s="157" t="s">
        <v>132</v>
      </c>
      <c r="L138" s="49"/>
      <c r="M138" s="161" t="s">
        <v>18</v>
      </c>
      <c r="N138" s="162" t="s">
        <v>43</v>
      </c>
      <c r="O138" s="163">
        <v>2.513</v>
      </c>
      <c r="P138" s="163">
        <f t="shared" si="21"/>
        <v>2.1109199999999997</v>
      </c>
      <c r="Q138" s="163">
        <v>2.45337</v>
      </c>
      <c r="R138" s="163">
        <f t="shared" si="22"/>
        <v>2.0608308</v>
      </c>
      <c r="S138" s="163">
        <v>0</v>
      </c>
      <c r="T138" s="164">
        <f t="shared" si="23"/>
        <v>0</v>
      </c>
      <c r="AR138" s="15" t="s">
        <v>133</v>
      </c>
      <c r="AT138" s="15" t="s">
        <v>128</v>
      </c>
      <c r="AU138" s="15" t="s">
        <v>134</v>
      </c>
      <c r="AY138" s="15" t="s">
        <v>126</v>
      </c>
      <c r="BE138" s="165">
        <f t="shared" si="24"/>
        <v>0</v>
      </c>
      <c r="BF138" s="165">
        <f t="shared" si="25"/>
        <v>2805.6</v>
      </c>
      <c r="BG138" s="165">
        <f t="shared" si="26"/>
        <v>0</v>
      </c>
      <c r="BH138" s="165">
        <f t="shared" si="27"/>
        <v>0</v>
      </c>
      <c r="BI138" s="165">
        <f t="shared" si="28"/>
        <v>0</v>
      </c>
      <c r="BJ138" s="15" t="s">
        <v>134</v>
      </c>
      <c r="BK138" s="165">
        <f t="shared" si="29"/>
        <v>2805.6</v>
      </c>
      <c r="BL138" s="15" t="s">
        <v>133</v>
      </c>
      <c r="BM138" s="15" t="s">
        <v>267</v>
      </c>
    </row>
    <row r="139" spans="2:65" s="1" customFormat="1" ht="31.5" customHeight="1">
      <c r="B139" s="29"/>
      <c r="C139" s="155" t="s">
        <v>268</v>
      </c>
      <c r="D139" s="155" t="s">
        <v>128</v>
      </c>
      <c r="E139" s="156" t="s">
        <v>269</v>
      </c>
      <c r="F139" s="157" t="s">
        <v>270</v>
      </c>
      <c r="G139" s="158" t="s">
        <v>168</v>
      </c>
      <c r="H139" s="159">
        <v>0.369</v>
      </c>
      <c r="I139" s="160">
        <v>43000</v>
      </c>
      <c r="J139" s="160">
        <f t="shared" si="20"/>
        <v>15867</v>
      </c>
      <c r="K139" s="157" t="s">
        <v>132</v>
      </c>
      <c r="L139" s="49"/>
      <c r="M139" s="161" t="s">
        <v>18</v>
      </c>
      <c r="N139" s="162" t="s">
        <v>43</v>
      </c>
      <c r="O139" s="163">
        <v>52.157</v>
      </c>
      <c r="P139" s="163">
        <f t="shared" si="21"/>
        <v>19.245932999999997</v>
      </c>
      <c r="Q139" s="163">
        <v>1.04887</v>
      </c>
      <c r="R139" s="163">
        <f t="shared" si="22"/>
        <v>0.38703303</v>
      </c>
      <c r="S139" s="163">
        <v>0</v>
      </c>
      <c r="T139" s="164">
        <f t="shared" si="23"/>
        <v>0</v>
      </c>
      <c r="AR139" s="15" t="s">
        <v>133</v>
      </c>
      <c r="AT139" s="15" t="s">
        <v>128</v>
      </c>
      <c r="AU139" s="15" t="s">
        <v>134</v>
      </c>
      <c r="AY139" s="15" t="s">
        <v>126</v>
      </c>
      <c r="BE139" s="165">
        <f t="shared" si="24"/>
        <v>0</v>
      </c>
      <c r="BF139" s="165">
        <f t="shared" si="25"/>
        <v>15867</v>
      </c>
      <c r="BG139" s="165">
        <f t="shared" si="26"/>
        <v>0</v>
      </c>
      <c r="BH139" s="165">
        <f t="shared" si="27"/>
        <v>0</v>
      </c>
      <c r="BI139" s="165">
        <f t="shared" si="28"/>
        <v>0</v>
      </c>
      <c r="BJ139" s="15" t="s">
        <v>134</v>
      </c>
      <c r="BK139" s="165">
        <f t="shared" si="29"/>
        <v>15867</v>
      </c>
      <c r="BL139" s="15" t="s">
        <v>133</v>
      </c>
      <c r="BM139" s="15" t="s">
        <v>271</v>
      </c>
    </row>
    <row r="140" spans="2:65" s="1" customFormat="1" ht="31.5" customHeight="1">
      <c r="B140" s="29"/>
      <c r="C140" s="155" t="s">
        <v>272</v>
      </c>
      <c r="D140" s="155" t="s">
        <v>128</v>
      </c>
      <c r="E140" s="156" t="s">
        <v>273</v>
      </c>
      <c r="F140" s="157" t="s">
        <v>274</v>
      </c>
      <c r="G140" s="158" t="s">
        <v>190</v>
      </c>
      <c r="H140" s="159">
        <v>14.175</v>
      </c>
      <c r="I140" s="160">
        <v>549</v>
      </c>
      <c r="J140" s="160">
        <f t="shared" si="20"/>
        <v>7782.08</v>
      </c>
      <c r="K140" s="157" t="s">
        <v>132</v>
      </c>
      <c r="L140" s="49"/>
      <c r="M140" s="161" t="s">
        <v>18</v>
      </c>
      <c r="N140" s="162" t="s">
        <v>43</v>
      </c>
      <c r="O140" s="163">
        <v>1.342</v>
      </c>
      <c r="P140" s="163">
        <f t="shared" si="21"/>
        <v>19.022850000000002</v>
      </c>
      <c r="Q140" s="163">
        <v>0.01282</v>
      </c>
      <c r="R140" s="163">
        <f t="shared" si="22"/>
        <v>0.1817235</v>
      </c>
      <c r="S140" s="163">
        <v>0</v>
      </c>
      <c r="T140" s="164">
        <f t="shared" si="23"/>
        <v>0</v>
      </c>
      <c r="AR140" s="15" t="s">
        <v>133</v>
      </c>
      <c r="AT140" s="15" t="s">
        <v>128</v>
      </c>
      <c r="AU140" s="15" t="s">
        <v>134</v>
      </c>
      <c r="AY140" s="15" t="s">
        <v>126</v>
      </c>
      <c r="BE140" s="165">
        <f t="shared" si="24"/>
        <v>0</v>
      </c>
      <c r="BF140" s="165">
        <f t="shared" si="25"/>
        <v>7782.08</v>
      </c>
      <c r="BG140" s="165">
        <f t="shared" si="26"/>
        <v>0</v>
      </c>
      <c r="BH140" s="165">
        <f t="shared" si="27"/>
        <v>0</v>
      </c>
      <c r="BI140" s="165">
        <f t="shared" si="28"/>
        <v>0</v>
      </c>
      <c r="BJ140" s="15" t="s">
        <v>134</v>
      </c>
      <c r="BK140" s="165">
        <f t="shared" si="29"/>
        <v>7782.08</v>
      </c>
      <c r="BL140" s="15" t="s">
        <v>133</v>
      </c>
      <c r="BM140" s="15" t="s">
        <v>275</v>
      </c>
    </row>
    <row r="141" spans="2:65" s="1" customFormat="1" ht="31.5" customHeight="1">
      <c r="B141" s="29"/>
      <c r="C141" s="155" t="s">
        <v>276</v>
      </c>
      <c r="D141" s="155" t="s">
        <v>128</v>
      </c>
      <c r="E141" s="156" t="s">
        <v>277</v>
      </c>
      <c r="F141" s="157" t="s">
        <v>278</v>
      </c>
      <c r="G141" s="158" t="s">
        <v>190</v>
      </c>
      <c r="H141" s="159">
        <v>14.175</v>
      </c>
      <c r="I141" s="160">
        <v>91.1</v>
      </c>
      <c r="J141" s="160">
        <f t="shared" si="20"/>
        <v>1291.34</v>
      </c>
      <c r="K141" s="157" t="s">
        <v>132</v>
      </c>
      <c r="L141" s="49"/>
      <c r="M141" s="161" t="s">
        <v>18</v>
      </c>
      <c r="N141" s="162" t="s">
        <v>43</v>
      </c>
      <c r="O141" s="163">
        <v>0.338</v>
      </c>
      <c r="P141" s="163">
        <f t="shared" si="21"/>
        <v>4.791150000000001</v>
      </c>
      <c r="Q141" s="163">
        <v>0</v>
      </c>
      <c r="R141" s="163">
        <f t="shared" si="22"/>
        <v>0</v>
      </c>
      <c r="S141" s="163">
        <v>0</v>
      </c>
      <c r="T141" s="164">
        <f t="shared" si="23"/>
        <v>0</v>
      </c>
      <c r="AR141" s="15" t="s">
        <v>133</v>
      </c>
      <c r="AT141" s="15" t="s">
        <v>128</v>
      </c>
      <c r="AU141" s="15" t="s">
        <v>134</v>
      </c>
      <c r="AY141" s="15" t="s">
        <v>126</v>
      </c>
      <c r="BE141" s="165">
        <f t="shared" si="24"/>
        <v>0</v>
      </c>
      <c r="BF141" s="165">
        <f t="shared" si="25"/>
        <v>1291.34</v>
      </c>
      <c r="BG141" s="165">
        <f t="shared" si="26"/>
        <v>0</v>
      </c>
      <c r="BH141" s="165">
        <f t="shared" si="27"/>
        <v>0</v>
      </c>
      <c r="BI141" s="165">
        <f t="shared" si="28"/>
        <v>0</v>
      </c>
      <c r="BJ141" s="15" t="s">
        <v>134</v>
      </c>
      <c r="BK141" s="165">
        <f t="shared" si="29"/>
        <v>1291.34</v>
      </c>
      <c r="BL141" s="15" t="s">
        <v>133</v>
      </c>
      <c r="BM141" s="15" t="s">
        <v>279</v>
      </c>
    </row>
    <row r="142" spans="2:65" s="1" customFormat="1" ht="31.5" customHeight="1">
      <c r="B142" s="29"/>
      <c r="C142" s="155" t="s">
        <v>280</v>
      </c>
      <c r="D142" s="155" t="s">
        <v>128</v>
      </c>
      <c r="E142" s="156" t="s">
        <v>281</v>
      </c>
      <c r="F142" s="157" t="s">
        <v>282</v>
      </c>
      <c r="G142" s="158" t="s">
        <v>190</v>
      </c>
      <c r="H142" s="159">
        <v>4.8</v>
      </c>
      <c r="I142" s="160">
        <v>329</v>
      </c>
      <c r="J142" s="160">
        <f t="shared" si="20"/>
        <v>1579.2</v>
      </c>
      <c r="K142" s="157" t="s">
        <v>132</v>
      </c>
      <c r="L142" s="49"/>
      <c r="M142" s="161" t="s">
        <v>18</v>
      </c>
      <c r="N142" s="162" t="s">
        <v>43</v>
      </c>
      <c r="O142" s="163">
        <v>0.839</v>
      </c>
      <c r="P142" s="163">
        <f t="shared" si="21"/>
        <v>4.0272</v>
      </c>
      <c r="Q142" s="163">
        <v>0.00658</v>
      </c>
      <c r="R142" s="163">
        <f t="shared" si="22"/>
        <v>0.031584</v>
      </c>
      <c r="S142" s="163">
        <v>0</v>
      </c>
      <c r="T142" s="164">
        <f t="shared" si="23"/>
        <v>0</v>
      </c>
      <c r="AR142" s="15" t="s">
        <v>133</v>
      </c>
      <c r="AT142" s="15" t="s">
        <v>128</v>
      </c>
      <c r="AU142" s="15" t="s">
        <v>134</v>
      </c>
      <c r="AY142" s="15" t="s">
        <v>126</v>
      </c>
      <c r="BE142" s="165">
        <f t="shared" si="24"/>
        <v>0</v>
      </c>
      <c r="BF142" s="165">
        <f t="shared" si="25"/>
        <v>1579.2</v>
      </c>
      <c r="BG142" s="165">
        <f t="shared" si="26"/>
        <v>0</v>
      </c>
      <c r="BH142" s="165">
        <f t="shared" si="27"/>
        <v>0</v>
      </c>
      <c r="BI142" s="165">
        <f t="shared" si="28"/>
        <v>0</v>
      </c>
      <c r="BJ142" s="15" t="s">
        <v>134</v>
      </c>
      <c r="BK142" s="165">
        <f t="shared" si="29"/>
        <v>1579.2</v>
      </c>
      <c r="BL142" s="15" t="s">
        <v>133</v>
      </c>
      <c r="BM142" s="15" t="s">
        <v>283</v>
      </c>
    </row>
    <row r="143" spans="2:65" s="1" customFormat="1" ht="31.5" customHeight="1">
      <c r="B143" s="29"/>
      <c r="C143" s="155" t="s">
        <v>284</v>
      </c>
      <c r="D143" s="155" t="s">
        <v>128</v>
      </c>
      <c r="E143" s="156" t="s">
        <v>285</v>
      </c>
      <c r="F143" s="157" t="s">
        <v>286</v>
      </c>
      <c r="G143" s="158" t="s">
        <v>190</v>
      </c>
      <c r="H143" s="159">
        <v>4.8</v>
      </c>
      <c r="I143" s="160">
        <v>63.9</v>
      </c>
      <c r="J143" s="160">
        <f t="shared" si="20"/>
        <v>306.72</v>
      </c>
      <c r="K143" s="157" t="s">
        <v>132</v>
      </c>
      <c r="L143" s="49"/>
      <c r="M143" s="161" t="s">
        <v>18</v>
      </c>
      <c r="N143" s="162" t="s">
        <v>43</v>
      </c>
      <c r="O143" s="163">
        <v>0.26</v>
      </c>
      <c r="P143" s="163">
        <f t="shared" si="21"/>
        <v>1.248</v>
      </c>
      <c r="Q143" s="163">
        <v>0</v>
      </c>
      <c r="R143" s="163">
        <f t="shared" si="22"/>
        <v>0</v>
      </c>
      <c r="S143" s="163">
        <v>0</v>
      </c>
      <c r="T143" s="164">
        <f t="shared" si="23"/>
        <v>0</v>
      </c>
      <c r="AR143" s="15" t="s">
        <v>133</v>
      </c>
      <c r="AT143" s="15" t="s">
        <v>128</v>
      </c>
      <c r="AU143" s="15" t="s">
        <v>134</v>
      </c>
      <c r="AY143" s="15" t="s">
        <v>126</v>
      </c>
      <c r="BE143" s="165">
        <f t="shared" si="24"/>
        <v>0</v>
      </c>
      <c r="BF143" s="165">
        <f t="shared" si="25"/>
        <v>306.72</v>
      </c>
      <c r="BG143" s="165">
        <f t="shared" si="26"/>
        <v>0</v>
      </c>
      <c r="BH143" s="165">
        <f t="shared" si="27"/>
        <v>0</v>
      </c>
      <c r="BI143" s="165">
        <f t="shared" si="28"/>
        <v>0</v>
      </c>
      <c r="BJ143" s="15" t="s">
        <v>134</v>
      </c>
      <c r="BK143" s="165">
        <f t="shared" si="29"/>
        <v>306.72</v>
      </c>
      <c r="BL143" s="15" t="s">
        <v>133</v>
      </c>
      <c r="BM143" s="15" t="s">
        <v>287</v>
      </c>
    </row>
    <row r="144" spans="2:63" s="10" customFormat="1" ht="29.9" customHeight="1">
      <c r="B144" s="139"/>
      <c r="C144" s="140"/>
      <c r="D144" s="152" t="s">
        <v>70</v>
      </c>
      <c r="E144" s="153" t="s">
        <v>183</v>
      </c>
      <c r="F144" s="153" t="s">
        <v>288</v>
      </c>
      <c r="G144" s="140"/>
      <c r="H144" s="140"/>
      <c r="I144" s="140"/>
      <c r="J144" s="154">
        <f>BK144</f>
        <v>921532.53</v>
      </c>
      <c r="K144" s="140"/>
      <c r="L144" s="144"/>
      <c r="M144" s="145"/>
      <c r="N144" s="146"/>
      <c r="O144" s="146"/>
      <c r="P144" s="147">
        <f>SUM(P145:P162)</f>
        <v>1134.056813</v>
      </c>
      <c r="Q144" s="146"/>
      <c r="R144" s="147">
        <f>SUM(R145:R162)</f>
        <v>117.23279380000001</v>
      </c>
      <c r="S144" s="146"/>
      <c r="T144" s="148">
        <f>SUM(T145:T162)</f>
        <v>0</v>
      </c>
      <c r="AR144" s="149" t="s">
        <v>20</v>
      </c>
      <c r="AT144" s="150" t="s">
        <v>70</v>
      </c>
      <c r="AU144" s="150" t="s">
        <v>20</v>
      </c>
      <c r="AY144" s="149" t="s">
        <v>126</v>
      </c>
      <c r="BK144" s="151">
        <f>SUM(BK145:BK162)</f>
        <v>921532.53</v>
      </c>
    </row>
    <row r="145" spans="2:65" s="1" customFormat="1" ht="31.5" customHeight="1">
      <c r="B145" s="29"/>
      <c r="C145" s="155" t="s">
        <v>289</v>
      </c>
      <c r="D145" s="155" t="s">
        <v>128</v>
      </c>
      <c r="E145" s="156" t="s">
        <v>290</v>
      </c>
      <c r="F145" s="157" t="s">
        <v>291</v>
      </c>
      <c r="G145" s="158" t="s">
        <v>190</v>
      </c>
      <c r="H145" s="159">
        <v>51.06</v>
      </c>
      <c r="I145" s="160">
        <v>134</v>
      </c>
      <c r="J145" s="160">
        <f aca="true" t="shared" si="30" ref="J145:J150">ROUND(I145*H145,2)</f>
        <v>6842.04</v>
      </c>
      <c r="K145" s="157" t="s">
        <v>132</v>
      </c>
      <c r="L145" s="49"/>
      <c r="M145" s="161" t="s">
        <v>18</v>
      </c>
      <c r="N145" s="162" t="s">
        <v>43</v>
      </c>
      <c r="O145" s="163">
        <v>0.381</v>
      </c>
      <c r="P145" s="163">
        <f aca="true" t="shared" si="31" ref="P145:P150">O145*H145</f>
        <v>19.453860000000002</v>
      </c>
      <c r="Q145" s="163">
        <v>0.003</v>
      </c>
      <c r="R145" s="163">
        <f aca="true" t="shared" si="32" ref="R145:R150">Q145*H145</f>
        <v>0.15318</v>
      </c>
      <c r="S145" s="163">
        <v>0</v>
      </c>
      <c r="T145" s="164">
        <f aca="true" t="shared" si="33" ref="T145:T150">S145*H145</f>
        <v>0</v>
      </c>
      <c r="AR145" s="15" t="s">
        <v>133</v>
      </c>
      <c r="AT145" s="15" t="s">
        <v>128</v>
      </c>
      <c r="AU145" s="15" t="s">
        <v>134</v>
      </c>
      <c r="AY145" s="15" t="s">
        <v>126</v>
      </c>
      <c r="BE145" s="165">
        <f aca="true" t="shared" si="34" ref="BE145:BE150">IF(N145="základní",J145,0)</f>
        <v>0</v>
      </c>
      <c r="BF145" s="165">
        <f aca="true" t="shared" si="35" ref="BF145:BF150">IF(N145="snížená",J145,0)</f>
        <v>6842.04</v>
      </c>
      <c r="BG145" s="165">
        <f aca="true" t="shared" si="36" ref="BG145:BG150">IF(N145="zákl. přenesená",J145,0)</f>
        <v>0</v>
      </c>
      <c r="BH145" s="165">
        <f aca="true" t="shared" si="37" ref="BH145:BH150">IF(N145="sníž. přenesená",J145,0)</f>
        <v>0</v>
      </c>
      <c r="BI145" s="165">
        <f aca="true" t="shared" si="38" ref="BI145:BI150">IF(N145="nulová",J145,0)</f>
        <v>0</v>
      </c>
      <c r="BJ145" s="15" t="s">
        <v>134</v>
      </c>
      <c r="BK145" s="165">
        <f aca="true" t="shared" si="39" ref="BK145:BK150">ROUND(I145*H145,2)</f>
        <v>6842.04</v>
      </c>
      <c r="BL145" s="15" t="s">
        <v>133</v>
      </c>
      <c r="BM145" s="15" t="s">
        <v>292</v>
      </c>
    </row>
    <row r="146" spans="2:65" s="1" customFormat="1" ht="44.25" customHeight="1">
      <c r="B146" s="29"/>
      <c r="C146" s="155" t="s">
        <v>293</v>
      </c>
      <c r="D146" s="155" t="s">
        <v>128</v>
      </c>
      <c r="E146" s="156" t="s">
        <v>294</v>
      </c>
      <c r="F146" s="157" t="s">
        <v>295</v>
      </c>
      <c r="G146" s="158" t="s">
        <v>190</v>
      </c>
      <c r="H146" s="159">
        <v>23.1</v>
      </c>
      <c r="I146" s="160">
        <v>374</v>
      </c>
      <c r="J146" s="160">
        <f t="shared" si="30"/>
        <v>8639.4</v>
      </c>
      <c r="K146" s="157" t="s">
        <v>132</v>
      </c>
      <c r="L146" s="49"/>
      <c r="M146" s="161" t="s">
        <v>18</v>
      </c>
      <c r="N146" s="162" t="s">
        <v>43</v>
      </c>
      <c r="O146" s="163">
        <v>0.592</v>
      </c>
      <c r="P146" s="163">
        <f t="shared" si="31"/>
        <v>13.6752</v>
      </c>
      <c r="Q146" s="163">
        <v>0.01838</v>
      </c>
      <c r="R146" s="163">
        <f t="shared" si="32"/>
        <v>0.424578</v>
      </c>
      <c r="S146" s="163">
        <v>0</v>
      </c>
      <c r="T146" s="164">
        <f t="shared" si="33"/>
        <v>0</v>
      </c>
      <c r="AR146" s="15" t="s">
        <v>133</v>
      </c>
      <c r="AT146" s="15" t="s">
        <v>128</v>
      </c>
      <c r="AU146" s="15" t="s">
        <v>134</v>
      </c>
      <c r="AY146" s="15" t="s">
        <v>126</v>
      </c>
      <c r="BE146" s="165">
        <f t="shared" si="34"/>
        <v>0</v>
      </c>
      <c r="BF146" s="165">
        <f t="shared" si="35"/>
        <v>8639.4</v>
      </c>
      <c r="BG146" s="165">
        <f t="shared" si="36"/>
        <v>0</v>
      </c>
      <c r="BH146" s="165">
        <f t="shared" si="37"/>
        <v>0</v>
      </c>
      <c r="BI146" s="165">
        <f t="shared" si="38"/>
        <v>0</v>
      </c>
      <c r="BJ146" s="15" t="s">
        <v>134</v>
      </c>
      <c r="BK146" s="165">
        <f t="shared" si="39"/>
        <v>8639.4</v>
      </c>
      <c r="BL146" s="15" t="s">
        <v>133</v>
      </c>
      <c r="BM146" s="15" t="s">
        <v>296</v>
      </c>
    </row>
    <row r="147" spans="2:65" s="1" customFormat="1" ht="31.5" customHeight="1">
      <c r="B147" s="29"/>
      <c r="C147" s="155" t="s">
        <v>297</v>
      </c>
      <c r="D147" s="155" t="s">
        <v>128</v>
      </c>
      <c r="E147" s="156" t="s">
        <v>298</v>
      </c>
      <c r="F147" s="157" t="s">
        <v>299</v>
      </c>
      <c r="G147" s="158" t="s">
        <v>190</v>
      </c>
      <c r="H147" s="159">
        <v>100.535</v>
      </c>
      <c r="I147" s="160">
        <v>260</v>
      </c>
      <c r="J147" s="160">
        <f t="shared" si="30"/>
        <v>26139.1</v>
      </c>
      <c r="K147" s="157" t="s">
        <v>132</v>
      </c>
      <c r="L147" s="49"/>
      <c r="M147" s="161" t="s">
        <v>18</v>
      </c>
      <c r="N147" s="162" t="s">
        <v>43</v>
      </c>
      <c r="O147" s="163">
        <v>0.583</v>
      </c>
      <c r="P147" s="163">
        <f t="shared" si="31"/>
        <v>58.61190499999999</v>
      </c>
      <c r="Q147" s="163">
        <v>0.0284</v>
      </c>
      <c r="R147" s="163">
        <f t="shared" si="32"/>
        <v>2.855194</v>
      </c>
      <c r="S147" s="163">
        <v>0</v>
      </c>
      <c r="T147" s="164">
        <f t="shared" si="33"/>
        <v>0</v>
      </c>
      <c r="AR147" s="15" t="s">
        <v>133</v>
      </c>
      <c r="AT147" s="15" t="s">
        <v>128</v>
      </c>
      <c r="AU147" s="15" t="s">
        <v>134</v>
      </c>
      <c r="AY147" s="15" t="s">
        <v>126</v>
      </c>
      <c r="BE147" s="165">
        <f t="shared" si="34"/>
        <v>0</v>
      </c>
      <c r="BF147" s="165">
        <f t="shared" si="35"/>
        <v>26139.1</v>
      </c>
      <c r="BG147" s="165">
        <f t="shared" si="36"/>
        <v>0</v>
      </c>
      <c r="BH147" s="165">
        <f t="shared" si="37"/>
        <v>0</v>
      </c>
      <c r="BI147" s="165">
        <f t="shared" si="38"/>
        <v>0</v>
      </c>
      <c r="BJ147" s="15" t="s">
        <v>134</v>
      </c>
      <c r="BK147" s="165">
        <f t="shared" si="39"/>
        <v>26139.1</v>
      </c>
      <c r="BL147" s="15" t="s">
        <v>133</v>
      </c>
      <c r="BM147" s="15" t="s">
        <v>300</v>
      </c>
    </row>
    <row r="148" spans="2:65" s="1" customFormat="1" ht="31.5" customHeight="1">
      <c r="B148" s="29"/>
      <c r="C148" s="155" t="s">
        <v>301</v>
      </c>
      <c r="D148" s="155" t="s">
        <v>128</v>
      </c>
      <c r="E148" s="156" t="s">
        <v>302</v>
      </c>
      <c r="F148" s="157" t="s">
        <v>303</v>
      </c>
      <c r="G148" s="158" t="s">
        <v>190</v>
      </c>
      <c r="H148" s="159">
        <v>666.396</v>
      </c>
      <c r="I148" s="160">
        <v>318</v>
      </c>
      <c r="J148" s="160">
        <f t="shared" si="30"/>
        <v>211913.93</v>
      </c>
      <c r="K148" s="157" t="s">
        <v>132</v>
      </c>
      <c r="L148" s="49"/>
      <c r="M148" s="161" t="s">
        <v>18</v>
      </c>
      <c r="N148" s="162" t="s">
        <v>43</v>
      </c>
      <c r="O148" s="163">
        <v>0.47</v>
      </c>
      <c r="P148" s="163">
        <f t="shared" si="31"/>
        <v>313.20611999999994</v>
      </c>
      <c r="Q148" s="163">
        <v>0.01838</v>
      </c>
      <c r="R148" s="163">
        <f t="shared" si="32"/>
        <v>12.24835848</v>
      </c>
      <c r="S148" s="163">
        <v>0</v>
      </c>
      <c r="T148" s="164">
        <f t="shared" si="33"/>
        <v>0</v>
      </c>
      <c r="AR148" s="15" t="s">
        <v>133</v>
      </c>
      <c r="AT148" s="15" t="s">
        <v>128</v>
      </c>
      <c r="AU148" s="15" t="s">
        <v>134</v>
      </c>
      <c r="AY148" s="15" t="s">
        <v>126</v>
      </c>
      <c r="BE148" s="165">
        <f t="shared" si="34"/>
        <v>0</v>
      </c>
      <c r="BF148" s="165">
        <f t="shared" si="35"/>
        <v>211913.93</v>
      </c>
      <c r="BG148" s="165">
        <f t="shared" si="36"/>
        <v>0</v>
      </c>
      <c r="BH148" s="165">
        <f t="shared" si="37"/>
        <v>0</v>
      </c>
      <c r="BI148" s="165">
        <f t="shared" si="38"/>
        <v>0</v>
      </c>
      <c r="BJ148" s="15" t="s">
        <v>134</v>
      </c>
      <c r="BK148" s="165">
        <f t="shared" si="39"/>
        <v>211913.93</v>
      </c>
      <c r="BL148" s="15" t="s">
        <v>133</v>
      </c>
      <c r="BM148" s="15" t="s">
        <v>304</v>
      </c>
    </row>
    <row r="149" spans="2:65" s="1" customFormat="1" ht="31.5" customHeight="1">
      <c r="B149" s="29"/>
      <c r="C149" s="155" t="s">
        <v>305</v>
      </c>
      <c r="D149" s="155" t="s">
        <v>128</v>
      </c>
      <c r="E149" s="156" t="s">
        <v>306</v>
      </c>
      <c r="F149" s="157" t="s">
        <v>307</v>
      </c>
      <c r="G149" s="158" t="s">
        <v>190</v>
      </c>
      <c r="H149" s="159">
        <v>51.06</v>
      </c>
      <c r="I149" s="160">
        <v>689</v>
      </c>
      <c r="J149" s="160">
        <f t="shared" si="30"/>
        <v>35180.34</v>
      </c>
      <c r="K149" s="157" t="s">
        <v>132</v>
      </c>
      <c r="L149" s="49"/>
      <c r="M149" s="161" t="s">
        <v>18</v>
      </c>
      <c r="N149" s="162" t="s">
        <v>43</v>
      </c>
      <c r="O149" s="163">
        <v>1.38</v>
      </c>
      <c r="P149" s="163">
        <f t="shared" si="31"/>
        <v>70.4628</v>
      </c>
      <c r="Q149" s="163">
        <v>0.00865</v>
      </c>
      <c r="R149" s="163">
        <f t="shared" si="32"/>
        <v>0.441669</v>
      </c>
      <c r="S149" s="163">
        <v>0</v>
      </c>
      <c r="T149" s="164">
        <f t="shared" si="33"/>
        <v>0</v>
      </c>
      <c r="AR149" s="15" t="s">
        <v>133</v>
      </c>
      <c r="AT149" s="15" t="s">
        <v>128</v>
      </c>
      <c r="AU149" s="15" t="s">
        <v>134</v>
      </c>
      <c r="AY149" s="15" t="s">
        <v>126</v>
      </c>
      <c r="BE149" s="165">
        <f t="shared" si="34"/>
        <v>0</v>
      </c>
      <c r="BF149" s="165">
        <f t="shared" si="35"/>
        <v>35180.34</v>
      </c>
      <c r="BG149" s="165">
        <f t="shared" si="36"/>
        <v>0</v>
      </c>
      <c r="BH149" s="165">
        <f t="shared" si="37"/>
        <v>0</v>
      </c>
      <c r="BI149" s="165">
        <f t="shared" si="38"/>
        <v>0</v>
      </c>
      <c r="BJ149" s="15" t="s">
        <v>134</v>
      </c>
      <c r="BK149" s="165">
        <f t="shared" si="39"/>
        <v>35180.34</v>
      </c>
      <c r="BL149" s="15" t="s">
        <v>133</v>
      </c>
      <c r="BM149" s="15" t="s">
        <v>308</v>
      </c>
    </row>
    <row r="150" spans="2:65" s="1" customFormat="1" ht="22.5" customHeight="1">
      <c r="B150" s="29"/>
      <c r="C150" s="176" t="s">
        <v>309</v>
      </c>
      <c r="D150" s="176" t="s">
        <v>201</v>
      </c>
      <c r="E150" s="177" t="s">
        <v>310</v>
      </c>
      <c r="F150" s="178" t="s">
        <v>311</v>
      </c>
      <c r="G150" s="179" t="s">
        <v>190</v>
      </c>
      <c r="H150" s="180">
        <v>52.081</v>
      </c>
      <c r="I150" s="181">
        <v>305</v>
      </c>
      <c r="J150" s="181">
        <f t="shared" si="30"/>
        <v>15884.71</v>
      </c>
      <c r="K150" s="178" t="s">
        <v>132</v>
      </c>
      <c r="L150" s="182"/>
      <c r="M150" s="183" t="s">
        <v>18</v>
      </c>
      <c r="N150" s="184" t="s">
        <v>43</v>
      </c>
      <c r="O150" s="163">
        <v>0</v>
      </c>
      <c r="P150" s="163">
        <f t="shared" si="31"/>
        <v>0</v>
      </c>
      <c r="Q150" s="163">
        <v>0.00238</v>
      </c>
      <c r="R150" s="163">
        <f t="shared" si="32"/>
        <v>0.12395278000000001</v>
      </c>
      <c r="S150" s="163">
        <v>0</v>
      </c>
      <c r="T150" s="164">
        <f t="shared" si="33"/>
        <v>0</v>
      </c>
      <c r="AR150" s="15" t="s">
        <v>204</v>
      </c>
      <c r="AT150" s="15" t="s">
        <v>201</v>
      </c>
      <c r="AU150" s="15" t="s">
        <v>134</v>
      </c>
      <c r="AY150" s="15" t="s">
        <v>126</v>
      </c>
      <c r="BE150" s="165">
        <f t="shared" si="34"/>
        <v>0</v>
      </c>
      <c r="BF150" s="165">
        <f t="shared" si="35"/>
        <v>15884.71</v>
      </c>
      <c r="BG150" s="165">
        <f t="shared" si="36"/>
        <v>0</v>
      </c>
      <c r="BH150" s="165">
        <f t="shared" si="37"/>
        <v>0</v>
      </c>
      <c r="BI150" s="165">
        <f t="shared" si="38"/>
        <v>0</v>
      </c>
      <c r="BJ150" s="15" t="s">
        <v>134</v>
      </c>
      <c r="BK150" s="165">
        <f t="shared" si="39"/>
        <v>15884.71</v>
      </c>
      <c r="BL150" s="15" t="s">
        <v>133</v>
      </c>
      <c r="BM150" s="15" t="s">
        <v>312</v>
      </c>
    </row>
    <row r="151" spans="2:47" s="1" customFormat="1" ht="19">
      <c r="B151" s="29"/>
      <c r="C151" s="51"/>
      <c r="D151" s="186" t="s">
        <v>206</v>
      </c>
      <c r="E151" s="51"/>
      <c r="F151" s="187" t="s">
        <v>313</v>
      </c>
      <c r="G151" s="51"/>
      <c r="H151" s="51"/>
      <c r="I151" s="51"/>
      <c r="J151" s="51"/>
      <c r="K151" s="51"/>
      <c r="L151" s="49"/>
      <c r="M151" s="66"/>
      <c r="N151" s="30"/>
      <c r="O151" s="30"/>
      <c r="P151" s="30"/>
      <c r="Q151" s="30"/>
      <c r="R151" s="30"/>
      <c r="S151" s="30"/>
      <c r="T151" s="67"/>
      <c r="AT151" s="15" t="s">
        <v>206</v>
      </c>
      <c r="AU151" s="15" t="s">
        <v>134</v>
      </c>
    </row>
    <row r="152" spans="2:51" s="11" customFormat="1" ht="12">
      <c r="B152" s="166"/>
      <c r="C152" s="167"/>
      <c r="D152" s="168" t="s">
        <v>155</v>
      </c>
      <c r="E152" s="167"/>
      <c r="F152" s="169" t="s">
        <v>314</v>
      </c>
      <c r="G152" s="167"/>
      <c r="H152" s="170">
        <v>52.081</v>
      </c>
      <c r="I152" s="167"/>
      <c r="J152" s="167"/>
      <c r="K152" s="167"/>
      <c r="L152" s="171"/>
      <c r="M152" s="172"/>
      <c r="N152" s="173"/>
      <c r="O152" s="173"/>
      <c r="P152" s="173"/>
      <c r="Q152" s="173"/>
      <c r="R152" s="173"/>
      <c r="S152" s="173"/>
      <c r="T152" s="174"/>
      <c r="AT152" s="175" t="s">
        <v>155</v>
      </c>
      <c r="AU152" s="175" t="s">
        <v>134</v>
      </c>
      <c r="AV152" s="11" t="s">
        <v>134</v>
      </c>
      <c r="AW152" s="11" t="s">
        <v>4</v>
      </c>
      <c r="AX152" s="11" t="s">
        <v>20</v>
      </c>
      <c r="AY152" s="175" t="s">
        <v>126</v>
      </c>
    </row>
    <row r="153" spans="2:65" s="1" customFormat="1" ht="31.5" customHeight="1">
      <c r="B153" s="29"/>
      <c r="C153" s="155" t="s">
        <v>315</v>
      </c>
      <c r="D153" s="155" t="s">
        <v>128</v>
      </c>
      <c r="E153" s="156" t="s">
        <v>316</v>
      </c>
      <c r="F153" s="157" t="s">
        <v>317</v>
      </c>
      <c r="G153" s="158" t="s">
        <v>190</v>
      </c>
      <c r="H153" s="159">
        <v>186</v>
      </c>
      <c r="I153" s="160">
        <v>553</v>
      </c>
      <c r="J153" s="160">
        <f>ROUND(I153*H153,2)</f>
        <v>102858</v>
      </c>
      <c r="K153" s="157" t="s">
        <v>132</v>
      </c>
      <c r="L153" s="49"/>
      <c r="M153" s="161" t="s">
        <v>18</v>
      </c>
      <c r="N153" s="162" t="s">
        <v>43</v>
      </c>
      <c r="O153" s="163">
        <v>1.06</v>
      </c>
      <c r="P153" s="163">
        <f>O153*H153</f>
        <v>197.16</v>
      </c>
      <c r="Q153" s="163">
        <v>0.0085</v>
      </c>
      <c r="R153" s="163">
        <f>Q153*H153</f>
        <v>1.5810000000000002</v>
      </c>
      <c r="S153" s="163">
        <v>0</v>
      </c>
      <c r="T153" s="164">
        <f>S153*H153</f>
        <v>0</v>
      </c>
      <c r="AR153" s="15" t="s">
        <v>133</v>
      </c>
      <c r="AT153" s="15" t="s">
        <v>128</v>
      </c>
      <c r="AU153" s="15" t="s">
        <v>134</v>
      </c>
      <c r="AY153" s="15" t="s">
        <v>126</v>
      </c>
      <c r="BE153" s="165">
        <f>IF(N153="základní",J153,0)</f>
        <v>0</v>
      </c>
      <c r="BF153" s="165">
        <f>IF(N153="snížená",J153,0)</f>
        <v>102858</v>
      </c>
      <c r="BG153" s="165">
        <f>IF(N153="zákl. přenesená",J153,0)</f>
        <v>0</v>
      </c>
      <c r="BH153" s="165">
        <f>IF(N153="sníž. přenesená",J153,0)</f>
        <v>0</v>
      </c>
      <c r="BI153" s="165">
        <f>IF(N153="nulová",J153,0)</f>
        <v>0</v>
      </c>
      <c r="BJ153" s="15" t="s">
        <v>134</v>
      </c>
      <c r="BK153" s="165">
        <f>ROUND(I153*H153,2)</f>
        <v>102858</v>
      </c>
      <c r="BL153" s="15" t="s">
        <v>133</v>
      </c>
      <c r="BM153" s="15" t="s">
        <v>318</v>
      </c>
    </row>
    <row r="154" spans="2:65" s="1" customFormat="1" ht="22.5" customHeight="1">
      <c r="B154" s="29"/>
      <c r="C154" s="176" t="s">
        <v>319</v>
      </c>
      <c r="D154" s="176" t="s">
        <v>201</v>
      </c>
      <c r="E154" s="177" t="s">
        <v>320</v>
      </c>
      <c r="F154" s="178" t="s">
        <v>321</v>
      </c>
      <c r="G154" s="179" t="s">
        <v>190</v>
      </c>
      <c r="H154" s="180">
        <v>189.72</v>
      </c>
      <c r="I154" s="181">
        <v>349</v>
      </c>
      <c r="J154" s="181">
        <f>ROUND(I154*H154,2)</f>
        <v>66212.28</v>
      </c>
      <c r="K154" s="178" t="s">
        <v>132</v>
      </c>
      <c r="L154" s="182"/>
      <c r="M154" s="183" t="s">
        <v>18</v>
      </c>
      <c r="N154" s="184" t="s">
        <v>43</v>
      </c>
      <c r="O154" s="163">
        <v>0</v>
      </c>
      <c r="P154" s="163">
        <f>O154*H154</f>
        <v>0</v>
      </c>
      <c r="Q154" s="163">
        <v>0.00272</v>
      </c>
      <c r="R154" s="163">
        <f>Q154*H154</f>
        <v>0.5160384</v>
      </c>
      <c r="S154" s="163">
        <v>0</v>
      </c>
      <c r="T154" s="164">
        <f>S154*H154</f>
        <v>0</v>
      </c>
      <c r="AR154" s="15" t="s">
        <v>204</v>
      </c>
      <c r="AT154" s="15" t="s">
        <v>201</v>
      </c>
      <c r="AU154" s="15" t="s">
        <v>134</v>
      </c>
      <c r="AY154" s="15" t="s">
        <v>126</v>
      </c>
      <c r="BE154" s="165">
        <f>IF(N154="základní",J154,0)</f>
        <v>0</v>
      </c>
      <c r="BF154" s="165">
        <f>IF(N154="snížená",J154,0)</f>
        <v>66212.28</v>
      </c>
      <c r="BG154" s="165">
        <f>IF(N154="zákl. přenesená",J154,0)</f>
        <v>0</v>
      </c>
      <c r="BH154" s="165">
        <f>IF(N154="sníž. přenesená",J154,0)</f>
        <v>0</v>
      </c>
      <c r="BI154" s="165">
        <f>IF(N154="nulová",J154,0)</f>
        <v>0</v>
      </c>
      <c r="BJ154" s="15" t="s">
        <v>134</v>
      </c>
      <c r="BK154" s="165">
        <f>ROUND(I154*H154,2)</f>
        <v>66212.28</v>
      </c>
      <c r="BL154" s="15" t="s">
        <v>133</v>
      </c>
      <c r="BM154" s="15" t="s">
        <v>322</v>
      </c>
    </row>
    <row r="155" spans="2:47" s="1" customFormat="1" ht="19">
      <c r="B155" s="29"/>
      <c r="C155" s="51"/>
      <c r="D155" s="186" t="s">
        <v>206</v>
      </c>
      <c r="E155" s="51"/>
      <c r="F155" s="187" t="s">
        <v>313</v>
      </c>
      <c r="G155" s="51"/>
      <c r="H155" s="51"/>
      <c r="I155" s="51"/>
      <c r="J155" s="51"/>
      <c r="K155" s="51"/>
      <c r="L155" s="49"/>
      <c r="M155" s="66"/>
      <c r="N155" s="30"/>
      <c r="O155" s="30"/>
      <c r="P155" s="30"/>
      <c r="Q155" s="30"/>
      <c r="R155" s="30"/>
      <c r="S155" s="30"/>
      <c r="T155" s="67"/>
      <c r="AT155" s="15" t="s">
        <v>206</v>
      </c>
      <c r="AU155" s="15" t="s">
        <v>134</v>
      </c>
    </row>
    <row r="156" spans="2:51" s="11" customFormat="1" ht="12">
      <c r="B156" s="166"/>
      <c r="C156" s="167"/>
      <c r="D156" s="168" t="s">
        <v>155</v>
      </c>
      <c r="E156" s="167"/>
      <c r="F156" s="169" t="s">
        <v>323</v>
      </c>
      <c r="G156" s="167"/>
      <c r="H156" s="170">
        <v>189.72</v>
      </c>
      <c r="I156" s="167"/>
      <c r="J156" s="167"/>
      <c r="K156" s="167"/>
      <c r="L156" s="171"/>
      <c r="M156" s="172"/>
      <c r="N156" s="173"/>
      <c r="O156" s="173"/>
      <c r="P156" s="173"/>
      <c r="Q156" s="173"/>
      <c r="R156" s="173"/>
      <c r="S156" s="173"/>
      <c r="T156" s="174"/>
      <c r="AT156" s="175" t="s">
        <v>155</v>
      </c>
      <c r="AU156" s="175" t="s">
        <v>134</v>
      </c>
      <c r="AV156" s="11" t="s">
        <v>134</v>
      </c>
      <c r="AW156" s="11" t="s">
        <v>4</v>
      </c>
      <c r="AX156" s="11" t="s">
        <v>20</v>
      </c>
      <c r="AY156" s="175" t="s">
        <v>126</v>
      </c>
    </row>
    <row r="157" spans="2:65" s="1" customFormat="1" ht="31.5" customHeight="1">
      <c r="B157" s="29"/>
      <c r="C157" s="155" t="s">
        <v>324</v>
      </c>
      <c r="D157" s="155" t="s">
        <v>128</v>
      </c>
      <c r="E157" s="156" t="s">
        <v>325</v>
      </c>
      <c r="F157" s="157" t="s">
        <v>326</v>
      </c>
      <c r="G157" s="158" t="s">
        <v>190</v>
      </c>
      <c r="H157" s="159">
        <v>425.74</v>
      </c>
      <c r="I157" s="160">
        <v>409</v>
      </c>
      <c r="J157" s="160">
        <f aca="true" t="shared" si="40" ref="J157:J162">ROUND(I157*H157,2)</f>
        <v>174127.66</v>
      </c>
      <c r="K157" s="157" t="s">
        <v>132</v>
      </c>
      <c r="L157" s="49"/>
      <c r="M157" s="161" t="s">
        <v>18</v>
      </c>
      <c r="N157" s="162" t="s">
        <v>43</v>
      </c>
      <c r="O157" s="163">
        <v>0.527</v>
      </c>
      <c r="P157" s="163">
        <f aca="true" t="shared" si="41" ref="P157:P162">O157*H157</f>
        <v>224.36498</v>
      </c>
      <c r="Q157" s="163">
        <v>0.02448</v>
      </c>
      <c r="R157" s="163">
        <f aca="true" t="shared" si="42" ref="R157:R162">Q157*H157</f>
        <v>10.4221152</v>
      </c>
      <c r="S157" s="163">
        <v>0</v>
      </c>
      <c r="T157" s="164">
        <f aca="true" t="shared" si="43" ref="T157:T162">S157*H157</f>
        <v>0</v>
      </c>
      <c r="AR157" s="15" t="s">
        <v>133</v>
      </c>
      <c r="AT157" s="15" t="s">
        <v>128</v>
      </c>
      <c r="AU157" s="15" t="s">
        <v>134</v>
      </c>
      <c r="AY157" s="15" t="s">
        <v>126</v>
      </c>
      <c r="BE157" s="165">
        <f aca="true" t="shared" si="44" ref="BE157:BE162">IF(N157="základní",J157,0)</f>
        <v>0</v>
      </c>
      <c r="BF157" s="165">
        <f aca="true" t="shared" si="45" ref="BF157:BF162">IF(N157="snížená",J157,0)</f>
        <v>174127.66</v>
      </c>
      <c r="BG157" s="165">
        <f aca="true" t="shared" si="46" ref="BG157:BG162">IF(N157="zákl. přenesená",J157,0)</f>
        <v>0</v>
      </c>
      <c r="BH157" s="165">
        <f aca="true" t="shared" si="47" ref="BH157:BH162">IF(N157="sníž. přenesená",J157,0)</f>
        <v>0</v>
      </c>
      <c r="BI157" s="165">
        <f aca="true" t="shared" si="48" ref="BI157:BI162">IF(N157="nulová",J157,0)</f>
        <v>0</v>
      </c>
      <c r="BJ157" s="15" t="s">
        <v>134</v>
      </c>
      <c r="BK157" s="165">
        <f aca="true" t="shared" si="49" ref="BK157:BK162">ROUND(I157*H157,2)</f>
        <v>174127.66</v>
      </c>
      <c r="BL157" s="15" t="s">
        <v>133</v>
      </c>
      <c r="BM157" s="15" t="s">
        <v>327</v>
      </c>
    </row>
    <row r="158" spans="2:65" s="1" customFormat="1" ht="31.5" customHeight="1">
      <c r="B158" s="29"/>
      <c r="C158" s="155" t="s">
        <v>328</v>
      </c>
      <c r="D158" s="155" t="s">
        <v>128</v>
      </c>
      <c r="E158" s="156" t="s">
        <v>329</v>
      </c>
      <c r="F158" s="157" t="s">
        <v>330</v>
      </c>
      <c r="G158" s="158" t="s">
        <v>190</v>
      </c>
      <c r="H158" s="159">
        <v>41.225</v>
      </c>
      <c r="I158" s="160">
        <v>557</v>
      </c>
      <c r="J158" s="160">
        <f t="shared" si="40"/>
        <v>22962.33</v>
      </c>
      <c r="K158" s="157" t="s">
        <v>132</v>
      </c>
      <c r="L158" s="49"/>
      <c r="M158" s="161" t="s">
        <v>18</v>
      </c>
      <c r="N158" s="162" t="s">
        <v>43</v>
      </c>
      <c r="O158" s="163">
        <v>0.294</v>
      </c>
      <c r="P158" s="163">
        <f t="shared" si="41"/>
        <v>12.120149999999999</v>
      </c>
      <c r="Q158" s="163">
        <v>0.00628</v>
      </c>
      <c r="R158" s="163">
        <f t="shared" si="42"/>
        <v>0.258893</v>
      </c>
      <c r="S158" s="163">
        <v>0</v>
      </c>
      <c r="T158" s="164">
        <f t="shared" si="43"/>
        <v>0</v>
      </c>
      <c r="AR158" s="15" t="s">
        <v>133</v>
      </c>
      <c r="AT158" s="15" t="s">
        <v>128</v>
      </c>
      <c r="AU158" s="15" t="s">
        <v>134</v>
      </c>
      <c r="AY158" s="15" t="s">
        <v>126</v>
      </c>
      <c r="BE158" s="165">
        <f t="shared" si="44"/>
        <v>0</v>
      </c>
      <c r="BF158" s="165">
        <f t="shared" si="45"/>
        <v>22962.33</v>
      </c>
      <c r="BG158" s="165">
        <f t="shared" si="46"/>
        <v>0</v>
      </c>
      <c r="BH158" s="165">
        <f t="shared" si="47"/>
        <v>0</v>
      </c>
      <c r="BI158" s="165">
        <f t="shared" si="48"/>
        <v>0</v>
      </c>
      <c r="BJ158" s="15" t="s">
        <v>134</v>
      </c>
      <c r="BK158" s="165">
        <f t="shared" si="49"/>
        <v>22962.33</v>
      </c>
      <c r="BL158" s="15" t="s">
        <v>133</v>
      </c>
      <c r="BM158" s="15" t="s">
        <v>331</v>
      </c>
    </row>
    <row r="159" spans="2:65" s="1" customFormat="1" ht="31.5" customHeight="1">
      <c r="B159" s="29"/>
      <c r="C159" s="155" t="s">
        <v>332</v>
      </c>
      <c r="D159" s="155" t="s">
        <v>128</v>
      </c>
      <c r="E159" s="156" t="s">
        <v>333</v>
      </c>
      <c r="F159" s="157" t="s">
        <v>334</v>
      </c>
      <c r="G159" s="158" t="s">
        <v>190</v>
      </c>
      <c r="H159" s="159">
        <v>427.665</v>
      </c>
      <c r="I159" s="160">
        <v>286</v>
      </c>
      <c r="J159" s="160">
        <f t="shared" si="40"/>
        <v>122312.19</v>
      </c>
      <c r="K159" s="157" t="s">
        <v>132</v>
      </c>
      <c r="L159" s="49"/>
      <c r="M159" s="161" t="s">
        <v>18</v>
      </c>
      <c r="N159" s="162" t="s">
        <v>43</v>
      </c>
      <c r="O159" s="163">
        <v>0.245</v>
      </c>
      <c r="P159" s="163">
        <f t="shared" si="41"/>
        <v>104.777925</v>
      </c>
      <c r="Q159" s="163">
        <v>0.00348</v>
      </c>
      <c r="R159" s="163">
        <f t="shared" si="42"/>
        <v>1.4882742</v>
      </c>
      <c r="S159" s="163">
        <v>0</v>
      </c>
      <c r="T159" s="164">
        <f t="shared" si="43"/>
        <v>0</v>
      </c>
      <c r="AR159" s="15" t="s">
        <v>133</v>
      </c>
      <c r="AT159" s="15" t="s">
        <v>128</v>
      </c>
      <c r="AU159" s="15" t="s">
        <v>134</v>
      </c>
      <c r="AY159" s="15" t="s">
        <v>126</v>
      </c>
      <c r="BE159" s="165">
        <f t="shared" si="44"/>
        <v>0</v>
      </c>
      <c r="BF159" s="165">
        <f t="shared" si="45"/>
        <v>122312.19</v>
      </c>
      <c r="BG159" s="165">
        <f t="shared" si="46"/>
        <v>0</v>
      </c>
      <c r="BH159" s="165">
        <f t="shared" si="47"/>
        <v>0</v>
      </c>
      <c r="BI159" s="165">
        <f t="shared" si="48"/>
        <v>0</v>
      </c>
      <c r="BJ159" s="15" t="s">
        <v>134</v>
      </c>
      <c r="BK159" s="165">
        <f t="shared" si="49"/>
        <v>122312.19</v>
      </c>
      <c r="BL159" s="15" t="s">
        <v>133</v>
      </c>
      <c r="BM159" s="15" t="s">
        <v>335</v>
      </c>
    </row>
    <row r="160" spans="2:65" s="1" customFormat="1" ht="31.5" customHeight="1">
      <c r="B160" s="29"/>
      <c r="C160" s="155" t="s">
        <v>336</v>
      </c>
      <c r="D160" s="155" t="s">
        <v>128</v>
      </c>
      <c r="E160" s="156" t="s">
        <v>337</v>
      </c>
      <c r="F160" s="157" t="s">
        <v>338</v>
      </c>
      <c r="G160" s="158" t="s">
        <v>190</v>
      </c>
      <c r="H160" s="159">
        <v>1.68</v>
      </c>
      <c r="I160" s="160">
        <v>177</v>
      </c>
      <c r="J160" s="160">
        <f t="shared" si="40"/>
        <v>297.36</v>
      </c>
      <c r="K160" s="157" t="s">
        <v>132</v>
      </c>
      <c r="L160" s="49"/>
      <c r="M160" s="161" t="s">
        <v>18</v>
      </c>
      <c r="N160" s="162" t="s">
        <v>43</v>
      </c>
      <c r="O160" s="163">
        <v>0.487</v>
      </c>
      <c r="P160" s="163">
        <f t="shared" si="41"/>
        <v>0.81816</v>
      </c>
      <c r="Q160" s="163">
        <v>0.00446</v>
      </c>
      <c r="R160" s="163">
        <f t="shared" si="42"/>
        <v>0.007492800000000001</v>
      </c>
      <c r="S160" s="163">
        <v>0</v>
      </c>
      <c r="T160" s="164">
        <f t="shared" si="43"/>
        <v>0</v>
      </c>
      <c r="AR160" s="15" t="s">
        <v>133</v>
      </c>
      <c r="AT160" s="15" t="s">
        <v>128</v>
      </c>
      <c r="AU160" s="15" t="s">
        <v>134</v>
      </c>
      <c r="AY160" s="15" t="s">
        <v>126</v>
      </c>
      <c r="BE160" s="165">
        <f t="shared" si="44"/>
        <v>0</v>
      </c>
      <c r="BF160" s="165">
        <f t="shared" si="45"/>
        <v>297.36</v>
      </c>
      <c r="BG160" s="165">
        <f t="shared" si="46"/>
        <v>0</v>
      </c>
      <c r="BH160" s="165">
        <f t="shared" si="47"/>
        <v>0</v>
      </c>
      <c r="BI160" s="165">
        <f t="shared" si="48"/>
        <v>0</v>
      </c>
      <c r="BJ160" s="15" t="s">
        <v>134</v>
      </c>
      <c r="BK160" s="165">
        <f t="shared" si="49"/>
        <v>297.36</v>
      </c>
      <c r="BL160" s="15" t="s">
        <v>133</v>
      </c>
      <c r="BM160" s="15" t="s">
        <v>339</v>
      </c>
    </row>
    <row r="161" spans="2:65" s="1" customFormat="1" ht="31.5" customHeight="1">
      <c r="B161" s="29"/>
      <c r="C161" s="155" t="s">
        <v>340</v>
      </c>
      <c r="D161" s="155" t="s">
        <v>128</v>
      </c>
      <c r="E161" s="156" t="s">
        <v>341</v>
      </c>
      <c r="F161" s="157" t="s">
        <v>342</v>
      </c>
      <c r="G161" s="158" t="s">
        <v>131</v>
      </c>
      <c r="H161" s="159">
        <v>35.276</v>
      </c>
      <c r="I161" s="160">
        <v>3420</v>
      </c>
      <c r="J161" s="160">
        <f t="shared" si="40"/>
        <v>120643.92</v>
      </c>
      <c r="K161" s="157" t="s">
        <v>132</v>
      </c>
      <c r="L161" s="49"/>
      <c r="M161" s="161" t="s">
        <v>18</v>
      </c>
      <c r="N161" s="162" t="s">
        <v>43</v>
      </c>
      <c r="O161" s="163">
        <v>3.213</v>
      </c>
      <c r="P161" s="163">
        <f t="shared" si="41"/>
        <v>113.34178800000001</v>
      </c>
      <c r="Q161" s="163">
        <v>2.45329</v>
      </c>
      <c r="R161" s="163">
        <f t="shared" si="42"/>
        <v>86.54225804000001</v>
      </c>
      <c r="S161" s="163">
        <v>0</v>
      </c>
      <c r="T161" s="164">
        <f t="shared" si="43"/>
        <v>0</v>
      </c>
      <c r="AR161" s="15" t="s">
        <v>133</v>
      </c>
      <c r="AT161" s="15" t="s">
        <v>128</v>
      </c>
      <c r="AU161" s="15" t="s">
        <v>134</v>
      </c>
      <c r="AY161" s="15" t="s">
        <v>126</v>
      </c>
      <c r="BE161" s="165">
        <f t="shared" si="44"/>
        <v>0</v>
      </c>
      <c r="BF161" s="165">
        <f t="shared" si="45"/>
        <v>120643.92</v>
      </c>
      <c r="BG161" s="165">
        <f t="shared" si="46"/>
        <v>0</v>
      </c>
      <c r="BH161" s="165">
        <f t="shared" si="47"/>
        <v>0</v>
      </c>
      <c r="BI161" s="165">
        <f t="shared" si="48"/>
        <v>0</v>
      </c>
      <c r="BJ161" s="15" t="s">
        <v>134</v>
      </c>
      <c r="BK161" s="165">
        <f t="shared" si="49"/>
        <v>120643.92</v>
      </c>
      <c r="BL161" s="15" t="s">
        <v>133</v>
      </c>
      <c r="BM161" s="15" t="s">
        <v>343</v>
      </c>
    </row>
    <row r="162" spans="2:65" s="1" customFormat="1" ht="22.5" customHeight="1">
      <c r="B162" s="29"/>
      <c r="C162" s="155" t="s">
        <v>344</v>
      </c>
      <c r="D162" s="155" t="s">
        <v>128</v>
      </c>
      <c r="E162" s="156" t="s">
        <v>345</v>
      </c>
      <c r="F162" s="157" t="s">
        <v>346</v>
      </c>
      <c r="G162" s="158" t="s">
        <v>190</v>
      </c>
      <c r="H162" s="159">
        <v>242.557</v>
      </c>
      <c r="I162" s="160">
        <v>31</v>
      </c>
      <c r="J162" s="160">
        <f t="shared" si="40"/>
        <v>7519.27</v>
      </c>
      <c r="K162" s="157" t="s">
        <v>132</v>
      </c>
      <c r="L162" s="49"/>
      <c r="M162" s="161" t="s">
        <v>18</v>
      </c>
      <c r="N162" s="162" t="s">
        <v>43</v>
      </c>
      <c r="O162" s="163">
        <v>0.025</v>
      </c>
      <c r="P162" s="163">
        <f t="shared" si="41"/>
        <v>6.063925</v>
      </c>
      <c r="Q162" s="163">
        <v>0.0007</v>
      </c>
      <c r="R162" s="163">
        <f t="shared" si="42"/>
        <v>0.1697899</v>
      </c>
      <c r="S162" s="163">
        <v>0</v>
      </c>
      <c r="T162" s="164">
        <f t="shared" si="43"/>
        <v>0</v>
      </c>
      <c r="AR162" s="15" t="s">
        <v>133</v>
      </c>
      <c r="AT162" s="15" t="s">
        <v>128</v>
      </c>
      <c r="AU162" s="15" t="s">
        <v>134</v>
      </c>
      <c r="AY162" s="15" t="s">
        <v>126</v>
      </c>
      <c r="BE162" s="165">
        <f t="shared" si="44"/>
        <v>0</v>
      </c>
      <c r="BF162" s="165">
        <f t="shared" si="45"/>
        <v>7519.27</v>
      </c>
      <c r="BG162" s="165">
        <f t="shared" si="46"/>
        <v>0</v>
      </c>
      <c r="BH162" s="165">
        <f t="shared" si="47"/>
        <v>0</v>
      </c>
      <c r="BI162" s="165">
        <f t="shared" si="48"/>
        <v>0</v>
      </c>
      <c r="BJ162" s="15" t="s">
        <v>134</v>
      </c>
      <c r="BK162" s="165">
        <f t="shared" si="49"/>
        <v>7519.27</v>
      </c>
      <c r="BL162" s="15" t="s">
        <v>133</v>
      </c>
      <c r="BM162" s="15" t="s">
        <v>347</v>
      </c>
    </row>
    <row r="163" spans="2:63" s="10" customFormat="1" ht="29.9" customHeight="1">
      <c r="B163" s="139"/>
      <c r="C163" s="140"/>
      <c r="D163" s="152" t="s">
        <v>70</v>
      </c>
      <c r="E163" s="153" t="s">
        <v>348</v>
      </c>
      <c r="F163" s="153" t="s">
        <v>349</v>
      </c>
      <c r="G163" s="140"/>
      <c r="H163" s="140"/>
      <c r="I163" s="140"/>
      <c r="J163" s="154">
        <f>BK163</f>
        <v>804700</v>
      </c>
      <c r="K163" s="140"/>
      <c r="L163" s="144"/>
      <c r="M163" s="145"/>
      <c r="N163" s="146"/>
      <c r="O163" s="146"/>
      <c r="P163" s="147">
        <f>P164</f>
        <v>0</v>
      </c>
      <c r="Q163" s="146"/>
      <c r="R163" s="147">
        <f>R164</f>
        <v>0</v>
      </c>
      <c r="S163" s="146"/>
      <c r="T163" s="148">
        <f>T164</f>
        <v>0</v>
      </c>
      <c r="AR163" s="149" t="s">
        <v>20</v>
      </c>
      <c r="AT163" s="150" t="s">
        <v>70</v>
      </c>
      <c r="AU163" s="150" t="s">
        <v>20</v>
      </c>
      <c r="AY163" s="149" t="s">
        <v>126</v>
      </c>
      <c r="BK163" s="151">
        <f>BK164</f>
        <v>804700</v>
      </c>
    </row>
    <row r="164" spans="2:65" s="1" customFormat="1" ht="22.5" customHeight="1">
      <c r="B164" s="29"/>
      <c r="C164" s="155" t="s">
        <v>350</v>
      </c>
      <c r="D164" s="155" t="s">
        <v>128</v>
      </c>
      <c r="E164" s="156" t="s">
        <v>351</v>
      </c>
      <c r="F164" s="157" t="s">
        <v>352</v>
      </c>
      <c r="G164" s="158" t="s">
        <v>353</v>
      </c>
      <c r="H164" s="159">
        <v>1</v>
      </c>
      <c r="I164" s="160">
        <v>804700</v>
      </c>
      <c r="J164" s="160">
        <f>ROUND(I164*H164,2)</f>
        <v>804700</v>
      </c>
      <c r="K164" s="157" t="s">
        <v>18</v>
      </c>
      <c r="L164" s="49"/>
      <c r="M164" s="161" t="s">
        <v>18</v>
      </c>
      <c r="N164" s="162" t="s">
        <v>43</v>
      </c>
      <c r="O164" s="163">
        <v>0</v>
      </c>
      <c r="P164" s="163">
        <f>O164*H164</f>
        <v>0</v>
      </c>
      <c r="Q164" s="163">
        <v>0</v>
      </c>
      <c r="R164" s="163">
        <f>Q164*H164</f>
        <v>0</v>
      </c>
      <c r="S164" s="163">
        <v>0</v>
      </c>
      <c r="T164" s="164">
        <f>S164*H164</f>
        <v>0</v>
      </c>
      <c r="AR164" s="15" t="s">
        <v>133</v>
      </c>
      <c r="AT164" s="15" t="s">
        <v>128</v>
      </c>
      <c r="AU164" s="15" t="s">
        <v>134</v>
      </c>
      <c r="AY164" s="15" t="s">
        <v>126</v>
      </c>
      <c r="BE164" s="165">
        <f>IF(N164="základní",J164,0)</f>
        <v>0</v>
      </c>
      <c r="BF164" s="165">
        <f>IF(N164="snížená",J164,0)</f>
        <v>804700</v>
      </c>
      <c r="BG164" s="165">
        <f>IF(N164="zákl. přenesená",J164,0)</f>
        <v>0</v>
      </c>
      <c r="BH164" s="165">
        <f>IF(N164="sníž. přenesená",J164,0)</f>
        <v>0</v>
      </c>
      <c r="BI164" s="165">
        <f>IF(N164="nulová",J164,0)</f>
        <v>0</v>
      </c>
      <c r="BJ164" s="15" t="s">
        <v>134</v>
      </c>
      <c r="BK164" s="165">
        <f>ROUND(I164*H164,2)</f>
        <v>804700</v>
      </c>
      <c r="BL164" s="15" t="s">
        <v>133</v>
      </c>
      <c r="BM164" s="15" t="s">
        <v>354</v>
      </c>
    </row>
    <row r="165" spans="2:63" s="10" customFormat="1" ht="29.9" customHeight="1">
      <c r="B165" s="139"/>
      <c r="C165" s="140"/>
      <c r="D165" s="152" t="s">
        <v>70</v>
      </c>
      <c r="E165" s="153" t="s">
        <v>355</v>
      </c>
      <c r="F165" s="153" t="s">
        <v>356</v>
      </c>
      <c r="G165" s="140"/>
      <c r="H165" s="140"/>
      <c r="I165" s="140"/>
      <c r="J165" s="154">
        <f>BK165</f>
        <v>534800</v>
      </c>
      <c r="K165" s="140"/>
      <c r="L165" s="144"/>
      <c r="M165" s="145"/>
      <c r="N165" s="146"/>
      <c r="O165" s="146"/>
      <c r="P165" s="147">
        <f>P166</f>
        <v>0</v>
      </c>
      <c r="Q165" s="146"/>
      <c r="R165" s="147">
        <f>R166</f>
        <v>0</v>
      </c>
      <c r="S165" s="146"/>
      <c r="T165" s="148">
        <f>T166</f>
        <v>0</v>
      </c>
      <c r="AR165" s="149" t="s">
        <v>20</v>
      </c>
      <c r="AT165" s="150" t="s">
        <v>70</v>
      </c>
      <c r="AU165" s="150" t="s">
        <v>20</v>
      </c>
      <c r="AY165" s="149" t="s">
        <v>126</v>
      </c>
      <c r="BK165" s="151">
        <f>BK166</f>
        <v>534800</v>
      </c>
    </row>
    <row r="166" spans="2:65" s="1" customFormat="1" ht="22.5" customHeight="1">
      <c r="B166" s="29"/>
      <c r="C166" s="155" t="s">
        <v>357</v>
      </c>
      <c r="D166" s="155" t="s">
        <v>128</v>
      </c>
      <c r="E166" s="156" t="s">
        <v>358</v>
      </c>
      <c r="F166" s="157" t="s">
        <v>359</v>
      </c>
      <c r="G166" s="158" t="s">
        <v>353</v>
      </c>
      <c r="H166" s="159">
        <v>1</v>
      </c>
      <c r="I166" s="160">
        <v>534800</v>
      </c>
      <c r="J166" s="160">
        <f>ROUND(I166*H166,2)</f>
        <v>534800</v>
      </c>
      <c r="K166" s="157" t="s">
        <v>18</v>
      </c>
      <c r="L166" s="49"/>
      <c r="M166" s="161" t="s">
        <v>18</v>
      </c>
      <c r="N166" s="162" t="s">
        <v>43</v>
      </c>
      <c r="O166" s="163">
        <v>0</v>
      </c>
      <c r="P166" s="163">
        <f>O166*H166</f>
        <v>0</v>
      </c>
      <c r="Q166" s="163">
        <v>0</v>
      </c>
      <c r="R166" s="163">
        <f>Q166*H166</f>
        <v>0</v>
      </c>
      <c r="S166" s="163">
        <v>0</v>
      </c>
      <c r="T166" s="164">
        <f>S166*H166</f>
        <v>0</v>
      </c>
      <c r="AR166" s="15" t="s">
        <v>133</v>
      </c>
      <c r="AT166" s="15" t="s">
        <v>128</v>
      </c>
      <c r="AU166" s="15" t="s">
        <v>134</v>
      </c>
      <c r="AY166" s="15" t="s">
        <v>126</v>
      </c>
      <c r="BE166" s="165">
        <f>IF(N166="základní",J166,0)</f>
        <v>0</v>
      </c>
      <c r="BF166" s="165">
        <f>IF(N166="snížená",J166,0)</f>
        <v>534800</v>
      </c>
      <c r="BG166" s="165">
        <f>IF(N166="zákl. přenesená",J166,0)</f>
        <v>0</v>
      </c>
      <c r="BH166" s="165">
        <f>IF(N166="sníž. přenesená",J166,0)</f>
        <v>0</v>
      </c>
      <c r="BI166" s="165">
        <f>IF(N166="nulová",J166,0)</f>
        <v>0</v>
      </c>
      <c r="BJ166" s="15" t="s">
        <v>134</v>
      </c>
      <c r="BK166" s="165">
        <f>ROUND(I166*H166,2)</f>
        <v>534800</v>
      </c>
      <c r="BL166" s="15" t="s">
        <v>133</v>
      </c>
      <c r="BM166" s="15" t="s">
        <v>360</v>
      </c>
    </row>
    <row r="167" spans="2:63" s="10" customFormat="1" ht="29.9" customHeight="1">
      <c r="B167" s="139"/>
      <c r="C167" s="140"/>
      <c r="D167" s="152" t="s">
        <v>70</v>
      </c>
      <c r="E167" s="153" t="s">
        <v>361</v>
      </c>
      <c r="F167" s="153" t="s">
        <v>362</v>
      </c>
      <c r="G167" s="140"/>
      <c r="H167" s="140"/>
      <c r="I167" s="140"/>
      <c r="J167" s="154">
        <f>BK167</f>
        <v>91200</v>
      </c>
      <c r="K167" s="140"/>
      <c r="L167" s="144"/>
      <c r="M167" s="145"/>
      <c r="N167" s="146"/>
      <c r="O167" s="146"/>
      <c r="P167" s="147">
        <f>P168</f>
        <v>0</v>
      </c>
      <c r="Q167" s="146"/>
      <c r="R167" s="147">
        <f>R168</f>
        <v>0</v>
      </c>
      <c r="S167" s="146"/>
      <c r="T167" s="148">
        <f>T168</f>
        <v>0</v>
      </c>
      <c r="AR167" s="149" t="s">
        <v>20</v>
      </c>
      <c r="AT167" s="150" t="s">
        <v>70</v>
      </c>
      <c r="AU167" s="150" t="s">
        <v>20</v>
      </c>
      <c r="AY167" s="149" t="s">
        <v>126</v>
      </c>
      <c r="BK167" s="151">
        <f>BK168</f>
        <v>91200</v>
      </c>
    </row>
    <row r="168" spans="2:65" s="1" customFormat="1" ht="22.5" customHeight="1">
      <c r="B168" s="29"/>
      <c r="C168" s="155" t="s">
        <v>363</v>
      </c>
      <c r="D168" s="155" t="s">
        <v>128</v>
      </c>
      <c r="E168" s="156" t="s">
        <v>364</v>
      </c>
      <c r="F168" s="157" t="s">
        <v>365</v>
      </c>
      <c r="G168" s="158" t="s">
        <v>353</v>
      </c>
      <c r="H168" s="159">
        <v>1</v>
      </c>
      <c r="I168" s="160">
        <v>91200</v>
      </c>
      <c r="J168" s="160">
        <f>ROUND(I168*H168,2)</f>
        <v>91200</v>
      </c>
      <c r="K168" s="157" t="s">
        <v>18</v>
      </c>
      <c r="L168" s="49"/>
      <c r="M168" s="161" t="s">
        <v>18</v>
      </c>
      <c r="N168" s="162" t="s">
        <v>43</v>
      </c>
      <c r="O168" s="163">
        <v>0</v>
      </c>
      <c r="P168" s="163">
        <f>O168*H168</f>
        <v>0</v>
      </c>
      <c r="Q168" s="163">
        <v>0</v>
      </c>
      <c r="R168" s="163">
        <f>Q168*H168</f>
        <v>0</v>
      </c>
      <c r="S168" s="163">
        <v>0</v>
      </c>
      <c r="T168" s="164">
        <f>S168*H168</f>
        <v>0</v>
      </c>
      <c r="AR168" s="15" t="s">
        <v>133</v>
      </c>
      <c r="AT168" s="15" t="s">
        <v>128</v>
      </c>
      <c r="AU168" s="15" t="s">
        <v>134</v>
      </c>
      <c r="AY168" s="15" t="s">
        <v>126</v>
      </c>
      <c r="BE168" s="165">
        <f>IF(N168="základní",J168,0)</f>
        <v>0</v>
      </c>
      <c r="BF168" s="165">
        <f>IF(N168="snížená",J168,0)</f>
        <v>91200</v>
      </c>
      <c r="BG168" s="165">
        <f>IF(N168="zákl. přenesená",J168,0)</f>
        <v>0</v>
      </c>
      <c r="BH168" s="165">
        <f>IF(N168="sníž. přenesená",J168,0)</f>
        <v>0</v>
      </c>
      <c r="BI168" s="165">
        <f>IF(N168="nulová",J168,0)</f>
        <v>0</v>
      </c>
      <c r="BJ168" s="15" t="s">
        <v>134</v>
      </c>
      <c r="BK168" s="165">
        <f>ROUND(I168*H168,2)</f>
        <v>91200</v>
      </c>
      <c r="BL168" s="15" t="s">
        <v>133</v>
      </c>
      <c r="BM168" s="15" t="s">
        <v>366</v>
      </c>
    </row>
    <row r="169" spans="2:63" s="10" customFormat="1" ht="29.9" customHeight="1">
      <c r="B169" s="139"/>
      <c r="C169" s="140"/>
      <c r="D169" s="152" t="s">
        <v>70</v>
      </c>
      <c r="E169" s="153" t="s">
        <v>367</v>
      </c>
      <c r="F169" s="153" t="s">
        <v>368</v>
      </c>
      <c r="G169" s="140"/>
      <c r="H169" s="140"/>
      <c r="I169" s="140"/>
      <c r="J169" s="154">
        <f>BK169</f>
        <v>918500</v>
      </c>
      <c r="K169" s="140"/>
      <c r="L169" s="144"/>
      <c r="M169" s="145"/>
      <c r="N169" s="146"/>
      <c r="O169" s="146"/>
      <c r="P169" s="147">
        <f>P170</f>
        <v>0</v>
      </c>
      <c r="Q169" s="146"/>
      <c r="R169" s="147">
        <f>R170</f>
        <v>0</v>
      </c>
      <c r="S169" s="146"/>
      <c r="T169" s="148">
        <f>T170</f>
        <v>0</v>
      </c>
      <c r="AR169" s="149" t="s">
        <v>20</v>
      </c>
      <c r="AT169" s="150" t="s">
        <v>70</v>
      </c>
      <c r="AU169" s="150" t="s">
        <v>20</v>
      </c>
      <c r="AY169" s="149" t="s">
        <v>126</v>
      </c>
      <c r="BK169" s="151">
        <f>BK170</f>
        <v>918500</v>
      </c>
    </row>
    <row r="170" spans="2:65" s="1" customFormat="1" ht="22.5" customHeight="1">
      <c r="B170" s="29"/>
      <c r="C170" s="155" t="s">
        <v>369</v>
      </c>
      <c r="D170" s="155" t="s">
        <v>128</v>
      </c>
      <c r="E170" s="156" t="s">
        <v>370</v>
      </c>
      <c r="F170" s="157" t="s">
        <v>371</v>
      </c>
      <c r="G170" s="158" t="s">
        <v>353</v>
      </c>
      <c r="H170" s="159">
        <v>1</v>
      </c>
      <c r="I170" s="160">
        <v>918500</v>
      </c>
      <c r="J170" s="160">
        <f>ROUND(I170*H170,2)</f>
        <v>918500</v>
      </c>
      <c r="K170" s="157" t="s">
        <v>18</v>
      </c>
      <c r="L170" s="49"/>
      <c r="M170" s="161" t="s">
        <v>18</v>
      </c>
      <c r="N170" s="162" t="s">
        <v>43</v>
      </c>
      <c r="O170" s="163">
        <v>0</v>
      </c>
      <c r="P170" s="163">
        <f>O170*H170</f>
        <v>0</v>
      </c>
      <c r="Q170" s="163">
        <v>0</v>
      </c>
      <c r="R170" s="163">
        <f>Q170*H170</f>
        <v>0</v>
      </c>
      <c r="S170" s="163">
        <v>0</v>
      </c>
      <c r="T170" s="164">
        <f>S170*H170</f>
        <v>0</v>
      </c>
      <c r="AR170" s="15" t="s">
        <v>133</v>
      </c>
      <c r="AT170" s="15" t="s">
        <v>128</v>
      </c>
      <c r="AU170" s="15" t="s">
        <v>134</v>
      </c>
      <c r="AY170" s="15" t="s">
        <v>126</v>
      </c>
      <c r="BE170" s="165">
        <f>IF(N170="základní",J170,0)</f>
        <v>0</v>
      </c>
      <c r="BF170" s="165">
        <f>IF(N170="snížená",J170,0)</f>
        <v>918500</v>
      </c>
      <c r="BG170" s="165">
        <f>IF(N170="zákl. přenesená",J170,0)</f>
        <v>0</v>
      </c>
      <c r="BH170" s="165">
        <f>IF(N170="sníž. přenesená",J170,0)</f>
        <v>0</v>
      </c>
      <c r="BI170" s="165">
        <f>IF(N170="nulová",J170,0)</f>
        <v>0</v>
      </c>
      <c r="BJ170" s="15" t="s">
        <v>134</v>
      </c>
      <c r="BK170" s="165">
        <f>ROUND(I170*H170,2)</f>
        <v>918500</v>
      </c>
      <c r="BL170" s="15" t="s">
        <v>133</v>
      </c>
      <c r="BM170" s="15" t="s">
        <v>372</v>
      </c>
    </row>
    <row r="171" spans="2:63" s="10" customFormat="1" ht="29.9" customHeight="1">
      <c r="B171" s="139"/>
      <c r="C171" s="140"/>
      <c r="D171" s="152" t="s">
        <v>70</v>
      </c>
      <c r="E171" s="153" t="s">
        <v>204</v>
      </c>
      <c r="F171" s="153" t="s">
        <v>373</v>
      </c>
      <c r="G171" s="140"/>
      <c r="H171" s="140"/>
      <c r="I171" s="140"/>
      <c r="J171" s="154">
        <f>BK171</f>
        <v>620</v>
      </c>
      <c r="K171" s="140"/>
      <c r="L171" s="144"/>
      <c r="M171" s="145"/>
      <c r="N171" s="146"/>
      <c r="O171" s="146"/>
      <c r="P171" s="147">
        <f>P172</f>
        <v>2.64</v>
      </c>
      <c r="Q171" s="146"/>
      <c r="R171" s="147">
        <f>R172</f>
        <v>0</v>
      </c>
      <c r="S171" s="146"/>
      <c r="T171" s="148">
        <f>T172</f>
        <v>0.2</v>
      </c>
      <c r="AR171" s="149" t="s">
        <v>20</v>
      </c>
      <c r="AT171" s="150" t="s">
        <v>70</v>
      </c>
      <c r="AU171" s="150" t="s">
        <v>20</v>
      </c>
      <c r="AY171" s="149" t="s">
        <v>126</v>
      </c>
      <c r="BK171" s="151">
        <f>BK172</f>
        <v>620</v>
      </c>
    </row>
    <row r="172" spans="2:65" s="1" customFormat="1" ht="22.5" customHeight="1">
      <c r="B172" s="29"/>
      <c r="C172" s="155" t="s">
        <v>374</v>
      </c>
      <c r="D172" s="155" t="s">
        <v>128</v>
      </c>
      <c r="E172" s="156" t="s">
        <v>375</v>
      </c>
      <c r="F172" s="157" t="s">
        <v>376</v>
      </c>
      <c r="G172" s="158" t="s">
        <v>222</v>
      </c>
      <c r="H172" s="159">
        <v>4</v>
      </c>
      <c r="I172" s="160">
        <v>155</v>
      </c>
      <c r="J172" s="160">
        <f>ROUND(I172*H172,2)</f>
        <v>620</v>
      </c>
      <c r="K172" s="157" t="s">
        <v>132</v>
      </c>
      <c r="L172" s="49"/>
      <c r="M172" s="161" t="s">
        <v>18</v>
      </c>
      <c r="N172" s="162" t="s">
        <v>43</v>
      </c>
      <c r="O172" s="163">
        <v>0.66</v>
      </c>
      <c r="P172" s="163">
        <f>O172*H172</f>
        <v>2.64</v>
      </c>
      <c r="Q172" s="163">
        <v>0</v>
      </c>
      <c r="R172" s="163">
        <f>Q172*H172</f>
        <v>0</v>
      </c>
      <c r="S172" s="163">
        <v>0.05</v>
      </c>
      <c r="T172" s="164">
        <f>S172*H172</f>
        <v>0.2</v>
      </c>
      <c r="AR172" s="15" t="s">
        <v>133</v>
      </c>
      <c r="AT172" s="15" t="s">
        <v>128</v>
      </c>
      <c r="AU172" s="15" t="s">
        <v>134</v>
      </c>
      <c r="AY172" s="15" t="s">
        <v>126</v>
      </c>
      <c r="BE172" s="165">
        <f>IF(N172="základní",J172,0)</f>
        <v>0</v>
      </c>
      <c r="BF172" s="165">
        <f>IF(N172="snížená",J172,0)</f>
        <v>620</v>
      </c>
      <c r="BG172" s="165">
        <f>IF(N172="zákl. přenesená",J172,0)</f>
        <v>0</v>
      </c>
      <c r="BH172" s="165">
        <f>IF(N172="sníž. přenesená",J172,0)</f>
        <v>0</v>
      </c>
      <c r="BI172" s="165">
        <f>IF(N172="nulová",J172,0)</f>
        <v>0</v>
      </c>
      <c r="BJ172" s="15" t="s">
        <v>134</v>
      </c>
      <c r="BK172" s="165">
        <f>ROUND(I172*H172,2)</f>
        <v>620</v>
      </c>
      <c r="BL172" s="15" t="s">
        <v>133</v>
      </c>
      <c r="BM172" s="15" t="s">
        <v>377</v>
      </c>
    </row>
    <row r="173" spans="2:63" s="10" customFormat="1" ht="29.9" customHeight="1">
      <c r="B173" s="139"/>
      <c r="C173" s="140"/>
      <c r="D173" s="152" t="s">
        <v>70</v>
      </c>
      <c r="E173" s="153" t="s">
        <v>378</v>
      </c>
      <c r="F173" s="153" t="s">
        <v>379</v>
      </c>
      <c r="G173" s="140"/>
      <c r="H173" s="140"/>
      <c r="I173" s="140"/>
      <c r="J173" s="154">
        <f>BK173</f>
        <v>345807.31</v>
      </c>
      <c r="K173" s="140"/>
      <c r="L173" s="144"/>
      <c r="M173" s="145"/>
      <c r="N173" s="146"/>
      <c r="O173" s="146"/>
      <c r="P173" s="147">
        <f>SUM(P174:P196)</f>
        <v>1019.5933580000002</v>
      </c>
      <c r="Q173" s="146"/>
      <c r="R173" s="147">
        <f>SUM(R174:R196)</f>
        <v>0.08174790000000001</v>
      </c>
      <c r="S173" s="146"/>
      <c r="T173" s="148">
        <f>SUM(T174:T196)</f>
        <v>220.00741600000003</v>
      </c>
      <c r="AR173" s="149" t="s">
        <v>20</v>
      </c>
      <c r="AT173" s="150" t="s">
        <v>70</v>
      </c>
      <c r="AU173" s="150" t="s">
        <v>20</v>
      </c>
      <c r="AY173" s="149" t="s">
        <v>126</v>
      </c>
      <c r="BK173" s="151">
        <f>SUM(BK174:BK196)</f>
        <v>345807.31</v>
      </c>
    </row>
    <row r="174" spans="2:65" s="1" customFormat="1" ht="31.5" customHeight="1">
      <c r="B174" s="29"/>
      <c r="C174" s="155" t="s">
        <v>380</v>
      </c>
      <c r="D174" s="155" t="s">
        <v>128</v>
      </c>
      <c r="E174" s="156" t="s">
        <v>381</v>
      </c>
      <c r="F174" s="157" t="s">
        <v>382</v>
      </c>
      <c r="G174" s="158" t="s">
        <v>190</v>
      </c>
      <c r="H174" s="159">
        <v>230</v>
      </c>
      <c r="I174" s="160">
        <v>55</v>
      </c>
      <c r="J174" s="160">
        <f aca="true" t="shared" si="50" ref="J174:J196">ROUND(I174*H174,2)</f>
        <v>12650</v>
      </c>
      <c r="K174" s="157" t="s">
        <v>132</v>
      </c>
      <c r="L174" s="49"/>
      <c r="M174" s="161" t="s">
        <v>18</v>
      </c>
      <c r="N174" s="162" t="s">
        <v>43</v>
      </c>
      <c r="O174" s="163">
        <v>0.162</v>
      </c>
      <c r="P174" s="163">
        <f aca="true" t="shared" si="51" ref="P174:P196">O174*H174</f>
        <v>37.26</v>
      </c>
      <c r="Q174" s="163">
        <v>0</v>
      </c>
      <c r="R174" s="163">
        <f aca="true" t="shared" si="52" ref="R174:R196">Q174*H174</f>
        <v>0</v>
      </c>
      <c r="S174" s="163">
        <v>0</v>
      </c>
      <c r="T174" s="164">
        <f aca="true" t="shared" si="53" ref="T174:T196">S174*H174</f>
        <v>0</v>
      </c>
      <c r="AR174" s="15" t="s">
        <v>133</v>
      </c>
      <c r="AT174" s="15" t="s">
        <v>128</v>
      </c>
      <c r="AU174" s="15" t="s">
        <v>134</v>
      </c>
      <c r="AY174" s="15" t="s">
        <v>126</v>
      </c>
      <c r="BE174" s="165">
        <f aca="true" t="shared" si="54" ref="BE174:BE196">IF(N174="základní",J174,0)</f>
        <v>0</v>
      </c>
      <c r="BF174" s="165">
        <f aca="true" t="shared" si="55" ref="BF174:BF196">IF(N174="snížená",J174,0)</f>
        <v>12650</v>
      </c>
      <c r="BG174" s="165">
        <f aca="true" t="shared" si="56" ref="BG174:BG196">IF(N174="zákl. přenesená",J174,0)</f>
        <v>0</v>
      </c>
      <c r="BH174" s="165">
        <f aca="true" t="shared" si="57" ref="BH174:BH196">IF(N174="sníž. přenesená",J174,0)</f>
        <v>0</v>
      </c>
      <c r="BI174" s="165">
        <f aca="true" t="shared" si="58" ref="BI174:BI196">IF(N174="nulová",J174,0)</f>
        <v>0</v>
      </c>
      <c r="BJ174" s="15" t="s">
        <v>134</v>
      </c>
      <c r="BK174" s="165">
        <f aca="true" t="shared" si="59" ref="BK174:BK196">ROUND(I174*H174,2)</f>
        <v>12650</v>
      </c>
      <c r="BL174" s="15" t="s">
        <v>133</v>
      </c>
      <c r="BM174" s="15" t="s">
        <v>383</v>
      </c>
    </row>
    <row r="175" spans="2:65" s="1" customFormat="1" ht="44.25" customHeight="1">
      <c r="B175" s="29"/>
      <c r="C175" s="155" t="s">
        <v>384</v>
      </c>
      <c r="D175" s="155" t="s">
        <v>128</v>
      </c>
      <c r="E175" s="156" t="s">
        <v>385</v>
      </c>
      <c r="F175" s="157" t="s">
        <v>386</v>
      </c>
      <c r="G175" s="158" t="s">
        <v>190</v>
      </c>
      <c r="H175" s="159">
        <v>5520</v>
      </c>
      <c r="I175" s="160">
        <v>1.2</v>
      </c>
      <c r="J175" s="160">
        <f t="shared" si="50"/>
        <v>6624</v>
      </c>
      <c r="K175" s="157" t="s">
        <v>132</v>
      </c>
      <c r="L175" s="49"/>
      <c r="M175" s="161" t="s">
        <v>18</v>
      </c>
      <c r="N175" s="162" t="s">
        <v>43</v>
      </c>
      <c r="O175" s="163">
        <v>0</v>
      </c>
      <c r="P175" s="163">
        <f t="shared" si="51"/>
        <v>0</v>
      </c>
      <c r="Q175" s="163">
        <v>0</v>
      </c>
      <c r="R175" s="163">
        <f t="shared" si="52"/>
        <v>0</v>
      </c>
      <c r="S175" s="163">
        <v>0</v>
      </c>
      <c r="T175" s="164">
        <f t="shared" si="53"/>
        <v>0</v>
      </c>
      <c r="AR175" s="15" t="s">
        <v>133</v>
      </c>
      <c r="AT175" s="15" t="s">
        <v>128</v>
      </c>
      <c r="AU175" s="15" t="s">
        <v>134</v>
      </c>
      <c r="AY175" s="15" t="s">
        <v>126</v>
      </c>
      <c r="BE175" s="165">
        <f t="shared" si="54"/>
        <v>0</v>
      </c>
      <c r="BF175" s="165">
        <f t="shared" si="55"/>
        <v>6624</v>
      </c>
      <c r="BG175" s="165">
        <f t="shared" si="56"/>
        <v>0</v>
      </c>
      <c r="BH175" s="165">
        <f t="shared" si="57"/>
        <v>0</v>
      </c>
      <c r="BI175" s="165">
        <f t="shared" si="58"/>
        <v>0</v>
      </c>
      <c r="BJ175" s="15" t="s">
        <v>134</v>
      </c>
      <c r="BK175" s="165">
        <f t="shared" si="59"/>
        <v>6624</v>
      </c>
      <c r="BL175" s="15" t="s">
        <v>133</v>
      </c>
      <c r="BM175" s="15" t="s">
        <v>387</v>
      </c>
    </row>
    <row r="176" spans="2:65" s="1" customFormat="1" ht="31.5" customHeight="1">
      <c r="B176" s="29"/>
      <c r="C176" s="155" t="s">
        <v>388</v>
      </c>
      <c r="D176" s="155" t="s">
        <v>128</v>
      </c>
      <c r="E176" s="156" t="s">
        <v>389</v>
      </c>
      <c r="F176" s="157" t="s">
        <v>390</v>
      </c>
      <c r="G176" s="158" t="s">
        <v>190</v>
      </c>
      <c r="H176" s="159">
        <v>230</v>
      </c>
      <c r="I176" s="160">
        <v>33.3</v>
      </c>
      <c r="J176" s="160">
        <f t="shared" si="50"/>
        <v>7659</v>
      </c>
      <c r="K176" s="157" t="s">
        <v>132</v>
      </c>
      <c r="L176" s="49"/>
      <c r="M176" s="161" t="s">
        <v>18</v>
      </c>
      <c r="N176" s="162" t="s">
        <v>43</v>
      </c>
      <c r="O176" s="163">
        <v>0.102</v>
      </c>
      <c r="P176" s="163">
        <f t="shared" si="51"/>
        <v>23.459999999999997</v>
      </c>
      <c r="Q176" s="163">
        <v>0</v>
      </c>
      <c r="R176" s="163">
        <f t="shared" si="52"/>
        <v>0</v>
      </c>
      <c r="S176" s="163">
        <v>0</v>
      </c>
      <c r="T176" s="164">
        <f t="shared" si="53"/>
        <v>0</v>
      </c>
      <c r="AR176" s="15" t="s">
        <v>133</v>
      </c>
      <c r="AT176" s="15" t="s">
        <v>128</v>
      </c>
      <c r="AU176" s="15" t="s">
        <v>134</v>
      </c>
      <c r="AY176" s="15" t="s">
        <v>126</v>
      </c>
      <c r="BE176" s="165">
        <f t="shared" si="54"/>
        <v>0</v>
      </c>
      <c r="BF176" s="165">
        <f t="shared" si="55"/>
        <v>7659</v>
      </c>
      <c r="BG176" s="165">
        <f t="shared" si="56"/>
        <v>0</v>
      </c>
      <c r="BH176" s="165">
        <f t="shared" si="57"/>
        <v>0</v>
      </c>
      <c r="BI176" s="165">
        <f t="shared" si="58"/>
        <v>0</v>
      </c>
      <c r="BJ176" s="15" t="s">
        <v>134</v>
      </c>
      <c r="BK176" s="165">
        <f t="shared" si="59"/>
        <v>7659</v>
      </c>
      <c r="BL176" s="15" t="s">
        <v>133</v>
      </c>
      <c r="BM176" s="15" t="s">
        <v>391</v>
      </c>
    </row>
    <row r="177" spans="2:65" s="1" customFormat="1" ht="22.5" customHeight="1">
      <c r="B177" s="29"/>
      <c r="C177" s="155" t="s">
        <v>392</v>
      </c>
      <c r="D177" s="155" t="s">
        <v>128</v>
      </c>
      <c r="E177" s="156" t="s">
        <v>393</v>
      </c>
      <c r="F177" s="157" t="s">
        <v>394</v>
      </c>
      <c r="G177" s="158" t="s">
        <v>190</v>
      </c>
      <c r="H177" s="159">
        <v>230</v>
      </c>
      <c r="I177" s="160">
        <v>13.5</v>
      </c>
      <c r="J177" s="160">
        <f t="shared" si="50"/>
        <v>3105</v>
      </c>
      <c r="K177" s="157" t="s">
        <v>132</v>
      </c>
      <c r="L177" s="49"/>
      <c r="M177" s="161" t="s">
        <v>18</v>
      </c>
      <c r="N177" s="162" t="s">
        <v>43</v>
      </c>
      <c r="O177" s="163">
        <v>0.049</v>
      </c>
      <c r="P177" s="163">
        <f t="shared" si="51"/>
        <v>11.27</v>
      </c>
      <c r="Q177" s="163">
        <v>0</v>
      </c>
      <c r="R177" s="163">
        <f t="shared" si="52"/>
        <v>0</v>
      </c>
      <c r="S177" s="163">
        <v>0</v>
      </c>
      <c r="T177" s="164">
        <f t="shared" si="53"/>
        <v>0</v>
      </c>
      <c r="AR177" s="15" t="s">
        <v>133</v>
      </c>
      <c r="AT177" s="15" t="s">
        <v>128</v>
      </c>
      <c r="AU177" s="15" t="s">
        <v>134</v>
      </c>
      <c r="AY177" s="15" t="s">
        <v>126</v>
      </c>
      <c r="BE177" s="165">
        <f t="shared" si="54"/>
        <v>0</v>
      </c>
      <c r="BF177" s="165">
        <f t="shared" si="55"/>
        <v>3105</v>
      </c>
      <c r="BG177" s="165">
        <f t="shared" si="56"/>
        <v>0</v>
      </c>
      <c r="BH177" s="165">
        <f t="shared" si="57"/>
        <v>0</v>
      </c>
      <c r="BI177" s="165">
        <f t="shared" si="58"/>
        <v>0</v>
      </c>
      <c r="BJ177" s="15" t="s">
        <v>134</v>
      </c>
      <c r="BK177" s="165">
        <f t="shared" si="59"/>
        <v>3105</v>
      </c>
      <c r="BL177" s="15" t="s">
        <v>133</v>
      </c>
      <c r="BM177" s="15" t="s">
        <v>395</v>
      </c>
    </row>
    <row r="178" spans="2:65" s="1" customFormat="1" ht="22.5" customHeight="1">
      <c r="B178" s="29"/>
      <c r="C178" s="155" t="s">
        <v>396</v>
      </c>
      <c r="D178" s="155" t="s">
        <v>128</v>
      </c>
      <c r="E178" s="156" t="s">
        <v>397</v>
      </c>
      <c r="F178" s="157" t="s">
        <v>398</v>
      </c>
      <c r="G178" s="158" t="s">
        <v>190</v>
      </c>
      <c r="H178" s="159">
        <v>230</v>
      </c>
      <c r="I178" s="160">
        <v>9.12</v>
      </c>
      <c r="J178" s="160">
        <f t="shared" si="50"/>
        <v>2097.6</v>
      </c>
      <c r="K178" s="157" t="s">
        <v>132</v>
      </c>
      <c r="L178" s="49"/>
      <c r="M178" s="161" t="s">
        <v>18</v>
      </c>
      <c r="N178" s="162" t="s">
        <v>43</v>
      </c>
      <c r="O178" s="163">
        <v>0.033</v>
      </c>
      <c r="P178" s="163">
        <f t="shared" si="51"/>
        <v>7.590000000000001</v>
      </c>
      <c r="Q178" s="163">
        <v>0</v>
      </c>
      <c r="R178" s="163">
        <f t="shared" si="52"/>
        <v>0</v>
      </c>
      <c r="S178" s="163">
        <v>0</v>
      </c>
      <c r="T178" s="164">
        <f t="shared" si="53"/>
        <v>0</v>
      </c>
      <c r="AR178" s="15" t="s">
        <v>133</v>
      </c>
      <c r="AT178" s="15" t="s">
        <v>128</v>
      </c>
      <c r="AU178" s="15" t="s">
        <v>134</v>
      </c>
      <c r="AY178" s="15" t="s">
        <v>126</v>
      </c>
      <c r="BE178" s="165">
        <f t="shared" si="54"/>
        <v>0</v>
      </c>
      <c r="BF178" s="165">
        <f t="shared" si="55"/>
        <v>2097.6</v>
      </c>
      <c r="BG178" s="165">
        <f t="shared" si="56"/>
        <v>0</v>
      </c>
      <c r="BH178" s="165">
        <f t="shared" si="57"/>
        <v>0</v>
      </c>
      <c r="BI178" s="165">
        <f t="shared" si="58"/>
        <v>0</v>
      </c>
      <c r="BJ178" s="15" t="s">
        <v>134</v>
      </c>
      <c r="BK178" s="165">
        <f t="shared" si="59"/>
        <v>2097.6</v>
      </c>
      <c r="BL178" s="15" t="s">
        <v>133</v>
      </c>
      <c r="BM178" s="15" t="s">
        <v>399</v>
      </c>
    </row>
    <row r="179" spans="2:65" s="1" customFormat="1" ht="31.5" customHeight="1">
      <c r="B179" s="29"/>
      <c r="C179" s="155" t="s">
        <v>400</v>
      </c>
      <c r="D179" s="155" t="s">
        <v>128</v>
      </c>
      <c r="E179" s="156" t="s">
        <v>401</v>
      </c>
      <c r="F179" s="157" t="s">
        <v>402</v>
      </c>
      <c r="G179" s="158" t="s">
        <v>190</v>
      </c>
      <c r="H179" s="159">
        <v>480.87</v>
      </c>
      <c r="I179" s="160">
        <v>40.5</v>
      </c>
      <c r="J179" s="160">
        <f t="shared" si="50"/>
        <v>19475.24</v>
      </c>
      <c r="K179" s="157" t="s">
        <v>132</v>
      </c>
      <c r="L179" s="49"/>
      <c r="M179" s="161" t="s">
        <v>18</v>
      </c>
      <c r="N179" s="162" t="s">
        <v>43</v>
      </c>
      <c r="O179" s="163">
        <v>0.105</v>
      </c>
      <c r="P179" s="163">
        <f t="shared" si="51"/>
        <v>50.49135</v>
      </c>
      <c r="Q179" s="163">
        <v>0.00013</v>
      </c>
      <c r="R179" s="163">
        <f t="shared" si="52"/>
        <v>0.0625131</v>
      </c>
      <c r="S179" s="163">
        <v>0</v>
      </c>
      <c r="T179" s="164">
        <f t="shared" si="53"/>
        <v>0</v>
      </c>
      <c r="AR179" s="15" t="s">
        <v>133</v>
      </c>
      <c r="AT179" s="15" t="s">
        <v>128</v>
      </c>
      <c r="AU179" s="15" t="s">
        <v>134</v>
      </c>
      <c r="AY179" s="15" t="s">
        <v>126</v>
      </c>
      <c r="BE179" s="165">
        <f t="shared" si="54"/>
        <v>0</v>
      </c>
      <c r="BF179" s="165">
        <f t="shared" si="55"/>
        <v>19475.24</v>
      </c>
      <c r="BG179" s="165">
        <f t="shared" si="56"/>
        <v>0</v>
      </c>
      <c r="BH179" s="165">
        <f t="shared" si="57"/>
        <v>0</v>
      </c>
      <c r="BI179" s="165">
        <f t="shared" si="58"/>
        <v>0</v>
      </c>
      <c r="BJ179" s="15" t="s">
        <v>134</v>
      </c>
      <c r="BK179" s="165">
        <f t="shared" si="59"/>
        <v>19475.24</v>
      </c>
      <c r="BL179" s="15" t="s">
        <v>133</v>
      </c>
      <c r="BM179" s="15" t="s">
        <v>403</v>
      </c>
    </row>
    <row r="180" spans="2:65" s="1" customFormat="1" ht="57" customHeight="1">
      <c r="B180" s="29"/>
      <c r="C180" s="155" t="s">
        <v>404</v>
      </c>
      <c r="D180" s="155" t="s">
        <v>128</v>
      </c>
      <c r="E180" s="156" t="s">
        <v>405</v>
      </c>
      <c r="F180" s="157" t="s">
        <v>406</v>
      </c>
      <c r="G180" s="158" t="s">
        <v>190</v>
      </c>
      <c r="H180" s="159">
        <v>480.87</v>
      </c>
      <c r="I180" s="160">
        <v>76.9</v>
      </c>
      <c r="J180" s="160">
        <f t="shared" si="50"/>
        <v>36978.9</v>
      </c>
      <c r="K180" s="157" t="s">
        <v>132</v>
      </c>
      <c r="L180" s="49"/>
      <c r="M180" s="161" t="s">
        <v>18</v>
      </c>
      <c r="N180" s="162" t="s">
        <v>43</v>
      </c>
      <c r="O180" s="163">
        <v>0.308</v>
      </c>
      <c r="P180" s="163">
        <f t="shared" si="51"/>
        <v>148.10796</v>
      </c>
      <c r="Q180" s="163">
        <v>4E-05</v>
      </c>
      <c r="R180" s="163">
        <f t="shared" si="52"/>
        <v>0.019234800000000003</v>
      </c>
      <c r="S180" s="163">
        <v>0</v>
      </c>
      <c r="T180" s="164">
        <f t="shared" si="53"/>
        <v>0</v>
      </c>
      <c r="AR180" s="15" t="s">
        <v>133</v>
      </c>
      <c r="AT180" s="15" t="s">
        <v>128</v>
      </c>
      <c r="AU180" s="15" t="s">
        <v>134</v>
      </c>
      <c r="AY180" s="15" t="s">
        <v>126</v>
      </c>
      <c r="BE180" s="165">
        <f t="shared" si="54"/>
        <v>0</v>
      </c>
      <c r="BF180" s="165">
        <f t="shared" si="55"/>
        <v>36978.9</v>
      </c>
      <c r="BG180" s="165">
        <f t="shared" si="56"/>
        <v>0</v>
      </c>
      <c r="BH180" s="165">
        <f t="shared" si="57"/>
        <v>0</v>
      </c>
      <c r="BI180" s="165">
        <f t="shared" si="58"/>
        <v>0</v>
      </c>
      <c r="BJ180" s="15" t="s">
        <v>134</v>
      </c>
      <c r="BK180" s="165">
        <f t="shared" si="59"/>
        <v>36978.9</v>
      </c>
      <c r="BL180" s="15" t="s">
        <v>133</v>
      </c>
      <c r="BM180" s="15" t="s">
        <v>407</v>
      </c>
    </row>
    <row r="181" spans="2:65" s="1" customFormat="1" ht="22.5" customHeight="1">
      <c r="B181" s="29"/>
      <c r="C181" s="155" t="s">
        <v>408</v>
      </c>
      <c r="D181" s="155" t="s">
        <v>128</v>
      </c>
      <c r="E181" s="156" t="s">
        <v>409</v>
      </c>
      <c r="F181" s="157" t="s">
        <v>410</v>
      </c>
      <c r="G181" s="158" t="s">
        <v>411</v>
      </c>
      <c r="H181" s="159">
        <v>125</v>
      </c>
      <c r="I181" s="160">
        <v>400</v>
      </c>
      <c r="J181" s="160">
        <f t="shared" si="50"/>
        <v>50000</v>
      </c>
      <c r="K181" s="157" t="s">
        <v>18</v>
      </c>
      <c r="L181" s="49"/>
      <c r="M181" s="161" t="s">
        <v>18</v>
      </c>
      <c r="N181" s="162" t="s">
        <v>43</v>
      </c>
      <c r="O181" s="163">
        <v>0</v>
      </c>
      <c r="P181" s="163">
        <f t="shared" si="51"/>
        <v>0</v>
      </c>
      <c r="Q181" s="163">
        <v>0</v>
      </c>
      <c r="R181" s="163">
        <f t="shared" si="52"/>
        <v>0</v>
      </c>
      <c r="S181" s="163">
        <v>0</v>
      </c>
      <c r="T181" s="164">
        <f t="shared" si="53"/>
        <v>0</v>
      </c>
      <c r="AR181" s="15" t="s">
        <v>133</v>
      </c>
      <c r="AT181" s="15" t="s">
        <v>128</v>
      </c>
      <c r="AU181" s="15" t="s">
        <v>134</v>
      </c>
      <c r="AY181" s="15" t="s">
        <v>126</v>
      </c>
      <c r="BE181" s="165">
        <f t="shared" si="54"/>
        <v>0</v>
      </c>
      <c r="BF181" s="165">
        <f t="shared" si="55"/>
        <v>50000</v>
      </c>
      <c r="BG181" s="165">
        <f t="shared" si="56"/>
        <v>0</v>
      </c>
      <c r="BH181" s="165">
        <f t="shared" si="57"/>
        <v>0</v>
      </c>
      <c r="BI181" s="165">
        <f t="shared" si="58"/>
        <v>0</v>
      </c>
      <c r="BJ181" s="15" t="s">
        <v>134</v>
      </c>
      <c r="BK181" s="165">
        <f t="shared" si="59"/>
        <v>50000</v>
      </c>
      <c r="BL181" s="15" t="s">
        <v>133</v>
      </c>
      <c r="BM181" s="15" t="s">
        <v>412</v>
      </c>
    </row>
    <row r="182" spans="2:65" s="1" customFormat="1" ht="22.5" customHeight="1">
      <c r="B182" s="29"/>
      <c r="C182" s="155" t="s">
        <v>413</v>
      </c>
      <c r="D182" s="155" t="s">
        <v>128</v>
      </c>
      <c r="E182" s="156" t="s">
        <v>414</v>
      </c>
      <c r="F182" s="157" t="s">
        <v>415</v>
      </c>
      <c r="G182" s="158" t="s">
        <v>411</v>
      </c>
      <c r="H182" s="159">
        <v>8</v>
      </c>
      <c r="I182" s="160">
        <v>400</v>
      </c>
      <c r="J182" s="160">
        <f t="shared" si="50"/>
        <v>3200</v>
      </c>
      <c r="K182" s="157" t="s">
        <v>18</v>
      </c>
      <c r="L182" s="49"/>
      <c r="M182" s="161" t="s">
        <v>18</v>
      </c>
      <c r="N182" s="162" t="s">
        <v>43</v>
      </c>
      <c r="O182" s="163">
        <v>0</v>
      </c>
      <c r="P182" s="163">
        <f t="shared" si="51"/>
        <v>0</v>
      </c>
      <c r="Q182" s="163">
        <v>0</v>
      </c>
      <c r="R182" s="163">
        <f t="shared" si="52"/>
        <v>0</v>
      </c>
      <c r="S182" s="163">
        <v>0</v>
      </c>
      <c r="T182" s="164">
        <f t="shared" si="53"/>
        <v>0</v>
      </c>
      <c r="AR182" s="15" t="s">
        <v>133</v>
      </c>
      <c r="AT182" s="15" t="s">
        <v>128</v>
      </c>
      <c r="AU182" s="15" t="s">
        <v>134</v>
      </c>
      <c r="AY182" s="15" t="s">
        <v>126</v>
      </c>
      <c r="BE182" s="165">
        <f t="shared" si="54"/>
        <v>0</v>
      </c>
      <c r="BF182" s="165">
        <f t="shared" si="55"/>
        <v>3200</v>
      </c>
      <c r="BG182" s="165">
        <f t="shared" si="56"/>
        <v>0</v>
      </c>
      <c r="BH182" s="165">
        <f t="shared" si="57"/>
        <v>0</v>
      </c>
      <c r="BI182" s="165">
        <f t="shared" si="58"/>
        <v>0</v>
      </c>
      <c r="BJ182" s="15" t="s">
        <v>134</v>
      </c>
      <c r="BK182" s="165">
        <f t="shared" si="59"/>
        <v>3200</v>
      </c>
      <c r="BL182" s="15" t="s">
        <v>133</v>
      </c>
      <c r="BM182" s="15" t="s">
        <v>416</v>
      </c>
    </row>
    <row r="183" spans="2:65" s="1" customFormat="1" ht="31.5" customHeight="1">
      <c r="B183" s="29"/>
      <c r="C183" s="155" t="s">
        <v>417</v>
      </c>
      <c r="D183" s="155" t="s">
        <v>128</v>
      </c>
      <c r="E183" s="156" t="s">
        <v>418</v>
      </c>
      <c r="F183" s="157" t="s">
        <v>419</v>
      </c>
      <c r="G183" s="158" t="s">
        <v>131</v>
      </c>
      <c r="H183" s="159">
        <v>1.982</v>
      </c>
      <c r="I183" s="160">
        <v>580</v>
      </c>
      <c r="J183" s="160">
        <f t="shared" si="50"/>
        <v>1149.56</v>
      </c>
      <c r="K183" s="157" t="s">
        <v>132</v>
      </c>
      <c r="L183" s="49"/>
      <c r="M183" s="161" t="s">
        <v>18</v>
      </c>
      <c r="N183" s="162" t="s">
        <v>43</v>
      </c>
      <c r="O183" s="163">
        <v>1.52</v>
      </c>
      <c r="P183" s="163">
        <f t="shared" si="51"/>
        <v>3.01264</v>
      </c>
      <c r="Q183" s="163">
        <v>0</v>
      </c>
      <c r="R183" s="163">
        <f t="shared" si="52"/>
        <v>0</v>
      </c>
      <c r="S183" s="163">
        <v>1.8</v>
      </c>
      <c r="T183" s="164">
        <f t="shared" si="53"/>
        <v>3.5676</v>
      </c>
      <c r="AR183" s="15" t="s">
        <v>133</v>
      </c>
      <c r="AT183" s="15" t="s">
        <v>128</v>
      </c>
      <c r="AU183" s="15" t="s">
        <v>134</v>
      </c>
      <c r="AY183" s="15" t="s">
        <v>126</v>
      </c>
      <c r="BE183" s="165">
        <f t="shared" si="54"/>
        <v>0</v>
      </c>
      <c r="BF183" s="165">
        <f t="shared" si="55"/>
        <v>1149.56</v>
      </c>
      <c r="BG183" s="165">
        <f t="shared" si="56"/>
        <v>0</v>
      </c>
      <c r="BH183" s="165">
        <f t="shared" si="57"/>
        <v>0</v>
      </c>
      <c r="BI183" s="165">
        <f t="shared" si="58"/>
        <v>0</v>
      </c>
      <c r="BJ183" s="15" t="s">
        <v>134</v>
      </c>
      <c r="BK183" s="165">
        <f t="shared" si="59"/>
        <v>1149.56</v>
      </c>
      <c r="BL183" s="15" t="s">
        <v>133</v>
      </c>
      <c r="BM183" s="15" t="s">
        <v>420</v>
      </c>
    </row>
    <row r="184" spans="2:65" s="1" customFormat="1" ht="31.5" customHeight="1">
      <c r="B184" s="29"/>
      <c r="C184" s="155" t="s">
        <v>421</v>
      </c>
      <c r="D184" s="155" t="s">
        <v>128</v>
      </c>
      <c r="E184" s="156" t="s">
        <v>422</v>
      </c>
      <c r="F184" s="157" t="s">
        <v>423</v>
      </c>
      <c r="G184" s="158" t="s">
        <v>131</v>
      </c>
      <c r="H184" s="159">
        <v>28.339</v>
      </c>
      <c r="I184" s="160">
        <v>489</v>
      </c>
      <c r="J184" s="160">
        <f t="shared" si="50"/>
        <v>13857.77</v>
      </c>
      <c r="K184" s="157" t="s">
        <v>132</v>
      </c>
      <c r="L184" s="49"/>
      <c r="M184" s="161" t="s">
        <v>18</v>
      </c>
      <c r="N184" s="162" t="s">
        <v>43</v>
      </c>
      <c r="O184" s="163">
        <v>1.283</v>
      </c>
      <c r="P184" s="163">
        <f t="shared" si="51"/>
        <v>36.358937</v>
      </c>
      <c r="Q184" s="163">
        <v>0</v>
      </c>
      <c r="R184" s="163">
        <f t="shared" si="52"/>
        <v>0</v>
      </c>
      <c r="S184" s="163">
        <v>1.175</v>
      </c>
      <c r="T184" s="164">
        <f t="shared" si="53"/>
        <v>33.298325</v>
      </c>
      <c r="AR184" s="15" t="s">
        <v>133</v>
      </c>
      <c r="AT184" s="15" t="s">
        <v>128</v>
      </c>
      <c r="AU184" s="15" t="s">
        <v>134</v>
      </c>
      <c r="AY184" s="15" t="s">
        <v>126</v>
      </c>
      <c r="BE184" s="165">
        <f t="shared" si="54"/>
        <v>0</v>
      </c>
      <c r="BF184" s="165">
        <f t="shared" si="55"/>
        <v>13857.77</v>
      </c>
      <c r="BG184" s="165">
        <f t="shared" si="56"/>
        <v>0</v>
      </c>
      <c r="BH184" s="165">
        <f t="shared" si="57"/>
        <v>0</v>
      </c>
      <c r="BI184" s="165">
        <f t="shared" si="58"/>
        <v>0</v>
      </c>
      <c r="BJ184" s="15" t="s">
        <v>134</v>
      </c>
      <c r="BK184" s="165">
        <f t="shared" si="59"/>
        <v>13857.77</v>
      </c>
      <c r="BL184" s="15" t="s">
        <v>133</v>
      </c>
      <c r="BM184" s="15" t="s">
        <v>424</v>
      </c>
    </row>
    <row r="185" spans="2:65" s="1" customFormat="1" ht="22.5" customHeight="1">
      <c r="B185" s="29"/>
      <c r="C185" s="155" t="s">
        <v>425</v>
      </c>
      <c r="D185" s="155" t="s">
        <v>128</v>
      </c>
      <c r="E185" s="156" t="s">
        <v>426</v>
      </c>
      <c r="F185" s="157" t="s">
        <v>427</v>
      </c>
      <c r="G185" s="158" t="s">
        <v>428</v>
      </c>
      <c r="H185" s="159">
        <v>15.4</v>
      </c>
      <c r="I185" s="160">
        <v>157</v>
      </c>
      <c r="J185" s="160">
        <f t="shared" si="50"/>
        <v>2417.8</v>
      </c>
      <c r="K185" s="157" t="s">
        <v>132</v>
      </c>
      <c r="L185" s="49"/>
      <c r="M185" s="161" t="s">
        <v>18</v>
      </c>
      <c r="N185" s="162" t="s">
        <v>43</v>
      </c>
      <c r="O185" s="163">
        <v>0.64</v>
      </c>
      <c r="P185" s="163">
        <f t="shared" si="51"/>
        <v>9.856</v>
      </c>
      <c r="Q185" s="163">
        <v>0</v>
      </c>
      <c r="R185" s="163">
        <f t="shared" si="52"/>
        <v>0</v>
      </c>
      <c r="S185" s="163">
        <v>0.07</v>
      </c>
      <c r="T185" s="164">
        <f t="shared" si="53"/>
        <v>1.078</v>
      </c>
      <c r="AR185" s="15" t="s">
        <v>133</v>
      </c>
      <c r="AT185" s="15" t="s">
        <v>128</v>
      </c>
      <c r="AU185" s="15" t="s">
        <v>134</v>
      </c>
      <c r="AY185" s="15" t="s">
        <v>126</v>
      </c>
      <c r="BE185" s="165">
        <f t="shared" si="54"/>
        <v>0</v>
      </c>
      <c r="BF185" s="165">
        <f t="shared" si="55"/>
        <v>2417.8</v>
      </c>
      <c r="BG185" s="165">
        <f t="shared" si="56"/>
        <v>0</v>
      </c>
      <c r="BH185" s="165">
        <f t="shared" si="57"/>
        <v>0</v>
      </c>
      <c r="BI185" s="165">
        <f t="shared" si="58"/>
        <v>0</v>
      </c>
      <c r="BJ185" s="15" t="s">
        <v>134</v>
      </c>
      <c r="BK185" s="165">
        <f t="shared" si="59"/>
        <v>2417.8</v>
      </c>
      <c r="BL185" s="15" t="s">
        <v>133</v>
      </c>
      <c r="BM185" s="15" t="s">
        <v>429</v>
      </c>
    </row>
    <row r="186" spans="2:65" s="1" customFormat="1" ht="22.5" customHeight="1">
      <c r="B186" s="29"/>
      <c r="C186" s="155" t="s">
        <v>430</v>
      </c>
      <c r="D186" s="155" t="s">
        <v>128</v>
      </c>
      <c r="E186" s="156" t="s">
        <v>431</v>
      </c>
      <c r="F186" s="157" t="s">
        <v>432</v>
      </c>
      <c r="G186" s="158" t="s">
        <v>131</v>
      </c>
      <c r="H186" s="159">
        <v>35.468</v>
      </c>
      <c r="I186" s="160">
        <v>1850</v>
      </c>
      <c r="J186" s="160">
        <f t="shared" si="50"/>
        <v>65615.8</v>
      </c>
      <c r="K186" s="157" t="s">
        <v>132</v>
      </c>
      <c r="L186" s="49"/>
      <c r="M186" s="161" t="s">
        <v>18</v>
      </c>
      <c r="N186" s="162" t="s">
        <v>43</v>
      </c>
      <c r="O186" s="163">
        <v>5.867</v>
      </c>
      <c r="P186" s="163">
        <f t="shared" si="51"/>
        <v>208.09075600000003</v>
      </c>
      <c r="Q186" s="163">
        <v>0</v>
      </c>
      <c r="R186" s="163">
        <f t="shared" si="52"/>
        <v>0</v>
      </c>
      <c r="S186" s="163">
        <v>2.2</v>
      </c>
      <c r="T186" s="164">
        <f t="shared" si="53"/>
        <v>78.02960000000002</v>
      </c>
      <c r="AR186" s="15" t="s">
        <v>133</v>
      </c>
      <c r="AT186" s="15" t="s">
        <v>128</v>
      </c>
      <c r="AU186" s="15" t="s">
        <v>134</v>
      </c>
      <c r="AY186" s="15" t="s">
        <v>126</v>
      </c>
      <c r="BE186" s="165">
        <f t="shared" si="54"/>
        <v>0</v>
      </c>
      <c r="BF186" s="165">
        <f t="shared" si="55"/>
        <v>65615.8</v>
      </c>
      <c r="BG186" s="165">
        <f t="shared" si="56"/>
        <v>0</v>
      </c>
      <c r="BH186" s="165">
        <f t="shared" si="57"/>
        <v>0</v>
      </c>
      <c r="BI186" s="165">
        <f t="shared" si="58"/>
        <v>0</v>
      </c>
      <c r="BJ186" s="15" t="s">
        <v>134</v>
      </c>
      <c r="BK186" s="165">
        <f t="shared" si="59"/>
        <v>65615.8</v>
      </c>
      <c r="BL186" s="15" t="s">
        <v>133</v>
      </c>
      <c r="BM186" s="15" t="s">
        <v>433</v>
      </c>
    </row>
    <row r="187" spans="2:65" s="1" customFormat="1" ht="31.5" customHeight="1">
      <c r="B187" s="29"/>
      <c r="C187" s="155" t="s">
        <v>434</v>
      </c>
      <c r="D187" s="155" t="s">
        <v>128</v>
      </c>
      <c r="E187" s="156" t="s">
        <v>435</v>
      </c>
      <c r="F187" s="157" t="s">
        <v>436</v>
      </c>
      <c r="G187" s="158" t="s">
        <v>190</v>
      </c>
      <c r="H187" s="159">
        <v>168.88</v>
      </c>
      <c r="I187" s="160">
        <v>32.7</v>
      </c>
      <c r="J187" s="160">
        <f t="shared" si="50"/>
        <v>5522.38</v>
      </c>
      <c r="K187" s="157" t="s">
        <v>132</v>
      </c>
      <c r="L187" s="49"/>
      <c r="M187" s="161" t="s">
        <v>18</v>
      </c>
      <c r="N187" s="162" t="s">
        <v>43</v>
      </c>
      <c r="O187" s="163">
        <v>0.133</v>
      </c>
      <c r="P187" s="163">
        <f t="shared" si="51"/>
        <v>22.46104</v>
      </c>
      <c r="Q187" s="163">
        <v>0</v>
      </c>
      <c r="R187" s="163">
        <f t="shared" si="52"/>
        <v>0</v>
      </c>
      <c r="S187" s="163">
        <v>0.045</v>
      </c>
      <c r="T187" s="164">
        <f t="shared" si="53"/>
        <v>7.5996</v>
      </c>
      <c r="AR187" s="15" t="s">
        <v>133</v>
      </c>
      <c r="AT187" s="15" t="s">
        <v>128</v>
      </c>
      <c r="AU187" s="15" t="s">
        <v>134</v>
      </c>
      <c r="AY187" s="15" t="s">
        <v>126</v>
      </c>
      <c r="BE187" s="165">
        <f t="shared" si="54"/>
        <v>0</v>
      </c>
      <c r="BF187" s="165">
        <f t="shared" si="55"/>
        <v>5522.38</v>
      </c>
      <c r="BG187" s="165">
        <f t="shared" si="56"/>
        <v>0</v>
      </c>
      <c r="BH187" s="165">
        <f t="shared" si="57"/>
        <v>0</v>
      </c>
      <c r="BI187" s="165">
        <f t="shared" si="58"/>
        <v>0</v>
      </c>
      <c r="BJ187" s="15" t="s">
        <v>134</v>
      </c>
      <c r="BK187" s="165">
        <f t="shared" si="59"/>
        <v>5522.38</v>
      </c>
      <c r="BL187" s="15" t="s">
        <v>133</v>
      </c>
      <c r="BM187" s="15" t="s">
        <v>437</v>
      </c>
    </row>
    <row r="188" spans="2:65" s="1" customFormat="1" ht="31.5" customHeight="1">
      <c r="B188" s="29"/>
      <c r="C188" s="155" t="s">
        <v>438</v>
      </c>
      <c r="D188" s="155" t="s">
        <v>128</v>
      </c>
      <c r="E188" s="156" t="s">
        <v>439</v>
      </c>
      <c r="F188" s="157" t="s">
        <v>440</v>
      </c>
      <c r="G188" s="158" t="s">
        <v>190</v>
      </c>
      <c r="H188" s="159">
        <v>106.49</v>
      </c>
      <c r="I188" s="160">
        <v>76</v>
      </c>
      <c r="J188" s="160">
        <f t="shared" si="50"/>
        <v>8093.24</v>
      </c>
      <c r="K188" s="157" t="s">
        <v>132</v>
      </c>
      <c r="L188" s="49"/>
      <c r="M188" s="161" t="s">
        <v>18</v>
      </c>
      <c r="N188" s="162" t="s">
        <v>43</v>
      </c>
      <c r="O188" s="163">
        <v>0.233</v>
      </c>
      <c r="P188" s="163">
        <f t="shared" si="51"/>
        <v>24.812170000000002</v>
      </c>
      <c r="Q188" s="163">
        <v>0</v>
      </c>
      <c r="R188" s="163">
        <f t="shared" si="52"/>
        <v>0</v>
      </c>
      <c r="S188" s="163">
        <v>0.057</v>
      </c>
      <c r="T188" s="164">
        <f t="shared" si="53"/>
        <v>6.06993</v>
      </c>
      <c r="AR188" s="15" t="s">
        <v>133</v>
      </c>
      <c r="AT188" s="15" t="s">
        <v>128</v>
      </c>
      <c r="AU188" s="15" t="s">
        <v>134</v>
      </c>
      <c r="AY188" s="15" t="s">
        <v>126</v>
      </c>
      <c r="BE188" s="165">
        <f t="shared" si="54"/>
        <v>0</v>
      </c>
      <c r="BF188" s="165">
        <f t="shared" si="55"/>
        <v>8093.24</v>
      </c>
      <c r="BG188" s="165">
        <f t="shared" si="56"/>
        <v>0</v>
      </c>
      <c r="BH188" s="165">
        <f t="shared" si="57"/>
        <v>0</v>
      </c>
      <c r="BI188" s="165">
        <f t="shared" si="58"/>
        <v>0</v>
      </c>
      <c r="BJ188" s="15" t="s">
        <v>134</v>
      </c>
      <c r="BK188" s="165">
        <f t="shared" si="59"/>
        <v>8093.24</v>
      </c>
      <c r="BL188" s="15" t="s">
        <v>133</v>
      </c>
      <c r="BM188" s="15" t="s">
        <v>441</v>
      </c>
    </row>
    <row r="189" spans="2:65" s="1" customFormat="1" ht="22.5" customHeight="1">
      <c r="B189" s="29"/>
      <c r="C189" s="155" t="s">
        <v>442</v>
      </c>
      <c r="D189" s="155" t="s">
        <v>128</v>
      </c>
      <c r="E189" s="156" t="s">
        <v>443</v>
      </c>
      <c r="F189" s="157" t="s">
        <v>444</v>
      </c>
      <c r="G189" s="158" t="s">
        <v>131</v>
      </c>
      <c r="H189" s="159">
        <v>19.517</v>
      </c>
      <c r="I189" s="160">
        <v>504</v>
      </c>
      <c r="J189" s="160">
        <f t="shared" si="50"/>
        <v>9836.57</v>
      </c>
      <c r="K189" s="157" t="s">
        <v>132</v>
      </c>
      <c r="L189" s="49"/>
      <c r="M189" s="161" t="s">
        <v>18</v>
      </c>
      <c r="N189" s="162" t="s">
        <v>43</v>
      </c>
      <c r="O189" s="163">
        <v>2.05</v>
      </c>
      <c r="P189" s="163">
        <f t="shared" si="51"/>
        <v>40.00984999999999</v>
      </c>
      <c r="Q189" s="163">
        <v>0</v>
      </c>
      <c r="R189" s="163">
        <f t="shared" si="52"/>
        <v>0</v>
      </c>
      <c r="S189" s="163">
        <v>1.4</v>
      </c>
      <c r="T189" s="164">
        <f t="shared" si="53"/>
        <v>27.3238</v>
      </c>
      <c r="AR189" s="15" t="s">
        <v>133</v>
      </c>
      <c r="AT189" s="15" t="s">
        <v>128</v>
      </c>
      <c r="AU189" s="15" t="s">
        <v>134</v>
      </c>
      <c r="AY189" s="15" t="s">
        <v>126</v>
      </c>
      <c r="BE189" s="165">
        <f t="shared" si="54"/>
        <v>0</v>
      </c>
      <c r="BF189" s="165">
        <f t="shared" si="55"/>
        <v>9836.57</v>
      </c>
      <c r="BG189" s="165">
        <f t="shared" si="56"/>
        <v>0</v>
      </c>
      <c r="BH189" s="165">
        <f t="shared" si="57"/>
        <v>0</v>
      </c>
      <c r="BI189" s="165">
        <f t="shared" si="58"/>
        <v>0</v>
      </c>
      <c r="BJ189" s="15" t="s">
        <v>134</v>
      </c>
      <c r="BK189" s="165">
        <f t="shared" si="59"/>
        <v>9836.57</v>
      </c>
      <c r="BL189" s="15" t="s">
        <v>133</v>
      </c>
      <c r="BM189" s="15" t="s">
        <v>445</v>
      </c>
    </row>
    <row r="190" spans="2:65" s="1" customFormat="1" ht="44.25" customHeight="1">
      <c r="B190" s="29"/>
      <c r="C190" s="155" t="s">
        <v>446</v>
      </c>
      <c r="D190" s="155" t="s">
        <v>128</v>
      </c>
      <c r="E190" s="156" t="s">
        <v>447</v>
      </c>
      <c r="F190" s="157" t="s">
        <v>448</v>
      </c>
      <c r="G190" s="158" t="s">
        <v>190</v>
      </c>
      <c r="H190" s="159">
        <v>7.703</v>
      </c>
      <c r="I190" s="160">
        <v>50.4</v>
      </c>
      <c r="J190" s="160">
        <f t="shared" si="50"/>
        <v>388.23</v>
      </c>
      <c r="K190" s="157" t="s">
        <v>132</v>
      </c>
      <c r="L190" s="49"/>
      <c r="M190" s="161" t="s">
        <v>18</v>
      </c>
      <c r="N190" s="162" t="s">
        <v>43</v>
      </c>
      <c r="O190" s="163">
        <v>0.205</v>
      </c>
      <c r="P190" s="163">
        <f t="shared" si="51"/>
        <v>1.579115</v>
      </c>
      <c r="Q190" s="163">
        <v>0</v>
      </c>
      <c r="R190" s="163">
        <f t="shared" si="52"/>
        <v>0</v>
      </c>
      <c r="S190" s="163">
        <v>0.015</v>
      </c>
      <c r="T190" s="164">
        <f t="shared" si="53"/>
        <v>0.115545</v>
      </c>
      <c r="AR190" s="15" t="s">
        <v>133</v>
      </c>
      <c r="AT190" s="15" t="s">
        <v>128</v>
      </c>
      <c r="AU190" s="15" t="s">
        <v>134</v>
      </c>
      <c r="AY190" s="15" t="s">
        <v>126</v>
      </c>
      <c r="BE190" s="165">
        <f t="shared" si="54"/>
        <v>0</v>
      </c>
      <c r="BF190" s="165">
        <f t="shared" si="55"/>
        <v>388.23</v>
      </c>
      <c r="BG190" s="165">
        <f t="shared" si="56"/>
        <v>0</v>
      </c>
      <c r="BH190" s="165">
        <f t="shared" si="57"/>
        <v>0</v>
      </c>
      <c r="BI190" s="165">
        <f t="shared" si="58"/>
        <v>0</v>
      </c>
      <c r="BJ190" s="15" t="s">
        <v>134</v>
      </c>
      <c r="BK190" s="165">
        <f t="shared" si="59"/>
        <v>388.23</v>
      </c>
      <c r="BL190" s="15" t="s">
        <v>133</v>
      </c>
      <c r="BM190" s="15" t="s">
        <v>449</v>
      </c>
    </row>
    <row r="191" spans="2:65" s="1" customFormat="1" ht="31.5" customHeight="1">
      <c r="B191" s="29"/>
      <c r="C191" s="155" t="s">
        <v>450</v>
      </c>
      <c r="D191" s="155" t="s">
        <v>128</v>
      </c>
      <c r="E191" s="156" t="s">
        <v>451</v>
      </c>
      <c r="F191" s="157" t="s">
        <v>452</v>
      </c>
      <c r="G191" s="158" t="s">
        <v>190</v>
      </c>
      <c r="H191" s="159">
        <v>26.04</v>
      </c>
      <c r="I191" s="160">
        <v>231</v>
      </c>
      <c r="J191" s="160">
        <f t="shared" si="50"/>
        <v>6015.24</v>
      </c>
      <c r="K191" s="157" t="s">
        <v>132</v>
      </c>
      <c r="L191" s="49"/>
      <c r="M191" s="161" t="s">
        <v>18</v>
      </c>
      <c r="N191" s="162" t="s">
        <v>43</v>
      </c>
      <c r="O191" s="163">
        <v>0.939</v>
      </c>
      <c r="P191" s="163">
        <f t="shared" si="51"/>
        <v>24.451559999999997</v>
      </c>
      <c r="Q191" s="163">
        <v>0</v>
      </c>
      <c r="R191" s="163">
        <f t="shared" si="52"/>
        <v>0</v>
      </c>
      <c r="S191" s="163">
        <v>0.076</v>
      </c>
      <c r="T191" s="164">
        <f t="shared" si="53"/>
        <v>1.97904</v>
      </c>
      <c r="AR191" s="15" t="s">
        <v>133</v>
      </c>
      <c r="AT191" s="15" t="s">
        <v>128</v>
      </c>
      <c r="AU191" s="15" t="s">
        <v>134</v>
      </c>
      <c r="AY191" s="15" t="s">
        <v>126</v>
      </c>
      <c r="BE191" s="165">
        <f t="shared" si="54"/>
        <v>0</v>
      </c>
      <c r="BF191" s="165">
        <f t="shared" si="55"/>
        <v>6015.24</v>
      </c>
      <c r="BG191" s="165">
        <f t="shared" si="56"/>
        <v>0</v>
      </c>
      <c r="BH191" s="165">
        <f t="shared" si="57"/>
        <v>0</v>
      </c>
      <c r="BI191" s="165">
        <f t="shared" si="58"/>
        <v>0</v>
      </c>
      <c r="BJ191" s="15" t="s">
        <v>134</v>
      </c>
      <c r="BK191" s="165">
        <f t="shared" si="59"/>
        <v>6015.24</v>
      </c>
      <c r="BL191" s="15" t="s">
        <v>133</v>
      </c>
      <c r="BM191" s="15" t="s">
        <v>453</v>
      </c>
    </row>
    <row r="192" spans="2:65" s="1" customFormat="1" ht="31.5" customHeight="1">
      <c r="B192" s="29"/>
      <c r="C192" s="155" t="s">
        <v>454</v>
      </c>
      <c r="D192" s="155" t="s">
        <v>128</v>
      </c>
      <c r="E192" s="156" t="s">
        <v>455</v>
      </c>
      <c r="F192" s="157" t="s">
        <v>456</v>
      </c>
      <c r="G192" s="158" t="s">
        <v>222</v>
      </c>
      <c r="H192" s="159">
        <v>44</v>
      </c>
      <c r="I192" s="160">
        <v>267</v>
      </c>
      <c r="J192" s="160">
        <f t="shared" si="50"/>
        <v>11748</v>
      </c>
      <c r="K192" s="157" t="s">
        <v>132</v>
      </c>
      <c r="L192" s="49"/>
      <c r="M192" s="161" t="s">
        <v>18</v>
      </c>
      <c r="N192" s="162" t="s">
        <v>43</v>
      </c>
      <c r="O192" s="163">
        <v>1.087</v>
      </c>
      <c r="P192" s="163">
        <f t="shared" si="51"/>
        <v>47.827999999999996</v>
      </c>
      <c r="Q192" s="163">
        <v>0</v>
      </c>
      <c r="R192" s="163">
        <f t="shared" si="52"/>
        <v>0</v>
      </c>
      <c r="S192" s="163">
        <v>0.098</v>
      </c>
      <c r="T192" s="164">
        <f t="shared" si="53"/>
        <v>4.312</v>
      </c>
      <c r="AR192" s="15" t="s">
        <v>133</v>
      </c>
      <c r="AT192" s="15" t="s">
        <v>128</v>
      </c>
      <c r="AU192" s="15" t="s">
        <v>134</v>
      </c>
      <c r="AY192" s="15" t="s">
        <v>126</v>
      </c>
      <c r="BE192" s="165">
        <f t="shared" si="54"/>
        <v>0</v>
      </c>
      <c r="BF192" s="165">
        <f t="shared" si="55"/>
        <v>11748</v>
      </c>
      <c r="BG192" s="165">
        <f t="shared" si="56"/>
        <v>0</v>
      </c>
      <c r="BH192" s="165">
        <f t="shared" si="57"/>
        <v>0</v>
      </c>
      <c r="BI192" s="165">
        <f t="shared" si="58"/>
        <v>0</v>
      </c>
      <c r="BJ192" s="15" t="s">
        <v>134</v>
      </c>
      <c r="BK192" s="165">
        <f t="shared" si="59"/>
        <v>11748</v>
      </c>
      <c r="BL192" s="15" t="s">
        <v>133</v>
      </c>
      <c r="BM192" s="15" t="s">
        <v>457</v>
      </c>
    </row>
    <row r="193" spans="2:65" s="1" customFormat="1" ht="31.5" customHeight="1">
      <c r="B193" s="29"/>
      <c r="C193" s="155" t="s">
        <v>458</v>
      </c>
      <c r="D193" s="155" t="s">
        <v>128</v>
      </c>
      <c r="E193" s="156" t="s">
        <v>459</v>
      </c>
      <c r="F193" s="157" t="s">
        <v>460</v>
      </c>
      <c r="G193" s="158" t="s">
        <v>190</v>
      </c>
      <c r="H193" s="159">
        <v>196.53</v>
      </c>
      <c r="I193" s="160">
        <v>81.1</v>
      </c>
      <c r="J193" s="160">
        <f t="shared" si="50"/>
        <v>15938.58</v>
      </c>
      <c r="K193" s="157" t="s">
        <v>132</v>
      </c>
      <c r="L193" s="49"/>
      <c r="M193" s="161" t="s">
        <v>18</v>
      </c>
      <c r="N193" s="162" t="s">
        <v>43</v>
      </c>
      <c r="O193" s="163">
        <v>0.33</v>
      </c>
      <c r="P193" s="163">
        <f t="shared" si="51"/>
        <v>64.8549</v>
      </c>
      <c r="Q193" s="163">
        <v>0</v>
      </c>
      <c r="R193" s="163">
        <f t="shared" si="52"/>
        <v>0</v>
      </c>
      <c r="S193" s="163">
        <v>0.05</v>
      </c>
      <c r="T193" s="164">
        <f t="shared" si="53"/>
        <v>9.826500000000001</v>
      </c>
      <c r="AR193" s="15" t="s">
        <v>133</v>
      </c>
      <c r="AT193" s="15" t="s">
        <v>128</v>
      </c>
      <c r="AU193" s="15" t="s">
        <v>134</v>
      </c>
      <c r="AY193" s="15" t="s">
        <v>126</v>
      </c>
      <c r="BE193" s="165">
        <f t="shared" si="54"/>
        <v>0</v>
      </c>
      <c r="BF193" s="165">
        <f t="shared" si="55"/>
        <v>15938.58</v>
      </c>
      <c r="BG193" s="165">
        <f t="shared" si="56"/>
        <v>0</v>
      </c>
      <c r="BH193" s="165">
        <f t="shared" si="57"/>
        <v>0</v>
      </c>
      <c r="BI193" s="165">
        <f t="shared" si="58"/>
        <v>0</v>
      </c>
      <c r="BJ193" s="15" t="s">
        <v>134</v>
      </c>
      <c r="BK193" s="165">
        <f t="shared" si="59"/>
        <v>15938.58</v>
      </c>
      <c r="BL193" s="15" t="s">
        <v>133</v>
      </c>
      <c r="BM193" s="15" t="s">
        <v>461</v>
      </c>
    </row>
    <row r="194" spans="2:65" s="1" customFormat="1" ht="31.5" customHeight="1">
      <c r="B194" s="29"/>
      <c r="C194" s="155" t="s">
        <v>462</v>
      </c>
      <c r="D194" s="155" t="s">
        <v>128</v>
      </c>
      <c r="E194" s="156" t="s">
        <v>463</v>
      </c>
      <c r="F194" s="157" t="s">
        <v>464</v>
      </c>
      <c r="G194" s="158" t="s">
        <v>190</v>
      </c>
      <c r="H194" s="159">
        <v>906.253</v>
      </c>
      <c r="I194" s="160">
        <v>63.9</v>
      </c>
      <c r="J194" s="160">
        <f t="shared" si="50"/>
        <v>57909.57</v>
      </c>
      <c r="K194" s="157" t="s">
        <v>132</v>
      </c>
      <c r="L194" s="49"/>
      <c r="M194" s="161" t="s">
        <v>18</v>
      </c>
      <c r="N194" s="162" t="s">
        <v>43</v>
      </c>
      <c r="O194" s="163">
        <v>0.26</v>
      </c>
      <c r="P194" s="163">
        <f t="shared" si="51"/>
        <v>235.62578000000002</v>
      </c>
      <c r="Q194" s="163">
        <v>0</v>
      </c>
      <c r="R194" s="163">
        <f t="shared" si="52"/>
        <v>0</v>
      </c>
      <c r="S194" s="163">
        <v>0.046</v>
      </c>
      <c r="T194" s="164">
        <f t="shared" si="53"/>
        <v>41.687638</v>
      </c>
      <c r="AR194" s="15" t="s">
        <v>133</v>
      </c>
      <c r="AT194" s="15" t="s">
        <v>128</v>
      </c>
      <c r="AU194" s="15" t="s">
        <v>134</v>
      </c>
      <c r="AY194" s="15" t="s">
        <v>126</v>
      </c>
      <c r="BE194" s="165">
        <f t="shared" si="54"/>
        <v>0</v>
      </c>
      <c r="BF194" s="165">
        <f t="shared" si="55"/>
        <v>57909.57</v>
      </c>
      <c r="BG194" s="165">
        <f t="shared" si="56"/>
        <v>0</v>
      </c>
      <c r="BH194" s="165">
        <f t="shared" si="57"/>
        <v>0</v>
      </c>
      <c r="BI194" s="165">
        <f t="shared" si="58"/>
        <v>0</v>
      </c>
      <c r="BJ194" s="15" t="s">
        <v>134</v>
      </c>
      <c r="BK194" s="165">
        <f t="shared" si="59"/>
        <v>57909.57</v>
      </c>
      <c r="BL194" s="15" t="s">
        <v>133</v>
      </c>
      <c r="BM194" s="15" t="s">
        <v>465</v>
      </c>
    </row>
    <row r="195" spans="2:65" s="1" customFormat="1" ht="31.5" customHeight="1">
      <c r="B195" s="29"/>
      <c r="C195" s="155" t="s">
        <v>466</v>
      </c>
      <c r="D195" s="155" t="s">
        <v>128</v>
      </c>
      <c r="E195" s="156" t="s">
        <v>467</v>
      </c>
      <c r="F195" s="157" t="s">
        <v>468</v>
      </c>
      <c r="G195" s="158" t="s">
        <v>190</v>
      </c>
      <c r="H195" s="159">
        <v>18.816</v>
      </c>
      <c r="I195" s="160">
        <v>73.7</v>
      </c>
      <c r="J195" s="160">
        <f t="shared" si="50"/>
        <v>1386.74</v>
      </c>
      <c r="K195" s="157" t="s">
        <v>132</v>
      </c>
      <c r="L195" s="49"/>
      <c r="M195" s="161" t="s">
        <v>18</v>
      </c>
      <c r="N195" s="162" t="s">
        <v>43</v>
      </c>
      <c r="O195" s="163">
        <v>0.3</v>
      </c>
      <c r="P195" s="163">
        <f t="shared" si="51"/>
        <v>5.644799999999999</v>
      </c>
      <c r="Q195" s="163">
        <v>0</v>
      </c>
      <c r="R195" s="163">
        <f t="shared" si="52"/>
        <v>0</v>
      </c>
      <c r="S195" s="163">
        <v>0.068</v>
      </c>
      <c r="T195" s="164">
        <f t="shared" si="53"/>
        <v>1.279488</v>
      </c>
      <c r="AR195" s="15" t="s">
        <v>133</v>
      </c>
      <c r="AT195" s="15" t="s">
        <v>128</v>
      </c>
      <c r="AU195" s="15" t="s">
        <v>134</v>
      </c>
      <c r="AY195" s="15" t="s">
        <v>126</v>
      </c>
      <c r="BE195" s="165">
        <f t="shared" si="54"/>
        <v>0</v>
      </c>
      <c r="BF195" s="165">
        <f t="shared" si="55"/>
        <v>1386.74</v>
      </c>
      <c r="BG195" s="165">
        <f t="shared" si="56"/>
        <v>0</v>
      </c>
      <c r="BH195" s="165">
        <f t="shared" si="57"/>
        <v>0</v>
      </c>
      <c r="BI195" s="165">
        <f t="shared" si="58"/>
        <v>0</v>
      </c>
      <c r="BJ195" s="15" t="s">
        <v>134</v>
      </c>
      <c r="BK195" s="165">
        <f t="shared" si="59"/>
        <v>1386.74</v>
      </c>
      <c r="BL195" s="15" t="s">
        <v>133</v>
      </c>
      <c r="BM195" s="15" t="s">
        <v>469</v>
      </c>
    </row>
    <row r="196" spans="2:65" s="1" customFormat="1" ht="31.5" customHeight="1">
      <c r="B196" s="29"/>
      <c r="C196" s="155" t="s">
        <v>470</v>
      </c>
      <c r="D196" s="155" t="s">
        <v>128</v>
      </c>
      <c r="E196" s="156" t="s">
        <v>471</v>
      </c>
      <c r="F196" s="157" t="s">
        <v>472</v>
      </c>
      <c r="G196" s="158" t="s">
        <v>190</v>
      </c>
      <c r="H196" s="159">
        <v>43.15</v>
      </c>
      <c r="I196" s="160">
        <v>95.9</v>
      </c>
      <c r="J196" s="160">
        <f t="shared" si="50"/>
        <v>4138.09</v>
      </c>
      <c r="K196" s="157" t="s">
        <v>132</v>
      </c>
      <c r="L196" s="49"/>
      <c r="M196" s="161" t="s">
        <v>18</v>
      </c>
      <c r="N196" s="162" t="s">
        <v>43</v>
      </c>
      <c r="O196" s="163">
        <v>0.39</v>
      </c>
      <c r="P196" s="163">
        <f t="shared" si="51"/>
        <v>16.828500000000002</v>
      </c>
      <c r="Q196" s="163">
        <v>0</v>
      </c>
      <c r="R196" s="163">
        <f t="shared" si="52"/>
        <v>0</v>
      </c>
      <c r="S196" s="163">
        <v>0.089</v>
      </c>
      <c r="T196" s="164">
        <f t="shared" si="53"/>
        <v>3.8403499999999995</v>
      </c>
      <c r="AR196" s="15" t="s">
        <v>133</v>
      </c>
      <c r="AT196" s="15" t="s">
        <v>128</v>
      </c>
      <c r="AU196" s="15" t="s">
        <v>134</v>
      </c>
      <c r="AY196" s="15" t="s">
        <v>126</v>
      </c>
      <c r="BE196" s="165">
        <f t="shared" si="54"/>
        <v>0</v>
      </c>
      <c r="BF196" s="165">
        <f t="shared" si="55"/>
        <v>4138.09</v>
      </c>
      <c r="BG196" s="165">
        <f t="shared" si="56"/>
        <v>0</v>
      </c>
      <c r="BH196" s="165">
        <f t="shared" si="57"/>
        <v>0</v>
      </c>
      <c r="BI196" s="165">
        <f t="shared" si="58"/>
        <v>0</v>
      </c>
      <c r="BJ196" s="15" t="s">
        <v>134</v>
      </c>
      <c r="BK196" s="165">
        <f t="shared" si="59"/>
        <v>4138.09</v>
      </c>
      <c r="BL196" s="15" t="s">
        <v>133</v>
      </c>
      <c r="BM196" s="15" t="s">
        <v>473</v>
      </c>
    </row>
    <row r="197" spans="2:63" s="10" customFormat="1" ht="29.9" customHeight="1">
      <c r="B197" s="139"/>
      <c r="C197" s="140"/>
      <c r="D197" s="152" t="s">
        <v>70</v>
      </c>
      <c r="E197" s="153" t="s">
        <v>474</v>
      </c>
      <c r="F197" s="153" t="s">
        <v>475</v>
      </c>
      <c r="G197" s="140"/>
      <c r="H197" s="140"/>
      <c r="I197" s="140"/>
      <c r="J197" s="154">
        <f>BK197</f>
        <v>657092.3</v>
      </c>
      <c r="K197" s="140"/>
      <c r="L197" s="144"/>
      <c r="M197" s="145"/>
      <c r="N197" s="146"/>
      <c r="O197" s="146"/>
      <c r="P197" s="147">
        <f>SUM(P198:P202)</f>
        <v>1398.084379</v>
      </c>
      <c r="Q197" s="146"/>
      <c r="R197" s="147">
        <f>SUM(R198:R202)</f>
        <v>0</v>
      </c>
      <c r="S197" s="146"/>
      <c r="T197" s="148">
        <f>SUM(T198:T202)</f>
        <v>0</v>
      </c>
      <c r="AR197" s="149" t="s">
        <v>20</v>
      </c>
      <c r="AT197" s="150" t="s">
        <v>70</v>
      </c>
      <c r="AU197" s="150" t="s">
        <v>20</v>
      </c>
      <c r="AY197" s="149" t="s">
        <v>126</v>
      </c>
      <c r="BK197" s="151">
        <f>SUM(BK198:BK202)</f>
        <v>657092.3</v>
      </c>
    </row>
    <row r="198" spans="2:65" s="1" customFormat="1" ht="31.5" customHeight="1">
      <c r="B198" s="29"/>
      <c r="C198" s="155" t="s">
        <v>476</v>
      </c>
      <c r="D198" s="155" t="s">
        <v>128</v>
      </c>
      <c r="E198" s="156" t="s">
        <v>477</v>
      </c>
      <c r="F198" s="157" t="s">
        <v>478</v>
      </c>
      <c r="G198" s="158" t="s">
        <v>168</v>
      </c>
      <c r="H198" s="159">
        <v>245.321</v>
      </c>
      <c r="I198" s="160">
        <v>1140</v>
      </c>
      <c r="J198" s="160">
        <f>ROUND(I198*H198,2)</f>
        <v>279665.94</v>
      </c>
      <c r="K198" s="157" t="s">
        <v>132</v>
      </c>
      <c r="L198" s="49"/>
      <c r="M198" s="161" t="s">
        <v>18</v>
      </c>
      <c r="N198" s="162" t="s">
        <v>43</v>
      </c>
      <c r="O198" s="163">
        <v>5.46</v>
      </c>
      <c r="P198" s="163">
        <f>O198*H198</f>
        <v>1339.45266</v>
      </c>
      <c r="Q198" s="163">
        <v>0</v>
      </c>
      <c r="R198" s="163">
        <f>Q198*H198</f>
        <v>0</v>
      </c>
      <c r="S198" s="163">
        <v>0</v>
      </c>
      <c r="T198" s="164">
        <f>S198*H198</f>
        <v>0</v>
      </c>
      <c r="AR198" s="15" t="s">
        <v>133</v>
      </c>
      <c r="AT198" s="15" t="s">
        <v>128</v>
      </c>
      <c r="AU198" s="15" t="s">
        <v>134</v>
      </c>
      <c r="AY198" s="15" t="s">
        <v>126</v>
      </c>
      <c r="BE198" s="165">
        <f>IF(N198="základní",J198,0)</f>
        <v>0</v>
      </c>
      <c r="BF198" s="165">
        <f>IF(N198="snížená",J198,0)</f>
        <v>279665.94</v>
      </c>
      <c r="BG198" s="165">
        <f>IF(N198="zákl. přenesená",J198,0)</f>
        <v>0</v>
      </c>
      <c r="BH198" s="165">
        <f>IF(N198="sníž. přenesená",J198,0)</f>
        <v>0</v>
      </c>
      <c r="BI198" s="165">
        <f>IF(N198="nulová",J198,0)</f>
        <v>0</v>
      </c>
      <c r="BJ198" s="15" t="s">
        <v>134</v>
      </c>
      <c r="BK198" s="165">
        <f>ROUND(I198*H198,2)</f>
        <v>279665.94</v>
      </c>
      <c r="BL198" s="15" t="s">
        <v>133</v>
      </c>
      <c r="BM198" s="15" t="s">
        <v>479</v>
      </c>
    </row>
    <row r="199" spans="2:65" s="1" customFormat="1" ht="31.5" customHeight="1">
      <c r="B199" s="29"/>
      <c r="C199" s="155" t="s">
        <v>480</v>
      </c>
      <c r="D199" s="155" t="s">
        <v>128</v>
      </c>
      <c r="E199" s="156" t="s">
        <v>481</v>
      </c>
      <c r="F199" s="157" t="s">
        <v>482</v>
      </c>
      <c r="G199" s="158" t="s">
        <v>168</v>
      </c>
      <c r="H199" s="159">
        <v>245.321</v>
      </c>
      <c r="I199" s="160">
        <v>218</v>
      </c>
      <c r="J199" s="160">
        <f>ROUND(I199*H199,2)</f>
        <v>53479.98</v>
      </c>
      <c r="K199" s="157" t="s">
        <v>132</v>
      </c>
      <c r="L199" s="49"/>
      <c r="M199" s="161" t="s">
        <v>18</v>
      </c>
      <c r="N199" s="162" t="s">
        <v>43</v>
      </c>
      <c r="O199" s="163">
        <v>0.125</v>
      </c>
      <c r="P199" s="163">
        <f>O199*H199</f>
        <v>30.665125</v>
      </c>
      <c r="Q199" s="163">
        <v>0</v>
      </c>
      <c r="R199" s="163">
        <f>Q199*H199</f>
        <v>0</v>
      </c>
      <c r="S199" s="163">
        <v>0</v>
      </c>
      <c r="T199" s="164">
        <f>S199*H199</f>
        <v>0</v>
      </c>
      <c r="AR199" s="15" t="s">
        <v>133</v>
      </c>
      <c r="AT199" s="15" t="s">
        <v>128</v>
      </c>
      <c r="AU199" s="15" t="s">
        <v>134</v>
      </c>
      <c r="AY199" s="15" t="s">
        <v>126</v>
      </c>
      <c r="BE199" s="165">
        <f>IF(N199="základní",J199,0)</f>
        <v>0</v>
      </c>
      <c r="BF199" s="165">
        <f>IF(N199="snížená",J199,0)</f>
        <v>53479.98</v>
      </c>
      <c r="BG199" s="165">
        <f>IF(N199="zákl. přenesená",J199,0)</f>
        <v>0</v>
      </c>
      <c r="BH199" s="165">
        <f>IF(N199="sníž. přenesená",J199,0)</f>
        <v>0</v>
      </c>
      <c r="BI199" s="165">
        <f>IF(N199="nulová",J199,0)</f>
        <v>0</v>
      </c>
      <c r="BJ199" s="15" t="s">
        <v>134</v>
      </c>
      <c r="BK199" s="165">
        <f>ROUND(I199*H199,2)</f>
        <v>53479.98</v>
      </c>
      <c r="BL199" s="15" t="s">
        <v>133</v>
      </c>
      <c r="BM199" s="15" t="s">
        <v>483</v>
      </c>
    </row>
    <row r="200" spans="2:65" s="1" customFormat="1" ht="31.5" customHeight="1">
      <c r="B200" s="29"/>
      <c r="C200" s="155" t="s">
        <v>484</v>
      </c>
      <c r="D200" s="155" t="s">
        <v>128</v>
      </c>
      <c r="E200" s="156" t="s">
        <v>485</v>
      </c>
      <c r="F200" s="157" t="s">
        <v>486</v>
      </c>
      <c r="G200" s="158" t="s">
        <v>168</v>
      </c>
      <c r="H200" s="159">
        <v>4661.099</v>
      </c>
      <c r="I200" s="160">
        <v>9.5</v>
      </c>
      <c r="J200" s="160">
        <f>ROUND(I200*H200,2)</f>
        <v>44280.44</v>
      </c>
      <c r="K200" s="157" t="s">
        <v>132</v>
      </c>
      <c r="L200" s="49"/>
      <c r="M200" s="161" t="s">
        <v>18</v>
      </c>
      <c r="N200" s="162" t="s">
        <v>43</v>
      </c>
      <c r="O200" s="163">
        <v>0.006</v>
      </c>
      <c r="P200" s="163">
        <f>O200*H200</f>
        <v>27.966594</v>
      </c>
      <c r="Q200" s="163">
        <v>0</v>
      </c>
      <c r="R200" s="163">
        <f>Q200*H200</f>
        <v>0</v>
      </c>
      <c r="S200" s="163">
        <v>0</v>
      </c>
      <c r="T200" s="164">
        <f>S200*H200</f>
        <v>0</v>
      </c>
      <c r="AR200" s="15" t="s">
        <v>133</v>
      </c>
      <c r="AT200" s="15" t="s">
        <v>128</v>
      </c>
      <c r="AU200" s="15" t="s">
        <v>134</v>
      </c>
      <c r="AY200" s="15" t="s">
        <v>126</v>
      </c>
      <c r="BE200" s="165">
        <f>IF(N200="základní",J200,0)</f>
        <v>0</v>
      </c>
      <c r="BF200" s="165">
        <f>IF(N200="snížená",J200,0)</f>
        <v>44280.44</v>
      </c>
      <c r="BG200" s="165">
        <f>IF(N200="zákl. přenesená",J200,0)</f>
        <v>0</v>
      </c>
      <c r="BH200" s="165">
        <f>IF(N200="sníž. přenesená",J200,0)</f>
        <v>0</v>
      </c>
      <c r="BI200" s="165">
        <f>IF(N200="nulová",J200,0)</f>
        <v>0</v>
      </c>
      <c r="BJ200" s="15" t="s">
        <v>134</v>
      </c>
      <c r="BK200" s="165">
        <f>ROUND(I200*H200,2)</f>
        <v>44280.44</v>
      </c>
      <c r="BL200" s="15" t="s">
        <v>133</v>
      </c>
      <c r="BM200" s="15" t="s">
        <v>487</v>
      </c>
    </row>
    <row r="201" spans="2:51" s="11" customFormat="1" ht="12">
      <c r="B201" s="166"/>
      <c r="C201" s="167"/>
      <c r="D201" s="168" t="s">
        <v>155</v>
      </c>
      <c r="E201" s="167"/>
      <c r="F201" s="169" t="s">
        <v>488</v>
      </c>
      <c r="G201" s="167"/>
      <c r="H201" s="170">
        <v>4661.099</v>
      </c>
      <c r="I201" s="167"/>
      <c r="J201" s="167"/>
      <c r="K201" s="167"/>
      <c r="L201" s="171"/>
      <c r="M201" s="172"/>
      <c r="N201" s="173"/>
      <c r="O201" s="173"/>
      <c r="P201" s="173"/>
      <c r="Q201" s="173"/>
      <c r="R201" s="173"/>
      <c r="S201" s="173"/>
      <c r="T201" s="174"/>
      <c r="AT201" s="175" t="s">
        <v>155</v>
      </c>
      <c r="AU201" s="175" t="s">
        <v>134</v>
      </c>
      <c r="AV201" s="11" t="s">
        <v>134</v>
      </c>
      <c r="AW201" s="11" t="s">
        <v>4</v>
      </c>
      <c r="AX201" s="11" t="s">
        <v>20</v>
      </c>
      <c r="AY201" s="175" t="s">
        <v>126</v>
      </c>
    </row>
    <row r="202" spans="2:65" s="1" customFormat="1" ht="22.5" customHeight="1">
      <c r="B202" s="29"/>
      <c r="C202" s="155" t="s">
        <v>489</v>
      </c>
      <c r="D202" s="155" t="s">
        <v>128</v>
      </c>
      <c r="E202" s="156" t="s">
        <v>490</v>
      </c>
      <c r="F202" s="157" t="s">
        <v>491</v>
      </c>
      <c r="G202" s="158" t="s">
        <v>168</v>
      </c>
      <c r="H202" s="159">
        <v>245.321</v>
      </c>
      <c r="I202" s="160">
        <v>1140</v>
      </c>
      <c r="J202" s="160">
        <f>ROUND(I202*H202,2)</f>
        <v>279665.94</v>
      </c>
      <c r="K202" s="157" t="s">
        <v>132</v>
      </c>
      <c r="L202" s="49"/>
      <c r="M202" s="161" t="s">
        <v>18</v>
      </c>
      <c r="N202" s="162" t="s">
        <v>43</v>
      </c>
      <c r="O202" s="163">
        <v>0</v>
      </c>
      <c r="P202" s="163">
        <f>O202*H202</f>
        <v>0</v>
      </c>
      <c r="Q202" s="163">
        <v>0</v>
      </c>
      <c r="R202" s="163">
        <f>Q202*H202</f>
        <v>0</v>
      </c>
      <c r="S202" s="163">
        <v>0</v>
      </c>
      <c r="T202" s="164">
        <f>S202*H202</f>
        <v>0</v>
      </c>
      <c r="AR202" s="15" t="s">
        <v>133</v>
      </c>
      <c r="AT202" s="15" t="s">
        <v>128</v>
      </c>
      <c r="AU202" s="15" t="s">
        <v>134</v>
      </c>
      <c r="AY202" s="15" t="s">
        <v>126</v>
      </c>
      <c r="BE202" s="165">
        <f>IF(N202="základní",J202,0)</f>
        <v>0</v>
      </c>
      <c r="BF202" s="165">
        <f>IF(N202="snížená",J202,0)</f>
        <v>279665.94</v>
      </c>
      <c r="BG202" s="165">
        <f>IF(N202="zákl. přenesená",J202,0)</f>
        <v>0</v>
      </c>
      <c r="BH202" s="165">
        <f>IF(N202="sníž. přenesená",J202,0)</f>
        <v>0</v>
      </c>
      <c r="BI202" s="165">
        <f>IF(N202="nulová",J202,0)</f>
        <v>0</v>
      </c>
      <c r="BJ202" s="15" t="s">
        <v>134</v>
      </c>
      <c r="BK202" s="165">
        <f>ROUND(I202*H202,2)</f>
        <v>279665.94</v>
      </c>
      <c r="BL202" s="15" t="s">
        <v>133</v>
      </c>
      <c r="BM202" s="15" t="s">
        <v>492</v>
      </c>
    </row>
    <row r="203" spans="2:63" s="10" customFormat="1" ht="29.9" customHeight="1">
      <c r="B203" s="139"/>
      <c r="C203" s="140"/>
      <c r="D203" s="152" t="s">
        <v>70</v>
      </c>
      <c r="E203" s="153" t="s">
        <v>493</v>
      </c>
      <c r="F203" s="153" t="s">
        <v>494</v>
      </c>
      <c r="G203" s="140"/>
      <c r="H203" s="140"/>
      <c r="I203" s="140"/>
      <c r="J203" s="154">
        <f>BK203</f>
        <v>243702.48</v>
      </c>
      <c r="K203" s="140"/>
      <c r="L203" s="144"/>
      <c r="M203" s="145"/>
      <c r="N203" s="146"/>
      <c r="O203" s="146"/>
      <c r="P203" s="147">
        <f>P204</f>
        <v>986.75612</v>
      </c>
      <c r="Q203" s="146"/>
      <c r="R203" s="147">
        <f>R204</f>
        <v>0</v>
      </c>
      <c r="S203" s="146"/>
      <c r="T203" s="148">
        <f>T204</f>
        <v>0</v>
      </c>
      <c r="AR203" s="149" t="s">
        <v>20</v>
      </c>
      <c r="AT203" s="150" t="s">
        <v>70</v>
      </c>
      <c r="AU203" s="150" t="s">
        <v>20</v>
      </c>
      <c r="AY203" s="149" t="s">
        <v>126</v>
      </c>
      <c r="BK203" s="151">
        <f>BK204</f>
        <v>243702.48</v>
      </c>
    </row>
    <row r="204" spans="2:65" s="1" customFormat="1" ht="44.25" customHeight="1">
      <c r="B204" s="29"/>
      <c r="C204" s="155" t="s">
        <v>495</v>
      </c>
      <c r="D204" s="155" t="s">
        <v>128</v>
      </c>
      <c r="E204" s="156" t="s">
        <v>496</v>
      </c>
      <c r="F204" s="157" t="s">
        <v>497</v>
      </c>
      <c r="G204" s="158" t="s">
        <v>168</v>
      </c>
      <c r="H204" s="159">
        <v>238.924</v>
      </c>
      <c r="I204" s="160">
        <v>1020</v>
      </c>
      <c r="J204" s="160">
        <f>ROUND(I204*H204,2)</f>
        <v>243702.48</v>
      </c>
      <c r="K204" s="157" t="s">
        <v>132</v>
      </c>
      <c r="L204" s="49"/>
      <c r="M204" s="161" t="s">
        <v>18</v>
      </c>
      <c r="N204" s="162" t="s">
        <v>43</v>
      </c>
      <c r="O204" s="163">
        <v>4.13</v>
      </c>
      <c r="P204" s="163">
        <f>O204*H204</f>
        <v>986.75612</v>
      </c>
      <c r="Q204" s="163">
        <v>0</v>
      </c>
      <c r="R204" s="163">
        <f>Q204*H204</f>
        <v>0</v>
      </c>
      <c r="S204" s="163">
        <v>0</v>
      </c>
      <c r="T204" s="164">
        <f>S204*H204</f>
        <v>0</v>
      </c>
      <c r="AR204" s="15" t="s">
        <v>133</v>
      </c>
      <c r="AT204" s="15" t="s">
        <v>128</v>
      </c>
      <c r="AU204" s="15" t="s">
        <v>134</v>
      </c>
      <c r="AY204" s="15" t="s">
        <v>126</v>
      </c>
      <c r="BE204" s="165">
        <f>IF(N204="základní",J204,0)</f>
        <v>0</v>
      </c>
      <c r="BF204" s="165">
        <f>IF(N204="snížená",J204,0)</f>
        <v>243702.48</v>
      </c>
      <c r="BG204" s="165">
        <f>IF(N204="zákl. přenesená",J204,0)</f>
        <v>0</v>
      </c>
      <c r="BH204" s="165">
        <f>IF(N204="sníž. přenesená",J204,0)</f>
        <v>0</v>
      </c>
      <c r="BI204" s="165">
        <f>IF(N204="nulová",J204,0)</f>
        <v>0</v>
      </c>
      <c r="BJ204" s="15" t="s">
        <v>134</v>
      </c>
      <c r="BK204" s="165">
        <f>ROUND(I204*H204,2)</f>
        <v>243702.48</v>
      </c>
      <c r="BL204" s="15" t="s">
        <v>133</v>
      </c>
      <c r="BM204" s="15" t="s">
        <v>498</v>
      </c>
    </row>
    <row r="205" spans="2:63" s="10" customFormat="1" ht="37.4" customHeight="1">
      <c r="B205" s="139"/>
      <c r="C205" s="140"/>
      <c r="D205" s="141" t="s">
        <v>70</v>
      </c>
      <c r="E205" s="142" t="s">
        <v>499</v>
      </c>
      <c r="F205" s="142" t="s">
        <v>500</v>
      </c>
      <c r="G205" s="140"/>
      <c r="H205" s="140"/>
      <c r="I205" s="140"/>
      <c r="J205" s="143">
        <f>BK205</f>
        <v>2975084.1100000003</v>
      </c>
      <c r="K205" s="140"/>
      <c r="L205" s="144"/>
      <c r="M205" s="145"/>
      <c r="N205" s="146"/>
      <c r="O205" s="146"/>
      <c r="P205" s="147">
        <f>P206+P212+P232+P248+P252+P264+P271+P280+P292+P304+P309+P314</f>
        <v>2091.5044289999996</v>
      </c>
      <c r="Q205" s="146"/>
      <c r="R205" s="147">
        <f>R206+R212+R232+R248+R252+R264+R271+R280+R292+R304+R309+R314</f>
        <v>33.416721075</v>
      </c>
      <c r="S205" s="146"/>
      <c r="T205" s="148">
        <f>T206+T212+T232+T248+T252+T264+T271+T280+T292+T304+T309+T314</f>
        <v>25.113617459999997</v>
      </c>
      <c r="AR205" s="149" t="s">
        <v>134</v>
      </c>
      <c r="AT205" s="150" t="s">
        <v>70</v>
      </c>
      <c r="AU205" s="150" t="s">
        <v>71</v>
      </c>
      <c r="AY205" s="149" t="s">
        <v>126</v>
      </c>
      <c r="BK205" s="151">
        <f>BK206+BK212+BK232+BK248+BK252+BK264+BK271+BK280+BK292+BK304+BK309+BK314</f>
        <v>2975084.1100000003</v>
      </c>
    </row>
    <row r="206" spans="2:63" s="10" customFormat="1" ht="19.9" customHeight="1">
      <c r="B206" s="139"/>
      <c r="C206" s="140"/>
      <c r="D206" s="152" t="s">
        <v>70</v>
      </c>
      <c r="E206" s="153" t="s">
        <v>501</v>
      </c>
      <c r="F206" s="153" t="s">
        <v>502</v>
      </c>
      <c r="G206" s="140"/>
      <c r="H206" s="140"/>
      <c r="I206" s="140"/>
      <c r="J206" s="154">
        <f>BK206</f>
        <v>17987.370000000003</v>
      </c>
      <c r="K206" s="140"/>
      <c r="L206" s="144"/>
      <c r="M206" s="145"/>
      <c r="N206" s="146"/>
      <c r="O206" s="146"/>
      <c r="P206" s="147">
        <f>SUM(P207:P211)</f>
        <v>20.201376</v>
      </c>
      <c r="Q206" s="146"/>
      <c r="R206" s="147">
        <f>SUM(R207:R211)</f>
        <v>0.38957352</v>
      </c>
      <c r="S206" s="146"/>
      <c r="T206" s="148">
        <f>SUM(T207:T211)</f>
        <v>0</v>
      </c>
      <c r="AR206" s="149" t="s">
        <v>134</v>
      </c>
      <c r="AT206" s="150" t="s">
        <v>70</v>
      </c>
      <c r="AU206" s="150" t="s">
        <v>20</v>
      </c>
      <c r="AY206" s="149" t="s">
        <v>126</v>
      </c>
      <c r="BK206" s="151">
        <f>SUM(BK207:BK211)</f>
        <v>17987.370000000003</v>
      </c>
    </row>
    <row r="207" spans="2:65" s="1" customFormat="1" ht="31.5" customHeight="1">
      <c r="B207" s="29"/>
      <c r="C207" s="155" t="s">
        <v>503</v>
      </c>
      <c r="D207" s="155" t="s">
        <v>128</v>
      </c>
      <c r="E207" s="156" t="s">
        <v>504</v>
      </c>
      <c r="F207" s="157" t="s">
        <v>505</v>
      </c>
      <c r="G207" s="158" t="s">
        <v>190</v>
      </c>
      <c r="H207" s="159">
        <v>79.586</v>
      </c>
      <c r="I207" s="160">
        <v>7.78</v>
      </c>
      <c r="J207" s="160">
        <f>ROUND(I207*H207,2)</f>
        <v>619.18</v>
      </c>
      <c r="K207" s="157" t="s">
        <v>132</v>
      </c>
      <c r="L207" s="49"/>
      <c r="M207" s="161" t="s">
        <v>18</v>
      </c>
      <c r="N207" s="162" t="s">
        <v>43</v>
      </c>
      <c r="O207" s="163">
        <v>0.024</v>
      </c>
      <c r="P207" s="163">
        <f>O207*H207</f>
        <v>1.910064</v>
      </c>
      <c r="Q207" s="163">
        <v>0</v>
      </c>
      <c r="R207" s="163">
        <f>Q207*H207</f>
        <v>0</v>
      </c>
      <c r="S207" s="163">
        <v>0</v>
      </c>
      <c r="T207" s="164">
        <f>S207*H207</f>
        <v>0</v>
      </c>
      <c r="AR207" s="15" t="s">
        <v>506</v>
      </c>
      <c r="AT207" s="15" t="s">
        <v>128</v>
      </c>
      <c r="AU207" s="15" t="s">
        <v>134</v>
      </c>
      <c r="AY207" s="15" t="s">
        <v>126</v>
      </c>
      <c r="BE207" s="165">
        <f>IF(N207="základní",J207,0)</f>
        <v>0</v>
      </c>
      <c r="BF207" s="165">
        <f>IF(N207="snížená",J207,0)</f>
        <v>619.18</v>
      </c>
      <c r="BG207" s="165">
        <f>IF(N207="zákl. přenesená",J207,0)</f>
        <v>0</v>
      </c>
      <c r="BH207" s="165">
        <f>IF(N207="sníž. přenesená",J207,0)</f>
        <v>0</v>
      </c>
      <c r="BI207" s="165">
        <f>IF(N207="nulová",J207,0)</f>
        <v>0</v>
      </c>
      <c r="BJ207" s="15" t="s">
        <v>134</v>
      </c>
      <c r="BK207" s="165">
        <f>ROUND(I207*H207,2)</f>
        <v>619.18</v>
      </c>
      <c r="BL207" s="15" t="s">
        <v>506</v>
      </c>
      <c r="BM207" s="15" t="s">
        <v>507</v>
      </c>
    </row>
    <row r="208" spans="2:65" s="1" customFormat="1" ht="22.5" customHeight="1">
      <c r="B208" s="29"/>
      <c r="C208" s="176" t="s">
        <v>508</v>
      </c>
      <c r="D208" s="176" t="s">
        <v>201</v>
      </c>
      <c r="E208" s="177" t="s">
        <v>509</v>
      </c>
      <c r="F208" s="178" t="s">
        <v>510</v>
      </c>
      <c r="G208" s="179" t="s">
        <v>511</v>
      </c>
      <c r="H208" s="180">
        <v>2.626</v>
      </c>
      <c r="I208" s="181">
        <v>48.6</v>
      </c>
      <c r="J208" s="181">
        <f>ROUND(I208*H208,2)</f>
        <v>127.62</v>
      </c>
      <c r="K208" s="178" t="s">
        <v>132</v>
      </c>
      <c r="L208" s="182"/>
      <c r="M208" s="183" t="s">
        <v>18</v>
      </c>
      <c r="N208" s="184" t="s">
        <v>43</v>
      </c>
      <c r="O208" s="163">
        <v>0</v>
      </c>
      <c r="P208" s="163">
        <f>O208*H208</f>
        <v>0</v>
      </c>
      <c r="Q208" s="163">
        <v>0.001</v>
      </c>
      <c r="R208" s="163">
        <f>Q208*H208</f>
        <v>0.002626</v>
      </c>
      <c r="S208" s="163">
        <v>0</v>
      </c>
      <c r="T208" s="164">
        <f>S208*H208</f>
        <v>0</v>
      </c>
      <c r="AR208" s="15" t="s">
        <v>340</v>
      </c>
      <c r="AT208" s="15" t="s">
        <v>201</v>
      </c>
      <c r="AU208" s="15" t="s">
        <v>134</v>
      </c>
      <c r="AY208" s="15" t="s">
        <v>126</v>
      </c>
      <c r="BE208" s="165">
        <f>IF(N208="základní",J208,0)</f>
        <v>0</v>
      </c>
      <c r="BF208" s="165">
        <f>IF(N208="snížená",J208,0)</f>
        <v>127.62</v>
      </c>
      <c r="BG208" s="165">
        <f>IF(N208="zákl. přenesená",J208,0)</f>
        <v>0</v>
      </c>
      <c r="BH208" s="165">
        <f>IF(N208="sníž. přenesená",J208,0)</f>
        <v>0</v>
      </c>
      <c r="BI208" s="165">
        <f>IF(N208="nulová",J208,0)</f>
        <v>0</v>
      </c>
      <c r="BJ208" s="15" t="s">
        <v>134</v>
      </c>
      <c r="BK208" s="165">
        <f>ROUND(I208*H208,2)</f>
        <v>127.62</v>
      </c>
      <c r="BL208" s="15" t="s">
        <v>506</v>
      </c>
      <c r="BM208" s="15" t="s">
        <v>512</v>
      </c>
    </row>
    <row r="209" spans="2:65" s="1" customFormat="1" ht="22.5" customHeight="1">
      <c r="B209" s="29"/>
      <c r="C209" s="155" t="s">
        <v>513</v>
      </c>
      <c r="D209" s="155" t="s">
        <v>128</v>
      </c>
      <c r="E209" s="156" t="s">
        <v>514</v>
      </c>
      <c r="F209" s="157" t="s">
        <v>515</v>
      </c>
      <c r="G209" s="158" t="s">
        <v>190</v>
      </c>
      <c r="H209" s="159">
        <v>79.586</v>
      </c>
      <c r="I209" s="160">
        <v>80.1</v>
      </c>
      <c r="J209" s="160">
        <f>ROUND(I209*H209,2)</f>
        <v>6374.84</v>
      </c>
      <c r="K209" s="157" t="s">
        <v>132</v>
      </c>
      <c r="L209" s="49"/>
      <c r="M209" s="161" t="s">
        <v>18</v>
      </c>
      <c r="N209" s="162" t="s">
        <v>43</v>
      </c>
      <c r="O209" s="163">
        <v>0.222</v>
      </c>
      <c r="P209" s="163">
        <f>O209*H209</f>
        <v>17.668092</v>
      </c>
      <c r="Q209" s="163">
        <v>0.0004</v>
      </c>
      <c r="R209" s="163">
        <f>Q209*H209</f>
        <v>0.0318344</v>
      </c>
      <c r="S209" s="163">
        <v>0</v>
      </c>
      <c r="T209" s="164">
        <f>S209*H209</f>
        <v>0</v>
      </c>
      <c r="AR209" s="15" t="s">
        <v>506</v>
      </c>
      <c r="AT209" s="15" t="s">
        <v>128</v>
      </c>
      <c r="AU209" s="15" t="s">
        <v>134</v>
      </c>
      <c r="AY209" s="15" t="s">
        <v>126</v>
      </c>
      <c r="BE209" s="165">
        <f>IF(N209="základní",J209,0)</f>
        <v>0</v>
      </c>
      <c r="BF209" s="165">
        <f>IF(N209="snížená",J209,0)</f>
        <v>6374.84</v>
      </c>
      <c r="BG209" s="165">
        <f>IF(N209="zákl. přenesená",J209,0)</f>
        <v>0</v>
      </c>
      <c r="BH209" s="165">
        <f>IF(N209="sníž. přenesená",J209,0)</f>
        <v>0</v>
      </c>
      <c r="BI209" s="165">
        <f>IF(N209="nulová",J209,0)</f>
        <v>0</v>
      </c>
      <c r="BJ209" s="15" t="s">
        <v>134</v>
      </c>
      <c r="BK209" s="165">
        <f>ROUND(I209*H209,2)</f>
        <v>6374.84</v>
      </c>
      <c r="BL209" s="15" t="s">
        <v>506</v>
      </c>
      <c r="BM209" s="15" t="s">
        <v>516</v>
      </c>
    </row>
    <row r="210" spans="2:65" s="1" customFormat="1" ht="22.5" customHeight="1">
      <c r="B210" s="29"/>
      <c r="C210" s="176" t="s">
        <v>517</v>
      </c>
      <c r="D210" s="176" t="s">
        <v>201</v>
      </c>
      <c r="E210" s="177" t="s">
        <v>518</v>
      </c>
      <c r="F210" s="178" t="s">
        <v>519</v>
      </c>
      <c r="G210" s="179" t="s">
        <v>190</v>
      </c>
      <c r="H210" s="180">
        <v>91.524</v>
      </c>
      <c r="I210" s="181">
        <v>115</v>
      </c>
      <c r="J210" s="181">
        <f>ROUND(I210*H210,2)</f>
        <v>10525.26</v>
      </c>
      <c r="K210" s="178" t="s">
        <v>132</v>
      </c>
      <c r="L210" s="182"/>
      <c r="M210" s="183" t="s">
        <v>18</v>
      </c>
      <c r="N210" s="184" t="s">
        <v>43</v>
      </c>
      <c r="O210" s="163">
        <v>0</v>
      </c>
      <c r="P210" s="163">
        <f>O210*H210</f>
        <v>0</v>
      </c>
      <c r="Q210" s="163">
        <v>0.00388</v>
      </c>
      <c r="R210" s="163">
        <f>Q210*H210</f>
        <v>0.35511312</v>
      </c>
      <c r="S210" s="163">
        <v>0</v>
      </c>
      <c r="T210" s="164">
        <f>S210*H210</f>
        <v>0</v>
      </c>
      <c r="AR210" s="15" t="s">
        <v>340</v>
      </c>
      <c r="AT210" s="15" t="s">
        <v>201</v>
      </c>
      <c r="AU210" s="15" t="s">
        <v>134</v>
      </c>
      <c r="AY210" s="15" t="s">
        <v>126</v>
      </c>
      <c r="BE210" s="165">
        <f>IF(N210="základní",J210,0)</f>
        <v>0</v>
      </c>
      <c r="BF210" s="165">
        <f>IF(N210="snížená",J210,0)</f>
        <v>10525.26</v>
      </c>
      <c r="BG210" s="165">
        <f>IF(N210="zákl. přenesená",J210,0)</f>
        <v>0</v>
      </c>
      <c r="BH210" s="165">
        <f>IF(N210="sníž. přenesená",J210,0)</f>
        <v>0</v>
      </c>
      <c r="BI210" s="165">
        <f>IF(N210="nulová",J210,0)</f>
        <v>0</v>
      </c>
      <c r="BJ210" s="15" t="s">
        <v>134</v>
      </c>
      <c r="BK210" s="165">
        <f>ROUND(I210*H210,2)</f>
        <v>10525.26</v>
      </c>
      <c r="BL210" s="15" t="s">
        <v>506</v>
      </c>
      <c r="BM210" s="15" t="s">
        <v>520</v>
      </c>
    </row>
    <row r="211" spans="2:65" s="1" customFormat="1" ht="44.25" customHeight="1">
      <c r="B211" s="29"/>
      <c r="C211" s="155" t="s">
        <v>521</v>
      </c>
      <c r="D211" s="155" t="s">
        <v>128</v>
      </c>
      <c r="E211" s="156" t="s">
        <v>522</v>
      </c>
      <c r="F211" s="157" t="s">
        <v>523</v>
      </c>
      <c r="G211" s="158" t="s">
        <v>168</v>
      </c>
      <c r="H211" s="159">
        <v>0.39</v>
      </c>
      <c r="I211" s="160">
        <v>873</v>
      </c>
      <c r="J211" s="160">
        <f>ROUND(I211*H211,2)</f>
        <v>340.47</v>
      </c>
      <c r="K211" s="157" t="s">
        <v>132</v>
      </c>
      <c r="L211" s="49"/>
      <c r="M211" s="161" t="s">
        <v>18</v>
      </c>
      <c r="N211" s="162" t="s">
        <v>43</v>
      </c>
      <c r="O211" s="163">
        <v>1.598</v>
      </c>
      <c r="P211" s="163">
        <f>O211*H211</f>
        <v>0.6232200000000001</v>
      </c>
      <c r="Q211" s="163">
        <v>0</v>
      </c>
      <c r="R211" s="163">
        <f>Q211*H211</f>
        <v>0</v>
      </c>
      <c r="S211" s="163">
        <v>0</v>
      </c>
      <c r="T211" s="164">
        <f>S211*H211</f>
        <v>0</v>
      </c>
      <c r="AR211" s="15" t="s">
        <v>506</v>
      </c>
      <c r="AT211" s="15" t="s">
        <v>128</v>
      </c>
      <c r="AU211" s="15" t="s">
        <v>134</v>
      </c>
      <c r="AY211" s="15" t="s">
        <v>126</v>
      </c>
      <c r="BE211" s="165">
        <f>IF(N211="základní",J211,0)</f>
        <v>0</v>
      </c>
      <c r="BF211" s="165">
        <f>IF(N211="snížená",J211,0)</f>
        <v>340.47</v>
      </c>
      <c r="BG211" s="165">
        <f>IF(N211="zákl. přenesená",J211,0)</f>
        <v>0</v>
      </c>
      <c r="BH211" s="165">
        <f>IF(N211="sníž. přenesená",J211,0)</f>
        <v>0</v>
      </c>
      <c r="BI211" s="165">
        <f>IF(N211="nulová",J211,0)</f>
        <v>0</v>
      </c>
      <c r="BJ211" s="15" t="s">
        <v>134</v>
      </c>
      <c r="BK211" s="165">
        <f>ROUND(I211*H211,2)</f>
        <v>340.47</v>
      </c>
      <c r="BL211" s="15" t="s">
        <v>506</v>
      </c>
      <c r="BM211" s="15" t="s">
        <v>524</v>
      </c>
    </row>
    <row r="212" spans="2:63" s="10" customFormat="1" ht="29.9" customHeight="1">
      <c r="B212" s="139"/>
      <c r="C212" s="140"/>
      <c r="D212" s="152" t="s">
        <v>70</v>
      </c>
      <c r="E212" s="153" t="s">
        <v>525</v>
      </c>
      <c r="F212" s="153" t="s">
        <v>526</v>
      </c>
      <c r="G212" s="140"/>
      <c r="H212" s="140"/>
      <c r="I212" s="140"/>
      <c r="J212" s="154">
        <f>BK212</f>
        <v>157842.77999999997</v>
      </c>
      <c r="K212" s="140"/>
      <c r="L212" s="144"/>
      <c r="M212" s="145"/>
      <c r="N212" s="146"/>
      <c r="O212" s="146"/>
      <c r="P212" s="147">
        <f>SUM(P213:P231)</f>
        <v>85.995651</v>
      </c>
      <c r="Q212" s="146"/>
      <c r="R212" s="147">
        <f>SUM(R213:R231)</f>
        <v>2.2177329399999994</v>
      </c>
      <c r="S212" s="146"/>
      <c r="T212" s="148">
        <f>SUM(T213:T231)</f>
        <v>0</v>
      </c>
      <c r="AR212" s="149" t="s">
        <v>134</v>
      </c>
      <c r="AT212" s="150" t="s">
        <v>70</v>
      </c>
      <c r="AU212" s="150" t="s">
        <v>20</v>
      </c>
      <c r="AY212" s="149" t="s">
        <v>126</v>
      </c>
      <c r="BK212" s="151">
        <f>SUM(BK213:BK231)</f>
        <v>157842.77999999997</v>
      </c>
    </row>
    <row r="213" spans="2:65" s="1" customFormat="1" ht="31.5" customHeight="1">
      <c r="B213" s="29"/>
      <c r="C213" s="155" t="s">
        <v>527</v>
      </c>
      <c r="D213" s="155" t="s">
        <v>128</v>
      </c>
      <c r="E213" s="156" t="s">
        <v>528</v>
      </c>
      <c r="F213" s="157" t="s">
        <v>529</v>
      </c>
      <c r="G213" s="158" t="s">
        <v>190</v>
      </c>
      <c r="H213" s="159">
        <v>265.966</v>
      </c>
      <c r="I213" s="160">
        <v>17.3</v>
      </c>
      <c r="J213" s="160">
        <f>ROUND(I213*H213,2)</f>
        <v>4601.21</v>
      </c>
      <c r="K213" s="157" t="s">
        <v>132</v>
      </c>
      <c r="L213" s="49"/>
      <c r="M213" s="161" t="s">
        <v>18</v>
      </c>
      <c r="N213" s="162" t="s">
        <v>43</v>
      </c>
      <c r="O213" s="163">
        <v>0.06</v>
      </c>
      <c r="P213" s="163">
        <f>O213*H213</f>
        <v>15.95796</v>
      </c>
      <c r="Q213" s="163">
        <v>0</v>
      </c>
      <c r="R213" s="163">
        <f>Q213*H213</f>
        <v>0</v>
      </c>
      <c r="S213" s="163">
        <v>0</v>
      </c>
      <c r="T213" s="164">
        <f>S213*H213</f>
        <v>0</v>
      </c>
      <c r="AR213" s="15" t="s">
        <v>506</v>
      </c>
      <c r="AT213" s="15" t="s">
        <v>128</v>
      </c>
      <c r="AU213" s="15" t="s">
        <v>134</v>
      </c>
      <c r="AY213" s="15" t="s">
        <v>126</v>
      </c>
      <c r="BE213" s="165">
        <f>IF(N213="základní",J213,0)</f>
        <v>0</v>
      </c>
      <c r="BF213" s="165">
        <f>IF(N213="snížená",J213,0)</f>
        <v>4601.21</v>
      </c>
      <c r="BG213" s="165">
        <f>IF(N213="zákl. přenesená",J213,0)</f>
        <v>0</v>
      </c>
      <c r="BH213" s="165">
        <f>IF(N213="sníž. přenesená",J213,0)</f>
        <v>0</v>
      </c>
      <c r="BI213" s="165">
        <f>IF(N213="nulová",J213,0)</f>
        <v>0</v>
      </c>
      <c r="BJ213" s="15" t="s">
        <v>134</v>
      </c>
      <c r="BK213" s="165">
        <f>ROUND(I213*H213,2)</f>
        <v>4601.21</v>
      </c>
      <c r="BL213" s="15" t="s">
        <v>506</v>
      </c>
      <c r="BM213" s="15" t="s">
        <v>530</v>
      </c>
    </row>
    <row r="214" spans="2:65" s="1" customFormat="1" ht="31.5" customHeight="1">
      <c r="B214" s="29"/>
      <c r="C214" s="176" t="s">
        <v>531</v>
      </c>
      <c r="D214" s="176" t="s">
        <v>201</v>
      </c>
      <c r="E214" s="177" t="s">
        <v>532</v>
      </c>
      <c r="F214" s="178" t="s">
        <v>533</v>
      </c>
      <c r="G214" s="179" t="s">
        <v>190</v>
      </c>
      <c r="H214" s="180">
        <v>97.096</v>
      </c>
      <c r="I214" s="181">
        <v>360</v>
      </c>
      <c r="J214" s="181">
        <f>ROUND(I214*H214,2)</f>
        <v>34954.56</v>
      </c>
      <c r="K214" s="178" t="s">
        <v>132</v>
      </c>
      <c r="L214" s="182"/>
      <c r="M214" s="183" t="s">
        <v>18</v>
      </c>
      <c r="N214" s="184" t="s">
        <v>43</v>
      </c>
      <c r="O214" s="163">
        <v>0</v>
      </c>
      <c r="P214" s="163">
        <f>O214*H214</f>
        <v>0</v>
      </c>
      <c r="Q214" s="163">
        <v>0.0035</v>
      </c>
      <c r="R214" s="163">
        <f>Q214*H214</f>
        <v>0.339836</v>
      </c>
      <c r="S214" s="163">
        <v>0</v>
      </c>
      <c r="T214" s="164">
        <f>S214*H214</f>
        <v>0</v>
      </c>
      <c r="AR214" s="15" t="s">
        <v>204</v>
      </c>
      <c r="AT214" s="15" t="s">
        <v>201</v>
      </c>
      <c r="AU214" s="15" t="s">
        <v>134</v>
      </c>
      <c r="AY214" s="15" t="s">
        <v>126</v>
      </c>
      <c r="BE214" s="165">
        <f>IF(N214="základní",J214,0)</f>
        <v>0</v>
      </c>
      <c r="BF214" s="165">
        <f>IF(N214="snížená",J214,0)</f>
        <v>34954.56</v>
      </c>
      <c r="BG214" s="165">
        <f>IF(N214="zákl. přenesená",J214,0)</f>
        <v>0</v>
      </c>
      <c r="BH214" s="165">
        <f>IF(N214="sníž. přenesená",J214,0)</f>
        <v>0</v>
      </c>
      <c r="BI214" s="165">
        <f>IF(N214="nulová",J214,0)</f>
        <v>0</v>
      </c>
      <c r="BJ214" s="15" t="s">
        <v>134</v>
      </c>
      <c r="BK214" s="165">
        <f>ROUND(I214*H214,2)</f>
        <v>34954.56</v>
      </c>
      <c r="BL214" s="15" t="s">
        <v>133</v>
      </c>
      <c r="BM214" s="15" t="s">
        <v>534</v>
      </c>
    </row>
    <row r="215" spans="2:47" s="1" customFormat="1" ht="19">
      <c r="B215" s="29"/>
      <c r="C215" s="51"/>
      <c r="D215" s="168" t="s">
        <v>206</v>
      </c>
      <c r="E215" s="51"/>
      <c r="F215" s="185" t="s">
        <v>535</v>
      </c>
      <c r="G215" s="51"/>
      <c r="H215" s="51"/>
      <c r="I215" s="51"/>
      <c r="J215" s="51"/>
      <c r="K215" s="51"/>
      <c r="L215" s="49"/>
      <c r="M215" s="66"/>
      <c r="N215" s="30"/>
      <c r="O215" s="30"/>
      <c r="P215" s="30"/>
      <c r="Q215" s="30"/>
      <c r="R215" s="30"/>
      <c r="S215" s="30"/>
      <c r="T215" s="67"/>
      <c r="AT215" s="15" t="s">
        <v>206</v>
      </c>
      <c r="AU215" s="15" t="s">
        <v>134</v>
      </c>
    </row>
    <row r="216" spans="2:65" s="1" customFormat="1" ht="31.5" customHeight="1">
      <c r="B216" s="29"/>
      <c r="C216" s="176" t="s">
        <v>536</v>
      </c>
      <c r="D216" s="176" t="s">
        <v>201</v>
      </c>
      <c r="E216" s="177" t="s">
        <v>537</v>
      </c>
      <c r="F216" s="178" t="s">
        <v>538</v>
      </c>
      <c r="G216" s="179" t="s">
        <v>190</v>
      </c>
      <c r="H216" s="180">
        <v>168.87</v>
      </c>
      <c r="I216" s="181">
        <v>103</v>
      </c>
      <c r="J216" s="181">
        <f>ROUND(I216*H216,2)</f>
        <v>17393.61</v>
      </c>
      <c r="K216" s="178" t="s">
        <v>132</v>
      </c>
      <c r="L216" s="182"/>
      <c r="M216" s="183" t="s">
        <v>18</v>
      </c>
      <c r="N216" s="184" t="s">
        <v>43</v>
      </c>
      <c r="O216" s="163">
        <v>0</v>
      </c>
      <c r="P216" s="163">
        <f>O216*H216</f>
        <v>0</v>
      </c>
      <c r="Q216" s="163">
        <v>0.001</v>
      </c>
      <c r="R216" s="163">
        <f>Q216*H216</f>
        <v>0.16887000000000002</v>
      </c>
      <c r="S216" s="163">
        <v>0</v>
      </c>
      <c r="T216" s="164">
        <f>S216*H216</f>
        <v>0</v>
      </c>
      <c r="AR216" s="15" t="s">
        <v>204</v>
      </c>
      <c r="AT216" s="15" t="s">
        <v>201</v>
      </c>
      <c r="AU216" s="15" t="s">
        <v>134</v>
      </c>
      <c r="AY216" s="15" t="s">
        <v>126</v>
      </c>
      <c r="BE216" s="165">
        <f>IF(N216="základní",J216,0)</f>
        <v>0</v>
      </c>
      <c r="BF216" s="165">
        <f>IF(N216="snížená",J216,0)</f>
        <v>17393.61</v>
      </c>
      <c r="BG216" s="165">
        <f>IF(N216="zákl. přenesená",J216,0)</f>
        <v>0</v>
      </c>
      <c r="BH216" s="165">
        <f>IF(N216="sníž. přenesená",J216,0)</f>
        <v>0</v>
      </c>
      <c r="BI216" s="165">
        <f>IF(N216="nulová",J216,0)</f>
        <v>0</v>
      </c>
      <c r="BJ216" s="15" t="s">
        <v>134</v>
      </c>
      <c r="BK216" s="165">
        <f>ROUND(I216*H216,2)</f>
        <v>17393.61</v>
      </c>
      <c r="BL216" s="15" t="s">
        <v>133</v>
      </c>
      <c r="BM216" s="15" t="s">
        <v>539</v>
      </c>
    </row>
    <row r="217" spans="2:47" s="1" customFormat="1" ht="19">
      <c r="B217" s="29"/>
      <c r="C217" s="51"/>
      <c r="D217" s="168" t="s">
        <v>206</v>
      </c>
      <c r="E217" s="51"/>
      <c r="F217" s="185" t="s">
        <v>535</v>
      </c>
      <c r="G217" s="51"/>
      <c r="H217" s="51"/>
      <c r="I217" s="51"/>
      <c r="J217" s="51"/>
      <c r="K217" s="51"/>
      <c r="L217" s="49"/>
      <c r="M217" s="66"/>
      <c r="N217" s="30"/>
      <c r="O217" s="30"/>
      <c r="P217" s="30"/>
      <c r="Q217" s="30"/>
      <c r="R217" s="30"/>
      <c r="S217" s="30"/>
      <c r="T217" s="67"/>
      <c r="AT217" s="15" t="s">
        <v>206</v>
      </c>
      <c r="AU217" s="15" t="s">
        <v>134</v>
      </c>
    </row>
    <row r="218" spans="2:65" s="1" customFormat="1" ht="22.5" customHeight="1">
      <c r="B218" s="29"/>
      <c r="C218" s="155" t="s">
        <v>540</v>
      </c>
      <c r="D218" s="155" t="s">
        <v>128</v>
      </c>
      <c r="E218" s="156" t="s">
        <v>541</v>
      </c>
      <c r="F218" s="157" t="s">
        <v>542</v>
      </c>
      <c r="G218" s="158" t="s">
        <v>428</v>
      </c>
      <c r="H218" s="159">
        <v>368.897</v>
      </c>
      <c r="I218" s="160">
        <v>13</v>
      </c>
      <c r="J218" s="160">
        <f aca="true" t="shared" si="60" ref="J218:J223">ROUND(I218*H218,2)</f>
        <v>4795.66</v>
      </c>
      <c r="K218" s="157" t="s">
        <v>132</v>
      </c>
      <c r="L218" s="49"/>
      <c r="M218" s="161" t="s">
        <v>18</v>
      </c>
      <c r="N218" s="162" t="s">
        <v>43</v>
      </c>
      <c r="O218" s="163">
        <v>0.04</v>
      </c>
      <c r="P218" s="163">
        <f aca="true" t="shared" si="61" ref="P218:P223">O218*H218</f>
        <v>14.75588</v>
      </c>
      <c r="Q218" s="163">
        <v>0</v>
      </c>
      <c r="R218" s="163">
        <f aca="true" t="shared" si="62" ref="R218:R223">Q218*H218</f>
        <v>0</v>
      </c>
      <c r="S218" s="163">
        <v>0</v>
      </c>
      <c r="T218" s="164">
        <f aca="true" t="shared" si="63" ref="T218:T223">S218*H218</f>
        <v>0</v>
      </c>
      <c r="AR218" s="15" t="s">
        <v>506</v>
      </c>
      <c r="AT218" s="15" t="s">
        <v>128</v>
      </c>
      <c r="AU218" s="15" t="s">
        <v>134</v>
      </c>
      <c r="AY218" s="15" t="s">
        <v>126</v>
      </c>
      <c r="BE218" s="165">
        <f aca="true" t="shared" si="64" ref="BE218:BE223">IF(N218="základní",J218,0)</f>
        <v>0</v>
      </c>
      <c r="BF218" s="165">
        <f aca="true" t="shared" si="65" ref="BF218:BF223">IF(N218="snížená",J218,0)</f>
        <v>4795.66</v>
      </c>
      <c r="BG218" s="165">
        <f aca="true" t="shared" si="66" ref="BG218:BG223">IF(N218="zákl. přenesená",J218,0)</f>
        <v>0</v>
      </c>
      <c r="BH218" s="165">
        <f aca="true" t="shared" si="67" ref="BH218:BH223">IF(N218="sníž. přenesená",J218,0)</f>
        <v>0</v>
      </c>
      <c r="BI218" s="165">
        <f aca="true" t="shared" si="68" ref="BI218:BI223">IF(N218="nulová",J218,0)</f>
        <v>0</v>
      </c>
      <c r="BJ218" s="15" t="s">
        <v>134</v>
      </c>
      <c r="BK218" s="165">
        <f aca="true" t="shared" si="69" ref="BK218:BK223">ROUND(I218*H218,2)</f>
        <v>4795.66</v>
      </c>
      <c r="BL218" s="15" t="s">
        <v>506</v>
      </c>
      <c r="BM218" s="15" t="s">
        <v>543</v>
      </c>
    </row>
    <row r="219" spans="2:65" s="1" customFormat="1" ht="22.5" customHeight="1">
      <c r="B219" s="29"/>
      <c r="C219" s="176" t="s">
        <v>544</v>
      </c>
      <c r="D219" s="176" t="s">
        <v>201</v>
      </c>
      <c r="E219" s="177" t="s">
        <v>545</v>
      </c>
      <c r="F219" s="178" t="s">
        <v>546</v>
      </c>
      <c r="G219" s="179" t="s">
        <v>428</v>
      </c>
      <c r="H219" s="180">
        <v>368.897</v>
      </c>
      <c r="I219" s="181">
        <v>20.2</v>
      </c>
      <c r="J219" s="181">
        <f t="shared" si="60"/>
        <v>7451.72</v>
      </c>
      <c r="K219" s="178" t="s">
        <v>132</v>
      </c>
      <c r="L219" s="182"/>
      <c r="M219" s="183" t="s">
        <v>18</v>
      </c>
      <c r="N219" s="184" t="s">
        <v>43</v>
      </c>
      <c r="O219" s="163">
        <v>0</v>
      </c>
      <c r="P219" s="163">
        <f t="shared" si="61"/>
        <v>0</v>
      </c>
      <c r="Q219" s="163">
        <v>5E-05</v>
      </c>
      <c r="R219" s="163">
        <f t="shared" si="62"/>
        <v>0.01844485</v>
      </c>
      <c r="S219" s="163">
        <v>0</v>
      </c>
      <c r="T219" s="164">
        <f t="shared" si="63"/>
        <v>0</v>
      </c>
      <c r="AR219" s="15" t="s">
        <v>340</v>
      </c>
      <c r="AT219" s="15" t="s">
        <v>201</v>
      </c>
      <c r="AU219" s="15" t="s">
        <v>134</v>
      </c>
      <c r="AY219" s="15" t="s">
        <v>126</v>
      </c>
      <c r="BE219" s="165">
        <f t="shared" si="64"/>
        <v>0</v>
      </c>
      <c r="BF219" s="165">
        <f t="shared" si="65"/>
        <v>7451.72</v>
      </c>
      <c r="BG219" s="165">
        <f t="shared" si="66"/>
        <v>0</v>
      </c>
      <c r="BH219" s="165">
        <f t="shared" si="67"/>
        <v>0</v>
      </c>
      <c r="BI219" s="165">
        <f t="shared" si="68"/>
        <v>0</v>
      </c>
      <c r="BJ219" s="15" t="s">
        <v>134</v>
      </c>
      <c r="BK219" s="165">
        <f t="shared" si="69"/>
        <v>7451.72</v>
      </c>
      <c r="BL219" s="15" t="s">
        <v>506</v>
      </c>
      <c r="BM219" s="15" t="s">
        <v>547</v>
      </c>
    </row>
    <row r="220" spans="2:65" s="1" customFormat="1" ht="31.5" customHeight="1">
      <c r="B220" s="29"/>
      <c r="C220" s="155" t="s">
        <v>548</v>
      </c>
      <c r="D220" s="155" t="s">
        <v>128</v>
      </c>
      <c r="E220" s="156" t="s">
        <v>549</v>
      </c>
      <c r="F220" s="157" t="s">
        <v>550</v>
      </c>
      <c r="G220" s="158" t="s">
        <v>190</v>
      </c>
      <c r="H220" s="159">
        <v>242.557</v>
      </c>
      <c r="I220" s="160">
        <v>28.8</v>
      </c>
      <c r="J220" s="160">
        <f t="shared" si="60"/>
        <v>6985.64</v>
      </c>
      <c r="K220" s="157" t="s">
        <v>132</v>
      </c>
      <c r="L220" s="49"/>
      <c r="M220" s="161" t="s">
        <v>18</v>
      </c>
      <c r="N220" s="162" t="s">
        <v>43</v>
      </c>
      <c r="O220" s="163">
        <v>0.1</v>
      </c>
      <c r="P220" s="163">
        <f t="shared" si="61"/>
        <v>24.2557</v>
      </c>
      <c r="Q220" s="163">
        <v>0</v>
      </c>
      <c r="R220" s="163">
        <f t="shared" si="62"/>
        <v>0</v>
      </c>
      <c r="S220" s="163">
        <v>0</v>
      </c>
      <c r="T220" s="164">
        <f t="shared" si="63"/>
        <v>0</v>
      </c>
      <c r="AR220" s="15" t="s">
        <v>506</v>
      </c>
      <c r="AT220" s="15" t="s">
        <v>128</v>
      </c>
      <c r="AU220" s="15" t="s">
        <v>134</v>
      </c>
      <c r="AY220" s="15" t="s">
        <v>126</v>
      </c>
      <c r="BE220" s="165">
        <f t="shared" si="64"/>
        <v>0</v>
      </c>
      <c r="BF220" s="165">
        <f t="shared" si="65"/>
        <v>6985.64</v>
      </c>
      <c r="BG220" s="165">
        <f t="shared" si="66"/>
        <v>0</v>
      </c>
      <c r="BH220" s="165">
        <f t="shared" si="67"/>
        <v>0</v>
      </c>
      <c r="BI220" s="165">
        <f t="shared" si="68"/>
        <v>0</v>
      </c>
      <c r="BJ220" s="15" t="s">
        <v>134</v>
      </c>
      <c r="BK220" s="165">
        <f t="shared" si="69"/>
        <v>6985.64</v>
      </c>
      <c r="BL220" s="15" t="s">
        <v>506</v>
      </c>
      <c r="BM220" s="15" t="s">
        <v>551</v>
      </c>
    </row>
    <row r="221" spans="2:65" s="1" customFormat="1" ht="31.5" customHeight="1">
      <c r="B221" s="29"/>
      <c r="C221" s="176" t="s">
        <v>552</v>
      </c>
      <c r="D221" s="176" t="s">
        <v>201</v>
      </c>
      <c r="E221" s="177" t="s">
        <v>553</v>
      </c>
      <c r="F221" s="178" t="s">
        <v>554</v>
      </c>
      <c r="G221" s="179" t="s">
        <v>190</v>
      </c>
      <c r="H221" s="180">
        <v>247.408</v>
      </c>
      <c r="I221" s="181">
        <v>188</v>
      </c>
      <c r="J221" s="181">
        <f t="shared" si="60"/>
        <v>46512.7</v>
      </c>
      <c r="K221" s="178" t="s">
        <v>132</v>
      </c>
      <c r="L221" s="182"/>
      <c r="M221" s="183" t="s">
        <v>18</v>
      </c>
      <c r="N221" s="184" t="s">
        <v>43</v>
      </c>
      <c r="O221" s="163">
        <v>0</v>
      </c>
      <c r="P221" s="163">
        <f t="shared" si="61"/>
        <v>0</v>
      </c>
      <c r="Q221" s="163">
        <v>0.00448</v>
      </c>
      <c r="R221" s="163">
        <f t="shared" si="62"/>
        <v>1.1083878399999998</v>
      </c>
      <c r="S221" s="163">
        <v>0</v>
      </c>
      <c r="T221" s="164">
        <f t="shared" si="63"/>
        <v>0</v>
      </c>
      <c r="AR221" s="15" t="s">
        <v>340</v>
      </c>
      <c r="AT221" s="15" t="s">
        <v>201</v>
      </c>
      <c r="AU221" s="15" t="s">
        <v>134</v>
      </c>
      <c r="AY221" s="15" t="s">
        <v>126</v>
      </c>
      <c r="BE221" s="165">
        <f t="shared" si="64"/>
        <v>0</v>
      </c>
      <c r="BF221" s="165">
        <f t="shared" si="65"/>
        <v>46512.7</v>
      </c>
      <c r="BG221" s="165">
        <f t="shared" si="66"/>
        <v>0</v>
      </c>
      <c r="BH221" s="165">
        <f t="shared" si="67"/>
        <v>0</v>
      </c>
      <c r="BI221" s="165">
        <f t="shared" si="68"/>
        <v>0</v>
      </c>
      <c r="BJ221" s="15" t="s">
        <v>134</v>
      </c>
      <c r="BK221" s="165">
        <f t="shared" si="69"/>
        <v>46512.7</v>
      </c>
      <c r="BL221" s="15" t="s">
        <v>506</v>
      </c>
      <c r="BM221" s="15" t="s">
        <v>555</v>
      </c>
    </row>
    <row r="222" spans="2:65" s="1" customFormat="1" ht="31.5" customHeight="1">
      <c r="B222" s="29"/>
      <c r="C222" s="155" t="s">
        <v>556</v>
      </c>
      <c r="D222" s="155" t="s">
        <v>128</v>
      </c>
      <c r="E222" s="156" t="s">
        <v>557</v>
      </c>
      <c r="F222" s="157" t="s">
        <v>558</v>
      </c>
      <c r="G222" s="158" t="s">
        <v>190</v>
      </c>
      <c r="H222" s="159">
        <v>242.557</v>
      </c>
      <c r="I222" s="160">
        <v>26</v>
      </c>
      <c r="J222" s="160">
        <f t="shared" si="60"/>
        <v>6306.48</v>
      </c>
      <c r="K222" s="157" t="s">
        <v>132</v>
      </c>
      <c r="L222" s="49"/>
      <c r="M222" s="161" t="s">
        <v>18</v>
      </c>
      <c r="N222" s="162" t="s">
        <v>43</v>
      </c>
      <c r="O222" s="163">
        <v>0.09</v>
      </c>
      <c r="P222" s="163">
        <f t="shared" si="61"/>
        <v>21.830129999999997</v>
      </c>
      <c r="Q222" s="163">
        <v>0</v>
      </c>
      <c r="R222" s="163">
        <f t="shared" si="62"/>
        <v>0</v>
      </c>
      <c r="S222" s="163">
        <v>0</v>
      </c>
      <c r="T222" s="164">
        <f t="shared" si="63"/>
        <v>0</v>
      </c>
      <c r="AR222" s="15" t="s">
        <v>506</v>
      </c>
      <c r="AT222" s="15" t="s">
        <v>128</v>
      </c>
      <c r="AU222" s="15" t="s">
        <v>134</v>
      </c>
      <c r="AY222" s="15" t="s">
        <v>126</v>
      </c>
      <c r="BE222" s="165">
        <f t="shared" si="64"/>
        <v>0</v>
      </c>
      <c r="BF222" s="165">
        <f t="shared" si="65"/>
        <v>6306.48</v>
      </c>
      <c r="BG222" s="165">
        <f t="shared" si="66"/>
        <v>0</v>
      </c>
      <c r="BH222" s="165">
        <f t="shared" si="67"/>
        <v>0</v>
      </c>
      <c r="BI222" s="165">
        <f t="shared" si="68"/>
        <v>0</v>
      </c>
      <c r="BJ222" s="15" t="s">
        <v>134</v>
      </c>
      <c r="BK222" s="165">
        <f t="shared" si="69"/>
        <v>6306.48</v>
      </c>
      <c r="BL222" s="15" t="s">
        <v>506</v>
      </c>
      <c r="BM222" s="15" t="s">
        <v>559</v>
      </c>
    </row>
    <row r="223" spans="2:65" s="1" customFormat="1" ht="31.5" customHeight="1">
      <c r="B223" s="29"/>
      <c r="C223" s="176" t="s">
        <v>560</v>
      </c>
      <c r="D223" s="176" t="s">
        <v>201</v>
      </c>
      <c r="E223" s="177" t="s">
        <v>561</v>
      </c>
      <c r="F223" s="178" t="s">
        <v>562</v>
      </c>
      <c r="G223" s="179" t="s">
        <v>190</v>
      </c>
      <c r="H223" s="180">
        <v>247.408</v>
      </c>
      <c r="I223" s="181">
        <v>93.7</v>
      </c>
      <c r="J223" s="181">
        <f t="shared" si="60"/>
        <v>23182.13</v>
      </c>
      <c r="K223" s="178" t="s">
        <v>132</v>
      </c>
      <c r="L223" s="182"/>
      <c r="M223" s="183" t="s">
        <v>18</v>
      </c>
      <c r="N223" s="184" t="s">
        <v>43</v>
      </c>
      <c r="O223" s="163">
        <v>0</v>
      </c>
      <c r="P223" s="163">
        <f t="shared" si="61"/>
        <v>0</v>
      </c>
      <c r="Q223" s="163">
        <v>0.00224</v>
      </c>
      <c r="R223" s="163">
        <f t="shared" si="62"/>
        <v>0.5541939199999999</v>
      </c>
      <c r="S223" s="163">
        <v>0</v>
      </c>
      <c r="T223" s="164">
        <f t="shared" si="63"/>
        <v>0</v>
      </c>
      <c r="AR223" s="15" t="s">
        <v>340</v>
      </c>
      <c r="AT223" s="15" t="s">
        <v>201</v>
      </c>
      <c r="AU223" s="15" t="s">
        <v>134</v>
      </c>
      <c r="AY223" s="15" t="s">
        <v>126</v>
      </c>
      <c r="BE223" s="165">
        <f t="shared" si="64"/>
        <v>0</v>
      </c>
      <c r="BF223" s="165">
        <f t="shared" si="65"/>
        <v>23182.13</v>
      </c>
      <c r="BG223" s="165">
        <f t="shared" si="66"/>
        <v>0</v>
      </c>
      <c r="BH223" s="165">
        <f t="shared" si="67"/>
        <v>0</v>
      </c>
      <c r="BI223" s="165">
        <f t="shared" si="68"/>
        <v>0</v>
      </c>
      <c r="BJ223" s="15" t="s">
        <v>134</v>
      </c>
      <c r="BK223" s="165">
        <f t="shared" si="69"/>
        <v>23182.13</v>
      </c>
      <c r="BL223" s="15" t="s">
        <v>506</v>
      </c>
      <c r="BM223" s="15" t="s">
        <v>563</v>
      </c>
    </row>
    <row r="224" spans="2:51" s="11" customFormat="1" ht="12">
      <c r="B224" s="166"/>
      <c r="C224" s="167"/>
      <c r="D224" s="168" t="s">
        <v>155</v>
      </c>
      <c r="E224" s="167"/>
      <c r="F224" s="169" t="s">
        <v>564</v>
      </c>
      <c r="G224" s="167"/>
      <c r="H224" s="170">
        <v>247.408</v>
      </c>
      <c r="I224" s="167"/>
      <c r="J224" s="167"/>
      <c r="K224" s="167"/>
      <c r="L224" s="171"/>
      <c r="M224" s="172"/>
      <c r="N224" s="173"/>
      <c r="O224" s="173"/>
      <c r="P224" s="173"/>
      <c r="Q224" s="173"/>
      <c r="R224" s="173"/>
      <c r="S224" s="173"/>
      <c r="T224" s="174"/>
      <c r="AT224" s="175" t="s">
        <v>155</v>
      </c>
      <c r="AU224" s="175" t="s">
        <v>134</v>
      </c>
      <c r="AV224" s="11" t="s">
        <v>134</v>
      </c>
      <c r="AW224" s="11" t="s">
        <v>4</v>
      </c>
      <c r="AX224" s="11" t="s">
        <v>20</v>
      </c>
      <c r="AY224" s="175" t="s">
        <v>126</v>
      </c>
    </row>
    <row r="225" spans="2:65" s="1" customFormat="1" ht="31.5" customHeight="1">
      <c r="B225" s="29"/>
      <c r="C225" s="155" t="s">
        <v>565</v>
      </c>
      <c r="D225" s="155" t="s">
        <v>128</v>
      </c>
      <c r="E225" s="156" t="s">
        <v>566</v>
      </c>
      <c r="F225" s="157" t="s">
        <v>567</v>
      </c>
      <c r="G225" s="158" t="s">
        <v>190</v>
      </c>
      <c r="H225" s="159">
        <v>168.87</v>
      </c>
      <c r="I225" s="160">
        <v>7.21</v>
      </c>
      <c r="J225" s="160">
        <f>ROUND(I225*H225,2)</f>
        <v>1217.55</v>
      </c>
      <c r="K225" s="157" t="s">
        <v>132</v>
      </c>
      <c r="L225" s="49"/>
      <c r="M225" s="161" t="s">
        <v>18</v>
      </c>
      <c r="N225" s="162" t="s">
        <v>43</v>
      </c>
      <c r="O225" s="163">
        <v>0.025</v>
      </c>
      <c r="P225" s="163">
        <f>O225*H225</f>
        <v>4.22175</v>
      </c>
      <c r="Q225" s="163">
        <v>0</v>
      </c>
      <c r="R225" s="163">
        <f>Q225*H225</f>
        <v>0</v>
      </c>
      <c r="S225" s="163">
        <v>0</v>
      </c>
      <c r="T225" s="164">
        <f>S225*H225</f>
        <v>0</v>
      </c>
      <c r="AR225" s="15" t="s">
        <v>506</v>
      </c>
      <c r="AT225" s="15" t="s">
        <v>128</v>
      </c>
      <c r="AU225" s="15" t="s">
        <v>134</v>
      </c>
      <c r="AY225" s="15" t="s">
        <v>126</v>
      </c>
      <c r="BE225" s="165">
        <f>IF(N225="základní",J225,0)</f>
        <v>0</v>
      </c>
      <c r="BF225" s="165">
        <f>IF(N225="snížená",J225,0)</f>
        <v>1217.55</v>
      </c>
      <c r="BG225" s="165">
        <f>IF(N225="zákl. přenesená",J225,0)</f>
        <v>0</v>
      </c>
      <c r="BH225" s="165">
        <f>IF(N225="sníž. přenesená",J225,0)</f>
        <v>0</v>
      </c>
      <c r="BI225" s="165">
        <f>IF(N225="nulová",J225,0)</f>
        <v>0</v>
      </c>
      <c r="BJ225" s="15" t="s">
        <v>134</v>
      </c>
      <c r="BK225" s="165">
        <f>ROUND(I225*H225,2)</f>
        <v>1217.55</v>
      </c>
      <c r="BL225" s="15" t="s">
        <v>506</v>
      </c>
      <c r="BM225" s="15" t="s">
        <v>568</v>
      </c>
    </row>
    <row r="226" spans="2:65" s="1" customFormat="1" ht="22.5" customHeight="1">
      <c r="B226" s="29"/>
      <c r="C226" s="176" t="s">
        <v>569</v>
      </c>
      <c r="D226" s="176" t="s">
        <v>201</v>
      </c>
      <c r="E226" s="177" t="s">
        <v>570</v>
      </c>
      <c r="F226" s="178" t="s">
        <v>571</v>
      </c>
      <c r="G226" s="179" t="s">
        <v>190</v>
      </c>
      <c r="H226" s="180">
        <v>185.757</v>
      </c>
      <c r="I226" s="181">
        <v>9.2</v>
      </c>
      <c r="J226" s="181">
        <f>ROUND(I226*H226,2)</f>
        <v>1708.96</v>
      </c>
      <c r="K226" s="178" t="s">
        <v>132</v>
      </c>
      <c r="L226" s="182"/>
      <c r="M226" s="183" t="s">
        <v>18</v>
      </c>
      <c r="N226" s="184" t="s">
        <v>43</v>
      </c>
      <c r="O226" s="163">
        <v>0</v>
      </c>
      <c r="P226" s="163">
        <f>O226*H226</f>
        <v>0</v>
      </c>
      <c r="Q226" s="163">
        <v>0.00011</v>
      </c>
      <c r="R226" s="163">
        <f>Q226*H226</f>
        <v>0.02043327</v>
      </c>
      <c r="S226" s="163">
        <v>0</v>
      </c>
      <c r="T226" s="164">
        <f>S226*H226</f>
        <v>0</v>
      </c>
      <c r="AR226" s="15" t="s">
        <v>340</v>
      </c>
      <c r="AT226" s="15" t="s">
        <v>201</v>
      </c>
      <c r="AU226" s="15" t="s">
        <v>134</v>
      </c>
      <c r="AY226" s="15" t="s">
        <v>126</v>
      </c>
      <c r="BE226" s="165">
        <f>IF(N226="základní",J226,0)</f>
        <v>0</v>
      </c>
      <c r="BF226" s="165">
        <f>IF(N226="snížená",J226,0)</f>
        <v>1708.96</v>
      </c>
      <c r="BG226" s="165">
        <f>IF(N226="zákl. přenesená",J226,0)</f>
        <v>0</v>
      </c>
      <c r="BH226" s="165">
        <f>IF(N226="sníž. přenesená",J226,0)</f>
        <v>0</v>
      </c>
      <c r="BI226" s="165">
        <f>IF(N226="nulová",J226,0)</f>
        <v>0</v>
      </c>
      <c r="BJ226" s="15" t="s">
        <v>134</v>
      </c>
      <c r="BK226" s="165">
        <f>ROUND(I226*H226,2)</f>
        <v>1708.96</v>
      </c>
      <c r="BL226" s="15" t="s">
        <v>506</v>
      </c>
      <c r="BM226" s="15" t="s">
        <v>572</v>
      </c>
    </row>
    <row r="227" spans="2:47" s="1" customFormat="1" ht="19">
      <c r="B227" s="29"/>
      <c r="C227" s="51"/>
      <c r="D227" s="186" t="s">
        <v>206</v>
      </c>
      <c r="E227" s="51"/>
      <c r="F227" s="187" t="s">
        <v>573</v>
      </c>
      <c r="G227" s="51"/>
      <c r="H227" s="51"/>
      <c r="I227" s="51"/>
      <c r="J227" s="51"/>
      <c r="K227" s="51"/>
      <c r="L227" s="49"/>
      <c r="M227" s="66"/>
      <c r="N227" s="30"/>
      <c r="O227" s="30"/>
      <c r="P227" s="30"/>
      <c r="Q227" s="30"/>
      <c r="R227" s="30"/>
      <c r="S227" s="30"/>
      <c r="T227" s="67"/>
      <c r="AT227" s="15" t="s">
        <v>206</v>
      </c>
      <c r="AU227" s="15" t="s">
        <v>134</v>
      </c>
    </row>
    <row r="228" spans="2:51" s="11" customFormat="1" ht="12">
      <c r="B228" s="166"/>
      <c r="C228" s="167"/>
      <c r="D228" s="168" t="s">
        <v>155</v>
      </c>
      <c r="E228" s="167"/>
      <c r="F228" s="169" t="s">
        <v>574</v>
      </c>
      <c r="G228" s="167"/>
      <c r="H228" s="170">
        <v>185.757</v>
      </c>
      <c r="I228" s="167"/>
      <c r="J228" s="167"/>
      <c r="K228" s="167"/>
      <c r="L228" s="171"/>
      <c r="M228" s="172"/>
      <c r="N228" s="173"/>
      <c r="O228" s="173"/>
      <c r="P228" s="173"/>
      <c r="Q228" s="173"/>
      <c r="R228" s="173"/>
      <c r="S228" s="173"/>
      <c r="T228" s="174"/>
      <c r="AT228" s="175" t="s">
        <v>155</v>
      </c>
      <c r="AU228" s="175" t="s">
        <v>134</v>
      </c>
      <c r="AV228" s="11" t="s">
        <v>134</v>
      </c>
      <c r="AW228" s="11" t="s">
        <v>4</v>
      </c>
      <c r="AX228" s="11" t="s">
        <v>20</v>
      </c>
      <c r="AY228" s="175" t="s">
        <v>126</v>
      </c>
    </row>
    <row r="229" spans="2:65" s="1" customFormat="1" ht="22.5" customHeight="1">
      <c r="B229" s="29"/>
      <c r="C229" s="155" t="s">
        <v>575</v>
      </c>
      <c r="D229" s="155" t="s">
        <v>128</v>
      </c>
      <c r="E229" s="156" t="s">
        <v>209</v>
      </c>
      <c r="F229" s="157" t="s">
        <v>210</v>
      </c>
      <c r="G229" s="158" t="s">
        <v>190</v>
      </c>
      <c r="H229" s="159">
        <v>3.861</v>
      </c>
      <c r="I229" s="160">
        <v>205</v>
      </c>
      <c r="J229" s="160">
        <f>ROUND(I229*H229,2)</f>
        <v>791.51</v>
      </c>
      <c r="K229" s="157" t="s">
        <v>132</v>
      </c>
      <c r="L229" s="49"/>
      <c r="M229" s="161" t="s">
        <v>18</v>
      </c>
      <c r="N229" s="162" t="s">
        <v>43</v>
      </c>
      <c r="O229" s="163">
        <v>0.3</v>
      </c>
      <c r="P229" s="163">
        <f>O229*H229</f>
        <v>1.1583</v>
      </c>
      <c r="Q229" s="163">
        <v>0.0011</v>
      </c>
      <c r="R229" s="163">
        <f>Q229*H229</f>
        <v>0.0042471</v>
      </c>
      <c r="S229" s="163">
        <v>0</v>
      </c>
      <c r="T229" s="164">
        <f>S229*H229</f>
        <v>0</v>
      </c>
      <c r="AR229" s="15" t="s">
        <v>133</v>
      </c>
      <c r="AT229" s="15" t="s">
        <v>128</v>
      </c>
      <c r="AU229" s="15" t="s">
        <v>134</v>
      </c>
      <c r="AY229" s="15" t="s">
        <v>126</v>
      </c>
      <c r="BE229" s="165">
        <f>IF(N229="základní",J229,0)</f>
        <v>0</v>
      </c>
      <c r="BF229" s="165">
        <f>IF(N229="snížená",J229,0)</f>
        <v>791.51</v>
      </c>
      <c r="BG229" s="165">
        <f>IF(N229="zákl. přenesená",J229,0)</f>
        <v>0</v>
      </c>
      <c r="BH229" s="165">
        <f>IF(N229="sníž. přenesená",J229,0)</f>
        <v>0</v>
      </c>
      <c r="BI229" s="165">
        <f>IF(N229="nulová",J229,0)</f>
        <v>0</v>
      </c>
      <c r="BJ229" s="15" t="s">
        <v>134</v>
      </c>
      <c r="BK229" s="165">
        <f>ROUND(I229*H229,2)</f>
        <v>791.51</v>
      </c>
      <c r="BL229" s="15" t="s">
        <v>133</v>
      </c>
      <c r="BM229" s="15" t="s">
        <v>576</v>
      </c>
    </row>
    <row r="230" spans="2:65" s="1" customFormat="1" ht="22.5" customHeight="1">
      <c r="B230" s="29"/>
      <c r="C230" s="155" t="s">
        <v>577</v>
      </c>
      <c r="D230" s="155" t="s">
        <v>128</v>
      </c>
      <c r="E230" s="156" t="s">
        <v>578</v>
      </c>
      <c r="F230" s="157" t="s">
        <v>579</v>
      </c>
      <c r="G230" s="158" t="s">
        <v>190</v>
      </c>
      <c r="H230" s="159">
        <v>2.338</v>
      </c>
      <c r="I230" s="160">
        <v>238</v>
      </c>
      <c r="J230" s="160">
        <f>ROUND(I230*H230,2)</f>
        <v>556.44</v>
      </c>
      <c r="K230" s="157" t="s">
        <v>132</v>
      </c>
      <c r="L230" s="49"/>
      <c r="M230" s="161" t="s">
        <v>18</v>
      </c>
      <c r="N230" s="162" t="s">
        <v>43</v>
      </c>
      <c r="O230" s="163">
        <v>0.3</v>
      </c>
      <c r="P230" s="163">
        <f>O230*H230</f>
        <v>0.7014</v>
      </c>
      <c r="Q230" s="163">
        <v>0.00142</v>
      </c>
      <c r="R230" s="163">
        <f>Q230*H230</f>
        <v>0.0033199600000000003</v>
      </c>
      <c r="S230" s="163">
        <v>0</v>
      </c>
      <c r="T230" s="164">
        <f>S230*H230</f>
        <v>0</v>
      </c>
      <c r="AR230" s="15" t="s">
        <v>133</v>
      </c>
      <c r="AT230" s="15" t="s">
        <v>128</v>
      </c>
      <c r="AU230" s="15" t="s">
        <v>134</v>
      </c>
      <c r="AY230" s="15" t="s">
        <v>126</v>
      </c>
      <c r="BE230" s="165">
        <f>IF(N230="základní",J230,0)</f>
        <v>0</v>
      </c>
      <c r="BF230" s="165">
        <f>IF(N230="snížená",J230,0)</f>
        <v>556.44</v>
      </c>
      <c r="BG230" s="165">
        <f>IF(N230="zákl. přenesená",J230,0)</f>
        <v>0</v>
      </c>
      <c r="BH230" s="165">
        <f>IF(N230="sníž. přenesená",J230,0)</f>
        <v>0</v>
      </c>
      <c r="BI230" s="165">
        <f>IF(N230="nulová",J230,0)</f>
        <v>0</v>
      </c>
      <c r="BJ230" s="15" t="s">
        <v>134</v>
      </c>
      <c r="BK230" s="165">
        <f>ROUND(I230*H230,2)</f>
        <v>556.44</v>
      </c>
      <c r="BL230" s="15" t="s">
        <v>133</v>
      </c>
      <c r="BM230" s="15" t="s">
        <v>580</v>
      </c>
    </row>
    <row r="231" spans="2:65" s="1" customFormat="1" ht="31.5" customHeight="1">
      <c r="B231" s="29"/>
      <c r="C231" s="155" t="s">
        <v>581</v>
      </c>
      <c r="D231" s="155" t="s">
        <v>128</v>
      </c>
      <c r="E231" s="156" t="s">
        <v>582</v>
      </c>
      <c r="F231" s="157" t="s">
        <v>583</v>
      </c>
      <c r="G231" s="158" t="s">
        <v>168</v>
      </c>
      <c r="H231" s="159">
        <v>1.701</v>
      </c>
      <c r="I231" s="160">
        <v>814</v>
      </c>
      <c r="J231" s="160">
        <f>ROUND(I231*H231,2)</f>
        <v>1384.61</v>
      </c>
      <c r="K231" s="157" t="s">
        <v>132</v>
      </c>
      <c r="L231" s="49"/>
      <c r="M231" s="161" t="s">
        <v>18</v>
      </c>
      <c r="N231" s="162" t="s">
        <v>43</v>
      </c>
      <c r="O231" s="163">
        <v>1.831</v>
      </c>
      <c r="P231" s="163">
        <f>O231*H231</f>
        <v>3.114531</v>
      </c>
      <c r="Q231" s="163">
        <v>0</v>
      </c>
      <c r="R231" s="163">
        <f>Q231*H231</f>
        <v>0</v>
      </c>
      <c r="S231" s="163">
        <v>0</v>
      </c>
      <c r="T231" s="164">
        <f>S231*H231</f>
        <v>0</v>
      </c>
      <c r="AR231" s="15" t="s">
        <v>506</v>
      </c>
      <c r="AT231" s="15" t="s">
        <v>128</v>
      </c>
      <c r="AU231" s="15" t="s">
        <v>134</v>
      </c>
      <c r="AY231" s="15" t="s">
        <v>126</v>
      </c>
      <c r="BE231" s="165">
        <f>IF(N231="základní",J231,0)</f>
        <v>0</v>
      </c>
      <c r="BF231" s="165">
        <f>IF(N231="snížená",J231,0)</f>
        <v>1384.61</v>
      </c>
      <c r="BG231" s="165">
        <f>IF(N231="zákl. přenesená",J231,0)</f>
        <v>0</v>
      </c>
      <c r="BH231" s="165">
        <f>IF(N231="sníž. přenesená",J231,0)</f>
        <v>0</v>
      </c>
      <c r="BI231" s="165">
        <f>IF(N231="nulová",J231,0)</f>
        <v>0</v>
      </c>
      <c r="BJ231" s="15" t="s">
        <v>134</v>
      </c>
      <c r="BK231" s="165">
        <f>ROUND(I231*H231,2)</f>
        <v>1384.61</v>
      </c>
      <c r="BL231" s="15" t="s">
        <v>506</v>
      </c>
      <c r="BM231" s="15" t="s">
        <v>584</v>
      </c>
    </row>
    <row r="232" spans="2:63" s="10" customFormat="1" ht="29.9" customHeight="1">
      <c r="B232" s="139"/>
      <c r="C232" s="140"/>
      <c r="D232" s="152" t="s">
        <v>70</v>
      </c>
      <c r="E232" s="153" t="s">
        <v>585</v>
      </c>
      <c r="F232" s="153" t="s">
        <v>586</v>
      </c>
      <c r="G232" s="140"/>
      <c r="H232" s="140"/>
      <c r="I232" s="140"/>
      <c r="J232" s="154">
        <f>BK232</f>
        <v>100440.66999999998</v>
      </c>
      <c r="K232" s="140"/>
      <c r="L232" s="144"/>
      <c r="M232" s="145"/>
      <c r="N232" s="146"/>
      <c r="O232" s="146"/>
      <c r="P232" s="147">
        <f>SUM(P233:P247)</f>
        <v>229.868047</v>
      </c>
      <c r="Q232" s="146"/>
      <c r="R232" s="147">
        <f>SUM(R233:R247)</f>
        <v>4.44181088</v>
      </c>
      <c r="S232" s="146"/>
      <c r="T232" s="148">
        <f>SUM(T233:T247)</f>
        <v>14.529374999999998</v>
      </c>
      <c r="AR232" s="149" t="s">
        <v>134</v>
      </c>
      <c r="AT232" s="150" t="s">
        <v>70</v>
      </c>
      <c r="AU232" s="150" t="s">
        <v>20</v>
      </c>
      <c r="AY232" s="149" t="s">
        <v>126</v>
      </c>
      <c r="BK232" s="151">
        <f>SUM(BK233:BK247)</f>
        <v>100440.66999999998</v>
      </c>
    </row>
    <row r="233" spans="2:65" s="1" customFormat="1" ht="31.5" customHeight="1">
      <c r="B233" s="29"/>
      <c r="C233" s="155" t="s">
        <v>587</v>
      </c>
      <c r="D233" s="155" t="s">
        <v>128</v>
      </c>
      <c r="E233" s="156" t="s">
        <v>588</v>
      </c>
      <c r="F233" s="157" t="s">
        <v>589</v>
      </c>
      <c r="G233" s="158" t="s">
        <v>428</v>
      </c>
      <c r="H233" s="159">
        <v>48.92</v>
      </c>
      <c r="I233" s="160">
        <v>45.4</v>
      </c>
      <c r="J233" s="160">
        <f aca="true" t="shared" si="70" ref="J233:J247">ROUND(I233*H233,2)</f>
        <v>2220.97</v>
      </c>
      <c r="K233" s="157" t="s">
        <v>132</v>
      </c>
      <c r="L233" s="49"/>
      <c r="M233" s="161" t="s">
        <v>18</v>
      </c>
      <c r="N233" s="162" t="s">
        <v>43</v>
      </c>
      <c r="O233" s="163">
        <v>0.14</v>
      </c>
      <c r="P233" s="163">
        <f aca="true" t="shared" si="71" ref="P233:P247">O233*H233</f>
        <v>6.848800000000001</v>
      </c>
      <c r="Q233" s="163">
        <v>0</v>
      </c>
      <c r="R233" s="163">
        <f aca="true" t="shared" si="72" ref="R233:R247">Q233*H233</f>
        <v>0</v>
      </c>
      <c r="S233" s="163">
        <v>0.014</v>
      </c>
      <c r="T233" s="164">
        <f aca="true" t="shared" si="73" ref="T233:T247">S233*H233</f>
        <v>0.68488</v>
      </c>
      <c r="AR233" s="15" t="s">
        <v>506</v>
      </c>
      <c r="AT233" s="15" t="s">
        <v>128</v>
      </c>
      <c r="AU233" s="15" t="s">
        <v>134</v>
      </c>
      <c r="AY233" s="15" t="s">
        <v>126</v>
      </c>
      <c r="BE233" s="165">
        <f aca="true" t="shared" si="74" ref="BE233:BE247">IF(N233="základní",J233,0)</f>
        <v>0</v>
      </c>
      <c r="BF233" s="165">
        <f aca="true" t="shared" si="75" ref="BF233:BF247">IF(N233="snížená",J233,0)</f>
        <v>2220.97</v>
      </c>
      <c r="BG233" s="165">
        <f aca="true" t="shared" si="76" ref="BG233:BG247">IF(N233="zákl. přenesená",J233,0)</f>
        <v>0</v>
      </c>
      <c r="BH233" s="165">
        <f aca="true" t="shared" si="77" ref="BH233:BH247">IF(N233="sníž. přenesená",J233,0)</f>
        <v>0</v>
      </c>
      <c r="BI233" s="165">
        <f aca="true" t="shared" si="78" ref="BI233:BI247">IF(N233="nulová",J233,0)</f>
        <v>0</v>
      </c>
      <c r="BJ233" s="15" t="s">
        <v>134</v>
      </c>
      <c r="BK233" s="165">
        <f aca="true" t="shared" si="79" ref="BK233:BK247">ROUND(I233*H233,2)</f>
        <v>2220.97</v>
      </c>
      <c r="BL233" s="15" t="s">
        <v>506</v>
      </c>
      <c r="BM233" s="15" t="s">
        <v>590</v>
      </c>
    </row>
    <row r="234" spans="2:65" s="1" customFormat="1" ht="31.5" customHeight="1">
      <c r="B234" s="29"/>
      <c r="C234" s="155" t="s">
        <v>591</v>
      </c>
      <c r="D234" s="155" t="s">
        <v>128</v>
      </c>
      <c r="E234" s="156" t="s">
        <v>592</v>
      </c>
      <c r="F234" s="157" t="s">
        <v>593</v>
      </c>
      <c r="G234" s="158" t="s">
        <v>428</v>
      </c>
      <c r="H234" s="159">
        <v>61.96</v>
      </c>
      <c r="I234" s="160">
        <v>55.1</v>
      </c>
      <c r="J234" s="160">
        <f t="shared" si="70"/>
        <v>3414</v>
      </c>
      <c r="K234" s="157" t="s">
        <v>132</v>
      </c>
      <c r="L234" s="49"/>
      <c r="M234" s="161" t="s">
        <v>18</v>
      </c>
      <c r="N234" s="162" t="s">
        <v>43</v>
      </c>
      <c r="O234" s="163">
        <v>0.17</v>
      </c>
      <c r="P234" s="163">
        <f t="shared" si="71"/>
        <v>10.5332</v>
      </c>
      <c r="Q234" s="163">
        <v>0</v>
      </c>
      <c r="R234" s="163">
        <f t="shared" si="72"/>
        <v>0</v>
      </c>
      <c r="S234" s="163">
        <v>0.024</v>
      </c>
      <c r="T234" s="164">
        <f t="shared" si="73"/>
        <v>1.4870400000000001</v>
      </c>
      <c r="AR234" s="15" t="s">
        <v>506</v>
      </c>
      <c r="AT234" s="15" t="s">
        <v>128</v>
      </c>
      <c r="AU234" s="15" t="s">
        <v>134</v>
      </c>
      <c r="AY234" s="15" t="s">
        <v>126</v>
      </c>
      <c r="BE234" s="165">
        <f t="shared" si="74"/>
        <v>0</v>
      </c>
      <c r="BF234" s="165">
        <f t="shared" si="75"/>
        <v>3414</v>
      </c>
      <c r="BG234" s="165">
        <f t="shared" si="76"/>
        <v>0</v>
      </c>
      <c r="BH234" s="165">
        <f t="shared" si="77"/>
        <v>0</v>
      </c>
      <c r="BI234" s="165">
        <f t="shared" si="78"/>
        <v>0</v>
      </c>
      <c r="BJ234" s="15" t="s">
        <v>134</v>
      </c>
      <c r="BK234" s="165">
        <f t="shared" si="79"/>
        <v>3414</v>
      </c>
      <c r="BL234" s="15" t="s">
        <v>506</v>
      </c>
      <c r="BM234" s="15" t="s">
        <v>594</v>
      </c>
    </row>
    <row r="235" spans="2:65" s="1" customFormat="1" ht="31.5" customHeight="1">
      <c r="B235" s="29"/>
      <c r="C235" s="155" t="s">
        <v>595</v>
      </c>
      <c r="D235" s="155" t="s">
        <v>128</v>
      </c>
      <c r="E235" s="156" t="s">
        <v>596</v>
      </c>
      <c r="F235" s="157" t="s">
        <v>597</v>
      </c>
      <c r="G235" s="158" t="s">
        <v>428</v>
      </c>
      <c r="H235" s="159">
        <v>57.76</v>
      </c>
      <c r="I235" s="160">
        <v>64.8</v>
      </c>
      <c r="J235" s="160">
        <f t="shared" si="70"/>
        <v>3742.85</v>
      </c>
      <c r="K235" s="157" t="s">
        <v>132</v>
      </c>
      <c r="L235" s="49"/>
      <c r="M235" s="161" t="s">
        <v>18</v>
      </c>
      <c r="N235" s="162" t="s">
        <v>43</v>
      </c>
      <c r="O235" s="163">
        <v>0.2</v>
      </c>
      <c r="P235" s="163">
        <f t="shared" si="71"/>
        <v>11.552</v>
      </c>
      <c r="Q235" s="163">
        <v>0</v>
      </c>
      <c r="R235" s="163">
        <f t="shared" si="72"/>
        <v>0</v>
      </c>
      <c r="S235" s="163">
        <v>0.032</v>
      </c>
      <c r="T235" s="164">
        <f t="shared" si="73"/>
        <v>1.84832</v>
      </c>
      <c r="AR235" s="15" t="s">
        <v>506</v>
      </c>
      <c r="AT235" s="15" t="s">
        <v>128</v>
      </c>
      <c r="AU235" s="15" t="s">
        <v>134</v>
      </c>
      <c r="AY235" s="15" t="s">
        <v>126</v>
      </c>
      <c r="BE235" s="165">
        <f t="shared" si="74"/>
        <v>0</v>
      </c>
      <c r="BF235" s="165">
        <f t="shared" si="75"/>
        <v>3742.85</v>
      </c>
      <c r="BG235" s="165">
        <f t="shared" si="76"/>
        <v>0</v>
      </c>
      <c r="BH235" s="165">
        <f t="shared" si="77"/>
        <v>0</v>
      </c>
      <c r="BI235" s="165">
        <f t="shared" si="78"/>
        <v>0</v>
      </c>
      <c r="BJ235" s="15" t="s">
        <v>134</v>
      </c>
      <c r="BK235" s="165">
        <f t="shared" si="79"/>
        <v>3742.85</v>
      </c>
      <c r="BL235" s="15" t="s">
        <v>506</v>
      </c>
      <c r="BM235" s="15" t="s">
        <v>598</v>
      </c>
    </row>
    <row r="236" spans="2:65" s="1" customFormat="1" ht="44.25" customHeight="1">
      <c r="B236" s="29"/>
      <c r="C236" s="155" t="s">
        <v>599</v>
      </c>
      <c r="D236" s="155" t="s">
        <v>128</v>
      </c>
      <c r="E236" s="156" t="s">
        <v>600</v>
      </c>
      <c r="F236" s="157" t="s">
        <v>601</v>
      </c>
      <c r="G236" s="158" t="s">
        <v>428</v>
      </c>
      <c r="H236" s="159">
        <v>52.5</v>
      </c>
      <c r="I236" s="160">
        <v>153</v>
      </c>
      <c r="J236" s="160">
        <f t="shared" si="70"/>
        <v>8032.5</v>
      </c>
      <c r="K236" s="157" t="s">
        <v>132</v>
      </c>
      <c r="L236" s="49"/>
      <c r="M236" s="161" t="s">
        <v>18</v>
      </c>
      <c r="N236" s="162" t="s">
        <v>43</v>
      </c>
      <c r="O236" s="163">
        <v>0.454</v>
      </c>
      <c r="P236" s="163">
        <f t="shared" si="71"/>
        <v>23.835</v>
      </c>
      <c r="Q236" s="163">
        <v>0</v>
      </c>
      <c r="R236" s="163">
        <f t="shared" si="72"/>
        <v>0</v>
      </c>
      <c r="S236" s="163">
        <v>0</v>
      </c>
      <c r="T236" s="164">
        <f t="shared" si="73"/>
        <v>0</v>
      </c>
      <c r="AR236" s="15" t="s">
        <v>506</v>
      </c>
      <c r="AT236" s="15" t="s">
        <v>128</v>
      </c>
      <c r="AU236" s="15" t="s">
        <v>134</v>
      </c>
      <c r="AY236" s="15" t="s">
        <v>126</v>
      </c>
      <c r="BE236" s="165">
        <f t="shared" si="74"/>
        <v>0</v>
      </c>
      <c r="BF236" s="165">
        <f t="shared" si="75"/>
        <v>8032.5</v>
      </c>
      <c r="BG236" s="165">
        <f t="shared" si="76"/>
        <v>0</v>
      </c>
      <c r="BH236" s="165">
        <f t="shared" si="77"/>
        <v>0</v>
      </c>
      <c r="BI236" s="165">
        <f t="shared" si="78"/>
        <v>0</v>
      </c>
      <c r="BJ236" s="15" t="s">
        <v>134</v>
      </c>
      <c r="BK236" s="165">
        <f t="shared" si="79"/>
        <v>8032.5</v>
      </c>
      <c r="BL236" s="15" t="s">
        <v>506</v>
      </c>
      <c r="BM236" s="15" t="s">
        <v>602</v>
      </c>
    </row>
    <row r="237" spans="2:65" s="1" customFormat="1" ht="22.5" customHeight="1">
      <c r="B237" s="29"/>
      <c r="C237" s="176" t="s">
        <v>603</v>
      </c>
      <c r="D237" s="176" t="s">
        <v>201</v>
      </c>
      <c r="E237" s="177" t="s">
        <v>604</v>
      </c>
      <c r="F237" s="178" t="s">
        <v>605</v>
      </c>
      <c r="G237" s="179" t="s">
        <v>131</v>
      </c>
      <c r="H237" s="180">
        <v>1.109</v>
      </c>
      <c r="I237" s="181">
        <v>4680</v>
      </c>
      <c r="J237" s="181">
        <f t="shared" si="70"/>
        <v>5190.12</v>
      </c>
      <c r="K237" s="178" t="s">
        <v>132</v>
      </c>
      <c r="L237" s="182"/>
      <c r="M237" s="183" t="s">
        <v>18</v>
      </c>
      <c r="N237" s="184" t="s">
        <v>43</v>
      </c>
      <c r="O237" s="163">
        <v>0</v>
      </c>
      <c r="P237" s="163">
        <f t="shared" si="71"/>
        <v>0</v>
      </c>
      <c r="Q237" s="163">
        <v>0.55</v>
      </c>
      <c r="R237" s="163">
        <f t="shared" si="72"/>
        <v>0.60995</v>
      </c>
      <c r="S237" s="163">
        <v>0</v>
      </c>
      <c r="T237" s="164">
        <f t="shared" si="73"/>
        <v>0</v>
      </c>
      <c r="AR237" s="15" t="s">
        <v>340</v>
      </c>
      <c r="AT237" s="15" t="s">
        <v>201</v>
      </c>
      <c r="AU237" s="15" t="s">
        <v>134</v>
      </c>
      <c r="AY237" s="15" t="s">
        <v>126</v>
      </c>
      <c r="BE237" s="165">
        <f t="shared" si="74"/>
        <v>0</v>
      </c>
      <c r="BF237" s="165">
        <f t="shared" si="75"/>
        <v>5190.12</v>
      </c>
      <c r="BG237" s="165">
        <f t="shared" si="76"/>
        <v>0</v>
      </c>
      <c r="BH237" s="165">
        <f t="shared" si="77"/>
        <v>0</v>
      </c>
      <c r="BI237" s="165">
        <f t="shared" si="78"/>
        <v>0</v>
      </c>
      <c r="BJ237" s="15" t="s">
        <v>134</v>
      </c>
      <c r="BK237" s="165">
        <f t="shared" si="79"/>
        <v>5190.12</v>
      </c>
      <c r="BL237" s="15" t="s">
        <v>506</v>
      </c>
      <c r="BM237" s="15" t="s">
        <v>606</v>
      </c>
    </row>
    <row r="238" spans="2:65" s="1" customFormat="1" ht="31.5" customHeight="1">
      <c r="B238" s="29"/>
      <c r="C238" s="155" t="s">
        <v>607</v>
      </c>
      <c r="D238" s="155" t="s">
        <v>128</v>
      </c>
      <c r="E238" s="156" t="s">
        <v>608</v>
      </c>
      <c r="F238" s="157" t="s">
        <v>609</v>
      </c>
      <c r="G238" s="158" t="s">
        <v>190</v>
      </c>
      <c r="H238" s="159">
        <v>242.557</v>
      </c>
      <c r="I238" s="160">
        <v>83.6</v>
      </c>
      <c r="J238" s="160">
        <f t="shared" si="70"/>
        <v>20277.77</v>
      </c>
      <c r="K238" s="157" t="s">
        <v>132</v>
      </c>
      <c r="L238" s="49"/>
      <c r="M238" s="161" t="s">
        <v>18</v>
      </c>
      <c r="N238" s="162" t="s">
        <v>43</v>
      </c>
      <c r="O238" s="163">
        <v>0.29</v>
      </c>
      <c r="P238" s="163">
        <f t="shared" si="71"/>
        <v>70.34152999999999</v>
      </c>
      <c r="Q238" s="163">
        <v>0</v>
      </c>
      <c r="R238" s="163">
        <f t="shared" si="72"/>
        <v>0</v>
      </c>
      <c r="S238" s="163">
        <v>0</v>
      </c>
      <c r="T238" s="164">
        <f t="shared" si="73"/>
        <v>0</v>
      </c>
      <c r="AR238" s="15" t="s">
        <v>506</v>
      </c>
      <c r="AT238" s="15" t="s">
        <v>128</v>
      </c>
      <c r="AU238" s="15" t="s">
        <v>134</v>
      </c>
      <c r="AY238" s="15" t="s">
        <v>126</v>
      </c>
      <c r="BE238" s="165">
        <f t="shared" si="74"/>
        <v>0</v>
      </c>
      <c r="BF238" s="165">
        <f t="shared" si="75"/>
        <v>20277.77</v>
      </c>
      <c r="BG238" s="165">
        <f t="shared" si="76"/>
        <v>0</v>
      </c>
      <c r="BH238" s="165">
        <f t="shared" si="77"/>
        <v>0</v>
      </c>
      <c r="BI238" s="165">
        <f t="shared" si="78"/>
        <v>0</v>
      </c>
      <c r="BJ238" s="15" t="s">
        <v>134</v>
      </c>
      <c r="BK238" s="165">
        <f t="shared" si="79"/>
        <v>20277.77</v>
      </c>
      <c r="BL238" s="15" t="s">
        <v>506</v>
      </c>
      <c r="BM238" s="15" t="s">
        <v>610</v>
      </c>
    </row>
    <row r="239" spans="2:65" s="1" customFormat="1" ht="22.5" customHeight="1">
      <c r="B239" s="29"/>
      <c r="C239" s="176" t="s">
        <v>611</v>
      </c>
      <c r="D239" s="176" t="s">
        <v>201</v>
      </c>
      <c r="E239" s="177" t="s">
        <v>612</v>
      </c>
      <c r="F239" s="178" t="s">
        <v>613</v>
      </c>
      <c r="G239" s="179" t="s">
        <v>131</v>
      </c>
      <c r="H239" s="180">
        <v>6.287</v>
      </c>
      <c r="I239" s="181">
        <v>2930</v>
      </c>
      <c r="J239" s="181">
        <f t="shared" si="70"/>
        <v>18420.91</v>
      </c>
      <c r="K239" s="178" t="s">
        <v>132</v>
      </c>
      <c r="L239" s="182"/>
      <c r="M239" s="183" t="s">
        <v>18</v>
      </c>
      <c r="N239" s="184" t="s">
        <v>43</v>
      </c>
      <c r="O239" s="163">
        <v>0</v>
      </c>
      <c r="P239" s="163">
        <f t="shared" si="71"/>
        <v>0</v>
      </c>
      <c r="Q239" s="163">
        <v>0.55</v>
      </c>
      <c r="R239" s="163">
        <f t="shared" si="72"/>
        <v>3.45785</v>
      </c>
      <c r="S239" s="163">
        <v>0</v>
      </c>
      <c r="T239" s="164">
        <f t="shared" si="73"/>
        <v>0</v>
      </c>
      <c r="AR239" s="15" t="s">
        <v>340</v>
      </c>
      <c r="AT239" s="15" t="s">
        <v>201</v>
      </c>
      <c r="AU239" s="15" t="s">
        <v>134</v>
      </c>
      <c r="AY239" s="15" t="s">
        <v>126</v>
      </c>
      <c r="BE239" s="165">
        <f t="shared" si="74"/>
        <v>0</v>
      </c>
      <c r="BF239" s="165">
        <f t="shared" si="75"/>
        <v>18420.91</v>
      </c>
      <c r="BG239" s="165">
        <f t="shared" si="76"/>
        <v>0</v>
      </c>
      <c r="BH239" s="165">
        <f t="shared" si="77"/>
        <v>0</v>
      </c>
      <c r="BI239" s="165">
        <f t="shared" si="78"/>
        <v>0</v>
      </c>
      <c r="BJ239" s="15" t="s">
        <v>134</v>
      </c>
      <c r="BK239" s="165">
        <f t="shared" si="79"/>
        <v>18420.91</v>
      </c>
      <c r="BL239" s="15" t="s">
        <v>506</v>
      </c>
      <c r="BM239" s="15" t="s">
        <v>614</v>
      </c>
    </row>
    <row r="240" spans="2:65" s="1" customFormat="1" ht="31.5" customHeight="1">
      <c r="B240" s="29"/>
      <c r="C240" s="155" t="s">
        <v>615</v>
      </c>
      <c r="D240" s="155" t="s">
        <v>128</v>
      </c>
      <c r="E240" s="156" t="s">
        <v>616</v>
      </c>
      <c r="F240" s="157" t="s">
        <v>617</v>
      </c>
      <c r="G240" s="158" t="s">
        <v>190</v>
      </c>
      <c r="H240" s="159">
        <v>242.557</v>
      </c>
      <c r="I240" s="160">
        <v>26</v>
      </c>
      <c r="J240" s="160">
        <f t="shared" si="70"/>
        <v>6306.48</v>
      </c>
      <c r="K240" s="157" t="s">
        <v>132</v>
      </c>
      <c r="L240" s="49"/>
      <c r="M240" s="161" t="s">
        <v>18</v>
      </c>
      <c r="N240" s="162" t="s">
        <v>43</v>
      </c>
      <c r="O240" s="163">
        <v>0.09</v>
      </c>
      <c r="P240" s="163">
        <f t="shared" si="71"/>
        <v>21.830129999999997</v>
      </c>
      <c r="Q240" s="163">
        <v>0</v>
      </c>
      <c r="R240" s="163">
        <f t="shared" si="72"/>
        <v>0</v>
      </c>
      <c r="S240" s="163">
        <v>0.015</v>
      </c>
      <c r="T240" s="164">
        <f t="shared" si="73"/>
        <v>3.638355</v>
      </c>
      <c r="AR240" s="15" t="s">
        <v>506</v>
      </c>
      <c r="AT240" s="15" t="s">
        <v>128</v>
      </c>
      <c r="AU240" s="15" t="s">
        <v>134</v>
      </c>
      <c r="AY240" s="15" t="s">
        <v>126</v>
      </c>
      <c r="BE240" s="165">
        <f t="shared" si="74"/>
        <v>0</v>
      </c>
      <c r="BF240" s="165">
        <f t="shared" si="75"/>
        <v>6306.48</v>
      </c>
      <c r="BG240" s="165">
        <f t="shared" si="76"/>
        <v>0</v>
      </c>
      <c r="BH240" s="165">
        <f t="shared" si="77"/>
        <v>0</v>
      </c>
      <c r="BI240" s="165">
        <f t="shared" si="78"/>
        <v>0</v>
      </c>
      <c r="BJ240" s="15" t="s">
        <v>134</v>
      </c>
      <c r="BK240" s="165">
        <f t="shared" si="79"/>
        <v>6306.48</v>
      </c>
      <c r="BL240" s="15" t="s">
        <v>506</v>
      </c>
      <c r="BM240" s="15" t="s">
        <v>618</v>
      </c>
    </row>
    <row r="241" spans="2:65" s="1" customFormat="1" ht="31.5" customHeight="1">
      <c r="B241" s="29"/>
      <c r="C241" s="155" t="s">
        <v>619</v>
      </c>
      <c r="D241" s="155" t="s">
        <v>128</v>
      </c>
      <c r="E241" s="156" t="s">
        <v>620</v>
      </c>
      <c r="F241" s="157" t="s">
        <v>621</v>
      </c>
      <c r="G241" s="158" t="s">
        <v>190</v>
      </c>
      <c r="H241" s="159">
        <v>242.557</v>
      </c>
      <c r="I241" s="160">
        <v>43.8</v>
      </c>
      <c r="J241" s="160">
        <f t="shared" si="70"/>
        <v>10624</v>
      </c>
      <c r="K241" s="157" t="s">
        <v>132</v>
      </c>
      <c r="L241" s="49"/>
      <c r="M241" s="161" t="s">
        <v>18</v>
      </c>
      <c r="N241" s="162" t="s">
        <v>43</v>
      </c>
      <c r="O241" s="163">
        <v>0.135</v>
      </c>
      <c r="P241" s="163">
        <f t="shared" si="71"/>
        <v>32.745195</v>
      </c>
      <c r="Q241" s="163">
        <v>0</v>
      </c>
      <c r="R241" s="163">
        <f t="shared" si="72"/>
        <v>0</v>
      </c>
      <c r="S241" s="163">
        <v>0</v>
      </c>
      <c r="T241" s="164">
        <f t="shared" si="73"/>
        <v>0</v>
      </c>
      <c r="AR241" s="15" t="s">
        <v>506</v>
      </c>
      <c r="AT241" s="15" t="s">
        <v>128</v>
      </c>
      <c r="AU241" s="15" t="s">
        <v>134</v>
      </c>
      <c r="AY241" s="15" t="s">
        <v>126</v>
      </c>
      <c r="BE241" s="165">
        <f t="shared" si="74"/>
        <v>0</v>
      </c>
      <c r="BF241" s="165">
        <f t="shared" si="75"/>
        <v>10624</v>
      </c>
      <c r="BG241" s="165">
        <f t="shared" si="76"/>
        <v>0</v>
      </c>
      <c r="BH241" s="165">
        <f t="shared" si="77"/>
        <v>0</v>
      </c>
      <c r="BI241" s="165">
        <f t="shared" si="78"/>
        <v>0</v>
      </c>
      <c r="BJ241" s="15" t="s">
        <v>134</v>
      </c>
      <c r="BK241" s="165">
        <f t="shared" si="79"/>
        <v>10624</v>
      </c>
      <c r="BL241" s="15" t="s">
        <v>506</v>
      </c>
      <c r="BM241" s="15" t="s">
        <v>622</v>
      </c>
    </row>
    <row r="242" spans="2:65" s="1" customFormat="1" ht="22.5" customHeight="1">
      <c r="B242" s="29"/>
      <c r="C242" s="176" t="s">
        <v>623</v>
      </c>
      <c r="D242" s="176" t="s">
        <v>201</v>
      </c>
      <c r="E242" s="177" t="s">
        <v>624</v>
      </c>
      <c r="F242" s="178" t="s">
        <v>625</v>
      </c>
      <c r="G242" s="179" t="s">
        <v>131</v>
      </c>
      <c r="H242" s="180">
        <v>0.679</v>
      </c>
      <c r="I242" s="181">
        <v>5180</v>
      </c>
      <c r="J242" s="181">
        <f t="shared" si="70"/>
        <v>3517.22</v>
      </c>
      <c r="K242" s="178" t="s">
        <v>132</v>
      </c>
      <c r="L242" s="182"/>
      <c r="M242" s="183" t="s">
        <v>18</v>
      </c>
      <c r="N242" s="184" t="s">
        <v>43</v>
      </c>
      <c r="O242" s="163">
        <v>0</v>
      </c>
      <c r="P242" s="163">
        <f t="shared" si="71"/>
        <v>0</v>
      </c>
      <c r="Q242" s="163">
        <v>0.55</v>
      </c>
      <c r="R242" s="163">
        <f t="shared" si="72"/>
        <v>0.37345000000000006</v>
      </c>
      <c r="S242" s="163">
        <v>0</v>
      </c>
      <c r="T242" s="164">
        <f t="shared" si="73"/>
        <v>0</v>
      </c>
      <c r="AR242" s="15" t="s">
        <v>340</v>
      </c>
      <c r="AT242" s="15" t="s">
        <v>201</v>
      </c>
      <c r="AU242" s="15" t="s">
        <v>134</v>
      </c>
      <c r="AY242" s="15" t="s">
        <v>126</v>
      </c>
      <c r="BE242" s="165">
        <f t="shared" si="74"/>
        <v>0</v>
      </c>
      <c r="BF242" s="165">
        <f t="shared" si="75"/>
        <v>3517.22</v>
      </c>
      <c r="BG242" s="165">
        <f t="shared" si="76"/>
        <v>0</v>
      </c>
      <c r="BH242" s="165">
        <f t="shared" si="77"/>
        <v>0</v>
      </c>
      <c r="BI242" s="165">
        <f t="shared" si="78"/>
        <v>0</v>
      </c>
      <c r="BJ242" s="15" t="s">
        <v>134</v>
      </c>
      <c r="BK242" s="165">
        <f t="shared" si="79"/>
        <v>3517.22</v>
      </c>
      <c r="BL242" s="15" t="s">
        <v>506</v>
      </c>
      <c r="BM242" s="15" t="s">
        <v>626</v>
      </c>
    </row>
    <row r="243" spans="2:65" s="1" customFormat="1" ht="31.5" customHeight="1">
      <c r="B243" s="29"/>
      <c r="C243" s="155" t="s">
        <v>627</v>
      </c>
      <c r="D243" s="155" t="s">
        <v>128</v>
      </c>
      <c r="E243" s="156" t="s">
        <v>628</v>
      </c>
      <c r="F243" s="157" t="s">
        <v>629</v>
      </c>
      <c r="G243" s="158" t="s">
        <v>131</v>
      </c>
      <c r="H243" s="159">
        <v>0.024</v>
      </c>
      <c r="I243" s="160">
        <v>808</v>
      </c>
      <c r="J243" s="160">
        <f t="shared" si="70"/>
        <v>19.39</v>
      </c>
      <c r="K243" s="157" t="s">
        <v>132</v>
      </c>
      <c r="L243" s="49"/>
      <c r="M243" s="161" t="s">
        <v>18</v>
      </c>
      <c r="N243" s="162" t="s">
        <v>43</v>
      </c>
      <c r="O243" s="163">
        <v>0</v>
      </c>
      <c r="P243" s="163">
        <f t="shared" si="71"/>
        <v>0</v>
      </c>
      <c r="Q243" s="163">
        <v>0.02337</v>
      </c>
      <c r="R243" s="163">
        <f t="shared" si="72"/>
        <v>0.0005608799999999999</v>
      </c>
      <c r="S243" s="163">
        <v>0</v>
      </c>
      <c r="T243" s="164">
        <f t="shared" si="73"/>
        <v>0</v>
      </c>
      <c r="AR243" s="15" t="s">
        <v>506</v>
      </c>
      <c r="AT243" s="15" t="s">
        <v>128</v>
      </c>
      <c r="AU243" s="15" t="s">
        <v>134</v>
      </c>
      <c r="AY243" s="15" t="s">
        <v>126</v>
      </c>
      <c r="BE243" s="165">
        <f t="shared" si="74"/>
        <v>0</v>
      </c>
      <c r="BF243" s="165">
        <f t="shared" si="75"/>
        <v>19.39</v>
      </c>
      <c r="BG243" s="165">
        <f t="shared" si="76"/>
        <v>0</v>
      </c>
      <c r="BH243" s="165">
        <f t="shared" si="77"/>
        <v>0</v>
      </c>
      <c r="BI243" s="165">
        <f t="shared" si="78"/>
        <v>0</v>
      </c>
      <c r="BJ243" s="15" t="s">
        <v>134</v>
      </c>
      <c r="BK243" s="165">
        <f t="shared" si="79"/>
        <v>19.39</v>
      </c>
      <c r="BL243" s="15" t="s">
        <v>506</v>
      </c>
      <c r="BM243" s="15" t="s">
        <v>630</v>
      </c>
    </row>
    <row r="244" spans="2:65" s="1" customFormat="1" ht="22.5" customHeight="1">
      <c r="B244" s="29"/>
      <c r="C244" s="155" t="s">
        <v>631</v>
      </c>
      <c r="D244" s="155" t="s">
        <v>128</v>
      </c>
      <c r="E244" s="156" t="s">
        <v>632</v>
      </c>
      <c r="F244" s="157" t="s">
        <v>633</v>
      </c>
      <c r="G244" s="158" t="s">
        <v>190</v>
      </c>
      <c r="H244" s="159">
        <v>32.99</v>
      </c>
      <c r="I244" s="160">
        <v>56.2</v>
      </c>
      <c r="J244" s="160">
        <f t="shared" si="70"/>
        <v>1854.04</v>
      </c>
      <c r="K244" s="157" t="s">
        <v>132</v>
      </c>
      <c r="L244" s="49"/>
      <c r="M244" s="161" t="s">
        <v>18</v>
      </c>
      <c r="N244" s="162" t="s">
        <v>43</v>
      </c>
      <c r="O244" s="163">
        <v>0.195</v>
      </c>
      <c r="P244" s="163">
        <f t="shared" si="71"/>
        <v>6.433050000000001</v>
      </c>
      <c r="Q244" s="163">
        <v>0</v>
      </c>
      <c r="R244" s="163">
        <f t="shared" si="72"/>
        <v>0</v>
      </c>
      <c r="S244" s="163">
        <v>0.018</v>
      </c>
      <c r="T244" s="164">
        <f t="shared" si="73"/>
        <v>0.59382</v>
      </c>
      <c r="AR244" s="15" t="s">
        <v>506</v>
      </c>
      <c r="AT244" s="15" t="s">
        <v>128</v>
      </c>
      <c r="AU244" s="15" t="s">
        <v>134</v>
      </c>
      <c r="AY244" s="15" t="s">
        <v>126</v>
      </c>
      <c r="BE244" s="165">
        <f t="shared" si="74"/>
        <v>0</v>
      </c>
      <c r="BF244" s="165">
        <f t="shared" si="75"/>
        <v>1854.04</v>
      </c>
      <c r="BG244" s="165">
        <f t="shared" si="76"/>
        <v>0</v>
      </c>
      <c r="BH244" s="165">
        <f t="shared" si="77"/>
        <v>0</v>
      </c>
      <c r="BI244" s="165">
        <f t="shared" si="78"/>
        <v>0</v>
      </c>
      <c r="BJ244" s="15" t="s">
        <v>134</v>
      </c>
      <c r="BK244" s="165">
        <f t="shared" si="79"/>
        <v>1854.04</v>
      </c>
      <c r="BL244" s="15" t="s">
        <v>506</v>
      </c>
      <c r="BM244" s="15" t="s">
        <v>634</v>
      </c>
    </row>
    <row r="245" spans="2:65" s="1" customFormat="1" ht="22.5" customHeight="1">
      <c r="B245" s="29"/>
      <c r="C245" s="155" t="s">
        <v>635</v>
      </c>
      <c r="D245" s="155" t="s">
        <v>128</v>
      </c>
      <c r="E245" s="156" t="s">
        <v>636</v>
      </c>
      <c r="F245" s="157" t="s">
        <v>637</v>
      </c>
      <c r="G245" s="158" t="s">
        <v>190</v>
      </c>
      <c r="H245" s="159">
        <v>162.64</v>
      </c>
      <c r="I245" s="160">
        <v>23.1</v>
      </c>
      <c r="J245" s="160">
        <f t="shared" si="70"/>
        <v>3756.98</v>
      </c>
      <c r="K245" s="157" t="s">
        <v>132</v>
      </c>
      <c r="L245" s="49"/>
      <c r="M245" s="161" t="s">
        <v>18</v>
      </c>
      <c r="N245" s="162" t="s">
        <v>43</v>
      </c>
      <c r="O245" s="163">
        <v>0.08</v>
      </c>
      <c r="P245" s="163">
        <f t="shared" si="71"/>
        <v>13.011199999999999</v>
      </c>
      <c r="Q245" s="163">
        <v>0</v>
      </c>
      <c r="R245" s="163">
        <f t="shared" si="72"/>
        <v>0</v>
      </c>
      <c r="S245" s="163">
        <v>0.014</v>
      </c>
      <c r="T245" s="164">
        <f t="shared" si="73"/>
        <v>2.27696</v>
      </c>
      <c r="AR245" s="15" t="s">
        <v>506</v>
      </c>
      <c r="AT245" s="15" t="s">
        <v>128</v>
      </c>
      <c r="AU245" s="15" t="s">
        <v>134</v>
      </c>
      <c r="AY245" s="15" t="s">
        <v>126</v>
      </c>
      <c r="BE245" s="165">
        <f t="shared" si="74"/>
        <v>0</v>
      </c>
      <c r="BF245" s="165">
        <f t="shared" si="75"/>
        <v>3756.98</v>
      </c>
      <c r="BG245" s="165">
        <f t="shared" si="76"/>
        <v>0</v>
      </c>
      <c r="BH245" s="165">
        <f t="shared" si="77"/>
        <v>0</v>
      </c>
      <c r="BI245" s="165">
        <f t="shared" si="78"/>
        <v>0</v>
      </c>
      <c r="BJ245" s="15" t="s">
        <v>134</v>
      </c>
      <c r="BK245" s="165">
        <f t="shared" si="79"/>
        <v>3756.98</v>
      </c>
      <c r="BL245" s="15" t="s">
        <v>506</v>
      </c>
      <c r="BM245" s="15" t="s">
        <v>638</v>
      </c>
    </row>
    <row r="246" spans="2:65" s="1" customFormat="1" ht="22.5" customHeight="1">
      <c r="B246" s="29"/>
      <c r="C246" s="155" t="s">
        <v>639</v>
      </c>
      <c r="D246" s="155" t="s">
        <v>128</v>
      </c>
      <c r="E246" s="156" t="s">
        <v>640</v>
      </c>
      <c r="F246" s="157" t="s">
        <v>641</v>
      </c>
      <c r="G246" s="158" t="s">
        <v>428</v>
      </c>
      <c r="H246" s="159">
        <v>160</v>
      </c>
      <c r="I246" s="160">
        <v>45</v>
      </c>
      <c r="J246" s="160">
        <f t="shared" si="70"/>
        <v>7200</v>
      </c>
      <c r="K246" s="157" t="s">
        <v>132</v>
      </c>
      <c r="L246" s="49"/>
      <c r="M246" s="161" t="s">
        <v>18</v>
      </c>
      <c r="N246" s="162" t="s">
        <v>43</v>
      </c>
      <c r="O246" s="163">
        <v>0.156</v>
      </c>
      <c r="P246" s="163">
        <f t="shared" si="71"/>
        <v>24.96</v>
      </c>
      <c r="Q246" s="163">
        <v>0</v>
      </c>
      <c r="R246" s="163">
        <f t="shared" si="72"/>
        <v>0</v>
      </c>
      <c r="S246" s="163">
        <v>0.025</v>
      </c>
      <c r="T246" s="164">
        <f t="shared" si="73"/>
        <v>4</v>
      </c>
      <c r="AR246" s="15" t="s">
        <v>133</v>
      </c>
      <c r="AT246" s="15" t="s">
        <v>128</v>
      </c>
      <c r="AU246" s="15" t="s">
        <v>134</v>
      </c>
      <c r="AY246" s="15" t="s">
        <v>126</v>
      </c>
      <c r="BE246" s="165">
        <f t="shared" si="74"/>
        <v>0</v>
      </c>
      <c r="BF246" s="165">
        <f t="shared" si="75"/>
        <v>7200</v>
      </c>
      <c r="BG246" s="165">
        <f t="shared" si="76"/>
        <v>0</v>
      </c>
      <c r="BH246" s="165">
        <f t="shared" si="77"/>
        <v>0</v>
      </c>
      <c r="BI246" s="165">
        <f t="shared" si="78"/>
        <v>0</v>
      </c>
      <c r="BJ246" s="15" t="s">
        <v>134</v>
      </c>
      <c r="BK246" s="165">
        <f t="shared" si="79"/>
        <v>7200</v>
      </c>
      <c r="BL246" s="15" t="s">
        <v>133</v>
      </c>
      <c r="BM246" s="15" t="s">
        <v>642</v>
      </c>
    </row>
    <row r="247" spans="2:65" s="1" customFormat="1" ht="31.5" customHeight="1">
      <c r="B247" s="29"/>
      <c r="C247" s="155" t="s">
        <v>643</v>
      </c>
      <c r="D247" s="155" t="s">
        <v>128</v>
      </c>
      <c r="E247" s="156" t="s">
        <v>644</v>
      </c>
      <c r="F247" s="157" t="s">
        <v>645</v>
      </c>
      <c r="G247" s="158" t="s">
        <v>168</v>
      </c>
      <c r="H247" s="159">
        <v>4.442</v>
      </c>
      <c r="I247" s="160">
        <v>1320</v>
      </c>
      <c r="J247" s="160">
        <f t="shared" si="70"/>
        <v>5863.44</v>
      </c>
      <c r="K247" s="157" t="s">
        <v>132</v>
      </c>
      <c r="L247" s="49"/>
      <c r="M247" s="161" t="s">
        <v>18</v>
      </c>
      <c r="N247" s="162" t="s">
        <v>43</v>
      </c>
      <c r="O247" s="163">
        <v>1.751</v>
      </c>
      <c r="P247" s="163">
        <f t="shared" si="71"/>
        <v>7.7779419999999995</v>
      </c>
      <c r="Q247" s="163">
        <v>0</v>
      </c>
      <c r="R247" s="163">
        <f t="shared" si="72"/>
        <v>0</v>
      </c>
      <c r="S247" s="163">
        <v>0</v>
      </c>
      <c r="T247" s="164">
        <f t="shared" si="73"/>
        <v>0</v>
      </c>
      <c r="AR247" s="15" t="s">
        <v>506</v>
      </c>
      <c r="AT247" s="15" t="s">
        <v>128</v>
      </c>
      <c r="AU247" s="15" t="s">
        <v>134</v>
      </c>
      <c r="AY247" s="15" t="s">
        <v>126</v>
      </c>
      <c r="BE247" s="165">
        <f t="shared" si="74"/>
        <v>0</v>
      </c>
      <c r="BF247" s="165">
        <f t="shared" si="75"/>
        <v>5863.44</v>
      </c>
      <c r="BG247" s="165">
        <f t="shared" si="76"/>
        <v>0</v>
      </c>
      <c r="BH247" s="165">
        <f t="shared" si="77"/>
        <v>0</v>
      </c>
      <c r="BI247" s="165">
        <f t="shared" si="78"/>
        <v>0</v>
      </c>
      <c r="BJ247" s="15" t="s">
        <v>134</v>
      </c>
      <c r="BK247" s="165">
        <f t="shared" si="79"/>
        <v>5863.44</v>
      </c>
      <c r="BL247" s="15" t="s">
        <v>506</v>
      </c>
      <c r="BM247" s="15" t="s">
        <v>646</v>
      </c>
    </row>
    <row r="248" spans="2:63" s="10" customFormat="1" ht="29.9" customHeight="1">
      <c r="B248" s="139"/>
      <c r="C248" s="140"/>
      <c r="D248" s="152" t="s">
        <v>70</v>
      </c>
      <c r="E248" s="153" t="s">
        <v>647</v>
      </c>
      <c r="F248" s="153" t="s">
        <v>648</v>
      </c>
      <c r="G248" s="140"/>
      <c r="H248" s="140"/>
      <c r="I248" s="140"/>
      <c r="J248" s="154">
        <f>BK248</f>
        <v>232947.26</v>
      </c>
      <c r="K248" s="140"/>
      <c r="L248" s="144"/>
      <c r="M248" s="145"/>
      <c r="N248" s="146"/>
      <c r="O248" s="146"/>
      <c r="P248" s="147">
        <f>SUM(P249:P251)</f>
        <v>344.32156000000003</v>
      </c>
      <c r="Q248" s="146"/>
      <c r="R248" s="147">
        <f>SUM(R249:R251)</f>
        <v>4.5166863</v>
      </c>
      <c r="S248" s="146"/>
      <c r="T248" s="148">
        <f>SUM(T249:T251)</f>
        <v>0</v>
      </c>
      <c r="AR248" s="149" t="s">
        <v>134</v>
      </c>
      <c r="AT248" s="150" t="s">
        <v>70</v>
      </c>
      <c r="AU248" s="150" t="s">
        <v>20</v>
      </c>
      <c r="AY248" s="149" t="s">
        <v>126</v>
      </c>
      <c r="BK248" s="151">
        <f>SUM(BK249:BK251)</f>
        <v>232947.26</v>
      </c>
    </row>
    <row r="249" spans="2:65" s="1" customFormat="1" ht="31.5" customHeight="1">
      <c r="B249" s="29"/>
      <c r="C249" s="155" t="s">
        <v>649</v>
      </c>
      <c r="D249" s="155" t="s">
        <v>128</v>
      </c>
      <c r="E249" s="156" t="s">
        <v>650</v>
      </c>
      <c r="F249" s="157" t="s">
        <v>651</v>
      </c>
      <c r="G249" s="158" t="s">
        <v>190</v>
      </c>
      <c r="H249" s="159">
        <v>302.93</v>
      </c>
      <c r="I249" s="160">
        <v>752</v>
      </c>
      <c r="J249" s="160">
        <f>ROUND(I249*H249,2)</f>
        <v>227803.36</v>
      </c>
      <c r="K249" s="157" t="s">
        <v>132</v>
      </c>
      <c r="L249" s="49"/>
      <c r="M249" s="161" t="s">
        <v>18</v>
      </c>
      <c r="N249" s="162" t="s">
        <v>43</v>
      </c>
      <c r="O249" s="163">
        <v>1.101</v>
      </c>
      <c r="P249" s="163">
        <f>O249*H249</f>
        <v>333.52593</v>
      </c>
      <c r="Q249" s="163">
        <v>0.01491</v>
      </c>
      <c r="R249" s="163">
        <f>Q249*H249</f>
        <v>4.5166863</v>
      </c>
      <c r="S249" s="163">
        <v>0</v>
      </c>
      <c r="T249" s="164">
        <f>S249*H249</f>
        <v>0</v>
      </c>
      <c r="AR249" s="15" t="s">
        <v>506</v>
      </c>
      <c r="AT249" s="15" t="s">
        <v>128</v>
      </c>
      <c r="AU249" s="15" t="s">
        <v>134</v>
      </c>
      <c r="AY249" s="15" t="s">
        <v>126</v>
      </c>
      <c r="BE249" s="165">
        <f>IF(N249="základní",J249,0)</f>
        <v>0</v>
      </c>
      <c r="BF249" s="165">
        <f>IF(N249="snížená",J249,0)</f>
        <v>227803.36</v>
      </c>
      <c r="BG249" s="165">
        <f>IF(N249="zákl. přenesená",J249,0)</f>
        <v>0</v>
      </c>
      <c r="BH249" s="165">
        <f>IF(N249="sníž. přenesená",J249,0)</f>
        <v>0</v>
      </c>
      <c r="BI249" s="165">
        <f>IF(N249="nulová",J249,0)</f>
        <v>0</v>
      </c>
      <c r="BJ249" s="15" t="s">
        <v>134</v>
      </c>
      <c r="BK249" s="165">
        <f>ROUND(I249*H249,2)</f>
        <v>227803.36</v>
      </c>
      <c r="BL249" s="15" t="s">
        <v>506</v>
      </c>
      <c r="BM249" s="15" t="s">
        <v>652</v>
      </c>
    </row>
    <row r="250" spans="2:65" s="1" customFormat="1" ht="22.5" customHeight="1">
      <c r="B250" s="29"/>
      <c r="C250" s="155" t="s">
        <v>653</v>
      </c>
      <c r="D250" s="155" t="s">
        <v>128</v>
      </c>
      <c r="E250" s="156" t="s">
        <v>654</v>
      </c>
      <c r="F250" s="157" t="s">
        <v>655</v>
      </c>
      <c r="G250" s="158" t="s">
        <v>190</v>
      </c>
      <c r="H250" s="159">
        <v>22.87</v>
      </c>
      <c r="I250" s="160">
        <v>60</v>
      </c>
      <c r="J250" s="160">
        <f>ROUND(I250*H250,2)</f>
        <v>1372.2</v>
      </c>
      <c r="K250" s="157" t="s">
        <v>18</v>
      </c>
      <c r="L250" s="49"/>
      <c r="M250" s="161" t="s">
        <v>18</v>
      </c>
      <c r="N250" s="162" t="s">
        <v>43</v>
      </c>
      <c r="O250" s="163">
        <v>0</v>
      </c>
      <c r="P250" s="163">
        <f>O250*H250</f>
        <v>0</v>
      </c>
      <c r="Q250" s="163">
        <v>0</v>
      </c>
      <c r="R250" s="163">
        <f>Q250*H250</f>
        <v>0</v>
      </c>
      <c r="S250" s="163">
        <v>0</v>
      </c>
      <c r="T250" s="164">
        <f>S250*H250</f>
        <v>0</v>
      </c>
      <c r="AR250" s="15" t="s">
        <v>506</v>
      </c>
      <c r="AT250" s="15" t="s">
        <v>128</v>
      </c>
      <c r="AU250" s="15" t="s">
        <v>134</v>
      </c>
      <c r="AY250" s="15" t="s">
        <v>126</v>
      </c>
      <c r="BE250" s="165">
        <f>IF(N250="základní",J250,0)</f>
        <v>0</v>
      </c>
      <c r="BF250" s="165">
        <f>IF(N250="snížená",J250,0)</f>
        <v>1372.2</v>
      </c>
      <c r="BG250" s="165">
        <f>IF(N250="zákl. přenesená",J250,0)</f>
        <v>0</v>
      </c>
      <c r="BH250" s="165">
        <f>IF(N250="sníž. přenesená",J250,0)</f>
        <v>0</v>
      </c>
      <c r="BI250" s="165">
        <f>IF(N250="nulová",J250,0)</f>
        <v>0</v>
      </c>
      <c r="BJ250" s="15" t="s">
        <v>134</v>
      </c>
      <c r="BK250" s="165">
        <f>ROUND(I250*H250,2)</f>
        <v>1372.2</v>
      </c>
      <c r="BL250" s="15" t="s">
        <v>506</v>
      </c>
      <c r="BM250" s="15" t="s">
        <v>656</v>
      </c>
    </row>
    <row r="251" spans="2:65" s="1" customFormat="1" ht="44.25" customHeight="1">
      <c r="B251" s="29"/>
      <c r="C251" s="155" t="s">
        <v>657</v>
      </c>
      <c r="D251" s="155" t="s">
        <v>128</v>
      </c>
      <c r="E251" s="156" t="s">
        <v>658</v>
      </c>
      <c r="F251" s="157" t="s">
        <v>659</v>
      </c>
      <c r="G251" s="158" t="s">
        <v>168</v>
      </c>
      <c r="H251" s="159">
        <v>4.517</v>
      </c>
      <c r="I251" s="160">
        <v>835</v>
      </c>
      <c r="J251" s="160">
        <f>ROUND(I251*H251,2)</f>
        <v>3771.7</v>
      </c>
      <c r="K251" s="157" t="s">
        <v>132</v>
      </c>
      <c r="L251" s="49"/>
      <c r="M251" s="161" t="s">
        <v>18</v>
      </c>
      <c r="N251" s="162" t="s">
        <v>43</v>
      </c>
      <c r="O251" s="163">
        <v>2.39</v>
      </c>
      <c r="P251" s="163">
        <f>O251*H251</f>
        <v>10.795630000000001</v>
      </c>
      <c r="Q251" s="163">
        <v>0</v>
      </c>
      <c r="R251" s="163">
        <f>Q251*H251</f>
        <v>0</v>
      </c>
      <c r="S251" s="163">
        <v>0</v>
      </c>
      <c r="T251" s="164">
        <f>S251*H251</f>
        <v>0</v>
      </c>
      <c r="AR251" s="15" t="s">
        <v>506</v>
      </c>
      <c r="AT251" s="15" t="s">
        <v>128</v>
      </c>
      <c r="AU251" s="15" t="s">
        <v>134</v>
      </c>
      <c r="AY251" s="15" t="s">
        <v>126</v>
      </c>
      <c r="BE251" s="165">
        <f>IF(N251="základní",J251,0)</f>
        <v>0</v>
      </c>
      <c r="BF251" s="165">
        <f>IF(N251="snížená",J251,0)</f>
        <v>3771.7</v>
      </c>
      <c r="BG251" s="165">
        <f>IF(N251="zákl. přenesená",J251,0)</f>
        <v>0</v>
      </c>
      <c r="BH251" s="165">
        <f>IF(N251="sníž. přenesená",J251,0)</f>
        <v>0</v>
      </c>
      <c r="BI251" s="165">
        <f>IF(N251="nulová",J251,0)</f>
        <v>0</v>
      </c>
      <c r="BJ251" s="15" t="s">
        <v>134</v>
      </c>
      <c r="BK251" s="165">
        <f>ROUND(I251*H251,2)</f>
        <v>3771.7</v>
      </c>
      <c r="BL251" s="15" t="s">
        <v>506</v>
      </c>
      <c r="BM251" s="15" t="s">
        <v>660</v>
      </c>
    </row>
    <row r="252" spans="2:63" s="10" customFormat="1" ht="29.9" customHeight="1">
      <c r="B252" s="139"/>
      <c r="C252" s="140"/>
      <c r="D252" s="152" t="s">
        <v>70</v>
      </c>
      <c r="E252" s="153" t="s">
        <v>661</v>
      </c>
      <c r="F252" s="153" t="s">
        <v>662</v>
      </c>
      <c r="G252" s="140"/>
      <c r="H252" s="140"/>
      <c r="I252" s="140"/>
      <c r="J252" s="154">
        <f>BK252</f>
        <v>444143.24000000005</v>
      </c>
      <c r="K252" s="140"/>
      <c r="L252" s="144"/>
      <c r="M252" s="145"/>
      <c r="N252" s="146"/>
      <c r="O252" s="146"/>
      <c r="P252" s="147">
        <f>SUM(P253:P263)</f>
        <v>388.831841</v>
      </c>
      <c r="Q252" s="146"/>
      <c r="R252" s="147">
        <f>SUM(R253:R263)</f>
        <v>1.98923988</v>
      </c>
      <c r="S252" s="146"/>
      <c r="T252" s="148">
        <f>SUM(T253:T263)</f>
        <v>1.7106934599999999</v>
      </c>
      <c r="AR252" s="149" t="s">
        <v>134</v>
      </c>
      <c r="AT252" s="150" t="s">
        <v>70</v>
      </c>
      <c r="AU252" s="150" t="s">
        <v>20</v>
      </c>
      <c r="AY252" s="149" t="s">
        <v>126</v>
      </c>
      <c r="BK252" s="151">
        <f>SUM(BK253:BK263)</f>
        <v>444143.24000000005</v>
      </c>
    </row>
    <row r="253" spans="2:65" s="1" customFormat="1" ht="22.5" customHeight="1">
      <c r="B253" s="29"/>
      <c r="C253" s="155" t="s">
        <v>663</v>
      </c>
      <c r="D253" s="155" t="s">
        <v>128</v>
      </c>
      <c r="E253" s="156" t="s">
        <v>664</v>
      </c>
      <c r="F253" s="157" t="s">
        <v>665</v>
      </c>
      <c r="G253" s="158" t="s">
        <v>190</v>
      </c>
      <c r="H253" s="159">
        <v>250.909</v>
      </c>
      <c r="I253" s="160">
        <v>97.6</v>
      </c>
      <c r="J253" s="160">
        <f aca="true" t="shared" si="80" ref="J253:J263">ROUND(I253*H253,2)</f>
        <v>24488.72</v>
      </c>
      <c r="K253" s="157" t="s">
        <v>132</v>
      </c>
      <c r="L253" s="49"/>
      <c r="M253" s="161" t="s">
        <v>18</v>
      </c>
      <c r="N253" s="162" t="s">
        <v>43</v>
      </c>
      <c r="O253" s="163">
        <v>0.36</v>
      </c>
      <c r="P253" s="163">
        <f aca="true" t="shared" si="81" ref="P253:P263">O253*H253</f>
        <v>90.32723999999999</v>
      </c>
      <c r="Q253" s="163">
        <v>0</v>
      </c>
      <c r="R253" s="163">
        <f aca="true" t="shared" si="82" ref="R253:R263">Q253*H253</f>
        <v>0</v>
      </c>
      <c r="S253" s="163">
        <v>0.00594</v>
      </c>
      <c r="T253" s="164">
        <f aca="true" t="shared" si="83" ref="T253:T263">S253*H253</f>
        <v>1.49039946</v>
      </c>
      <c r="AR253" s="15" t="s">
        <v>133</v>
      </c>
      <c r="AT253" s="15" t="s">
        <v>128</v>
      </c>
      <c r="AU253" s="15" t="s">
        <v>134</v>
      </c>
      <c r="AY253" s="15" t="s">
        <v>126</v>
      </c>
      <c r="BE253" s="165">
        <f aca="true" t="shared" si="84" ref="BE253:BE263">IF(N253="základní",J253,0)</f>
        <v>0</v>
      </c>
      <c r="BF253" s="165">
        <f aca="true" t="shared" si="85" ref="BF253:BF263">IF(N253="snížená",J253,0)</f>
        <v>24488.72</v>
      </c>
      <c r="BG253" s="165">
        <f aca="true" t="shared" si="86" ref="BG253:BG263">IF(N253="zákl. přenesená",J253,0)</f>
        <v>0</v>
      </c>
      <c r="BH253" s="165">
        <f aca="true" t="shared" si="87" ref="BH253:BH263">IF(N253="sníž. přenesená",J253,0)</f>
        <v>0</v>
      </c>
      <c r="BI253" s="165">
        <f aca="true" t="shared" si="88" ref="BI253:BI263">IF(N253="nulová",J253,0)</f>
        <v>0</v>
      </c>
      <c r="BJ253" s="15" t="s">
        <v>134</v>
      </c>
      <c r="BK253" s="165">
        <f aca="true" t="shared" si="89" ref="BK253:BK263">ROUND(I253*H253,2)</f>
        <v>24488.72</v>
      </c>
      <c r="BL253" s="15" t="s">
        <v>133</v>
      </c>
      <c r="BM253" s="15" t="s">
        <v>666</v>
      </c>
    </row>
    <row r="254" spans="2:65" s="1" customFormat="1" ht="22.5" customHeight="1">
      <c r="B254" s="29"/>
      <c r="C254" s="155" t="s">
        <v>667</v>
      </c>
      <c r="D254" s="155" t="s">
        <v>128</v>
      </c>
      <c r="E254" s="156" t="s">
        <v>668</v>
      </c>
      <c r="F254" s="157" t="s">
        <v>669</v>
      </c>
      <c r="G254" s="158" t="s">
        <v>428</v>
      </c>
      <c r="H254" s="159">
        <v>26.6</v>
      </c>
      <c r="I254" s="160">
        <v>52.9</v>
      </c>
      <c r="J254" s="160">
        <f t="shared" si="80"/>
        <v>1407.14</v>
      </c>
      <c r="K254" s="157" t="s">
        <v>132</v>
      </c>
      <c r="L254" s="49"/>
      <c r="M254" s="161" t="s">
        <v>18</v>
      </c>
      <c r="N254" s="162" t="s">
        <v>43</v>
      </c>
      <c r="O254" s="163">
        <v>0.195</v>
      </c>
      <c r="P254" s="163">
        <f t="shared" si="81"/>
        <v>5.187</v>
      </c>
      <c r="Q254" s="163">
        <v>0</v>
      </c>
      <c r="R254" s="163">
        <f t="shared" si="82"/>
        <v>0</v>
      </c>
      <c r="S254" s="163">
        <v>0.00167</v>
      </c>
      <c r="T254" s="164">
        <f t="shared" si="83"/>
        <v>0.044422</v>
      </c>
      <c r="AR254" s="15" t="s">
        <v>506</v>
      </c>
      <c r="AT254" s="15" t="s">
        <v>128</v>
      </c>
      <c r="AU254" s="15" t="s">
        <v>134</v>
      </c>
      <c r="AY254" s="15" t="s">
        <v>126</v>
      </c>
      <c r="BE254" s="165">
        <f t="shared" si="84"/>
        <v>0</v>
      </c>
      <c r="BF254" s="165">
        <f t="shared" si="85"/>
        <v>1407.14</v>
      </c>
      <c r="BG254" s="165">
        <f t="shared" si="86"/>
        <v>0</v>
      </c>
      <c r="BH254" s="165">
        <f t="shared" si="87"/>
        <v>0</v>
      </c>
      <c r="BI254" s="165">
        <f t="shared" si="88"/>
        <v>0</v>
      </c>
      <c r="BJ254" s="15" t="s">
        <v>134</v>
      </c>
      <c r="BK254" s="165">
        <f t="shared" si="89"/>
        <v>1407.14</v>
      </c>
      <c r="BL254" s="15" t="s">
        <v>506</v>
      </c>
      <c r="BM254" s="15" t="s">
        <v>670</v>
      </c>
    </row>
    <row r="255" spans="2:65" s="1" customFormat="1" ht="22.5" customHeight="1">
      <c r="B255" s="29"/>
      <c r="C255" s="155" t="s">
        <v>671</v>
      </c>
      <c r="D255" s="155" t="s">
        <v>128</v>
      </c>
      <c r="E255" s="156" t="s">
        <v>672</v>
      </c>
      <c r="F255" s="157" t="s">
        <v>673</v>
      </c>
      <c r="G255" s="158" t="s">
        <v>428</v>
      </c>
      <c r="H255" s="159">
        <v>24</v>
      </c>
      <c r="I255" s="160">
        <v>51.2</v>
      </c>
      <c r="J255" s="160">
        <f t="shared" si="80"/>
        <v>1228.8</v>
      </c>
      <c r="K255" s="157" t="s">
        <v>132</v>
      </c>
      <c r="L255" s="49"/>
      <c r="M255" s="161" t="s">
        <v>18</v>
      </c>
      <c r="N255" s="162" t="s">
        <v>43</v>
      </c>
      <c r="O255" s="163">
        <v>0.189</v>
      </c>
      <c r="P255" s="163">
        <f t="shared" si="81"/>
        <v>4.536</v>
      </c>
      <c r="Q255" s="163">
        <v>0</v>
      </c>
      <c r="R255" s="163">
        <f t="shared" si="82"/>
        <v>0</v>
      </c>
      <c r="S255" s="163">
        <v>0.0026</v>
      </c>
      <c r="T255" s="164">
        <f t="shared" si="83"/>
        <v>0.0624</v>
      </c>
      <c r="AR255" s="15" t="s">
        <v>506</v>
      </c>
      <c r="AT255" s="15" t="s">
        <v>128</v>
      </c>
      <c r="AU255" s="15" t="s">
        <v>134</v>
      </c>
      <c r="AY255" s="15" t="s">
        <v>126</v>
      </c>
      <c r="BE255" s="165">
        <f t="shared" si="84"/>
        <v>0</v>
      </c>
      <c r="BF255" s="165">
        <f t="shared" si="85"/>
        <v>1228.8</v>
      </c>
      <c r="BG255" s="165">
        <f t="shared" si="86"/>
        <v>0</v>
      </c>
      <c r="BH255" s="165">
        <f t="shared" si="87"/>
        <v>0</v>
      </c>
      <c r="BI255" s="165">
        <f t="shared" si="88"/>
        <v>0</v>
      </c>
      <c r="BJ255" s="15" t="s">
        <v>134</v>
      </c>
      <c r="BK255" s="165">
        <f t="shared" si="89"/>
        <v>1228.8</v>
      </c>
      <c r="BL255" s="15" t="s">
        <v>506</v>
      </c>
      <c r="BM255" s="15" t="s">
        <v>674</v>
      </c>
    </row>
    <row r="256" spans="2:65" s="1" customFormat="1" ht="22.5" customHeight="1">
      <c r="B256" s="29"/>
      <c r="C256" s="155" t="s">
        <v>675</v>
      </c>
      <c r="D256" s="155" t="s">
        <v>128</v>
      </c>
      <c r="E256" s="156" t="s">
        <v>676</v>
      </c>
      <c r="F256" s="157" t="s">
        <v>677</v>
      </c>
      <c r="G256" s="158" t="s">
        <v>428</v>
      </c>
      <c r="H256" s="159">
        <v>28.8</v>
      </c>
      <c r="I256" s="160">
        <v>39.8</v>
      </c>
      <c r="J256" s="160">
        <f t="shared" si="80"/>
        <v>1146.24</v>
      </c>
      <c r="K256" s="157" t="s">
        <v>132</v>
      </c>
      <c r="L256" s="49"/>
      <c r="M256" s="161" t="s">
        <v>18</v>
      </c>
      <c r="N256" s="162" t="s">
        <v>43</v>
      </c>
      <c r="O256" s="163">
        <v>0.147</v>
      </c>
      <c r="P256" s="163">
        <f t="shared" si="81"/>
        <v>4.2336</v>
      </c>
      <c r="Q256" s="163">
        <v>0</v>
      </c>
      <c r="R256" s="163">
        <f t="shared" si="82"/>
        <v>0</v>
      </c>
      <c r="S256" s="163">
        <v>0.00394</v>
      </c>
      <c r="T256" s="164">
        <f t="shared" si="83"/>
        <v>0.113472</v>
      </c>
      <c r="AR256" s="15" t="s">
        <v>506</v>
      </c>
      <c r="AT256" s="15" t="s">
        <v>128</v>
      </c>
      <c r="AU256" s="15" t="s">
        <v>134</v>
      </c>
      <c r="AY256" s="15" t="s">
        <v>126</v>
      </c>
      <c r="BE256" s="165">
        <f t="shared" si="84"/>
        <v>0</v>
      </c>
      <c r="BF256" s="165">
        <f t="shared" si="85"/>
        <v>1146.24</v>
      </c>
      <c r="BG256" s="165">
        <f t="shared" si="86"/>
        <v>0</v>
      </c>
      <c r="BH256" s="165">
        <f t="shared" si="87"/>
        <v>0</v>
      </c>
      <c r="BI256" s="165">
        <f t="shared" si="88"/>
        <v>0</v>
      </c>
      <c r="BJ256" s="15" t="s">
        <v>134</v>
      </c>
      <c r="BK256" s="165">
        <f t="shared" si="89"/>
        <v>1146.24</v>
      </c>
      <c r="BL256" s="15" t="s">
        <v>506</v>
      </c>
      <c r="BM256" s="15" t="s">
        <v>678</v>
      </c>
    </row>
    <row r="257" spans="2:65" s="1" customFormat="1" ht="44.25" customHeight="1">
      <c r="B257" s="29"/>
      <c r="C257" s="155" t="s">
        <v>679</v>
      </c>
      <c r="D257" s="155" t="s">
        <v>128</v>
      </c>
      <c r="E257" s="156" t="s">
        <v>680</v>
      </c>
      <c r="F257" s="157" t="s">
        <v>681</v>
      </c>
      <c r="G257" s="158" t="s">
        <v>190</v>
      </c>
      <c r="H257" s="159">
        <v>250.909</v>
      </c>
      <c r="I257" s="160">
        <v>1280</v>
      </c>
      <c r="J257" s="160">
        <f t="shared" si="80"/>
        <v>321163.52</v>
      </c>
      <c r="K257" s="157" t="s">
        <v>132</v>
      </c>
      <c r="L257" s="49"/>
      <c r="M257" s="161" t="s">
        <v>18</v>
      </c>
      <c r="N257" s="162" t="s">
        <v>43</v>
      </c>
      <c r="O257" s="163">
        <v>0.959</v>
      </c>
      <c r="P257" s="163">
        <f t="shared" si="81"/>
        <v>240.62173099999998</v>
      </c>
      <c r="Q257" s="163">
        <v>0.00682</v>
      </c>
      <c r="R257" s="163">
        <f t="shared" si="82"/>
        <v>1.7111993799999998</v>
      </c>
      <c r="S257" s="163">
        <v>0</v>
      </c>
      <c r="T257" s="164">
        <f t="shared" si="83"/>
        <v>0</v>
      </c>
      <c r="AR257" s="15" t="s">
        <v>506</v>
      </c>
      <c r="AT257" s="15" t="s">
        <v>128</v>
      </c>
      <c r="AU257" s="15" t="s">
        <v>134</v>
      </c>
      <c r="AY257" s="15" t="s">
        <v>126</v>
      </c>
      <c r="BE257" s="165">
        <f t="shared" si="84"/>
        <v>0</v>
      </c>
      <c r="BF257" s="165">
        <f t="shared" si="85"/>
        <v>321163.52</v>
      </c>
      <c r="BG257" s="165">
        <f t="shared" si="86"/>
        <v>0</v>
      </c>
      <c r="BH257" s="165">
        <f t="shared" si="87"/>
        <v>0</v>
      </c>
      <c r="BI257" s="165">
        <f t="shared" si="88"/>
        <v>0</v>
      </c>
      <c r="BJ257" s="15" t="s">
        <v>134</v>
      </c>
      <c r="BK257" s="165">
        <f t="shared" si="89"/>
        <v>321163.52</v>
      </c>
      <c r="BL257" s="15" t="s">
        <v>506</v>
      </c>
      <c r="BM257" s="15" t="s">
        <v>682</v>
      </c>
    </row>
    <row r="258" spans="2:65" s="1" customFormat="1" ht="31.5" customHeight="1">
      <c r="B258" s="29"/>
      <c r="C258" s="155" t="s">
        <v>683</v>
      </c>
      <c r="D258" s="155" t="s">
        <v>128</v>
      </c>
      <c r="E258" s="156" t="s">
        <v>684</v>
      </c>
      <c r="F258" s="157" t="s">
        <v>685</v>
      </c>
      <c r="G258" s="158" t="s">
        <v>222</v>
      </c>
      <c r="H258" s="159">
        <v>1</v>
      </c>
      <c r="I258" s="160">
        <v>222</v>
      </c>
      <c r="J258" s="160">
        <f t="shared" si="80"/>
        <v>222</v>
      </c>
      <c r="K258" s="157" t="s">
        <v>132</v>
      </c>
      <c r="L258" s="49"/>
      <c r="M258" s="161" t="s">
        <v>18</v>
      </c>
      <c r="N258" s="162" t="s">
        <v>43</v>
      </c>
      <c r="O258" s="163">
        <v>0.495</v>
      </c>
      <c r="P258" s="163">
        <f t="shared" si="81"/>
        <v>0.495</v>
      </c>
      <c r="Q258" s="163">
        <v>0</v>
      </c>
      <c r="R258" s="163">
        <f t="shared" si="82"/>
        <v>0</v>
      </c>
      <c r="S258" s="163">
        <v>0</v>
      </c>
      <c r="T258" s="164">
        <f t="shared" si="83"/>
        <v>0</v>
      </c>
      <c r="AR258" s="15" t="s">
        <v>506</v>
      </c>
      <c r="AT258" s="15" t="s">
        <v>128</v>
      </c>
      <c r="AU258" s="15" t="s">
        <v>134</v>
      </c>
      <c r="AY258" s="15" t="s">
        <v>126</v>
      </c>
      <c r="BE258" s="165">
        <f t="shared" si="84"/>
        <v>0</v>
      </c>
      <c r="BF258" s="165">
        <f t="shared" si="85"/>
        <v>222</v>
      </c>
      <c r="BG258" s="165">
        <f t="shared" si="86"/>
        <v>0</v>
      </c>
      <c r="BH258" s="165">
        <f t="shared" si="87"/>
        <v>0</v>
      </c>
      <c r="BI258" s="165">
        <f t="shared" si="88"/>
        <v>0</v>
      </c>
      <c r="BJ258" s="15" t="s">
        <v>134</v>
      </c>
      <c r="BK258" s="165">
        <f t="shared" si="89"/>
        <v>222</v>
      </c>
      <c r="BL258" s="15" t="s">
        <v>506</v>
      </c>
      <c r="BM258" s="15" t="s">
        <v>686</v>
      </c>
    </row>
    <row r="259" spans="2:65" s="1" customFormat="1" ht="22.5" customHeight="1">
      <c r="B259" s="29"/>
      <c r="C259" s="176" t="s">
        <v>687</v>
      </c>
      <c r="D259" s="176" t="s">
        <v>201</v>
      </c>
      <c r="E259" s="177" t="s">
        <v>688</v>
      </c>
      <c r="F259" s="178" t="s">
        <v>689</v>
      </c>
      <c r="G259" s="179" t="s">
        <v>222</v>
      </c>
      <c r="H259" s="180">
        <v>1</v>
      </c>
      <c r="I259" s="181">
        <v>4510</v>
      </c>
      <c r="J259" s="181">
        <f t="shared" si="80"/>
        <v>4510</v>
      </c>
      <c r="K259" s="178" t="s">
        <v>132</v>
      </c>
      <c r="L259" s="182"/>
      <c r="M259" s="183" t="s">
        <v>18</v>
      </c>
      <c r="N259" s="184" t="s">
        <v>43</v>
      </c>
      <c r="O259" s="163">
        <v>0</v>
      </c>
      <c r="P259" s="163">
        <f t="shared" si="81"/>
        <v>0</v>
      </c>
      <c r="Q259" s="163">
        <v>0.0087</v>
      </c>
      <c r="R259" s="163">
        <f t="shared" si="82"/>
        <v>0.0087</v>
      </c>
      <c r="S259" s="163">
        <v>0</v>
      </c>
      <c r="T259" s="164">
        <f t="shared" si="83"/>
        <v>0</v>
      </c>
      <c r="AR259" s="15" t="s">
        <v>204</v>
      </c>
      <c r="AT259" s="15" t="s">
        <v>201</v>
      </c>
      <c r="AU259" s="15" t="s">
        <v>134</v>
      </c>
      <c r="AY259" s="15" t="s">
        <v>126</v>
      </c>
      <c r="BE259" s="165">
        <f t="shared" si="84"/>
        <v>0</v>
      </c>
      <c r="BF259" s="165">
        <f t="shared" si="85"/>
        <v>4510</v>
      </c>
      <c r="BG259" s="165">
        <f t="shared" si="86"/>
        <v>0</v>
      </c>
      <c r="BH259" s="165">
        <f t="shared" si="87"/>
        <v>0</v>
      </c>
      <c r="BI259" s="165">
        <f t="shared" si="88"/>
        <v>0</v>
      </c>
      <c r="BJ259" s="15" t="s">
        <v>134</v>
      </c>
      <c r="BK259" s="165">
        <f t="shared" si="89"/>
        <v>4510</v>
      </c>
      <c r="BL259" s="15" t="s">
        <v>133</v>
      </c>
      <c r="BM259" s="15" t="s">
        <v>690</v>
      </c>
    </row>
    <row r="260" spans="2:65" s="1" customFormat="1" ht="31.5" customHeight="1">
      <c r="B260" s="29"/>
      <c r="C260" s="155" t="s">
        <v>691</v>
      </c>
      <c r="D260" s="155" t="s">
        <v>128</v>
      </c>
      <c r="E260" s="156" t="s">
        <v>692</v>
      </c>
      <c r="F260" s="157" t="s">
        <v>693</v>
      </c>
      <c r="G260" s="158" t="s">
        <v>428</v>
      </c>
      <c r="H260" s="159">
        <v>35.25</v>
      </c>
      <c r="I260" s="160">
        <v>410</v>
      </c>
      <c r="J260" s="160">
        <f t="shared" si="80"/>
        <v>14452.5</v>
      </c>
      <c r="K260" s="157" t="s">
        <v>132</v>
      </c>
      <c r="L260" s="49"/>
      <c r="M260" s="161" t="s">
        <v>18</v>
      </c>
      <c r="N260" s="162" t="s">
        <v>43</v>
      </c>
      <c r="O260" s="163">
        <v>0.347</v>
      </c>
      <c r="P260" s="163">
        <f t="shared" si="81"/>
        <v>12.23175</v>
      </c>
      <c r="Q260" s="163">
        <v>0.00197</v>
      </c>
      <c r="R260" s="163">
        <f t="shared" si="82"/>
        <v>0.0694425</v>
      </c>
      <c r="S260" s="163">
        <v>0</v>
      </c>
      <c r="T260" s="164">
        <f t="shared" si="83"/>
        <v>0</v>
      </c>
      <c r="AR260" s="15" t="s">
        <v>506</v>
      </c>
      <c r="AT260" s="15" t="s">
        <v>128</v>
      </c>
      <c r="AU260" s="15" t="s">
        <v>134</v>
      </c>
      <c r="AY260" s="15" t="s">
        <v>126</v>
      </c>
      <c r="BE260" s="165">
        <f t="shared" si="84"/>
        <v>0</v>
      </c>
      <c r="BF260" s="165">
        <f t="shared" si="85"/>
        <v>14452.5</v>
      </c>
      <c r="BG260" s="165">
        <f t="shared" si="86"/>
        <v>0</v>
      </c>
      <c r="BH260" s="165">
        <f t="shared" si="87"/>
        <v>0</v>
      </c>
      <c r="BI260" s="165">
        <f t="shared" si="88"/>
        <v>0</v>
      </c>
      <c r="BJ260" s="15" t="s">
        <v>134</v>
      </c>
      <c r="BK260" s="165">
        <f t="shared" si="89"/>
        <v>14452.5</v>
      </c>
      <c r="BL260" s="15" t="s">
        <v>506</v>
      </c>
      <c r="BM260" s="15" t="s">
        <v>694</v>
      </c>
    </row>
    <row r="261" spans="2:65" s="1" customFormat="1" ht="31.5" customHeight="1">
      <c r="B261" s="29"/>
      <c r="C261" s="155" t="s">
        <v>695</v>
      </c>
      <c r="D261" s="155" t="s">
        <v>128</v>
      </c>
      <c r="E261" s="156" t="s">
        <v>696</v>
      </c>
      <c r="F261" s="157" t="s">
        <v>697</v>
      </c>
      <c r="G261" s="158" t="s">
        <v>428</v>
      </c>
      <c r="H261" s="159">
        <v>31.9</v>
      </c>
      <c r="I261" s="160">
        <v>788</v>
      </c>
      <c r="J261" s="160">
        <f t="shared" si="80"/>
        <v>25137.2</v>
      </c>
      <c r="K261" s="157" t="s">
        <v>132</v>
      </c>
      <c r="L261" s="49"/>
      <c r="M261" s="161" t="s">
        <v>18</v>
      </c>
      <c r="N261" s="162" t="s">
        <v>43</v>
      </c>
      <c r="O261" s="163">
        <v>0.265</v>
      </c>
      <c r="P261" s="163">
        <f t="shared" si="81"/>
        <v>8.4535</v>
      </c>
      <c r="Q261" s="163">
        <v>0.00286</v>
      </c>
      <c r="R261" s="163">
        <f t="shared" si="82"/>
        <v>0.091234</v>
      </c>
      <c r="S261" s="163">
        <v>0</v>
      </c>
      <c r="T261" s="164">
        <f t="shared" si="83"/>
        <v>0</v>
      </c>
      <c r="AR261" s="15" t="s">
        <v>506</v>
      </c>
      <c r="AT261" s="15" t="s">
        <v>128</v>
      </c>
      <c r="AU261" s="15" t="s">
        <v>134</v>
      </c>
      <c r="AY261" s="15" t="s">
        <v>126</v>
      </c>
      <c r="BE261" s="165">
        <f t="shared" si="84"/>
        <v>0</v>
      </c>
      <c r="BF261" s="165">
        <f t="shared" si="85"/>
        <v>25137.2</v>
      </c>
      <c r="BG261" s="165">
        <f t="shared" si="86"/>
        <v>0</v>
      </c>
      <c r="BH261" s="165">
        <f t="shared" si="87"/>
        <v>0</v>
      </c>
      <c r="BI261" s="165">
        <f t="shared" si="88"/>
        <v>0</v>
      </c>
      <c r="BJ261" s="15" t="s">
        <v>134</v>
      </c>
      <c r="BK261" s="165">
        <f t="shared" si="89"/>
        <v>25137.2</v>
      </c>
      <c r="BL261" s="15" t="s">
        <v>506</v>
      </c>
      <c r="BM261" s="15" t="s">
        <v>698</v>
      </c>
    </row>
    <row r="262" spans="2:65" s="1" customFormat="1" ht="31.5" customHeight="1">
      <c r="B262" s="29"/>
      <c r="C262" s="155" t="s">
        <v>699</v>
      </c>
      <c r="D262" s="155" t="s">
        <v>128</v>
      </c>
      <c r="E262" s="156" t="s">
        <v>700</v>
      </c>
      <c r="F262" s="157" t="s">
        <v>701</v>
      </c>
      <c r="G262" s="158" t="s">
        <v>428</v>
      </c>
      <c r="H262" s="159">
        <v>37.6</v>
      </c>
      <c r="I262" s="160">
        <v>1260</v>
      </c>
      <c r="J262" s="160">
        <f t="shared" si="80"/>
        <v>47376</v>
      </c>
      <c r="K262" s="157" t="s">
        <v>132</v>
      </c>
      <c r="L262" s="49"/>
      <c r="M262" s="161" t="s">
        <v>18</v>
      </c>
      <c r="N262" s="162" t="s">
        <v>43</v>
      </c>
      <c r="O262" s="163">
        <v>0.351</v>
      </c>
      <c r="P262" s="163">
        <f t="shared" si="81"/>
        <v>13.1976</v>
      </c>
      <c r="Q262" s="163">
        <v>0.00289</v>
      </c>
      <c r="R262" s="163">
        <f t="shared" si="82"/>
        <v>0.10866400000000001</v>
      </c>
      <c r="S262" s="163">
        <v>0</v>
      </c>
      <c r="T262" s="164">
        <f t="shared" si="83"/>
        <v>0</v>
      </c>
      <c r="AR262" s="15" t="s">
        <v>506</v>
      </c>
      <c r="AT262" s="15" t="s">
        <v>128</v>
      </c>
      <c r="AU262" s="15" t="s">
        <v>134</v>
      </c>
      <c r="AY262" s="15" t="s">
        <v>126</v>
      </c>
      <c r="BE262" s="165">
        <f t="shared" si="84"/>
        <v>0</v>
      </c>
      <c r="BF262" s="165">
        <f t="shared" si="85"/>
        <v>47376</v>
      </c>
      <c r="BG262" s="165">
        <f t="shared" si="86"/>
        <v>0</v>
      </c>
      <c r="BH262" s="165">
        <f t="shared" si="87"/>
        <v>0</v>
      </c>
      <c r="BI262" s="165">
        <f t="shared" si="88"/>
        <v>0</v>
      </c>
      <c r="BJ262" s="15" t="s">
        <v>134</v>
      </c>
      <c r="BK262" s="165">
        <f t="shared" si="89"/>
        <v>47376</v>
      </c>
      <c r="BL262" s="15" t="s">
        <v>506</v>
      </c>
      <c r="BM262" s="15" t="s">
        <v>702</v>
      </c>
    </row>
    <row r="263" spans="2:65" s="1" customFormat="1" ht="31.5" customHeight="1">
      <c r="B263" s="29"/>
      <c r="C263" s="155" t="s">
        <v>703</v>
      </c>
      <c r="D263" s="155" t="s">
        <v>128</v>
      </c>
      <c r="E263" s="156" t="s">
        <v>704</v>
      </c>
      <c r="F263" s="157" t="s">
        <v>705</v>
      </c>
      <c r="G263" s="158" t="s">
        <v>168</v>
      </c>
      <c r="H263" s="159">
        <v>1.981</v>
      </c>
      <c r="I263" s="160">
        <v>1520</v>
      </c>
      <c r="J263" s="160">
        <f t="shared" si="80"/>
        <v>3011.12</v>
      </c>
      <c r="K263" s="157" t="s">
        <v>132</v>
      </c>
      <c r="L263" s="49"/>
      <c r="M263" s="161" t="s">
        <v>18</v>
      </c>
      <c r="N263" s="162" t="s">
        <v>43</v>
      </c>
      <c r="O263" s="163">
        <v>4.82</v>
      </c>
      <c r="P263" s="163">
        <f t="shared" si="81"/>
        <v>9.54842</v>
      </c>
      <c r="Q263" s="163">
        <v>0</v>
      </c>
      <c r="R263" s="163">
        <f t="shared" si="82"/>
        <v>0</v>
      </c>
      <c r="S263" s="163">
        <v>0</v>
      </c>
      <c r="T263" s="164">
        <f t="shared" si="83"/>
        <v>0</v>
      </c>
      <c r="AR263" s="15" t="s">
        <v>506</v>
      </c>
      <c r="AT263" s="15" t="s">
        <v>128</v>
      </c>
      <c r="AU263" s="15" t="s">
        <v>134</v>
      </c>
      <c r="AY263" s="15" t="s">
        <v>126</v>
      </c>
      <c r="BE263" s="165">
        <f t="shared" si="84"/>
        <v>0</v>
      </c>
      <c r="BF263" s="165">
        <f t="shared" si="85"/>
        <v>3011.12</v>
      </c>
      <c r="BG263" s="165">
        <f t="shared" si="86"/>
        <v>0</v>
      </c>
      <c r="BH263" s="165">
        <f t="shared" si="87"/>
        <v>0</v>
      </c>
      <c r="BI263" s="165">
        <f t="shared" si="88"/>
        <v>0</v>
      </c>
      <c r="BJ263" s="15" t="s">
        <v>134</v>
      </c>
      <c r="BK263" s="165">
        <f t="shared" si="89"/>
        <v>3011.12</v>
      </c>
      <c r="BL263" s="15" t="s">
        <v>506</v>
      </c>
      <c r="BM263" s="15" t="s">
        <v>706</v>
      </c>
    </row>
    <row r="264" spans="2:63" s="10" customFormat="1" ht="29.9" customHeight="1">
      <c r="B264" s="139"/>
      <c r="C264" s="140"/>
      <c r="D264" s="152" t="s">
        <v>70</v>
      </c>
      <c r="E264" s="153" t="s">
        <v>707</v>
      </c>
      <c r="F264" s="153" t="s">
        <v>708</v>
      </c>
      <c r="G264" s="140"/>
      <c r="H264" s="140"/>
      <c r="I264" s="140"/>
      <c r="J264" s="154">
        <f>BK264</f>
        <v>33638.67</v>
      </c>
      <c r="K264" s="140"/>
      <c r="L264" s="144"/>
      <c r="M264" s="145"/>
      <c r="N264" s="146"/>
      <c r="O264" s="146"/>
      <c r="P264" s="147">
        <f>SUM(P265:P270)</f>
        <v>22.667264</v>
      </c>
      <c r="Q264" s="146"/>
      <c r="R264" s="147">
        <f>SUM(R265:R270)</f>
        <v>0.046692275</v>
      </c>
      <c r="S264" s="146"/>
      <c r="T264" s="148">
        <f>SUM(T265:T270)</f>
        <v>0</v>
      </c>
      <c r="AR264" s="149" t="s">
        <v>134</v>
      </c>
      <c r="AT264" s="150" t="s">
        <v>70</v>
      </c>
      <c r="AU264" s="150" t="s">
        <v>20</v>
      </c>
      <c r="AY264" s="149" t="s">
        <v>126</v>
      </c>
      <c r="BK264" s="151">
        <f>SUM(BK265:BK270)</f>
        <v>33638.67</v>
      </c>
    </row>
    <row r="265" spans="2:65" s="1" customFormat="1" ht="31.5" customHeight="1">
      <c r="B265" s="29"/>
      <c r="C265" s="155" t="s">
        <v>709</v>
      </c>
      <c r="D265" s="155" t="s">
        <v>128</v>
      </c>
      <c r="E265" s="156" t="s">
        <v>710</v>
      </c>
      <c r="F265" s="157" t="s">
        <v>711</v>
      </c>
      <c r="G265" s="158" t="s">
        <v>190</v>
      </c>
      <c r="H265" s="159">
        <v>242.557</v>
      </c>
      <c r="I265" s="160">
        <v>36.1</v>
      </c>
      <c r="J265" s="160">
        <f>ROUND(I265*H265,2)</f>
        <v>8756.31</v>
      </c>
      <c r="K265" s="157" t="s">
        <v>132</v>
      </c>
      <c r="L265" s="49"/>
      <c r="M265" s="161" t="s">
        <v>18</v>
      </c>
      <c r="N265" s="162" t="s">
        <v>43</v>
      </c>
      <c r="O265" s="163">
        <v>0.093</v>
      </c>
      <c r="P265" s="163">
        <f>O265*H265</f>
        <v>22.557800999999998</v>
      </c>
      <c r="Q265" s="163">
        <v>0</v>
      </c>
      <c r="R265" s="163">
        <f>Q265*H265</f>
        <v>0</v>
      </c>
      <c r="S265" s="163">
        <v>0</v>
      </c>
      <c r="T265" s="164">
        <f>S265*H265</f>
        <v>0</v>
      </c>
      <c r="AR265" s="15" t="s">
        <v>506</v>
      </c>
      <c r="AT265" s="15" t="s">
        <v>128</v>
      </c>
      <c r="AU265" s="15" t="s">
        <v>134</v>
      </c>
      <c r="AY265" s="15" t="s">
        <v>126</v>
      </c>
      <c r="BE265" s="165">
        <f>IF(N265="základní",J265,0)</f>
        <v>0</v>
      </c>
      <c r="BF265" s="165">
        <f>IF(N265="snížená",J265,0)</f>
        <v>8756.31</v>
      </c>
      <c r="BG265" s="165">
        <f>IF(N265="zákl. přenesená",J265,0)</f>
        <v>0</v>
      </c>
      <c r="BH265" s="165">
        <f>IF(N265="sníž. přenesená",J265,0)</f>
        <v>0</v>
      </c>
      <c r="BI265" s="165">
        <f>IF(N265="nulová",J265,0)</f>
        <v>0</v>
      </c>
      <c r="BJ265" s="15" t="s">
        <v>134</v>
      </c>
      <c r="BK265" s="165">
        <f>ROUND(I265*H265,2)</f>
        <v>8756.31</v>
      </c>
      <c r="BL265" s="15" t="s">
        <v>506</v>
      </c>
      <c r="BM265" s="15" t="s">
        <v>712</v>
      </c>
    </row>
    <row r="266" spans="2:65" s="1" customFormat="1" ht="31.5" customHeight="1">
      <c r="B266" s="29"/>
      <c r="C266" s="176" t="s">
        <v>713</v>
      </c>
      <c r="D266" s="176" t="s">
        <v>201</v>
      </c>
      <c r="E266" s="177" t="s">
        <v>714</v>
      </c>
      <c r="F266" s="178" t="s">
        <v>715</v>
      </c>
      <c r="G266" s="179" t="s">
        <v>190</v>
      </c>
      <c r="H266" s="180">
        <v>266.813</v>
      </c>
      <c r="I266" s="181">
        <v>32.6</v>
      </c>
      <c r="J266" s="181">
        <f>ROUND(I266*H266,2)</f>
        <v>8698.1</v>
      </c>
      <c r="K266" s="178" t="s">
        <v>132</v>
      </c>
      <c r="L266" s="182"/>
      <c r="M266" s="183" t="s">
        <v>18</v>
      </c>
      <c r="N266" s="184" t="s">
        <v>43</v>
      </c>
      <c r="O266" s="163">
        <v>0</v>
      </c>
      <c r="P266" s="163">
        <f>O266*H266</f>
        <v>0</v>
      </c>
      <c r="Q266" s="163">
        <v>0.000115</v>
      </c>
      <c r="R266" s="163">
        <f>Q266*H266</f>
        <v>0.030683494999999998</v>
      </c>
      <c r="S266" s="163">
        <v>0</v>
      </c>
      <c r="T266" s="164">
        <f>S266*H266</f>
        <v>0</v>
      </c>
      <c r="AR266" s="15" t="s">
        <v>340</v>
      </c>
      <c r="AT266" s="15" t="s">
        <v>201</v>
      </c>
      <c r="AU266" s="15" t="s">
        <v>134</v>
      </c>
      <c r="AY266" s="15" t="s">
        <v>126</v>
      </c>
      <c r="BE266" s="165">
        <f>IF(N266="základní",J266,0)</f>
        <v>0</v>
      </c>
      <c r="BF266" s="165">
        <f>IF(N266="snížená",J266,0)</f>
        <v>8698.1</v>
      </c>
      <c r="BG266" s="165">
        <f>IF(N266="zákl. přenesená",J266,0)</f>
        <v>0</v>
      </c>
      <c r="BH266" s="165">
        <f>IF(N266="sníž. přenesená",J266,0)</f>
        <v>0</v>
      </c>
      <c r="BI266" s="165">
        <f>IF(N266="nulová",J266,0)</f>
        <v>0</v>
      </c>
      <c r="BJ266" s="15" t="s">
        <v>134</v>
      </c>
      <c r="BK266" s="165">
        <f>ROUND(I266*H266,2)</f>
        <v>8698.1</v>
      </c>
      <c r="BL266" s="15" t="s">
        <v>506</v>
      </c>
      <c r="BM266" s="15" t="s">
        <v>716</v>
      </c>
    </row>
    <row r="267" spans="2:51" s="11" customFormat="1" ht="12">
      <c r="B267" s="166"/>
      <c r="C267" s="167"/>
      <c r="D267" s="168" t="s">
        <v>155</v>
      </c>
      <c r="E267" s="167"/>
      <c r="F267" s="169" t="s">
        <v>717</v>
      </c>
      <c r="G267" s="167"/>
      <c r="H267" s="170">
        <v>266.813</v>
      </c>
      <c r="I267" s="167"/>
      <c r="J267" s="167"/>
      <c r="K267" s="167"/>
      <c r="L267" s="171"/>
      <c r="M267" s="172"/>
      <c r="N267" s="173"/>
      <c r="O267" s="173"/>
      <c r="P267" s="173"/>
      <c r="Q267" s="173"/>
      <c r="R267" s="173"/>
      <c r="S267" s="173"/>
      <c r="T267" s="174"/>
      <c r="AT267" s="175" t="s">
        <v>155</v>
      </c>
      <c r="AU267" s="175" t="s">
        <v>134</v>
      </c>
      <c r="AV267" s="11" t="s">
        <v>134</v>
      </c>
      <c r="AW267" s="11" t="s">
        <v>4</v>
      </c>
      <c r="AX267" s="11" t="s">
        <v>20</v>
      </c>
      <c r="AY267" s="175" t="s">
        <v>126</v>
      </c>
    </row>
    <row r="268" spans="2:65" s="1" customFormat="1" ht="22.5" customHeight="1">
      <c r="B268" s="29"/>
      <c r="C268" s="176" t="s">
        <v>718</v>
      </c>
      <c r="D268" s="176" t="s">
        <v>201</v>
      </c>
      <c r="E268" s="177" t="s">
        <v>719</v>
      </c>
      <c r="F268" s="178" t="s">
        <v>720</v>
      </c>
      <c r="G268" s="179" t="s">
        <v>190</v>
      </c>
      <c r="H268" s="180">
        <v>266.813</v>
      </c>
      <c r="I268" s="181">
        <v>60.5</v>
      </c>
      <c r="J268" s="181">
        <f>ROUND(I268*H268,2)</f>
        <v>16142.19</v>
      </c>
      <c r="K268" s="178" t="s">
        <v>132</v>
      </c>
      <c r="L268" s="182"/>
      <c r="M268" s="183" t="s">
        <v>18</v>
      </c>
      <c r="N268" s="184" t="s">
        <v>43</v>
      </c>
      <c r="O268" s="163">
        <v>0</v>
      </c>
      <c r="P268" s="163">
        <f>O268*H268</f>
        <v>0</v>
      </c>
      <c r="Q268" s="163">
        <v>6E-05</v>
      </c>
      <c r="R268" s="163">
        <f>Q268*H268</f>
        <v>0.01600878</v>
      </c>
      <c r="S268" s="163">
        <v>0</v>
      </c>
      <c r="T268" s="164">
        <f>S268*H268</f>
        <v>0</v>
      </c>
      <c r="AR268" s="15" t="s">
        <v>340</v>
      </c>
      <c r="AT268" s="15" t="s">
        <v>201</v>
      </c>
      <c r="AU268" s="15" t="s">
        <v>134</v>
      </c>
      <c r="AY268" s="15" t="s">
        <v>126</v>
      </c>
      <c r="BE268" s="165">
        <f>IF(N268="základní",J268,0)</f>
        <v>0</v>
      </c>
      <c r="BF268" s="165">
        <f>IF(N268="snížená",J268,0)</f>
        <v>16142.19</v>
      </c>
      <c r="BG268" s="165">
        <f>IF(N268="zákl. přenesená",J268,0)</f>
        <v>0</v>
      </c>
      <c r="BH268" s="165">
        <f>IF(N268="sníž. přenesená",J268,0)</f>
        <v>0</v>
      </c>
      <c r="BI268" s="165">
        <f>IF(N268="nulová",J268,0)</f>
        <v>0</v>
      </c>
      <c r="BJ268" s="15" t="s">
        <v>134</v>
      </c>
      <c r="BK268" s="165">
        <f>ROUND(I268*H268,2)</f>
        <v>16142.19</v>
      </c>
      <c r="BL268" s="15" t="s">
        <v>506</v>
      </c>
      <c r="BM268" s="15" t="s">
        <v>721</v>
      </c>
    </row>
    <row r="269" spans="2:51" s="11" customFormat="1" ht="12">
      <c r="B269" s="166"/>
      <c r="C269" s="167"/>
      <c r="D269" s="168" t="s">
        <v>155</v>
      </c>
      <c r="E269" s="167"/>
      <c r="F269" s="169" t="s">
        <v>717</v>
      </c>
      <c r="G269" s="167"/>
      <c r="H269" s="170">
        <v>266.813</v>
      </c>
      <c r="I269" s="167"/>
      <c r="J269" s="167"/>
      <c r="K269" s="167"/>
      <c r="L269" s="171"/>
      <c r="M269" s="172"/>
      <c r="N269" s="173"/>
      <c r="O269" s="173"/>
      <c r="P269" s="173"/>
      <c r="Q269" s="173"/>
      <c r="R269" s="173"/>
      <c r="S269" s="173"/>
      <c r="T269" s="174"/>
      <c r="AT269" s="175" t="s">
        <v>155</v>
      </c>
      <c r="AU269" s="175" t="s">
        <v>134</v>
      </c>
      <c r="AV269" s="11" t="s">
        <v>134</v>
      </c>
      <c r="AW269" s="11" t="s">
        <v>4</v>
      </c>
      <c r="AX269" s="11" t="s">
        <v>20</v>
      </c>
      <c r="AY269" s="175" t="s">
        <v>126</v>
      </c>
    </row>
    <row r="270" spans="2:65" s="1" customFormat="1" ht="31.5" customHeight="1">
      <c r="B270" s="29"/>
      <c r="C270" s="155" t="s">
        <v>722</v>
      </c>
      <c r="D270" s="155" t="s">
        <v>128</v>
      </c>
      <c r="E270" s="156" t="s">
        <v>723</v>
      </c>
      <c r="F270" s="157" t="s">
        <v>724</v>
      </c>
      <c r="G270" s="158" t="s">
        <v>168</v>
      </c>
      <c r="H270" s="159">
        <v>0.047</v>
      </c>
      <c r="I270" s="160">
        <v>895</v>
      </c>
      <c r="J270" s="160">
        <f>ROUND(I270*H270,2)</f>
        <v>42.07</v>
      </c>
      <c r="K270" s="157" t="s">
        <v>132</v>
      </c>
      <c r="L270" s="49"/>
      <c r="M270" s="161" t="s">
        <v>18</v>
      </c>
      <c r="N270" s="162" t="s">
        <v>43</v>
      </c>
      <c r="O270" s="163">
        <v>2.329</v>
      </c>
      <c r="P270" s="163">
        <f>O270*H270</f>
        <v>0.109463</v>
      </c>
      <c r="Q270" s="163">
        <v>0</v>
      </c>
      <c r="R270" s="163">
        <f>Q270*H270</f>
        <v>0</v>
      </c>
      <c r="S270" s="163">
        <v>0</v>
      </c>
      <c r="T270" s="164">
        <f>S270*H270</f>
        <v>0</v>
      </c>
      <c r="AR270" s="15" t="s">
        <v>506</v>
      </c>
      <c r="AT270" s="15" t="s">
        <v>128</v>
      </c>
      <c r="AU270" s="15" t="s">
        <v>134</v>
      </c>
      <c r="AY270" s="15" t="s">
        <v>126</v>
      </c>
      <c r="BE270" s="165">
        <f>IF(N270="základní",J270,0)</f>
        <v>0</v>
      </c>
      <c r="BF270" s="165">
        <f>IF(N270="snížená",J270,0)</f>
        <v>42.07</v>
      </c>
      <c r="BG270" s="165">
        <f>IF(N270="zákl. přenesená",J270,0)</f>
        <v>0</v>
      </c>
      <c r="BH270" s="165">
        <f>IF(N270="sníž. přenesená",J270,0)</f>
        <v>0</v>
      </c>
      <c r="BI270" s="165">
        <f>IF(N270="nulová",J270,0)</f>
        <v>0</v>
      </c>
      <c r="BJ270" s="15" t="s">
        <v>134</v>
      </c>
      <c r="BK270" s="165">
        <f>ROUND(I270*H270,2)</f>
        <v>42.07</v>
      </c>
      <c r="BL270" s="15" t="s">
        <v>506</v>
      </c>
      <c r="BM270" s="15" t="s">
        <v>725</v>
      </c>
    </row>
    <row r="271" spans="2:63" s="10" customFormat="1" ht="29.9" customHeight="1">
      <c r="B271" s="139"/>
      <c r="C271" s="140"/>
      <c r="D271" s="152" t="s">
        <v>70</v>
      </c>
      <c r="E271" s="153" t="s">
        <v>726</v>
      </c>
      <c r="F271" s="153" t="s">
        <v>727</v>
      </c>
      <c r="G271" s="140"/>
      <c r="H271" s="140"/>
      <c r="I271" s="140"/>
      <c r="J271" s="154">
        <f>BK271</f>
        <v>1077606.87</v>
      </c>
      <c r="K271" s="140"/>
      <c r="L271" s="144"/>
      <c r="M271" s="145"/>
      <c r="N271" s="146"/>
      <c r="O271" s="146"/>
      <c r="P271" s="147">
        <f>SUM(P272:P279)</f>
        <v>4.7076</v>
      </c>
      <c r="Q271" s="146"/>
      <c r="R271" s="147">
        <f>SUM(R272:R279)</f>
        <v>0.07</v>
      </c>
      <c r="S271" s="146"/>
      <c r="T271" s="148">
        <f>SUM(T272:T279)</f>
        <v>1.720032</v>
      </c>
      <c r="AR271" s="149" t="s">
        <v>134</v>
      </c>
      <c r="AT271" s="150" t="s">
        <v>70</v>
      </c>
      <c r="AU271" s="150" t="s">
        <v>20</v>
      </c>
      <c r="AY271" s="149" t="s">
        <v>126</v>
      </c>
      <c r="BK271" s="151">
        <f>SUM(BK272:BK279)</f>
        <v>1077606.87</v>
      </c>
    </row>
    <row r="272" spans="2:65" s="1" customFormat="1" ht="22.5" customHeight="1">
      <c r="B272" s="29"/>
      <c r="C272" s="155" t="s">
        <v>728</v>
      </c>
      <c r="D272" s="155" t="s">
        <v>128</v>
      </c>
      <c r="E272" s="156" t="s">
        <v>729</v>
      </c>
      <c r="F272" s="157" t="s">
        <v>730</v>
      </c>
      <c r="G272" s="158" t="s">
        <v>428</v>
      </c>
      <c r="H272" s="159">
        <v>15.4</v>
      </c>
      <c r="I272" s="160">
        <v>70.4</v>
      </c>
      <c r="J272" s="160">
        <f aca="true" t="shared" si="90" ref="J272:J279">ROUND(I272*H272,2)</f>
        <v>1084.16</v>
      </c>
      <c r="K272" s="157" t="s">
        <v>132</v>
      </c>
      <c r="L272" s="49"/>
      <c r="M272" s="161" t="s">
        <v>18</v>
      </c>
      <c r="N272" s="162" t="s">
        <v>43</v>
      </c>
      <c r="O272" s="163">
        <v>0.244</v>
      </c>
      <c r="P272" s="163">
        <f aca="true" t="shared" si="91" ref="P272:P279">O272*H272</f>
        <v>3.7576</v>
      </c>
      <c r="Q272" s="163">
        <v>0</v>
      </c>
      <c r="R272" s="163">
        <f aca="true" t="shared" si="92" ref="R272:R279">Q272*H272</f>
        <v>0</v>
      </c>
      <c r="S272" s="163">
        <v>0.08208</v>
      </c>
      <c r="T272" s="164">
        <f aca="true" t="shared" si="93" ref="T272:T279">S272*H272</f>
        <v>1.264032</v>
      </c>
      <c r="AR272" s="15" t="s">
        <v>506</v>
      </c>
      <c r="AT272" s="15" t="s">
        <v>128</v>
      </c>
      <c r="AU272" s="15" t="s">
        <v>134</v>
      </c>
      <c r="AY272" s="15" t="s">
        <v>126</v>
      </c>
      <c r="BE272" s="165">
        <f aca="true" t="shared" si="94" ref="BE272:BE279">IF(N272="základní",J272,0)</f>
        <v>0</v>
      </c>
      <c r="BF272" s="165">
        <f aca="true" t="shared" si="95" ref="BF272:BF279">IF(N272="snížená",J272,0)</f>
        <v>1084.16</v>
      </c>
      <c r="BG272" s="165">
        <f aca="true" t="shared" si="96" ref="BG272:BG279">IF(N272="zákl. přenesená",J272,0)</f>
        <v>0</v>
      </c>
      <c r="BH272" s="165">
        <f aca="true" t="shared" si="97" ref="BH272:BH279">IF(N272="sníž. přenesená",J272,0)</f>
        <v>0</v>
      </c>
      <c r="BI272" s="165">
        <f aca="true" t="shared" si="98" ref="BI272:BI279">IF(N272="nulová",J272,0)</f>
        <v>0</v>
      </c>
      <c r="BJ272" s="15" t="s">
        <v>134</v>
      </c>
      <c r="BK272" s="165">
        <f aca="true" t="shared" si="99" ref="BK272:BK279">ROUND(I272*H272,2)</f>
        <v>1084.16</v>
      </c>
      <c r="BL272" s="15" t="s">
        <v>506</v>
      </c>
      <c r="BM272" s="15" t="s">
        <v>731</v>
      </c>
    </row>
    <row r="273" spans="2:65" s="1" customFormat="1" ht="31.5" customHeight="1">
      <c r="B273" s="29"/>
      <c r="C273" s="155" t="s">
        <v>732</v>
      </c>
      <c r="D273" s="155" t="s">
        <v>128</v>
      </c>
      <c r="E273" s="156" t="s">
        <v>733</v>
      </c>
      <c r="F273" s="157" t="s">
        <v>734</v>
      </c>
      <c r="G273" s="158" t="s">
        <v>222</v>
      </c>
      <c r="H273" s="159">
        <v>19</v>
      </c>
      <c r="I273" s="160">
        <v>21.1</v>
      </c>
      <c r="J273" s="160">
        <f t="shared" si="90"/>
        <v>400.9</v>
      </c>
      <c r="K273" s="157" t="s">
        <v>132</v>
      </c>
      <c r="L273" s="49"/>
      <c r="M273" s="161" t="s">
        <v>18</v>
      </c>
      <c r="N273" s="162" t="s">
        <v>43</v>
      </c>
      <c r="O273" s="163">
        <v>0.05</v>
      </c>
      <c r="P273" s="163">
        <f t="shared" si="91"/>
        <v>0.9500000000000001</v>
      </c>
      <c r="Q273" s="163">
        <v>0</v>
      </c>
      <c r="R273" s="163">
        <f t="shared" si="92"/>
        <v>0</v>
      </c>
      <c r="S273" s="163">
        <v>0.024</v>
      </c>
      <c r="T273" s="164">
        <f t="shared" si="93"/>
        <v>0.456</v>
      </c>
      <c r="AR273" s="15" t="s">
        <v>506</v>
      </c>
      <c r="AT273" s="15" t="s">
        <v>128</v>
      </c>
      <c r="AU273" s="15" t="s">
        <v>134</v>
      </c>
      <c r="AY273" s="15" t="s">
        <v>126</v>
      </c>
      <c r="BE273" s="165">
        <f t="shared" si="94"/>
        <v>0</v>
      </c>
      <c r="BF273" s="165">
        <f t="shared" si="95"/>
        <v>400.9</v>
      </c>
      <c r="BG273" s="165">
        <f t="shared" si="96"/>
        <v>0</v>
      </c>
      <c r="BH273" s="165">
        <f t="shared" si="97"/>
        <v>0</v>
      </c>
      <c r="BI273" s="165">
        <f t="shared" si="98"/>
        <v>0</v>
      </c>
      <c r="BJ273" s="15" t="s">
        <v>134</v>
      </c>
      <c r="BK273" s="165">
        <f t="shared" si="99"/>
        <v>400.9</v>
      </c>
      <c r="BL273" s="15" t="s">
        <v>506</v>
      </c>
      <c r="BM273" s="15" t="s">
        <v>735</v>
      </c>
    </row>
    <row r="274" spans="2:65" s="1" customFormat="1" ht="31.5" customHeight="1">
      <c r="B274" s="29"/>
      <c r="C274" s="155" t="s">
        <v>736</v>
      </c>
      <c r="D274" s="155" t="s">
        <v>128</v>
      </c>
      <c r="E274" s="156" t="s">
        <v>737</v>
      </c>
      <c r="F274" s="157" t="s">
        <v>738</v>
      </c>
      <c r="G274" s="158" t="s">
        <v>222</v>
      </c>
      <c r="H274" s="159">
        <v>1</v>
      </c>
      <c r="I274" s="160">
        <v>550300</v>
      </c>
      <c r="J274" s="160">
        <f t="shared" si="90"/>
        <v>550300</v>
      </c>
      <c r="K274" s="157" t="s">
        <v>18</v>
      </c>
      <c r="L274" s="49"/>
      <c r="M274" s="161" t="s">
        <v>18</v>
      </c>
      <c r="N274" s="162" t="s">
        <v>43</v>
      </c>
      <c r="O274" s="163">
        <v>0</v>
      </c>
      <c r="P274" s="163">
        <f t="shared" si="91"/>
        <v>0</v>
      </c>
      <c r="Q274" s="163">
        <v>0</v>
      </c>
      <c r="R274" s="163">
        <f t="shared" si="92"/>
        <v>0</v>
      </c>
      <c r="S274" s="163">
        <v>0</v>
      </c>
      <c r="T274" s="164">
        <f t="shared" si="93"/>
        <v>0</v>
      </c>
      <c r="AR274" s="15" t="s">
        <v>506</v>
      </c>
      <c r="AT274" s="15" t="s">
        <v>128</v>
      </c>
      <c r="AU274" s="15" t="s">
        <v>134</v>
      </c>
      <c r="AY274" s="15" t="s">
        <v>126</v>
      </c>
      <c r="BE274" s="165">
        <f t="shared" si="94"/>
        <v>0</v>
      </c>
      <c r="BF274" s="165">
        <f t="shared" si="95"/>
        <v>550300</v>
      </c>
      <c r="BG274" s="165">
        <f t="shared" si="96"/>
        <v>0</v>
      </c>
      <c r="BH274" s="165">
        <f t="shared" si="97"/>
        <v>0</v>
      </c>
      <c r="BI274" s="165">
        <f t="shared" si="98"/>
        <v>0</v>
      </c>
      <c r="BJ274" s="15" t="s">
        <v>134</v>
      </c>
      <c r="BK274" s="165">
        <f t="shared" si="99"/>
        <v>550300</v>
      </c>
      <c r="BL274" s="15" t="s">
        <v>506</v>
      </c>
      <c r="BM274" s="15" t="s">
        <v>739</v>
      </c>
    </row>
    <row r="275" spans="2:65" s="1" customFormat="1" ht="22.5" customHeight="1">
      <c r="B275" s="29"/>
      <c r="C275" s="155" t="s">
        <v>740</v>
      </c>
      <c r="D275" s="155" t="s">
        <v>128</v>
      </c>
      <c r="E275" s="156" t="s">
        <v>741</v>
      </c>
      <c r="F275" s="157" t="s">
        <v>742</v>
      </c>
      <c r="G275" s="158" t="s">
        <v>353</v>
      </c>
      <c r="H275" s="159">
        <v>26</v>
      </c>
      <c r="I275" s="160">
        <v>15000</v>
      </c>
      <c r="J275" s="160">
        <f t="shared" si="90"/>
        <v>390000</v>
      </c>
      <c r="K275" s="157" t="s">
        <v>18</v>
      </c>
      <c r="L275" s="49"/>
      <c r="M275" s="161" t="s">
        <v>18</v>
      </c>
      <c r="N275" s="162" t="s">
        <v>43</v>
      </c>
      <c r="O275" s="163">
        <v>0</v>
      </c>
      <c r="P275" s="163">
        <f t="shared" si="91"/>
        <v>0</v>
      </c>
      <c r="Q275" s="163">
        <v>0</v>
      </c>
      <c r="R275" s="163">
        <f t="shared" si="92"/>
        <v>0</v>
      </c>
      <c r="S275" s="163">
        <v>0</v>
      </c>
      <c r="T275" s="164">
        <f t="shared" si="93"/>
        <v>0</v>
      </c>
      <c r="AR275" s="15" t="s">
        <v>506</v>
      </c>
      <c r="AT275" s="15" t="s">
        <v>128</v>
      </c>
      <c r="AU275" s="15" t="s">
        <v>134</v>
      </c>
      <c r="AY275" s="15" t="s">
        <v>126</v>
      </c>
      <c r="BE275" s="165">
        <f t="shared" si="94"/>
        <v>0</v>
      </c>
      <c r="BF275" s="165">
        <f t="shared" si="95"/>
        <v>390000</v>
      </c>
      <c r="BG275" s="165">
        <f t="shared" si="96"/>
        <v>0</v>
      </c>
      <c r="BH275" s="165">
        <f t="shared" si="97"/>
        <v>0</v>
      </c>
      <c r="BI275" s="165">
        <f t="shared" si="98"/>
        <v>0</v>
      </c>
      <c r="BJ275" s="15" t="s">
        <v>134</v>
      </c>
      <c r="BK275" s="165">
        <f t="shared" si="99"/>
        <v>390000</v>
      </c>
      <c r="BL275" s="15" t="s">
        <v>506</v>
      </c>
      <c r="BM275" s="15" t="s">
        <v>743</v>
      </c>
    </row>
    <row r="276" spans="2:65" s="1" customFormat="1" ht="22.5" customHeight="1">
      <c r="B276" s="29"/>
      <c r="C276" s="155" t="s">
        <v>744</v>
      </c>
      <c r="D276" s="155" t="s">
        <v>128</v>
      </c>
      <c r="E276" s="156" t="s">
        <v>745</v>
      </c>
      <c r="F276" s="157" t="s">
        <v>746</v>
      </c>
      <c r="G276" s="158" t="s">
        <v>190</v>
      </c>
      <c r="H276" s="159">
        <v>7.584</v>
      </c>
      <c r="I276" s="160">
        <v>2000</v>
      </c>
      <c r="J276" s="160">
        <f t="shared" si="90"/>
        <v>15168</v>
      </c>
      <c r="K276" s="157" t="s">
        <v>18</v>
      </c>
      <c r="L276" s="49"/>
      <c r="M276" s="161" t="s">
        <v>18</v>
      </c>
      <c r="N276" s="162" t="s">
        <v>43</v>
      </c>
      <c r="O276" s="163">
        <v>0</v>
      </c>
      <c r="P276" s="163">
        <f t="shared" si="91"/>
        <v>0</v>
      </c>
      <c r="Q276" s="163">
        <v>0</v>
      </c>
      <c r="R276" s="163">
        <f t="shared" si="92"/>
        <v>0</v>
      </c>
      <c r="S276" s="163">
        <v>0</v>
      </c>
      <c r="T276" s="164">
        <f t="shared" si="93"/>
        <v>0</v>
      </c>
      <c r="AR276" s="15" t="s">
        <v>506</v>
      </c>
      <c r="AT276" s="15" t="s">
        <v>128</v>
      </c>
      <c r="AU276" s="15" t="s">
        <v>134</v>
      </c>
      <c r="AY276" s="15" t="s">
        <v>126</v>
      </c>
      <c r="BE276" s="165">
        <f t="shared" si="94"/>
        <v>0</v>
      </c>
      <c r="BF276" s="165">
        <f t="shared" si="95"/>
        <v>15168</v>
      </c>
      <c r="BG276" s="165">
        <f t="shared" si="96"/>
        <v>0</v>
      </c>
      <c r="BH276" s="165">
        <f t="shared" si="97"/>
        <v>0</v>
      </c>
      <c r="BI276" s="165">
        <f t="shared" si="98"/>
        <v>0</v>
      </c>
      <c r="BJ276" s="15" t="s">
        <v>134</v>
      </c>
      <c r="BK276" s="165">
        <f t="shared" si="99"/>
        <v>15168</v>
      </c>
      <c r="BL276" s="15" t="s">
        <v>506</v>
      </c>
      <c r="BM276" s="15" t="s">
        <v>747</v>
      </c>
    </row>
    <row r="277" spans="2:65" s="1" customFormat="1" ht="22.5" customHeight="1">
      <c r="B277" s="29"/>
      <c r="C277" s="155" t="s">
        <v>748</v>
      </c>
      <c r="D277" s="155" t="s">
        <v>128</v>
      </c>
      <c r="E277" s="156" t="s">
        <v>749</v>
      </c>
      <c r="F277" s="157" t="s">
        <v>750</v>
      </c>
      <c r="G277" s="158" t="s">
        <v>353</v>
      </c>
      <c r="H277" s="159">
        <v>6</v>
      </c>
      <c r="I277" s="160">
        <v>17000</v>
      </c>
      <c r="J277" s="160">
        <f t="shared" si="90"/>
        <v>102000</v>
      </c>
      <c r="K277" s="157" t="s">
        <v>18</v>
      </c>
      <c r="L277" s="49"/>
      <c r="M277" s="161" t="s">
        <v>18</v>
      </c>
      <c r="N277" s="162" t="s">
        <v>43</v>
      </c>
      <c r="O277" s="163">
        <v>0</v>
      </c>
      <c r="P277" s="163">
        <f t="shared" si="91"/>
        <v>0</v>
      </c>
      <c r="Q277" s="163">
        <v>0</v>
      </c>
      <c r="R277" s="163">
        <f t="shared" si="92"/>
        <v>0</v>
      </c>
      <c r="S277" s="163">
        <v>0</v>
      </c>
      <c r="T277" s="164">
        <f t="shared" si="93"/>
        <v>0</v>
      </c>
      <c r="AR277" s="15" t="s">
        <v>506</v>
      </c>
      <c r="AT277" s="15" t="s">
        <v>128</v>
      </c>
      <c r="AU277" s="15" t="s">
        <v>134</v>
      </c>
      <c r="AY277" s="15" t="s">
        <v>126</v>
      </c>
      <c r="BE277" s="165">
        <f t="shared" si="94"/>
        <v>0</v>
      </c>
      <c r="BF277" s="165">
        <f t="shared" si="95"/>
        <v>102000</v>
      </c>
      <c r="BG277" s="165">
        <f t="shared" si="96"/>
        <v>0</v>
      </c>
      <c r="BH277" s="165">
        <f t="shared" si="97"/>
        <v>0</v>
      </c>
      <c r="BI277" s="165">
        <f t="shared" si="98"/>
        <v>0</v>
      </c>
      <c r="BJ277" s="15" t="s">
        <v>134</v>
      </c>
      <c r="BK277" s="165">
        <f t="shared" si="99"/>
        <v>102000</v>
      </c>
      <c r="BL277" s="15" t="s">
        <v>506</v>
      </c>
      <c r="BM277" s="15" t="s">
        <v>751</v>
      </c>
    </row>
    <row r="278" spans="2:65" s="1" customFormat="1" ht="22.5" customHeight="1">
      <c r="B278" s="29"/>
      <c r="C278" s="176" t="s">
        <v>752</v>
      </c>
      <c r="D278" s="176" t="s">
        <v>201</v>
      </c>
      <c r="E278" s="177" t="s">
        <v>753</v>
      </c>
      <c r="F278" s="178" t="s">
        <v>754</v>
      </c>
      <c r="G278" s="179" t="s">
        <v>222</v>
      </c>
      <c r="H278" s="180">
        <v>7</v>
      </c>
      <c r="I278" s="181">
        <v>1020</v>
      </c>
      <c r="J278" s="181">
        <f t="shared" si="90"/>
        <v>7140</v>
      </c>
      <c r="K278" s="178" t="s">
        <v>132</v>
      </c>
      <c r="L278" s="182"/>
      <c r="M278" s="183" t="s">
        <v>18</v>
      </c>
      <c r="N278" s="184" t="s">
        <v>43</v>
      </c>
      <c r="O278" s="163">
        <v>0</v>
      </c>
      <c r="P278" s="163">
        <f t="shared" si="91"/>
        <v>0</v>
      </c>
      <c r="Q278" s="163">
        <v>0.01</v>
      </c>
      <c r="R278" s="163">
        <f t="shared" si="92"/>
        <v>0.07</v>
      </c>
      <c r="S278" s="163">
        <v>0</v>
      </c>
      <c r="T278" s="164">
        <f t="shared" si="93"/>
        <v>0</v>
      </c>
      <c r="AR278" s="15" t="s">
        <v>340</v>
      </c>
      <c r="AT278" s="15" t="s">
        <v>201</v>
      </c>
      <c r="AU278" s="15" t="s">
        <v>134</v>
      </c>
      <c r="AY278" s="15" t="s">
        <v>126</v>
      </c>
      <c r="BE278" s="165">
        <f t="shared" si="94"/>
        <v>0</v>
      </c>
      <c r="BF278" s="165">
        <f t="shared" si="95"/>
        <v>7140</v>
      </c>
      <c r="BG278" s="165">
        <f t="shared" si="96"/>
        <v>0</v>
      </c>
      <c r="BH278" s="165">
        <f t="shared" si="97"/>
        <v>0</v>
      </c>
      <c r="BI278" s="165">
        <f t="shared" si="98"/>
        <v>0</v>
      </c>
      <c r="BJ278" s="15" t="s">
        <v>134</v>
      </c>
      <c r="BK278" s="165">
        <f t="shared" si="99"/>
        <v>7140</v>
      </c>
      <c r="BL278" s="15" t="s">
        <v>506</v>
      </c>
      <c r="BM278" s="15" t="s">
        <v>755</v>
      </c>
    </row>
    <row r="279" spans="2:65" s="1" customFormat="1" ht="31.5" customHeight="1">
      <c r="B279" s="29"/>
      <c r="C279" s="155" t="s">
        <v>756</v>
      </c>
      <c r="D279" s="155" t="s">
        <v>128</v>
      </c>
      <c r="E279" s="156" t="s">
        <v>757</v>
      </c>
      <c r="F279" s="157" t="s">
        <v>758</v>
      </c>
      <c r="G279" s="158" t="s">
        <v>759</v>
      </c>
      <c r="H279" s="159">
        <v>10660.931</v>
      </c>
      <c r="I279" s="160">
        <v>1.08</v>
      </c>
      <c r="J279" s="160">
        <f t="shared" si="90"/>
        <v>11513.81</v>
      </c>
      <c r="K279" s="157" t="s">
        <v>132</v>
      </c>
      <c r="L279" s="49"/>
      <c r="M279" s="161" t="s">
        <v>18</v>
      </c>
      <c r="N279" s="162" t="s">
        <v>43</v>
      </c>
      <c r="O279" s="163">
        <v>0</v>
      </c>
      <c r="P279" s="163">
        <f t="shared" si="91"/>
        <v>0</v>
      </c>
      <c r="Q279" s="163">
        <v>0</v>
      </c>
      <c r="R279" s="163">
        <f t="shared" si="92"/>
        <v>0</v>
      </c>
      <c r="S279" s="163">
        <v>0</v>
      </c>
      <c r="T279" s="164">
        <f t="shared" si="93"/>
        <v>0</v>
      </c>
      <c r="AR279" s="15" t="s">
        <v>506</v>
      </c>
      <c r="AT279" s="15" t="s">
        <v>128</v>
      </c>
      <c r="AU279" s="15" t="s">
        <v>134</v>
      </c>
      <c r="AY279" s="15" t="s">
        <v>126</v>
      </c>
      <c r="BE279" s="165">
        <f t="shared" si="94"/>
        <v>0</v>
      </c>
      <c r="BF279" s="165">
        <f t="shared" si="95"/>
        <v>11513.81</v>
      </c>
      <c r="BG279" s="165">
        <f t="shared" si="96"/>
        <v>0</v>
      </c>
      <c r="BH279" s="165">
        <f t="shared" si="97"/>
        <v>0</v>
      </c>
      <c r="BI279" s="165">
        <f t="shared" si="98"/>
        <v>0</v>
      </c>
      <c r="BJ279" s="15" t="s">
        <v>134</v>
      </c>
      <c r="BK279" s="165">
        <f t="shared" si="99"/>
        <v>11513.81</v>
      </c>
      <c r="BL279" s="15" t="s">
        <v>506</v>
      </c>
      <c r="BM279" s="15" t="s">
        <v>760</v>
      </c>
    </row>
    <row r="280" spans="2:63" s="10" customFormat="1" ht="29.9" customHeight="1">
      <c r="B280" s="139"/>
      <c r="C280" s="140"/>
      <c r="D280" s="152" t="s">
        <v>70</v>
      </c>
      <c r="E280" s="153" t="s">
        <v>761</v>
      </c>
      <c r="F280" s="153" t="s">
        <v>762</v>
      </c>
      <c r="G280" s="140"/>
      <c r="H280" s="140"/>
      <c r="I280" s="140"/>
      <c r="J280" s="154">
        <f>BK280</f>
        <v>250360.90000000002</v>
      </c>
      <c r="K280" s="140"/>
      <c r="L280" s="144"/>
      <c r="M280" s="145"/>
      <c r="N280" s="146"/>
      <c r="O280" s="146"/>
      <c r="P280" s="147">
        <f>SUM(P281:P291)</f>
        <v>144.894742</v>
      </c>
      <c r="Q280" s="146"/>
      <c r="R280" s="147">
        <f>SUM(R281:R291)</f>
        <v>0</v>
      </c>
      <c r="S280" s="146"/>
      <c r="T280" s="148">
        <f>SUM(T281:T291)</f>
        <v>2.509813</v>
      </c>
      <c r="AR280" s="149" t="s">
        <v>134</v>
      </c>
      <c r="AT280" s="150" t="s">
        <v>70</v>
      </c>
      <c r="AU280" s="150" t="s">
        <v>20</v>
      </c>
      <c r="AY280" s="149" t="s">
        <v>126</v>
      </c>
      <c r="BK280" s="151">
        <f>SUM(BK281:BK291)</f>
        <v>250360.90000000002</v>
      </c>
    </row>
    <row r="281" spans="2:65" s="1" customFormat="1" ht="22.5" customHeight="1">
      <c r="B281" s="29"/>
      <c r="C281" s="155" t="s">
        <v>763</v>
      </c>
      <c r="D281" s="155" t="s">
        <v>128</v>
      </c>
      <c r="E281" s="156" t="s">
        <v>764</v>
      </c>
      <c r="F281" s="157" t="s">
        <v>765</v>
      </c>
      <c r="G281" s="158" t="s">
        <v>428</v>
      </c>
      <c r="H281" s="159">
        <v>19.5</v>
      </c>
      <c r="I281" s="160">
        <v>123</v>
      </c>
      <c r="J281" s="160">
        <f aca="true" t="shared" si="100" ref="J281:J291">ROUND(I281*H281,2)</f>
        <v>2398.5</v>
      </c>
      <c r="K281" s="157" t="s">
        <v>132</v>
      </c>
      <c r="L281" s="49"/>
      <c r="M281" s="161" t="s">
        <v>18</v>
      </c>
      <c r="N281" s="162" t="s">
        <v>43</v>
      </c>
      <c r="O281" s="163">
        <v>0.427</v>
      </c>
      <c r="P281" s="163">
        <f aca="true" t="shared" si="101" ref="P281:P291">O281*H281</f>
        <v>8.3265</v>
      </c>
      <c r="Q281" s="163">
        <v>0</v>
      </c>
      <c r="R281" s="163">
        <f aca="true" t="shared" si="102" ref="R281:R291">Q281*H281</f>
        <v>0</v>
      </c>
      <c r="S281" s="163">
        <v>0</v>
      </c>
      <c r="T281" s="164">
        <f aca="true" t="shared" si="103" ref="T281:T291">S281*H281</f>
        <v>0</v>
      </c>
      <c r="AR281" s="15" t="s">
        <v>506</v>
      </c>
      <c r="AT281" s="15" t="s">
        <v>128</v>
      </c>
      <c r="AU281" s="15" t="s">
        <v>134</v>
      </c>
      <c r="AY281" s="15" t="s">
        <v>126</v>
      </c>
      <c r="BE281" s="165">
        <f aca="true" t="shared" si="104" ref="BE281:BE291">IF(N281="základní",J281,0)</f>
        <v>0</v>
      </c>
      <c r="BF281" s="165">
        <f aca="true" t="shared" si="105" ref="BF281:BF291">IF(N281="snížená",J281,0)</f>
        <v>2398.5</v>
      </c>
      <c r="BG281" s="165">
        <f aca="true" t="shared" si="106" ref="BG281:BG291">IF(N281="zákl. přenesená",J281,0)</f>
        <v>0</v>
      </c>
      <c r="BH281" s="165">
        <f aca="true" t="shared" si="107" ref="BH281:BH291">IF(N281="sníž. přenesená",J281,0)</f>
        <v>0</v>
      </c>
      <c r="BI281" s="165">
        <f aca="true" t="shared" si="108" ref="BI281:BI291">IF(N281="nulová",J281,0)</f>
        <v>0</v>
      </c>
      <c r="BJ281" s="15" t="s">
        <v>134</v>
      </c>
      <c r="BK281" s="165">
        <f aca="true" t="shared" si="109" ref="BK281:BK291">ROUND(I281*H281,2)</f>
        <v>2398.5</v>
      </c>
      <c r="BL281" s="15" t="s">
        <v>506</v>
      </c>
      <c r="BM281" s="15" t="s">
        <v>766</v>
      </c>
    </row>
    <row r="282" spans="2:65" s="1" customFormat="1" ht="22.5" customHeight="1">
      <c r="B282" s="29"/>
      <c r="C282" s="155" t="s">
        <v>767</v>
      </c>
      <c r="D282" s="155" t="s">
        <v>128</v>
      </c>
      <c r="E282" s="156" t="s">
        <v>768</v>
      </c>
      <c r="F282" s="157" t="s">
        <v>769</v>
      </c>
      <c r="G282" s="158" t="s">
        <v>353</v>
      </c>
      <c r="H282" s="159">
        <v>5</v>
      </c>
      <c r="I282" s="160">
        <v>1990</v>
      </c>
      <c r="J282" s="160">
        <f t="shared" si="100"/>
        <v>9950</v>
      </c>
      <c r="K282" s="157" t="s">
        <v>18</v>
      </c>
      <c r="L282" s="49"/>
      <c r="M282" s="161" t="s">
        <v>18</v>
      </c>
      <c r="N282" s="162" t="s">
        <v>43</v>
      </c>
      <c r="O282" s="163">
        <v>0</v>
      </c>
      <c r="P282" s="163">
        <f t="shared" si="101"/>
        <v>0</v>
      </c>
      <c r="Q282" s="163">
        <v>0</v>
      </c>
      <c r="R282" s="163">
        <f t="shared" si="102"/>
        <v>0</v>
      </c>
      <c r="S282" s="163">
        <v>0</v>
      </c>
      <c r="T282" s="164">
        <f t="shared" si="103"/>
        <v>0</v>
      </c>
      <c r="AR282" s="15" t="s">
        <v>506</v>
      </c>
      <c r="AT282" s="15" t="s">
        <v>128</v>
      </c>
      <c r="AU282" s="15" t="s">
        <v>134</v>
      </c>
      <c r="AY282" s="15" t="s">
        <v>126</v>
      </c>
      <c r="BE282" s="165">
        <f t="shared" si="104"/>
        <v>0</v>
      </c>
      <c r="BF282" s="165">
        <f t="shared" si="105"/>
        <v>9950</v>
      </c>
      <c r="BG282" s="165">
        <f t="shared" si="106"/>
        <v>0</v>
      </c>
      <c r="BH282" s="165">
        <f t="shared" si="107"/>
        <v>0</v>
      </c>
      <c r="BI282" s="165">
        <f t="shared" si="108"/>
        <v>0</v>
      </c>
      <c r="BJ282" s="15" t="s">
        <v>134</v>
      </c>
      <c r="BK282" s="165">
        <f t="shared" si="109"/>
        <v>9950</v>
      </c>
      <c r="BL282" s="15" t="s">
        <v>506</v>
      </c>
      <c r="BM282" s="15" t="s">
        <v>770</v>
      </c>
    </row>
    <row r="283" spans="2:65" s="1" customFormat="1" ht="22.5" customHeight="1">
      <c r="B283" s="29"/>
      <c r="C283" s="155" t="s">
        <v>771</v>
      </c>
      <c r="D283" s="155" t="s">
        <v>128</v>
      </c>
      <c r="E283" s="156" t="s">
        <v>772</v>
      </c>
      <c r="F283" s="157" t="s">
        <v>773</v>
      </c>
      <c r="G283" s="158" t="s">
        <v>428</v>
      </c>
      <c r="H283" s="159">
        <v>6.4</v>
      </c>
      <c r="I283" s="160">
        <v>5200</v>
      </c>
      <c r="J283" s="160">
        <f t="shared" si="100"/>
        <v>33280</v>
      </c>
      <c r="K283" s="157" t="s">
        <v>18</v>
      </c>
      <c r="L283" s="49"/>
      <c r="M283" s="161" t="s">
        <v>18</v>
      </c>
      <c r="N283" s="162" t="s">
        <v>43</v>
      </c>
      <c r="O283" s="163">
        <v>0</v>
      </c>
      <c r="P283" s="163">
        <f t="shared" si="101"/>
        <v>0</v>
      </c>
      <c r="Q283" s="163">
        <v>0</v>
      </c>
      <c r="R283" s="163">
        <f t="shared" si="102"/>
        <v>0</v>
      </c>
      <c r="S283" s="163">
        <v>0</v>
      </c>
      <c r="T283" s="164">
        <f t="shared" si="103"/>
        <v>0</v>
      </c>
      <c r="AR283" s="15" t="s">
        <v>506</v>
      </c>
      <c r="AT283" s="15" t="s">
        <v>128</v>
      </c>
      <c r="AU283" s="15" t="s">
        <v>134</v>
      </c>
      <c r="AY283" s="15" t="s">
        <v>126</v>
      </c>
      <c r="BE283" s="165">
        <f t="shared" si="104"/>
        <v>0</v>
      </c>
      <c r="BF283" s="165">
        <f t="shared" si="105"/>
        <v>33280</v>
      </c>
      <c r="BG283" s="165">
        <f t="shared" si="106"/>
        <v>0</v>
      </c>
      <c r="BH283" s="165">
        <f t="shared" si="107"/>
        <v>0</v>
      </c>
      <c r="BI283" s="165">
        <f t="shared" si="108"/>
        <v>0</v>
      </c>
      <c r="BJ283" s="15" t="s">
        <v>134</v>
      </c>
      <c r="BK283" s="165">
        <f t="shared" si="109"/>
        <v>33280</v>
      </c>
      <c r="BL283" s="15" t="s">
        <v>506</v>
      </c>
      <c r="BM283" s="15" t="s">
        <v>774</v>
      </c>
    </row>
    <row r="284" spans="2:65" s="1" customFormat="1" ht="22.5" customHeight="1">
      <c r="B284" s="29"/>
      <c r="C284" s="155" t="s">
        <v>775</v>
      </c>
      <c r="D284" s="155" t="s">
        <v>128</v>
      </c>
      <c r="E284" s="156" t="s">
        <v>776</v>
      </c>
      <c r="F284" s="157" t="s">
        <v>777</v>
      </c>
      <c r="G284" s="158" t="s">
        <v>190</v>
      </c>
      <c r="H284" s="159">
        <v>250.909</v>
      </c>
      <c r="I284" s="160">
        <v>77.1</v>
      </c>
      <c r="J284" s="160">
        <f t="shared" si="100"/>
        <v>19345.08</v>
      </c>
      <c r="K284" s="157" t="s">
        <v>132</v>
      </c>
      <c r="L284" s="49"/>
      <c r="M284" s="161" t="s">
        <v>18</v>
      </c>
      <c r="N284" s="162" t="s">
        <v>43</v>
      </c>
      <c r="O284" s="163">
        <v>0.238</v>
      </c>
      <c r="P284" s="163">
        <f t="shared" si="101"/>
        <v>59.716342</v>
      </c>
      <c r="Q284" s="163">
        <v>0</v>
      </c>
      <c r="R284" s="163">
        <f t="shared" si="102"/>
        <v>0</v>
      </c>
      <c r="S284" s="163">
        <v>0.007</v>
      </c>
      <c r="T284" s="164">
        <f t="shared" si="103"/>
        <v>1.756363</v>
      </c>
      <c r="AR284" s="15" t="s">
        <v>506</v>
      </c>
      <c r="AT284" s="15" t="s">
        <v>128</v>
      </c>
      <c r="AU284" s="15" t="s">
        <v>134</v>
      </c>
      <c r="AY284" s="15" t="s">
        <v>126</v>
      </c>
      <c r="BE284" s="165">
        <f t="shared" si="104"/>
        <v>0</v>
      </c>
      <c r="BF284" s="165">
        <f t="shared" si="105"/>
        <v>19345.08</v>
      </c>
      <c r="BG284" s="165">
        <f t="shared" si="106"/>
        <v>0</v>
      </c>
      <c r="BH284" s="165">
        <f t="shared" si="107"/>
        <v>0</v>
      </c>
      <c r="BI284" s="165">
        <f t="shared" si="108"/>
        <v>0</v>
      </c>
      <c r="BJ284" s="15" t="s">
        <v>134</v>
      </c>
      <c r="BK284" s="165">
        <f t="shared" si="109"/>
        <v>19345.08</v>
      </c>
      <c r="BL284" s="15" t="s">
        <v>506</v>
      </c>
      <c r="BM284" s="15" t="s">
        <v>778</v>
      </c>
    </row>
    <row r="285" spans="2:65" s="1" customFormat="1" ht="22.5" customHeight="1">
      <c r="B285" s="29"/>
      <c r="C285" s="155" t="s">
        <v>779</v>
      </c>
      <c r="D285" s="155" t="s">
        <v>128</v>
      </c>
      <c r="E285" s="156" t="s">
        <v>780</v>
      </c>
      <c r="F285" s="157" t="s">
        <v>781</v>
      </c>
      <c r="G285" s="158" t="s">
        <v>190</v>
      </c>
      <c r="H285" s="159">
        <v>150.69</v>
      </c>
      <c r="I285" s="160">
        <v>147</v>
      </c>
      <c r="J285" s="160">
        <f t="shared" si="100"/>
        <v>22151.43</v>
      </c>
      <c r="K285" s="157" t="s">
        <v>132</v>
      </c>
      <c r="L285" s="49"/>
      <c r="M285" s="161" t="s">
        <v>18</v>
      </c>
      <c r="N285" s="162" t="s">
        <v>43</v>
      </c>
      <c r="O285" s="163">
        <v>0.51</v>
      </c>
      <c r="P285" s="163">
        <f t="shared" si="101"/>
        <v>76.8519</v>
      </c>
      <c r="Q285" s="163">
        <v>0</v>
      </c>
      <c r="R285" s="163">
        <f t="shared" si="102"/>
        <v>0</v>
      </c>
      <c r="S285" s="163">
        <v>0.005</v>
      </c>
      <c r="T285" s="164">
        <f t="shared" si="103"/>
        <v>0.75345</v>
      </c>
      <c r="AR285" s="15" t="s">
        <v>506</v>
      </c>
      <c r="AT285" s="15" t="s">
        <v>128</v>
      </c>
      <c r="AU285" s="15" t="s">
        <v>134</v>
      </c>
      <c r="AY285" s="15" t="s">
        <v>126</v>
      </c>
      <c r="BE285" s="165">
        <f t="shared" si="104"/>
        <v>0</v>
      </c>
      <c r="BF285" s="165">
        <f t="shared" si="105"/>
        <v>22151.43</v>
      </c>
      <c r="BG285" s="165">
        <f t="shared" si="106"/>
        <v>0</v>
      </c>
      <c r="BH285" s="165">
        <f t="shared" si="107"/>
        <v>0</v>
      </c>
      <c r="BI285" s="165">
        <f t="shared" si="108"/>
        <v>0</v>
      </c>
      <c r="BJ285" s="15" t="s">
        <v>134</v>
      </c>
      <c r="BK285" s="165">
        <f t="shared" si="109"/>
        <v>22151.43</v>
      </c>
      <c r="BL285" s="15" t="s">
        <v>506</v>
      </c>
      <c r="BM285" s="15" t="s">
        <v>782</v>
      </c>
    </row>
    <row r="286" spans="2:65" s="1" customFormat="1" ht="22.5" customHeight="1">
      <c r="B286" s="29"/>
      <c r="C286" s="155" t="s">
        <v>783</v>
      </c>
      <c r="D286" s="155" t="s">
        <v>128</v>
      </c>
      <c r="E286" s="156" t="s">
        <v>784</v>
      </c>
      <c r="F286" s="157" t="s">
        <v>785</v>
      </c>
      <c r="G286" s="158" t="s">
        <v>190</v>
      </c>
      <c r="H286" s="159">
        <v>8.58</v>
      </c>
      <c r="I286" s="160">
        <v>2500</v>
      </c>
      <c r="J286" s="160">
        <f t="shared" si="100"/>
        <v>21450</v>
      </c>
      <c r="K286" s="157" t="s">
        <v>18</v>
      </c>
      <c r="L286" s="49"/>
      <c r="M286" s="161" t="s">
        <v>18</v>
      </c>
      <c r="N286" s="162" t="s">
        <v>43</v>
      </c>
      <c r="O286" s="163">
        <v>0</v>
      </c>
      <c r="P286" s="163">
        <f t="shared" si="101"/>
        <v>0</v>
      </c>
      <c r="Q286" s="163">
        <v>0</v>
      </c>
      <c r="R286" s="163">
        <f t="shared" si="102"/>
        <v>0</v>
      </c>
      <c r="S286" s="163">
        <v>0</v>
      </c>
      <c r="T286" s="164">
        <f t="shared" si="103"/>
        <v>0</v>
      </c>
      <c r="AR286" s="15" t="s">
        <v>506</v>
      </c>
      <c r="AT286" s="15" t="s">
        <v>128</v>
      </c>
      <c r="AU286" s="15" t="s">
        <v>134</v>
      </c>
      <c r="AY286" s="15" t="s">
        <v>126</v>
      </c>
      <c r="BE286" s="165">
        <f t="shared" si="104"/>
        <v>0</v>
      </c>
      <c r="BF286" s="165">
        <f t="shared" si="105"/>
        <v>21450</v>
      </c>
      <c r="BG286" s="165">
        <f t="shared" si="106"/>
        <v>0</v>
      </c>
      <c r="BH286" s="165">
        <f t="shared" si="107"/>
        <v>0</v>
      </c>
      <c r="BI286" s="165">
        <f t="shared" si="108"/>
        <v>0</v>
      </c>
      <c r="BJ286" s="15" t="s">
        <v>134</v>
      </c>
      <c r="BK286" s="165">
        <f t="shared" si="109"/>
        <v>21450</v>
      </c>
      <c r="BL286" s="15" t="s">
        <v>506</v>
      </c>
      <c r="BM286" s="15" t="s">
        <v>786</v>
      </c>
    </row>
    <row r="287" spans="2:65" s="1" customFormat="1" ht="22.5" customHeight="1">
      <c r="B287" s="29"/>
      <c r="C287" s="155" t="s">
        <v>787</v>
      </c>
      <c r="D287" s="155" t="s">
        <v>128</v>
      </c>
      <c r="E287" s="156" t="s">
        <v>788</v>
      </c>
      <c r="F287" s="157" t="s">
        <v>789</v>
      </c>
      <c r="G287" s="158" t="s">
        <v>190</v>
      </c>
      <c r="H287" s="159">
        <v>6.15</v>
      </c>
      <c r="I287" s="160">
        <v>1500</v>
      </c>
      <c r="J287" s="160">
        <f t="shared" si="100"/>
        <v>9225</v>
      </c>
      <c r="K287" s="157" t="s">
        <v>18</v>
      </c>
      <c r="L287" s="49"/>
      <c r="M287" s="161" t="s">
        <v>18</v>
      </c>
      <c r="N287" s="162" t="s">
        <v>43</v>
      </c>
      <c r="O287" s="163">
        <v>0</v>
      </c>
      <c r="P287" s="163">
        <f t="shared" si="101"/>
        <v>0</v>
      </c>
      <c r="Q287" s="163">
        <v>0</v>
      </c>
      <c r="R287" s="163">
        <f t="shared" si="102"/>
        <v>0</v>
      </c>
      <c r="S287" s="163">
        <v>0</v>
      </c>
      <c r="T287" s="164">
        <f t="shared" si="103"/>
        <v>0</v>
      </c>
      <c r="AR287" s="15" t="s">
        <v>506</v>
      </c>
      <c r="AT287" s="15" t="s">
        <v>128</v>
      </c>
      <c r="AU287" s="15" t="s">
        <v>134</v>
      </c>
      <c r="AY287" s="15" t="s">
        <v>126</v>
      </c>
      <c r="BE287" s="165">
        <f t="shared" si="104"/>
        <v>0</v>
      </c>
      <c r="BF287" s="165">
        <f t="shared" si="105"/>
        <v>9225</v>
      </c>
      <c r="BG287" s="165">
        <f t="shared" si="106"/>
        <v>0</v>
      </c>
      <c r="BH287" s="165">
        <f t="shared" si="107"/>
        <v>0</v>
      </c>
      <c r="BI287" s="165">
        <f t="shared" si="108"/>
        <v>0</v>
      </c>
      <c r="BJ287" s="15" t="s">
        <v>134</v>
      </c>
      <c r="BK287" s="165">
        <f t="shared" si="109"/>
        <v>9225</v>
      </c>
      <c r="BL287" s="15" t="s">
        <v>506</v>
      </c>
      <c r="BM287" s="15" t="s">
        <v>790</v>
      </c>
    </row>
    <row r="288" spans="2:65" s="1" customFormat="1" ht="22.5" customHeight="1">
      <c r="B288" s="29"/>
      <c r="C288" s="155" t="s">
        <v>791</v>
      </c>
      <c r="D288" s="155" t="s">
        <v>128</v>
      </c>
      <c r="E288" s="156" t="s">
        <v>792</v>
      </c>
      <c r="F288" s="157" t="s">
        <v>793</v>
      </c>
      <c r="G288" s="158" t="s">
        <v>511</v>
      </c>
      <c r="H288" s="159">
        <v>411.6</v>
      </c>
      <c r="I288" s="160">
        <v>65</v>
      </c>
      <c r="J288" s="160">
        <f t="shared" si="100"/>
        <v>26754</v>
      </c>
      <c r="K288" s="157" t="s">
        <v>18</v>
      </c>
      <c r="L288" s="49"/>
      <c r="M288" s="161" t="s">
        <v>18</v>
      </c>
      <c r="N288" s="162" t="s">
        <v>43</v>
      </c>
      <c r="O288" s="163">
        <v>0</v>
      </c>
      <c r="P288" s="163">
        <f t="shared" si="101"/>
        <v>0</v>
      </c>
      <c r="Q288" s="163">
        <v>0</v>
      </c>
      <c r="R288" s="163">
        <f t="shared" si="102"/>
        <v>0</v>
      </c>
      <c r="S288" s="163">
        <v>0</v>
      </c>
      <c r="T288" s="164">
        <f t="shared" si="103"/>
        <v>0</v>
      </c>
      <c r="AR288" s="15" t="s">
        <v>133</v>
      </c>
      <c r="AT288" s="15" t="s">
        <v>128</v>
      </c>
      <c r="AU288" s="15" t="s">
        <v>134</v>
      </c>
      <c r="AY288" s="15" t="s">
        <v>126</v>
      </c>
      <c r="BE288" s="165">
        <f t="shared" si="104"/>
        <v>0</v>
      </c>
      <c r="BF288" s="165">
        <f t="shared" si="105"/>
        <v>26754</v>
      </c>
      <c r="BG288" s="165">
        <f t="shared" si="106"/>
        <v>0</v>
      </c>
      <c r="BH288" s="165">
        <f t="shared" si="107"/>
        <v>0</v>
      </c>
      <c r="BI288" s="165">
        <f t="shared" si="108"/>
        <v>0</v>
      </c>
      <c r="BJ288" s="15" t="s">
        <v>134</v>
      </c>
      <c r="BK288" s="165">
        <f t="shared" si="109"/>
        <v>26754</v>
      </c>
      <c r="BL288" s="15" t="s">
        <v>133</v>
      </c>
      <c r="BM288" s="15" t="s">
        <v>794</v>
      </c>
    </row>
    <row r="289" spans="2:65" s="1" customFormat="1" ht="22.5" customHeight="1">
      <c r="B289" s="29"/>
      <c r="C289" s="155" t="s">
        <v>795</v>
      </c>
      <c r="D289" s="155" t="s">
        <v>128</v>
      </c>
      <c r="E289" s="156" t="s">
        <v>796</v>
      </c>
      <c r="F289" s="157" t="s">
        <v>797</v>
      </c>
      <c r="G289" s="158" t="s">
        <v>511</v>
      </c>
      <c r="H289" s="159">
        <v>1556.208</v>
      </c>
      <c r="I289" s="160">
        <v>65</v>
      </c>
      <c r="J289" s="160">
        <f t="shared" si="100"/>
        <v>101153.52</v>
      </c>
      <c r="K289" s="157" t="s">
        <v>18</v>
      </c>
      <c r="L289" s="49"/>
      <c r="M289" s="161" t="s">
        <v>18</v>
      </c>
      <c r="N289" s="162" t="s">
        <v>43</v>
      </c>
      <c r="O289" s="163">
        <v>0</v>
      </c>
      <c r="P289" s="163">
        <f t="shared" si="101"/>
        <v>0</v>
      </c>
      <c r="Q289" s="163">
        <v>0</v>
      </c>
      <c r="R289" s="163">
        <f t="shared" si="102"/>
        <v>0</v>
      </c>
      <c r="S289" s="163">
        <v>0</v>
      </c>
      <c r="T289" s="164">
        <f t="shared" si="103"/>
        <v>0</v>
      </c>
      <c r="AR289" s="15" t="s">
        <v>133</v>
      </c>
      <c r="AT289" s="15" t="s">
        <v>128</v>
      </c>
      <c r="AU289" s="15" t="s">
        <v>134</v>
      </c>
      <c r="AY289" s="15" t="s">
        <v>126</v>
      </c>
      <c r="BE289" s="165">
        <f t="shared" si="104"/>
        <v>0</v>
      </c>
      <c r="BF289" s="165">
        <f t="shared" si="105"/>
        <v>101153.52</v>
      </c>
      <c r="BG289" s="165">
        <f t="shared" si="106"/>
        <v>0</v>
      </c>
      <c r="BH289" s="165">
        <f t="shared" si="107"/>
        <v>0</v>
      </c>
      <c r="BI289" s="165">
        <f t="shared" si="108"/>
        <v>0</v>
      </c>
      <c r="BJ289" s="15" t="s">
        <v>134</v>
      </c>
      <c r="BK289" s="165">
        <f t="shared" si="109"/>
        <v>101153.52</v>
      </c>
      <c r="BL289" s="15" t="s">
        <v>133</v>
      </c>
      <c r="BM289" s="15" t="s">
        <v>798</v>
      </c>
    </row>
    <row r="290" spans="2:65" s="1" customFormat="1" ht="22.5" customHeight="1">
      <c r="B290" s="29"/>
      <c r="C290" s="155" t="s">
        <v>799</v>
      </c>
      <c r="D290" s="155" t="s">
        <v>128</v>
      </c>
      <c r="E290" s="156" t="s">
        <v>800</v>
      </c>
      <c r="F290" s="157" t="s">
        <v>801</v>
      </c>
      <c r="G290" s="158" t="s">
        <v>353</v>
      </c>
      <c r="H290" s="159">
        <v>1</v>
      </c>
      <c r="I290" s="160">
        <v>2500</v>
      </c>
      <c r="J290" s="160">
        <f t="shared" si="100"/>
        <v>2500</v>
      </c>
      <c r="K290" s="157" t="s">
        <v>18</v>
      </c>
      <c r="L290" s="49"/>
      <c r="M290" s="161" t="s">
        <v>18</v>
      </c>
      <c r="N290" s="162" t="s">
        <v>43</v>
      </c>
      <c r="O290" s="163">
        <v>0</v>
      </c>
      <c r="P290" s="163">
        <f t="shared" si="101"/>
        <v>0</v>
      </c>
      <c r="Q290" s="163">
        <v>0</v>
      </c>
      <c r="R290" s="163">
        <f t="shared" si="102"/>
        <v>0</v>
      </c>
      <c r="S290" s="163">
        <v>0</v>
      </c>
      <c r="T290" s="164">
        <f t="shared" si="103"/>
        <v>0</v>
      </c>
      <c r="AR290" s="15" t="s">
        <v>506</v>
      </c>
      <c r="AT290" s="15" t="s">
        <v>128</v>
      </c>
      <c r="AU290" s="15" t="s">
        <v>134</v>
      </c>
      <c r="AY290" s="15" t="s">
        <v>126</v>
      </c>
      <c r="BE290" s="165">
        <f t="shared" si="104"/>
        <v>0</v>
      </c>
      <c r="BF290" s="165">
        <f t="shared" si="105"/>
        <v>2500</v>
      </c>
      <c r="BG290" s="165">
        <f t="shared" si="106"/>
        <v>0</v>
      </c>
      <c r="BH290" s="165">
        <f t="shared" si="107"/>
        <v>0</v>
      </c>
      <c r="BI290" s="165">
        <f t="shared" si="108"/>
        <v>0</v>
      </c>
      <c r="BJ290" s="15" t="s">
        <v>134</v>
      </c>
      <c r="BK290" s="165">
        <f t="shared" si="109"/>
        <v>2500</v>
      </c>
      <c r="BL290" s="15" t="s">
        <v>506</v>
      </c>
      <c r="BM290" s="15" t="s">
        <v>802</v>
      </c>
    </row>
    <row r="291" spans="2:65" s="1" customFormat="1" ht="31.5" customHeight="1">
      <c r="B291" s="29"/>
      <c r="C291" s="155" t="s">
        <v>803</v>
      </c>
      <c r="D291" s="155" t="s">
        <v>128</v>
      </c>
      <c r="E291" s="156" t="s">
        <v>804</v>
      </c>
      <c r="F291" s="157" t="s">
        <v>805</v>
      </c>
      <c r="G291" s="158" t="s">
        <v>759</v>
      </c>
      <c r="H291" s="159">
        <v>1203</v>
      </c>
      <c r="I291" s="160">
        <v>1.79</v>
      </c>
      <c r="J291" s="160">
        <f t="shared" si="100"/>
        <v>2153.37</v>
      </c>
      <c r="K291" s="157" t="s">
        <v>132</v>
      </c>
      <c r="L291" s="49"/>
      <c r="M291" s="161" t="s">
        <v>18</v>
      </c>
      <c r="N291" s="162" t="s">
        <v>43</v>
      </c>
      <c r="O291" s="163">
        <v>0</v>
      </c>
      <c r="P291" s="163">
        <f t="shared" si="101"/>
        <v>0</v>
      </c>
      <c r="Q291" s="163">
        <v>0</v>
      </c>
      <c r="R291" s="163">
        <f t="shared" si="102"/>
        <v>0</v>
      </c>
      <c r="S291" s="163">
        <v>0</v>
      </c>
      <c r="T291" s="164">
        <f t="shared" si="103"/>
        <v>0</v>
      </c>
      <c r="AR291" s="15" t="s">
        <v>506</v>
      </c>
      <c r="AT291" s="15" t="s">
        <v>128</v>
      </c>
      <c r="AU291" s="15" t="s">
        <v>134</v>
      </c>
      <c r="AY291" s="15" t="s">
        <v>126</v>
      </c>
      <c r="BE291" s="165">
        <f t="shared" si="104"/>
        <v>0</v>
      </c>
      <c r="BF291" s="165">
        <f t="shared" si="105"/>
        <v>2153.37</v>
      </c>
      <c r="BG291" s="165">
        <f t="shared" si="106"/>
        <v>0</v>
      </c>
      <c r="BH291" s="165">
        <f t="shared" si="107"/>
        <v>0</v>
      </c>
      <c r="BI291" s="165">
        <f t="shared" si="108"/>
        <v>0</v>
      </c>
      <c r="BJ291" s="15" t="s">
        <v>134</v>
      </c>
      <c r="BK291" s="165">
        <f t="shared" si="109"/>
        <v>2153.37</v>
      </c>
      <c r="BL291" s="15" t="s">
        <v>506</v>
      </c>
      <c r="BM291" s="15" t="s">
        <v>806</v>
      </c>
    </row>
    <row r="292" spans="2:63" s="10" customFormat="1" ht="29.9" customHeight="1">
      <c r="B292" s="139"/>
      <c r="C292" s="140"/>
      <c r="D292" s="152" t="s">
        <v>70</v>
      </c>
      <c r="E292" s="153" t="s">
        <v>807</v>
      </c>
      <c r="F292" s="153" t="s">
        <v>808</v>
      </c>
      <c r="G292" s="140"/>
      <c r="H292" s="140"/>
      <c r="I292" s="140"/>
      <c r="J292" s="154">
        <f>BK292</f>
        <v>259351.94</v>
      </c>
      <c r="K292" s="140"/>
      <c r="L292" s="144"/>
      <c r="M292" s="145"/>
      <c r="N292" s="146"/>
      <c r="O292" s="146"/>
      <c r="P292" s="147">
        <f>SUM(P293:P303)</f>
        <v>387.062895</v>
      </c>
      <c r="Q292" s="146"/>
      <c r="R292" s="147">
        <f>SUM(R293:R303)</f>
        <v>12.5534567</v>
      </c>
      <c r="S292" s="146"/>
      <c r="T292" s="148">
        <f>SUM(T293:T303)</f>
        <v>0</v>
      </c>
      <c r="AR292" s="149" t="s">
        <v>134</v>
      </c>
      <c r="AT292" s="150" t="s">
        <v>70</v>
      </c>
      <c r="AU292" s="150" t="s">
        <v>20</v>
      </c>
      <c r="AY292" s="149" t="s">
        <v>126</v>
      </c>
      <c r="BK292" s="151">
        <f>SUM(BK293:BK303)</f>
        <v>259351.94</v>
      </c>
    </row>
    <row r="293" spans="2:65" s="1" customFormat="1" ht="31.5" customHeight="1">
      <c r="B293" s="29"/>
      <c r="C293" s="155" t="s">
        <v>809</v>
      </c>
      <c r="D293" s="155" t="s">
        <v>128</v>
      </c>
      <c r="E293" s="156" t="s">
        <v>810</v>
      </c>
      <c r="F293" s="157" t="s">
        <v>811</v>
      </c>
      <c r="G293" s="158" t="s">
        <v>428</v>
      </c>
      <c r="H293" s="159">
        <v>81</v>
      </c>
      <c r="I293" s="160">
        <v>353</v>
      </c>
      <c r="J293" s="160">
        <f aca="true" t="shared" si="110" ref="J293:J298">ROUND(I293*H293,2)</f>
        <v>28593</v>
      </c>
      <c r="K293" s="157" t="s">
        <v>132</v>
      </c>
      <c r="L293" s="49"/>
      <c r="M293" s="161" t="s">
        <v>18</v>
      </c>
      <c r="N293" s="162" t="s">
        <v>43</v>
      </c>
      <c r="O293" s="163">
        <v>0.988</v>
      </c>
      <c r="P293" s="163">
        <f aca="true" t="shared" si="111" ref="P293:P298">O293*H293</f>
        <v>80.028</v>
      </c>
      <c r="Q293" s="163">
        <v>0.01212</v>
      </c>
      <c r="R293" s="163">
        <f aca="true" t="shared" si="112" ref="R293:R298">Q293*H293</f>
        <v>0.98172</v>
      </c>
      <c r="S293" s="163">
        <v>0</v>
      </c>
      <c r="T293" s="164">
        <f aca="true" t="shared" si="113" ref="T293:T298">S293*H293</f>
        <v>0</v>
      </c>
      <c r="AR293" s="15" t="s">
        <v>506</v>
      </c>
      <c r="AT293" s="15" t="s">
        <v>128</v>
      </c>
      <c r="AU293" s="15" t="s">
        <v>134</v>
      </c>
      <c r="AY293" s="15" t="s">
        <v>126</v>
      </c>
      <c r="BE293" s="165">
        <f aca="true" t="shared" si="114" ref="BE293:BE298">IF(N293="základní",J293,0)</f>
        <v>0</v>
      </c>
      <c r="BF293" s="165">
        <f aca="true" t="shared" si="115" ref="BF293:BF298">IF(N293="snížená",J293,0)</f>
        <v>28593</v>
      </c>
      <c r="BG293" s="165">
        <f aca="true" t="shared" si="116" ref="BG293:BG298">IF(N293="zákl. přenesená",J293,0)</f>
        <v>0</v>
      </c>
      <c r="BH293" s="165">
        <f aca="true" t="shared" si="117" ref="BH293:BH298">IF(N293="sníž. přenesená",J293,0)</f>
        <v>0</v>
      </c>
      <c r="BI293" s="165">
        <f aca="true" t="shared" si="118" ref="BI293:BI298">IF(N293="nulová",J293,0)</f>
        <v>0</v>
      </c>
      <c r="BJ293" s="15" t="s">
        <v>134</v>
      </c>
      <c r="BK293" s="165">
        <f aca="true" t="shared" si="119" ref="BK293:BK298">ROUND(I293*H293,2)</f>
        <v>28593</v>
      </c>
      <c r="BL293" s="15" t="s">
        <v>506</v>
      </c>
      <c r="BM293" s="15" t="s">
        <v>812</v>
      </c>
    </row>
    <row r="294" spans="2:65" s="1" customFormat="1" ht="22.5" customHeight="1">
      <c r="B294" s="29"/>
      <c r="C294" s="176" t="s">
        <v>813</v>
      </c>
      <c r="D294" s="176" t="s">
        <v>201</v>
      </c>
      <c r="E294" s="177" t="s">
        <v>814</v>
      </c>
      <c r="F294" s="178" t="s">
        <v>815</v>
      </c>
      <c r="G294" s="179" t="s">
        <v>190</v>
      </c>
      <c r="H294" s="180">
        <v>21.264</v>
      </c>
      <c r="I294" s="181">
        <v>403</v>
      </c>
      <c r="J294" s="181">
        <f t="shared" si="110"/>
        <v>8569.39</v>
      </c>
      <c r="K294" s="178" t="s">
        <v>132</v>
      </c>
      <c r="L294" s="182"/>
      <c r="M294" s="183" t="s">
        <v>18</v>
      </c>
      <c r="N294" s="184" t="s">
        <v>43</v>
      </c>
      <c r="O294" s="163">
        <v>0</v>
      </c>
      <c r="P294" s="163">
        <f t="shared" si="111"/>
        <v>0</v>
      </c>
      <c r="Q294" s="163">
        <v>0.0192</v>
      </c>
      <c r="R294" s="163">
        <f t="shared" si="112"/>
        <v>0.40826879999999993</v>
      </c>
      <c r="S294" s="163">
        <v>0</v>
      </c>
      <c r="T294" s="164">
        <f t="shared" si="113"/>
        <v>0</v>
      </c>
      <c r="AR294" s="15" t="s">
        <v>340</v>
      </c>
      <c r="AT294" s="15" t="s">
        <v>201</v>
      </c>
      <c r="AU294" s="15" t="s">
        <v>134</v>
      </c>
      <c r="AY294" s="15" t="s">
        <v>126</v>
      </c>
      <c r="BE294" s="165">
        <f t="shared" si="114"/>
        <v>0</v>
      </c>
      <c r="BF294" s="165">
        <f t="shared" si="115"/>
        <v>8569.39</v>
      </c>
      <c r="BG294" s="165">
        <f t="shared" si="116"/>
        <v>0</v>
      </c>
      <c r="BH294" s="165">
        <f t="shared" si="117"/>
        <v>0</v>
      </c>
      <c r="BI294" s="165">
        <f t="shared" si="118"/>
        <v>0</v>
      </c>
      <c r="BJ294" s="15" t="s">
        <v>134</v>
      </c>
      <c r="BK294" s="165">
        <f t="shared" si="119"/>
        <v>8569.39</v>
      </c>
      <c r="BL294" s="15" t="s">
        <v>506</v>
      </c>
      <c r="BM294" s="15" t="s">
        <v>816</v>
      </c>
    </row>
    <row r="295" spans="2:65" s="1" customFormat="1" ht="31.5" customHeight="1">
      <c r="B295" s="29"/>
      <c r="C295" s="155" t="s">
        <v>817</v>
      </c>
      <c r="D295" s="155" t="s">
        <v>128</v>
      </c>
      <c r="E295" s="156" t="s">
        <v>818</v>
      </c>
      <c r="F295" s="157" t="s">
        <v>819</v>
      </c>
      <c r="G295" s="158" t="s">
        <v>428</v>
      </c>
      <c r="H295" s="159">
        <v>81</v>
      </c>
      <c r="I295" s="160">
        <v>182</v>
      </c>
      <c r="J295" s="160">
        <f t="shared" si="110"/>
        <v>14742</v>
      </c>
      <c r="K295" s="157" t="s">
        <v>132</v>
      </c>
      <c r="L295" s="49"/>
      <c r="M295" s="161" t="s">
        <v>18</v>
      </c>
      <c r="N295" s="162" t="s">
        <v>43</v>
      </c>
      <c r="O295" s="163">
        <v>0.507</v>
      </c>
      <c r="P295" s="163">
        <f t="shared" si="111"/>
        <v>41.067</v>
      </c>
      <c r="Q295" s="163">
        <v>0.00641</v>
      </c>
      <c r="R295" s="163">
        <f t="shared" si="112"/>
        <v>0.51921</v>
      </c>
      <c r="S295" s="163">
        <v>0</v>
      </c>
      <c r="T295" s="164">
        <f t="shared" si="113"/>
        <v>0</v>
      </c>
      <c r="AR295" s="15" t="s">
        <v>506</v>
      </c>
      <c r="AT295" s="15" t="s">
        <v>128</v>
      </c>
      <c r="AU295" s="15" t="s">
        <v>134</v>
      </c>
      <c r="AY295" s="15" t="s">
        <v>126</v>
      </c>
      <c r="BE295" s="165">
        <f t="shared" si="114"/>
        <v>0</v>
      </c>
      <c r="BF295" s="165">
        <f t="shared" si="115"/>
        <v>14742</v>
      </c>
      <c r="BG295" s="165">
        <f t="shared" si="116"/>
        <v>0</v>
      </c>
      <c r="BH295" s="165">
        <f t="shared" si="117"/>
        <v>0</v>
      </c>
      <c r="BI295" s="165">
        <f t="shared" si="118"/>
        <v>0</v>
      </c>
      <c r="BJ295" s="15" t="s">
        <v>134</v>
      </c>
      <c r="BK295" s="165">
        <f t="shared" si="119"/>
        <v>14742</v>
      </c>
      <c r="BL295" s="15" t="s">
        <v>506</v>
      </c>
      <c r="BM295" s="15" t="s">
        <v>820</v>
      </c>
    </row>
    <row r="296" spans="2:65" s="1" customFormat="1" ht="22.5" customHeight="1">
      <c r="B296" s="29"/>
      <c r="C296" s="176" t="s">
        <v>821</v>
      </c>
      <c r="D296" s="176" t="s">
        <v>201</v>
      </c>
      <c r="E296" s="177" t="s">
        <v>814</v>
      </c>
      <c r="F296" s="178" t="s">
        <v>815</v>
      </c>
      <c r="G296" s="179" t="s">
        <v>190</v>
      </c>
      <c r="H296" s="180">
        <v>25.515</v>
      </c>
      <c r="I296" s="181">
        <v>403</v>
      </c>
      <c r="J296" s="181">
        <f t="shared" si="110"/>
        <v>10282.55</v>
      </c>
      <c r="K296" s="178" t="s">
        <v>132</v>
      </c>
      <c r="L296" s="182"/>
      <c r="M296" s="183" t="s">
        <v>18</v>
      </c>
      <c r="N296" s="184" t="s">
        <v>43</v>
      </c>
      <c r="O296" s="163">
        <v>0</v>
      </c>
      <c r="P296" s="163">
        <f t="shared" si="111"/>
        <v>0</v>
      </c>
      <c r="Q296" s="163">
        <v>0.0192</v>
      </c>
      <c r="R296" s="163">
        <f t="shared" si="112"/>
        <v>0.489888</v>
      </c>
      <c r="S296" s="163">
        <v>0</v>
      </c>
      <c r="T296" s="164">
        <f t="shared" si="113"/>
        <v>0</v>
      </c>
      <c r="AR296" s="15" t="s">
        <v>340</v>
      </c>
      <c r="AT296" s="15" t="s">
        <v>201</v>
      </c>
      <c r="AU296" s="15" t="s">
        <v>134</v>
      </c>
      <c r="AY296" s="15" t="s">
        <v>126</v>
      </c>
      <c r="BE296" s="165">
        <f t="shared" si="114"/>
        <v>0</v>
      </c>
      <c r="BF296" s="165">
        <f t="shared" si="115"/>
        <v>10282.55</v>
      </c>
      <c r="BG296" s="165">
        <f t="shared" si="116"/>
        <v>0</v>
      </c>
      <c r="BH296" s="165">
        <f t="shared" si="117"/>
        <v>0</v>
      </c>
      <c r="BI296" s="165">
        <f t="shared" si="118"/>
        <v>0</v>
      </c>
      <c r="BJ296" s="15" t="s">
        <v>134</v>
      </c>
      <c r="BK296" s="165">
        <f t="shared" si="119"/>
        <v>10282.55</v>
      </c>
      <c r="BL296" s="15" t="s">
        <v>506</v>
      </c>
      <c r="BM296" s="15" t="s">
        <v>822</v>
      </c>
    </row>
    <row r="297" spans="2:65" s="1" customFormat="1" ht="31.5" customHeight="1">
      <c r="B297" s="29"/>
      <c r="C297" s="155" t="s">
        <v>823</v>
      </c>
      <c r="D297" s="155" t="s">
        <v>128</v>
      </c>
      <c r="E297" s="156" t="s">
        <v>824</v>
      </c>
      <c r="F297" s="157" t="s">
        <v>825</v>
      </c>
      <c r="G297" s="158" t="s">
        <v>428</v>
      </c>
      <c r="H297" s="159">
        <v>102.05</v>
      </c>
      <c r="I297" s="160">
        <v>75.9</v>
      </c>
      <c r="J297" s="160">
        <f t="shared" si="110"/>
        <v>7745.6</v>
      </c>
      <c r="K297" s="157" t="s">
        <v>132</v>
      </c>
      <c r="L297" s="49"/>
      <c r="M297" s="161" t="s">
        <v>18</v>
      </c>
      <c r="N297" s="162" t="s">
        <v>43</v>
      </c>
      <c r="O297" s="163">
        <v>0.209</v>
      </c>
      <c r="P297" s="163">
        <f t="shared" si="111"/>
        <v>21.32845</v>
      </c>
      <c r="Q297" s="163">
        <v>0.00043</v>
      </c>
      <c r="R297" s="163">
        <f t="shared" si="112"/>
        <v>0.0438815</v>
      </c>
      <c r="S297" s="163">
        <v>0</v>
      </c>
      <c r="T297" s="164">
        <f t="shared" si="113"/>
        <v>0</v>
      </c>
      <c r="AR297" s="15" t="s">
        <v>506</v>
      </c>
      <c r="AT297" s="15" t="s">
        <v>128</v>
      </c>
      <c r="AU297" s="15" t="s">
        <v>134</v>
      </c>
      <c r="AY297" s="15" t="s">
        <v>126</v>
      </c>
      <c r="BE297" s="165">
        <f t="shared" si="114"/>
        <v>0</v>
      </c>
      <c r="BF297" s="165">
        <f t="shared" si="115"/>
        <v>7745.6</v>
      </c>
      <c r="BG297" s="165">
        <f t="shared" si="116"/>
        <v>0</v>
      </c>
      <c r="BH297" s="165">
        <f t="shared" si="117"/>
        <v>0</v>
      </c>
      <c r="BI297" s="165">
        <f t="shared" si="118"/>
        <v>0</v>
      </c>
      <c r="BJ297" s="15" t="s">
        <v>134</v>
      </c>
      <c r="BK297" s="165">
        <f t="shared" si="119"/>
        <v>7745.6</v>
      </c>
      <c r="BL297" s="15" t="s">
        <v>506</v>
      </c>
      <c r="BM297" s="15" t="s">
        <v>826</v>
      </c>
    </row>
    <row r="298" spans="2:65" s="1" customFormat="1" ht="22.5" customHeight="1">
      <c r="B298" s="29"/>
      <c r="C298" s="176" t="s">
        <v>827</v>
      </c>
      <c r="D298" s="176" t="s">
        <v>201</v>
      </c>
      <c r="E298" s="177" t="s">
        <v>828</v>
      </c>
      <c r="F298" s="178" t="s">
        <v>829</v>
      </c>
      <c r="G298" s="179" t="s">
        <v>222</v>
      </c>
      <c r="H298" s="180">
        <v>385</v>
      </c>
      <c r="I298" s="181">
        <v>38.3</v>
      </c>
      <c r="J298" s="181">
        <f t="shared" si="110"/>
        <v>14745.5</v>
      </c>
      <c r="K298" s="178" t="s">
        <v>132</v>
      </c>
      <c r="L298" s="182"/>
      <c r="M298" s="183" t="s">
        <v>18</v>
      </c>
      <c r="N298" s="184" t="s">
        <v>43</v>
      </c>
      <c r="O298" s="163">
        <v>0</v>
      </c>
      <c r="P298" s="163">
        <f t="shared" si="111"/>
        <v>0</v>
      </c>
      <c r="Q298" s="163">
        <v>0.00036</v>
      </c>
      <c r="R298" s="163">
        <f t="shared" si="112"/>
        <v>0.1386</v>
      </c>
      <c r="S298" s="163">
        <v>0</v>
      </c>
      <c r="T298" s="164">
        <f t="shared" si="113"/>
        <v>0</v>
      </c>
      <c r="AR298" s="15" t="s">
        <v>340</v>
      </c>
      <c r="AT298" s="15" t="s">
        <v>201</v>
      </c>
      <c r="AU298" s="15" t="s">
        <v>134</v>
      </c>
      <c r="AY298" s="15" t="s">
        <v>126</v>
      </c>
      <c r="BE298" s="165">
        <f t="shared" si="114"/>
        <v>0</v>
      </c>
      <c r="BF298" s="165">
        <f t="shared" si="115"/>
        <v>14745.5</v>
      </c>
      <c r="BG298" s="165">
        <f t="shared" si="116"/>
        <v>0</v>
      </c>
      <c r="BH298" s="165">
        <f t="shared" si="117"/>
        <v>0</v>
      </c>
      <c r="BI298" s="165">
        <f t="shared" si="118"/>
        <v>0</v>
      </c>
      <c r="BJ298" s="15" t="s">
        <v>134</v>
      </c>
      <c r="BK298" s="165">
        <f t="shared" si="119"/>
        <v>14745.5</v>
      </c>
      <c r="BL298" s="15" t="s">
        <v>506</v>
      </c>
      <c r="BM298" s="15" t="s">
        <v>830</v>
      </c>
    </row>
    <row r="299" spans="2:51" s="11" customFormat="1" ht="12">
      <c r="B299" s="166"/>
      <c r="C299" s="167"/>
      <c r="D299" s="168" t="s">
        <v>155</v>
      </c>
      <c r="E299" s="167"/>
      <c r="F299" s="169" t="s">
        <v>831</v>
      </c>
      <c r="G299" s="167"/>
      <c r="H299" s="170">
        <v>385</v>
      </c>
      <c r="I299" s="167"/>
      <c r="J299" s="167"/>
      <c r="K299" s="167"/>
      <c r="L299" s="171"/>
      <c r="M299" s="172"/>
      <c r="N299" s="173"/>
      <c r="O299" s="173"/>
      <c r="P299" s="173"/>
      <c r="Q299" s="173"/>
      <c r="R299" s="173"/>
      <c r="S299" s="173"/>
      <c r="T299" s="174"/>
      <c r="AT299" s="175" t="s">
        <v>155</v>
      </c>
      <c r="AU299" s="175" t="s">
        <v>134</v>
      </c>
      <c r="AV299" s="11" t="s">
        <v>134</v>
      </c>
      <c r="AW299" s="11" t="s">
        <v>4</v>
      </c>
      <c r="AX299" s="11" t="s">
        <v>20</v>
      </c>
      <c r="AY299" s="175" t="s">
        <v>126</v>
      </c>
    </row>
    <row r="300" spans="2:65" s="1" customFormat="1" ht="31.5" customHeight="1">
      <c r="B300" s="29"/>
      <c r="C300" s="155" t="s">
        <v>832</v>
      </c>
      <c r="D300" s="155" t="s">
        <v>128</v>
      </c>
      <c r="E300" s="156" t="s">
        <v>833</v>
      </c>
      <c r="F300" s="157" t="s">
        <v>834</v>
      </c>
      <c r="G300" s="158" t="s">
        <v>190</v>
      </c>
      <c r="H300" s="159">
        <v>167.1</v>
      </c>
      <c r="I300" s="160">
        <v>545</v>
      </c>
      <c r="J300" s="160">
        <f>ROUND(I300*H300,2)</f>
        <v>91069.5</v>
      </c>
      <c r="K300" s="157" t="s">
        <v>132</v>
      </c>
      <c r="L300" s="49"/>
      <c r="M300" s="161" t="s">
        <v>18</v>
      </c>
      <c r="N300" s="162" t="s">
        <v>43</v>
      </c>
      <c r="O300" s="163">
        <v>1.369</v>
      </c>
      <c r="P300" s="163">
        <f>O300*H300</f>
        <v>228.7599</v>
      </c>
      <c r="Q300" s="163">
        <v>0.0375</v>
      </c>
      <c r="R300" s="163">
        <f>Q300*H300</f>
        <v>6.266249999999999</v>
      </c>
      <c r="S300" s="163">
        <v>0</v>
      </c>
      <c r="T300" s="164">
        <f>S300*H300</f>
        <v>0</v>
      </c>
      <c r="AR300" s="15" t="s">
        <v>506</v>
      </c>
      <c r="AT300" s="15" t="s">
        <v>128</v>
      </c>
      <c r="AU300" s="15" t="s">
        <v>134</v>
      </c>
      <c r="AY300" s="15" t="s">
        <v>126</v>
      </c>
      <c r="BE300" s="165">
        <f>IF(N300="základní",J300,0)</f>
        <v>0</v>
      </c>
      <c r="BF300" s="165">
        <f>IF(N300="snížená",J300,0)</f>
        <v>91069.5</v>
      </c>
      <c r="BG300" s="165">
        <f>IF(N300="zákl. přenesená",J300,0)</f>
        <v>0</v>
      </c>
      <c r="BH300" s="165">
        <f>IF(N300="sníž. přenesená",J300,0)</f>
        <v>0</v>
      </c>
      <c r="BI300" s="165">
        <f>IF(N300="nulová",J300,0)</f>
        <v>0</v>
      </c>
      <c r="BJ300" s="15" t="s">
        <v>134</v>
      </c>
      <c r="BK300" s="165">
        <f>ROUND(I300*H300,2)</f>
        <v>91069.5</v>
      </c>
      <c r="BL300" s="15" t="s">
        <v>506</v>
      </c>
      <c r="BM300" s="15" t="s">
        <v>835</v>
      </c>
    </row>
    <row r="301" spans="2:65" s="1" customFormat="1" ht="22.5" customHeight="1">
      <c r="B301" s="29"/>
      <c r="C301" s="176" t="s">
        <v>836</v>
      </c>
      <c r="D301" s="176" t="s">
        <v>201</v>
      </c>
      <c r="E301" s="177" t="s">
        <v>814</v>
      </c>
      <c r="F301" s="178" t="s">
        <v>815</v>
      </c>
      <c r="G301" s="179" t="s">
        <v>190</v>
      </c>
      <c r="H301" s="180">
        <v>193.002</v>
      </c>
      <c r="I301" s="181">
        <v>403</v>
      </c>
      <c r="J301" s="181">
        <f>ROUND(I301*H301,2)</f>
        <v>77779.81</v>
      </c>
      <c r="K301" s="178" t="s">
        <v>132</v>
      </c>
      <c r="L301" s="182"/>
      <c r="M301" s="183" t="s">
        <v>18</v>
      </c>
      <c r="N301" s="184" t="s">
        <v>43</v>
      </c>
      <c r="O301" s="163">
        <v>0</v>
      </c>
      <c r="P301" s="163">
        <f>O301*H301</f>
        <v>0</v>
      </c>
      <c r="Q301" s="163">
        <v>0.0192</v>
      </c>
      <c r="R301" s="163">
        <f>Q301*H301</f>
        <v>3.7056383999999998</v>
      </c>
      <c r="S301" s="163">
        <v>0</v>
      </c>
      <c r="T301" s="164">
        <f>S301*H301</f>
        <v>0</v>
      </c>
      <c r="AR301" s="15" t="s">
        <v>340</v>
      </c>
      <c r="AT301" s="15" t="s">
        <v>201</v>
      </c>
      <c r="AU301" s="15" t="s">
        <v>134</v>
      </c>
      <c r="AY301" s="15" t="s">
        <v>126</v>
      </c>
      <c r="BE301" s="165">
        <f>IF(N301="základní",J301,0)</f>
        <v>0</v>
      </c>
      <c r="BF301" s="165">
        <f>IF(N301="snížená",J301,0)</f>
        <v>77779.81</v>
      </c>
      <c r="BG301" s="165">
        <f>IF(N301="zákl. přenesená",J301,0)</f>
        <v>0</v>
      </c>
      <c r="BH301" s="165">
        <f>IF(N301="sníž. přenesená",J301,0)</f>
        <v>0</v>
      </c>
      <c r="BI301" s="165">
        <f>IF(N301="nulová",J301,0)</f>
        <v>0</v>
      </c>
      <c r="BJ301" s="15" t="s">
        <v>134</v>
      </c>
      <c r="BK301" s="165">
        <f>ROUND(I301*H301,2)</f>
        <v>77779.81</v>
      </c>
      <c r="BL301" s="15" t="s">
        <v>506</v>
      </c>
      <c r="BM301" s="15" t="s">
        <v>837</v>
      </c>
    </row>
    <row r="302" spans="2:51" s="11" customFormat="1" ht="12">
      <c r="B302" s="166"/>
      <c r="C302" s="167"/>
      <c r="D302" s="168" t="s">
        <v>155</v>
      </c>
      <c r="E302" s="167"/>
      <c r="F302" s="169" t="s">
        <v>838</v>
      </c>
      <c r="G302" s="167"/>
      <c r="H302" s="170">
        <v>193.002</v>
      </c>
      <c r="I302" s="167"/>
      <c r="J302" s="167"/>
      <c r="K302" s="167"/>
      <c r="L302" s="171"/>
      <c r="M302" s="172"/>
      <c r="N302" s="173"/>
      <c r="O302" s="173"/>
      <c r="P302" s="173"/>
      <c r="Q302" s="173"/>
      <c r="R302" s="173"/>
      <c r="S302" s="173"/>
      <c r="T302" s="174"/>
      <c r="AT302" s="175" t="s">
        <v>155</v>
      </c>
      <c r="AU302" s="175" t="s">
        <v>134</v>
      </c>
      <c r="AV302" s="11" t="s">
        <v>134</v>
      </c>
      <c r="AW302" s="11" t="s">
        <v>4</v>
      </c>
      <c r="AX302" s="11" t="s">
        <v>20</v>
      </c>
      <c r="AY302" s="175" t="s">
        <v>126</v>
      </c>
    </row>
    <row r="303" spans="2:65" s="1" customFormat="1" ht="31.5" customHeight="1">
      <c r="B303" s="29"/>
      <c r="C303" s="155" t="s">
        <v>839</v>
      </c>
      <c r="D303" s="155" t="s">
        <v>128</v>
      </c>
      <c r="E303" s="156" t="s">
        <v>840</v>
      </c>
      <c r="F303" s="157" t="s">
        <v>841</v>
      </c>
      <c r="G303" s="158" t="s">
        <v>168</v>
      </c>
      <c r="H303" s="159">
        <v>12.553</v>
      </c>
      <c r="I303" s="160">
        <v>464</v>
      </c>
      <c r="J303" s="160">
        <f>ROUND(I303*H303,2)</f>
        <v>5824.59</v>
      </c>
      <c r="K303" s="157" t="s">
        <v>132</v>
      </c>
      <c r="L303" s="49"/>
      <c r="M303" s="161" t="s">
        <v>18</v>
      </c>
      <c r="N303" s="162" t="s">
        <v>43</v>
      </c>
      <c r="O303" s="163">
        <v>1.265</v>
      </c>
      <c r="P303" s="163">
        <f>O303*H303</f>
        <v>15.879545</v>
      </c>
      <c r="Q303" s="163">
        <v>0</v>
      </c>
      <c r="R303" s="163">
        <f>Q303*H303</f>
        <v>0</v>
      </c>
      <c r="S303" s="163">
        <v>0</v>
      </c>
      <c r="T303" s="164">
        <f>S303*H303</f>
        <v>0</v>
      </c>
      <c r="AR303" s="15" t="s">
        <v>506</v>
      </c>
      <c r="AT303" s="15" t="s">
        <v>128</v>
      </c>
      <c r="AU303" s="15" t="s">
        <v>134</v>
      </c>
      <c r="AY303" s="15" t="s">
        <v>126</v>
      </c>
      <c r="BE303" s="165">
        <f>IF(N303="základní",J303,0)</f>
        <v>0</v>
      </c>
      <c r="BF303" s="165">
        <f>IF(N303="snížená",J303,0)</f>
        <v>5824.59</v>
      </c>
      <c r="BG303" s="165">
        <f>IF(N303="zákl. přenesená",J303,0)</f>
        <v>0</v>
      </c>
      <c r="BH303" s="165">
        <f>IF(N303="sníž. přenesená",J303,0)</f>
        <v>0</v>
      </c>
      <c r="BI303" s="165">
        <f>IF(N303="nulová",J303,0)</f>
        <v>0</v>
      </c>
      <c r="BJ303" s="15" t="s">
        <v>134</v>
      </c>
      <c r="BK303" s="165">
        <f>ROUND(I303*H303,2)</f>
        <v>5824.59</v>
      </c>
      <c r="BL303" s="15" t="s">
        <v>506</v>
      </c>
      <c r="BM303" s="15" t="s">
        <v>842</v>
      </c>
    </row>
    <row r="304" spans="2:63" s="10" customFormat="1" ht="29.9" customHeight="1">
      <c r="B304" s="139"/>
      <c r="C304" s="140"/>
      <c r="D304" s="152" t="s">
        <v>70</v>
      </c>
      <c r="E304" s="153" t="s">
        <v>843</v>
      </c>
      <c r="F304" s="153" t="s">
        <v>844</v>
      </c>
      <c r="G304" s="140"/>
      <c r="H304" s="140"/>
      <c r="I304" s="140"/>
      <c r="J304" s="154">
        <f>BK304</f>
        <v>216297.79</v>
      </c>
      <c r="K304" s="140"/>
      <c r="L304" s="144"/>
      <c r="M304" s="145"/>
      <c r="N304" s="146"/>
      <c r="O304" s="146"/>
      <c r="P304" s="147">
        <f>SUM(P305:P308)</f>
        <v>212.51792000000003</v>
      </c>
      <c r="Q304" s="146"/>
      <c r="R304" s="147">
        <f>SUM(R305:R308)</f>
        <v>5.0563975</v>
      </c>
      <c r="S304" s="146"/>
      <c r="T304" s="148">
        <f>SUM(T305:T308)</f>
        <v>3.1102</v>
      </c>
      <c r="AR304" s="149" t="s">
        <v>134</v>
      </c>
      <c r="AT304" s="150" t="s">
        <v>70</v>
      </c>
      <c r="AU304" s="150" t="s">
        <v>20</v>
      </c>
      <c r="AY304" s="149" t="s">
        <v>126</v>
      </c>
      <c r="BK304" s="151">
        <f>SUM(BK305:BK308)</f>
        <v>216297.79</v>
      </c>
    </row>
    <row r="305" spans="2:65" s="1" customFormat="1" ht="22.5" customHeight="1">
      <c r="B305" s="29"/>
      <c r="C305" s="155" t="s">
        <v>845</v>
      </c>
      <c r="D305" s="155" t="s">
        <v>128</v>
      </c>
      <c r="E305" s="156" t="s">
        <v>846</v>
      </c>
      <c r="F305" s="157" t="s">
        <v>847</v>
      </c>
      <c r="G305" s="158" t="s">
        <v>190</v>
      </c>
      <c r="H305" s="159">
        <v>155.51</v>
      </c>
      <c r="I305" s="160">
        <v>54.8</v>
      </c>
      <c r="J305" s="160">
        <f>ROUND(I305*H305,2)</f>
        <v>8521.95</v>
      </c>
      <c r="K305" s="157" t="s">
        <v>132</v>
      </c>
      <c r="L305" s="49"/>
      <c r="M305" s="161" t="s">
        <v>18</v>
      </c>
      <c r="N305" s="162" t="s">
        <v>43</v>
      </c>
      <c r="O305" s="163">
        <v>0.19</v>
      </c>
      <c r="P305" s="163">
        <f>O305*H305</f>
        <v>29.546899999999997</v>
      </c>
      <c r="Q305" s="163">
        <v>0</v>
      </c>
      <c r="R305" s="163">
        <f>Q305*H305</f>
        <v>0</v>
      </c>
      <c r="S305" s="163">
        <v>0.02</v>
      </c>
      <c r="T305" s="164">
        <f>S305*H305</f>
        <v>3.1102</v>
      </c>
      <c r="AR305" s="15" t="s">
        <v>506</v>
      </c>
      <c r="AT305" s="15" t="s">
        <v>128</v>
      </c>
      <c r="AU305" s="15" t="s">
        <v>134</v>
      </c>
      <c r="AY305" s="15" t="s">
        <v>126</v>
      </c>
      <c r="BE305" s="165">
        <f>IF(N305="základní",J305,0)</f>
        <v>0</v>
      </c>
      <c r="BF305" s="165">
        <f>IF(N305="snížená",J305,0)</f>
        <v>8521.95</v>
      </c>
      <c r="BG305" s="165">
        <f>IF(N305="zákl. přenesená",J305,0)</f>
        <v>0</v>
      </c>
      <c r="BH305" s="165">
        <f>IF(N305="sníž. přenesená",J305,0)</f>
        <v>0</v>
      </c>
      <c r="BI305" s="165">
        <f>IF(N305="nulová",J305,0)</f>
        <v>0</v>
      </c>
      <c r="BJ305" s="15" t="s">
        <v>134</v>
      </c>
      <c r="BK305" s="165">
        <f>ROUND(I305*H305,2)</f>
        <v>8521.95</v>
      </c>
      <c r="BL305" s="15" t="s">
        <v>506</v>
      </c>
      <c r="BM305" s="15" t="s">
        <v>848</v>
      </c>
    </row>
    <row r="306" spans="2:65" s="1" customFormat="1" ht="31.5" customHeight="1">
      <c r="B306" s="29"/>
      <c r="C306" s="155" t="s">
        <v>849</v>
      </c>
      <c r="D306" s="155" t="s">
        <v>128</v>
      </c>
      <c r="E306" s="156" t="s">
        <v>850</v>
      </c>
      <c r="F306" s="157" t="s">
        <v>851</v>
      </c>
      <c r="G306" s="158" t="s">
        <v>190</v>
      </c>
      <c r="H306" s="159">
        <v>262.67</v>
      </c>
      <c r="I306" s="160">
        <v>187</v>
      </c>
      <c r="J306" s="160">
        <f>ROUND(I306*H306,2)</f>
        <v>49119.29</v>
      </c>
      <c r="K306" s="157" t="s">
        <v>132</v>
      </c>
      <c r="L306" s="49"/>
      <c r="M306" s="161" t="s">
        <v>18</v>
      </c>
      <c r="N306" s="162" t="s">
        <v>43</v>
      </c>
      <c r="O306" s="163">
        <v>0.65</v>
      </c>
      <c r="P306" s="163">
        <f>O306*H306</f>
        <v>170.73550000000003</v>
      </c>
      <c r="Q306" s="163">
        <v>0</v>
      </c>
      <c r="R306" s="163">
        <f>Q306*H306</f>
        <v>0</v>
      </c>
      <c r="S306" s="163">
        <v>0</v>
      </c>
      <c r="T306" s="164">
        <f>S306*H306</f>
        <v>0</v>
      </c>
      <c r="AR306" s="15" t="s">
        <v>506</v>
      </c>
      <c r="AT306" s="15" t="s">
        <v>128</v>
      </c>
      <c r="AU306" s="15" t="s">
        <v>134</v>
      </c>
      <c r="AY306" s="15" t="s">
        <v>126</v>
      </c>
      <c r="BE306" s="165">
        <f>IF(N306="základní",J306,0)</f>
        <v>0</v>
      </c>
      <c r="BF306" s="165">
        <f>IF(N306="snížená",J306,0)</f>
        <v>49119.29</v>
      </c>
      <c r="BG306" s="165">
        <f>IF(N306="zákl. přenesená",J306,0)</f>
        <v>0</v>
      </c>
      <c r="BH306" s="165">
        <f>IF(N306="sníž. přenesená",J306,0)</f>
        <v>0</v>
      </c>
      <c r="BI306" s="165">
        <f>IF(N306="nulová",J306,0)</f>
        <v>0</v>
      </c>
      <c r="BJ306" s="15" t="s">
        <v>134</v>
      </c>
      <c r="BK306" s="165">
        <f>ROUND(I306*H306,2)</f>
        <v>49119.29</v>
      </c>
      <c r="BL306" s="15" t="s">
        <v>506</v>
      </c>
      <c r="BM306" s="15" t="s">
        <v>852</v>
      </c>
    </row>
    <row r="307" spans="2:65" s="1" customFormat="1" ht="22.5" customHeight="1">
      <c r="B307" s="29"/>
      <c r="C307" s="176" t="s">
        <v>853</v>
      </c>
      <c r="D307" s="176" t="s">
        <v>201</v>
      </c>
      <c r="E307" s="177" t="s">
        <v>854</v>
      </c>
      <c r="F307" s="178" t="s">
        <v>855</v>
      </c>
      <c r="G307" s="179" t="s">
        <v>190</v>
      </c>
      <c r="H307" s="180">
        <v>262.67</v>
      </c>
      <c r="I307" s="181">
        <v>588</v>
      </c>
      <c r="J307" s="181">
        <f>ROUND(I307*H307,2)</f>
        <v>154449.96</v>
      </c>
      <c r="K307" s="178" t="s">
        <v>132</v>
      </c>
      <c r="L307" s="182"/>
      <c r="M307" s="183" t="s">
        <v>18</v>
      </c>
      <c r="N307" s="184" t="s">
        <v>43</v>
      </c>
      <c r="O307" s="163">
        <v>0</v>
      </c>
      <c r="P307" s="163">
        <f>O307*H307</f>
        <v>0</v>
      </c>
      <c r="Q307" s="163">
        <v>0.01925</v>
      </c>
      <c r="R307" s="163">
        <f>Q307*H307</f>
        <v>5.0563975</v>
      </c>
      <c r="S307" s="163">
        <v>0</v>
      </c>
      <c r="T307" s="164">
        <f>S307*H307</f>
        <v>0</v>
      </c>
      <c r="AR307" s="15" t="s">
        <v>340</v>
      </c>
      <c r="AT307" s="15" t="s">
        <v>201</v>
      </c>
      <c r="AU307" s="15" t="s">
        <v>134</v>
      </c>
      <c r="AY307" s="15" t="s">
        <v>126</v>
      </c>
      <c r="BE307" s="165">
        <f>IF(N307="základní",J307,0)</f>
        <v>0</v>
      </c>
      <c r="BF307" s="165">
        <f>IF(N307="snížená",J307,0)</f>
        <v>154449.96</v>
      </c>
      <c r="BG307" s="165">
        <f>IF(N307="zákl. přenesená",J307,0)</f>
        <v>0</v>
      </c>
      <c r="BH307" s="165">
        <f>IF(N307="sníž. přenesená",J307,0)</f>
        <v>0</v>
      </c>
      <c r="BI307" s="165">
        <f>IF(N307="nulová",J307,0)</f>
        <v>0</v>
      </c>
      <c r="BJ307" s="15" t="s">
        <v>134</v>
      </c>
      <c r="BK307" s="165">
        <f>ROUND(I307*H307,2)</f>
        <v>154449.96</v>
      </c>
      <c r="BL307" s="15" t="s">
        <v>506</v>
      </c>
      <c r="BM307" s="15" t="s">
        <v>856</v>
      </c>
    </row>
    <row r="308" spans="2:65" s="1" customFormat="1" ht="31.5" customHeight="1">
      <c r="B308" s="29"/>
      <c r="C308" s="155" t="s">
        <v>857</v>
      </c>
      <c r="D308" s="155" t="s">
        <v>128</v>
      </c>
      <c r="E308" s="156" t="s">
        <v>858</v>
      </c>
      <c r="F308" s="157" t="s">
        <v>859</v>
      </c>
      <c r="G308" s="158" t="s">
        <v>168</v>
      </c>
      <c r="H308" s="159">
        <v>5.056</v>
      </c>
      <c r="I308" s="160">
        <v>832</v>
      </c>
      <c r="J308" s="160">
        <f>ROUND(I308*H308,2)</f>
        <v>4206.59</v>
      </c>
      <c r="K308" s="157" t="s">
        <v>132</v>
      </c>
      <c r="L308" s="49"/>
      <c r="M308" s="161" t="s">
        <v>18</v>
      </c>
      <c r="N308" s="162" t="s">
        <v>43</v>
      </c>
      <c r="O308" s="163">
        <v>2.42</v>
      </c>
      <c r="P308" s="163">
        <f>O308*H308</f>
        <v>12.23552</v>
      </c>
      <c r="Q308" s="163">
        <v>0</v>
      </c>
      <c r="R308" s="163">
        <f>Q308*H308</f>
        <v>0</v>
      </c>
      <c r="S308" s="163">
        <v>0</v>
      </c>
      <c r="T308" s="164">
        <f>S308*H308</f>
        <v>0</v>
      </c>
      <c r="AR308" s="15" t="s">
        <v>506</v>
      </c>
      <c r="AT308" s="15" t="s">
        <v>128</v>
      </c>
      <c r="AU308" s="15" t="s">
        <v>134</v>
      </c>
      <c r="AY308" s="15" t="s">
        <v>126</v>
      </c>
      <c r="BE308" s="165">
        <f>IF(N308="základní",J308,0)</f>
        <v>0</v>
      </c>
      <c r="BF308" s="165">
        <f>IF(N308="snížená",J308,0)</f>
        <v>4206.59</v>
      </c>
      <c r="BG308" s="165">
        <f>IF(N308="zákl. přenesená",J308,0)</f>
        <v>0</v>
      </c>
      <c r="BH308" s="165">
        <f>IF(N308="sníž. přenesená",J308,0)</f>
        <v>0</v>
      </c>
      <c r="BI308" s="165">
        <f>IF(N308="nulová",J308,0)</f>
        <v>0</v>
      </c>
      <c r="BJ308" s="15" t="s">
        <v>134</v>
      </c>
      <c r="BK308" s="165">
        <f>ROUND(I308*H308,2)</f>
        <v>4206.59</v>
      </c>
      <c r="BL308" s="15" t="s">
        <v>506</v>
      </c>
      <c r="BM308" s="15" t="s">
        <v>860</v>
      </c>
    </row>
    <row r="309" spans="2:63" s="10" customFormat="1" ht="29.9" customHeight="1">
      <c r="B309" s="139"/>
      <c r="C309" s="140"/>
      <c r="D309" s="152" t="s">
        <v>70</v>
      </c>
      <c r="E309" s="153" t="s">
        <v>861</v>
      </c>
      <c r="F309" s="153" t="s">
        <v>862</v>
      </c>
      <c r="G309" s="140"/>
      <c r="H309" s="140"/>
      <c r="I309" s="140"/>
      <c r="J309" s="154">
        <f>BK309</f>
        <v>82524.93000000001</v>
      </c>
      <c r="K309" s="140"/>
      <c r="L309" s="144"/>
      <c r="M309" s="145"/>
      <c r="N309" s="146"/>
      <c r="O309" s="146"/>
      <c r="P309" s="147">
        <f>SUM(P310:P313)</f>
        <v>78.78800100000001</v>
      </c>
      <c r="Q309" s="146"/>
      <c r="R309" s="147">
        <f>SUM(R310:R313)</f>
        <v>1.7065320000000002</v>
      </c>
      <c r="S309" s="146"/>
      <c r="T309" s="148">
        <f>SUM(T310:T313)</f>
        <v>1.533504</v>
      </c>
      <c r="AR309" s="149" t="s">
        <v>134</v>
      </c>
      <c r="AT309" s="150" t="s">
        <v>70</v>
      </c>
      <c r="AU309" s="150" t="s">
        <v>20</v>
      </c>
      <c r="AY309" s="149" t="s">
        <v>126</v>
      </c>
      <c r="BK309" s="151">
        <f>SUM(BK310:BK313)</f>
        <v>82524.93000000001</v>
      </c>
    </row>
    <row r="310" spans="2:65" s="1" customFormat="1" ht="22.5" customHeight="1">
      <c r="B310" s="29"/>
      <c r="C310" s="155" t="s">
        <v>863</v>
      </c>
      <c r="D310" s="155" t="s">
        <v>128</v>
      </c>
      <c r="E310" s="156" t="s">
        <v>864</v>
      </c>
      <c r="F310" s="157" t="s">
        <v>865</v>
      </c>
      <c r="G310" s="158" t="s">
        <v>190</v>
      </c>
      <c r="H310" s="159">
        <v>18.816</v>
      </c>
      <c r="I310" s="160">
        <v>85.1</v>
      </c>
      <c r="J310" s="160">
        <f>ROUND(I310*H310,2)</f>
        <v>1601.24</v>
      </c>
      <c r="K310" s="157" t="s">
        <v>132</v>
      </c>
      <c r="L310" s="49"/>
      <c r="M310" s="161" t="s">
        <v>18</v>
      </c>
      <c r="N310" s="162" t="s">
        <v>43</v>
      </c>
      <c r="O310" s="163">
        <v>0.295</v>
      </c>
      <c r="P310" s="163">
        <f>O310*H310</f>
        <v>5.550719999999999</v>
      </c>
      <c r="Q310" s="163">
        <v>0</v>
      </c>
      <c r="R310" s="163">
        <f>Q310*H310</f>
        <v>0</v>
      </c>
      <c r="S310" s="163">
        <v>0.0815</v>
      </c>
      <c r="T310" s="164">
        <f>S310*H310</f>
        <v>1.533504</v>
      </c>
      <c r="AR310" s="15" t="s">
        <v>506</v>
      </c>
      <c r="AT310" s="15" t="s">
        <v>128</v>
      </c>
      <c r="AU310" s="15" t="s">
        <v>134</v>
      </c>
      <c r="AY310" s="15" t="s">
        <v>126</v>
      </c>
      <c r="BE310" s="165">
        <f>IF(N310="základní",J310,0)</f>
        <v>0</v>
      </c>
      <c r="BF310" s="165">
        <f>IF(N310="snížená",J310,0)</f>
        <v>1601.24</v>
      </c>
      <c r="BG310" s="165">
        <f>IF(N310="zákl. přenesená",J310,0)</f>
        <v>0</v>
      </c>
      <c r="BH310" s="165">
        <f>IF(N310="sníž. přenesená",J310,0)</f>
        <v>0</v>
      </c>
      <c r="BI310" s="165">
        <f>IF(N310="nulová",J310,0)</f>
        <v>0</v>
      </c>
      <c r="BJ310" s="15" t="s">
        <v>134</v>
      </c>
      <c r="BK310" s="165">
        <f>ROUND(I310*H310,2)</f>
        <v>1601.24</v>
      </c>
      <c r="BL310" s="15" t="s">
        <v>506</v>
      </c>
      <c r="BM310" s="15" t="s">
        <v>866</v>
      </c>
    </row>
    <row r="311" spans="2:65" s="1" customFormat="1" ht="31.5" customHeight="1">
      <c r="B311" s="29"/>
      <c r="C311" s="155" t="s">
        <v>867</v>
      </c>
      <c r="D311" s="155" t="s">
        <v>128</v>
      </c>
      <c r="E311" s="156" t="s">
        <v>868</v>
      </c>
      <c r="F311" s="157" t="s">
        <v>869</v>
      </c>
      <c r="G311" s="158" t="s">
        <v>190</v>
      </c>
      <c r="H311" s="159">
        <v>110.886</v>
      </c>
      <c r="I311" s="160">
        <v>268</v>
      </c>
      <c r="J311" s="160">
        <f>ROUND(I311*H311,2)</f>
        <v>29717.45</v>
      </c>
      <c r="K311" s="157" t="s">
        <v>132</v>
      </c>
      <c r="L311" s="49"/>
      <c r="M311" s="161" t="s">
        <v>18</v>
      </c>
      <c r="N311" s="162" t="s">
        <v>43</v>
      </c>
      <c r="O311" s="163">
        <v>0.641</v>
      </c>
      <c r="P311" s="163">
        <f>O311*H311</f>
        <v>71.077926</v>
      </c>
      <c r="Q311" s="163">
        <v>0.003</v>
      </c>
      <c r="R311" s="163">
        <f>Q311*H311</f>
        <v>0.332658</v>
      </c>
      <c r="S311" s="163">
        <v>0</v>
      </c>
      <c r="T311" s="164">
        <f>S311*H311</f>
        <v>0</v>
      </c>
      <c r="AR311" s="15" t="s">
        <v>506</v>
      </c>
      <c r="AT311" s="15" t="s">
        <v>128</v>
      </c>
      <c r="AU311" s="15" t="s">
        <v>134</v>
      </c>
      <c r="AY311" s="15" t="s">
        <v>126</v>
      </c>
      <c r="BE311" s="165">
        <f>IF(N311="základní",J311,0)</f>
        <v>0</v>
      </c>
      <c r="BF311" s="165">
        <f>IF(N311="snížená",J311,0)</f>
        <v>29717.45</v>
      </c>
      <c r="BG311" s="165">
        <f>IF(N311="zákl. přenesená",J311,0)</f>
        <v>0</v>
      </c>
      <c r="BH311" s="165">
        <f>IF(N311="sníž. přenesená",J311,0)</f>
        <v>0</v>
      </c>
      <c r="BI311" s="165">
        <f>IF(N311="nulová",J311,0)</f>
        <v>0</v>
      </c>
      <c r="BJ311" s="15" t="s">
        <v>134</v>
      </c>
      <c r="BK311" s="165">
        <f>ROUND(I311*H311,2)</f>
        <v>29717.45</v>
      </c>
      <c r="BL311" s="15" t="s">
        <v>506</v>
      </c>
      <c r="BM311" s="15" t="s">
        <v>870</v>
      </c>
    </row>
    <row r="312" spans="2:65" s="1" customFormat="1" ht="22.5" customHeight="1">
      <c r="B312" s="29"/>
      <c r="C312" s="176" t="s">
        <v>871</v>
      </c>
      <c r="D312" s="176" t="s">
        <v>201</v>
      </c>
      <c r="E312" s="177" t="s">
        <v>872</v>
      </c>
      <c r="F312" s="178" t="s">
        <v>873</v>
      </c>
      <c r="G312" s="179" t="s">
        <v>190</v>
      </c>
      <c r="H312" s="180">
        <v>116.43</v>
      </c>
      <c r="I312" s="181">
        <v>433</v>
      </c>
      <c r="J312" s="181">
        <f>ROUND(I312*H312,2)</f>
        <v>50414.19</v>
      </c>
      <c r="K312" s="178" t="s">
        <v>132</v>
      </c>
      <c r="L312" s="182"/>
      <c r="M312" s="183" t="s">
        <v>18</v>
      </c>
      <c r="N312" s="184" t="s">
        <v>43</v>
      </c>
      <c r="O312" s="163">
        <v>0</v>
      </c>
      <c r="P312" s="163">
        <f>O312*H312</f>
        <v>0</v>
      </c>
      <c r="Q312" s="163">
        <v>0.0118</v>
      </c>
      <c r="R312" s="163">
        <f>Q312*H312</f>
        <v>1.373874</v>
      </c>
      <c r="S312" s="163">
        <v>0</v>
      </c>
      <c r="T312" s="164">
        <f>S312*H312</f>
        <v>0</v>
      </c>
      <c r="AR312" s="15" t="s">
        <v>340</v>
      </c>
      <c r="AT312" s="15" t="s">
        <v>201</v>
      </c>
      <c r="AU312" s="15" t="s">
        <v>134</v>
      </c>
      <c r="AY312" s="15" t="s">
        <v>126</v>
      </c>
      <c r="BE312" s="165">
        <f>IF(N312="základní",J312,0)</f>
        <v>0</v>
      </c>
      <c r="BF312" s="165">
        <f>IF(N312="snížená",J312,0)</f>
        <v>50414.19</v>
      </c>
      <c r="BG312" s="165">
        <f>IF(N312="zákl. přenesená",J312,0)</f>
        <v>0</v>
      </c>
      <c r="BH312" s="165">
        <f>IF(N312="sníž. přenesená",J312,0)</f>
        <v>0</v>
      </c>
      <c r="BI312" s="165">
        <f>IF(N312="nulová",J312,0)</f>
        <v>0</v>
      </c>
      <c r="BJ312" s="15" t="s">
        <v>134</v>
      </c>
      <c r="BK312" s="165">
        <f>ROUND(I312*H312,2)</f>
        <v>50414.19</v>
      </c>
      <c r="BL312" s="15" t="s">
        <v>506</v>
      </c>
      <c r="BM312" s="15" t="s">
        <v>874</v>
      </c>
    </row>
    <row r="313" spans="2:65" s="1" customFormat="1" ht="31.5" customHeight="1">
      <c r="B313" s="29"/>
      <c r="C313" s="155" t="s">
        <v>875</v>
      </c>
      <c r="D313" s="155" t="s">
        <v>128</v>
      </c>
      <c r="E313" s="156" t="s">
        <v>876</v>
      </c>
      <c r="F313" s="157" t="s">
        <v>877</v>
      </c>
      <c r="G313" s="158" t="s">
        <v>168</v>
      </c>
      <c r="H313" s="159">
        <v>1.707</v>
      </c>
      <c r="I313" s="160">
        <v>464</v>
      </c>
      <c r="J313" s="160">
        <f>ROUND(I313*H313,2)</f>
        <v>792.05</v>
      </c>
      <c r="K313" s="157" t="s">
        <v>132</v>
      </c>
      <c r="L313" s="49"/>
      <c r="M313" s="161" t="s">
        <v>18</v>
      </c>
      <c r="N313" s="162" t="s">
        <v>43</v>
      </c>
      <c r="O313" s="163">
        <v>1.265</v>
      </c>
      <c r="P313" s="163">
        <f>O313*H313</f>
        <v>2.159355</v>
      </c>
      <c r="Q313" s="163">
        <v>0</v>
      </c>
      <c r="R313" s="163">
        <f>Q313*H313</f>
        <v>0</v>
      </c>
      <c r="S313" s="163">
        <v>0</v>
      </c>
      <c r="T313" s="164">
        <f>S313*H313</f>
        <v>0</v>
      </c>
      <c r="AR313" s="15" t="s">
        <v>506</v>
      </c>
      <c r="AT313" s="15" t="s">
        <v>128</v>
      </c>
      <c r="AU313" s="15" t="s">
        <v>134</v>
      </c>
      <c r="AY313" s="15" t="s">
        <v>126</v>
      </c>
      <c r="BE313" s="165">
        <f>IF(N313="základní",J313,0)</f>
        <v>0</v>
      </c>
      <c r="BF313" s="165">
        <f>IF(N313="snížená",J313,0)</f>
        <v>792.05</v>
      </c>
      <c r="BG313" s="165">
        <f>IF(N313="zákl. přenesená",J313,0)</f>
        <v>0</v>
      </c>
      <c r="BH313" s="165">
        <f>IF(N313="sníž. přenesená",J313,0)</f>
        <v>0</v>
      </c>
      <c r="BI313" s="165">
        <f>IF(N313="nulová",J313,0)</f>
        <v>0</v>
      </c>
      <c r="BJ313" s="15" t="s">
        <v>134</v>
      </c>
      <c r="BK313" s="165">
        <f>ROUND(I313*H313,2)</f>
        <v>792.05</v>
      </c>
      <c r="BL313" s="15" t="s">
        <v>506</v>
      </c>
      <c r="BM313" s="15" t="s">
        <v>878</v>
      </c>
    </row>
    <row r="314" spans="2:63" s="10" customFormat="1" ht="29.9" customHeight="1">
      <c r="B314" s="139"/>
      <c r="C314" s="140"/>
      <c r="D314" s="152" t="s">
        <v>70</v>
      </c>
      <c r="E314" s="153" t="s">
        <v>879</v>
      </c>
      <c r="F314" s="153" t="s">
        <v>880</v>
      </c>
      <c r="G314" s="140"/>
      <c r="H314" s="140"/>
      <c r="I314" s="140"/>
      <c r="J314" s="154">
        <f>BK314</f>
        <v>101941.69</v>
      </c>
      <c r="K314" s="140"/>
      <c r="L314" s="144"/>
      <c r="M314" s="145"/>
      <c r="N314" s="146"/>
      <c r="O314" s="146"/>
      <c r="P314" s="147">
        <f>SUM(P315:P316)</f>
        <v>171.64753199999998</v>
      </c>
      <c r="Q314" s="146"/>
      <c r="R314" s="147">
        <f>SUM(R315:R316)</f>
        <v>0.42859907999999997</v>
      </c>
      <c r="S314" s="146"/>
      <c r="T314" s="148">
        <f>SUM(T315:T316)</f>
        <v>0</v>
      </c>
      <c r="AR314" s="149" t="s">
        <v>134</v>
      </c>
      <c r="AT314" s="150" t="s">
        <v>70</v>
      </c>
      <c r="AU314" s="150" t="s">
        <v>20</v>
      </c>
      <c r="AY314" s="149" t="s">
        <v>126</v>
      </c>
      <c r="BK314" s="151">
        <f>SUM(BK315:BK316)</f>
        <v>101941.69</v>
      </c>
    </row>
    <row r="315" spans="2:65" s="1" customFormat="1" ht="31.5" customHeight="1">
      <c r="B315" s="29"/>
      <c r="C315" s="155" t="s">
        <v>881</v>
      </c>
      <c r="D315" s="155" t="s">
        <v>128</v>
      </c>
      <c r="E315" s="156" t="s">
        <v>882</v>
      </c>
      <c r="F315" s="157" t="s">
        <v>883</v>
      </c>
      <c r="G315" s="158" t="s">
        <v>190</v>
      </c>
      <c r="H315" s="159">
        <v>1625.358</v>
      </c>
      <c r="I315" s="160">
        <v>61.8</v>
      </c>
      <c r="J315" s="160">
        <f>ROUND(I315*H315,2)</f>
        <v>100447.12</v>
      </c>
      <c r="K315" s="157" t="s">
        <v>132</v>
      </c>
      <c r="L315" s="49"/>
      <c r="M315" s="161" t="s">
        <v>18</v>
      </c>
      <c r="N315" s="162" t="s">
        <v>43</v>
      </c>
      <c r="O315" s="163">
        <v>0.104</v>
      </c>
      <c r="P315" s="163">
        <f>O315*H315</f>
        <v>169.037232</v>
      </c>
      <c r="Q315" s="163">
        <v>0.00026</v>
      </c>
      <c r="R315" s="163">
        <f>Q315*H315</f>
        <v>0.42259307999999995</v>
      </c>
      <c r="S315" s="163">
        <v>0</v>
      </c>
      <c r="T315" s="164">
        <f>S315*H315</f>
        <v>0</v>
      </c>
      <c r="AR315" s="15" t="s">
        <v>506</v>
      </c>
      <c r="AT315" s="15" t="s">
        <v>128</v>
      </c>
      <c r="AU315" s="15" t="s">
        <v>134</v>
      </c>
      <c r="AY315" s="15" t="s">
        <v>126</v>
      </c>
      <c r="BE315" s="165">
        <f>IF(N315="základní",J315,0)</f>
        <v>0</v>
      </c>
      <c r="BF315" s="165">
        <f>IF(N315="snížená",J315,0)</f>
        <v>100447.12</v>
      </c>
      <c r="BG315" s="165">
        <f>IF(N315="zákl. přenesená",J315,0)</f>
        <v>0</v>
      </c>
      <c r="BH315" s="165">
        <f>IF(N315="sníž. přenesená",J315,0)</f>
        <v>0</v>
      </c>
      <c r="BI315" s="165">
        <f>IF(N315="nulová",J315,0)</f>
        <v>0</v>
      </c>
      <c r="BJ315" s="15" t="s">
        <v>134</v>
      </c>
      <c r="BK315" s="165">
        <f>ROUND(I315*H315,2)</f>
        <v>100447.12</v>
      </c>
      <c r="BL315" s="15" t="s">
        <v>506</v>
      </c>
      <c r="BM315" s="15" t="s">
        <v>884</v>
      </c>
    </row>
    <row r="316" spans="2:65" s="1" customFormat="1" ht="31.5" customHeight="1">
      <c r="B316" s="29"/>
      <c r="C316" s="155" t="s">
        <v>885</v>
      </c>
      <c r="D316" s="155" t="s">
        <v>128</v>
      </c>
      <c r="E316" s="156" t="s">
        <v>886</v>
      </c>
      <c r="F316" s="157" t="s">
        <v>887</v>
      </c>
      <c r="G316" s="158" t="s">
        <v>190</v>
      </c>
      <c r="H316" s="159">
        <v>23.1</v>
      </c>
      <c r="I316" s="160">
        <v>64.7</v>
      </c>
      <c r="J316" s="160">
        <f>ROUND(I316*H316,2)</f>
        <v>1494.57</v>
      </c>
      <c r="K316" s="157" t="s">
        <v>132</v>
      </c>
      <c r="L316" s="49"/>
      <c r="M316" s="161" t="s">
        <v>18</v>
      </c>
      <c r="N316" s="188" t="s">
        <v>43</v>
      </c>
      <c r="O316" s="189">
        <v>0.113</v>
      </c>
      <c r="P316" s="189">
        <f>O316*H316</f>
        <v>2.6103</v>
      </c>
      <c r="Q316" s="189">
        <v>0.00026</v>
      </c>
      <c r="R316" s="189">
        <f>Q316*H316</f>
        <v>0.006006</v>
      </c>
      <c r="S316" s="189">
        <v>0</v>
      </c>
      <c r="T316" s="190">
        <f>S316*H316</f>
        <v>0</v>
      </c>
      <c r="AR316" s="15" t="s">
        <v>506</v>
      </c>
      <c r="AT316" s="15" t="s">
        <v>128</v>
      </c>
      <c r="AU316" s="15" t="s">
        <v>134</v>
      </c>
      <c r="AY316" s="15" t="s">
        <v>126</v>
      </c>
      <c r="BE316" s="165">
        <f>IF(N316="základní",J316,0)</f>
        <v>0</v>
      </c>
      <c r="BF316" s="165">
        <f>IF(N316="snížená",J316,0)</f>
        <v>1494.57</v>
      </c>
      <c r="BG316" s="165">
        <f>IF(N316="zákl. přenesená",J316,0)</f>
        <v>0</v>
      </c>
      <c r="BH316" s="165">
        <f>IF(N316="sníž. přenesená",J316,0)</f>
        <v>0</v>
      </c>
      <c r="BI316" s="165">
        <f>IF(N316="nulová",J316,0)</f>
        <v>0</v>
      </c>
      <c r="BJ316" s="15" t="s">
        <v>134</v>
      </c>
      <c r="BK316" s="165">
        <f>ROUND(I316*H316,2)</f>
        <v>1494.57</v>
      </c>
      <c r="BL316" s="15" t="s">
        <v>506</v>
      </c>
      <c r="BM316" s="15" t="s">
        <v>888</v>
      </c>
    </row>
    <row r="317" spans="2:12" s="1" customFormat="1" ht="7" customHeight="1">
      <c r="B317" s="44"/>
      <c r="C317" s="45"/>
      <c r="D317" s="45"/>
      <c r="E317" s="45"/>
      <c r="F317" s="45"/>
      <c r="G317" s="45"/>
      <c r="H317" s="45"/>
      <c r="I317" s="45"/>
      <c r="J317" s="45"/>
      <c r="K317" s="45"/>
      <c r="L317" s="49"/>
    </row>
  </sheetData>
  <sheetProtection algorithmName="SHA-512" hashValue="KOsN3P/8niHRrnDL8/vLyMtqrdnaADvMHRQ2vOCvvlXpV1gF8xun9jCngKTJQZ+pFs4Jorm5GJPvtaen8dTx0w==" saltValue="BLLZOEckMIXSOsUgJUjznQ==" spinCount="100000" sheet="1" objects="1" scenarios="1" formatColumns="0" formatRows="0" sort="0" autoFilter="0"/>
  <autoFilter ref="C96:K96"/>
  <mergeCells count="6">
    <mergeCell ref="L2:V2"/>
    <mergeCell ref="E7:H7"/>
    <mergeCell ref="E22:H22"/>
    <mergeCell ref="E43:H43"/>
    <mergeCell ref="E89:H89"/>
    <mergeCell ref="G1:H1"/>
  </mergeCells>
  <hyperlinks>
    <hyperlink ref="F1:G1" location="C2" tooltip="Krycí list soupisu" display="1) Krycí list soupisu"/>
    <hyperlink ref="G1:H1" location="C50" tooltip="Rekapitulace" display="2) Rekapitulace"/>
    <hyperlink ref="J1" location="C96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20557-9EA2-4D92-A14D-E0F0F080BAEF}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37" customWidth="1"/>
    <col min="2" max="2" width="1.66796875" style="237" customWidth="1"/>
    <col min="3" max="4" width="5" style="237" customWidth="1"/>
    <col min="5" max="5" width="11.66015625" style="237" customWidth="1"/>
    <col min="6" max="6" width="9.16015625" style="237" customWidth="1"/>
    <col min="7" max="7" width="5" style="237" customWidth="1"/>
    <col min="8" max="8" width="77.83203125" style="237" customWidth="1"/>
    <col min="9" max="10" width="20" style="237" customWidth="1"/>
    <col min="11" max="11" width="1.66796875" style="237" customWidth="1"/>
    <col min="12" max="256" width="9" style="237" customWidth="1"/>
    <col min="257" max="257" width="8.33203125" style="237" customWidth="1"/>
    <col min="258" max="258" width="1.66796875" style="237" customWidth="1"/>
    <col min="259" max="260" width="5" style="237" customWidth="1"/>
    <col min="261" max="261" width="11.66015625" style="237" customWidth="1"/>
    <col min="262" max="262" width="9.16015625" style="237" customWidth="1"/>
    <col min="263" max="263" width="5" style="237" customWidth="1"/>
    <col min="264" max="264" width="77.83203125" style="237" customWidth="1"/>
    <col min="265" max="266" width="20" style="237" customWidth="1"/>
    <col min="267" max="267" width="1.66796875" style="237" customWidth="1"/>
    <col min="268" max="512" width="9" style="237" customWidth="1"/>
    <col min="513" max="513" width="8.33203125" style="237" customWidth="1"/>
    <col min="514" max="514" width="1.66796875" style="237" customWidth="1"/>
    <col min="515" max="516" width="5" style="237" customWidth="1"/>
    <col min="517" max="517" width="11.66015625" style="237" customWidth="1"/>
    <col min="518" max="518" width="9.16015625" style="237" customWidth="1"/>
    <col min="519" max="519" width="5" style="237" customWidth="1"/>
    <col min="520" max="520" width="77.83203125" style="237" customWidth="1"/>
    <col min="521" max="522" width="20" style="237" customWidth="1"/>
    <col min="523" max="523" width="1.66796875" style="237" customWidth="1"/>
    <col min="524" max="768" width="9" style="237" customWidth="1"/>
    <col min="769" max="769" width="8.33203125" style="237" customWidth="1"/>
    <col min="770" max="770" width="1.66796875" style="237" customWidth="1"/>
    <col min="771" max="772" width="5" style="237" customWidth="1"/>
    <col min="773" max="773" width="11.66015625" style="237" customWidth="1"/>
    <col min="774" max="774" width="9.16015625" style="237" customWidth="1"/>
    <col min="775" max="775" width="5" style="237" customWidth="1"/>
    <col min="776" max="776" width="77.83203125" style="237" customWidth="1"/>
    <col min="777" max="778" width="20" style="237" customWidth="1"/>
    <col min="779" max="779" width="1.66796875" style="237" customWidth="1"/>
    <col min="780" max="1024" width="9" style="237" customWidth="1"/>
    <col min="1025" max="1025" width="8.33203125" style="237" customWidth="1"/>
    <col min="1026" max="1026" width="1.66796875" style="237" customWidth="1"/>
    <col min="1027" max="1028" width="5" style="237" customWidth="1"/>
    <col min="1029" max="1029" width="11.66015625" style="237" customWidth="1"/>
    <col min="1030" max="1030" width="9.16015625" style="237" customWidth="1"/>
    <col min="1031" max="1031" width="5" style="237" customWidth="1"/>
    <col min="1032" max="1032" width="77.83203125" style="237" customWidth="1"/>
    <col min="1033" max="1034" width="20" style="237" customWidth="1"/>
    <col min="1035" max="1035" width="1.66796875" style="237" customWidth="1"/>
    <col min="1036" max="1280" width="9" style="237" customWidth="1"/>
    <col min="1281" max="1281" width="8.33203125" style="237" customWidth="1"/>
    <col min="1282" max="1282" width="1.66796875" style="237" customWidth="1"/>
    <col min="1283" max="1284" width="5" style="237" customWidth="1"/>
    <col min="1285" max="1285" width="11.66015625" style="237" customWidth="1"/>
    <col min="1286" max="1286" width="9.16015625" style="237" customWidth="1"/>
    <col min="1287" max="1287" width="5" style="237" customWidth="1"/>
    <col min="1288" max="1288" width="77.83203125" style="237" customWidth="1"/>
    <col min="1289" max="1290" width="20" style="237" customWidth="1"/>
    <col min="1291" max="1291" width="1.66796875" style="237" customWidth="1"/>
    <col min="1292" max="1536" width="9" style="237" customWidth="1"/>
    <col min="1537" max="1537" width="8.33203125" style="237" customWidth="1"/>
    <col min="1538" max="1538" width="1.66796875" style="237" customWidth="1"/>
    <col min="1539" max="1540" width="5" style="237" customWidth="1"/>
    <col min="1541" max="1541" width="11.66015625" style="237" customWidth="1"/>
    <col min="1542" max="1542" width="9.16015625" style="237" customWidth="1"/>
    <col min="1543" max="1543" width="5" style="237" customWidth="1"/>
    <col min="1544" max="1544" width="77.83203125" style="237" customWidth="1"/>
    <col min="1545" max="1546" width="20" style="237" customWidth="1"/>
    <col min="1547" max="1547" width="1.66796875" style="237" customWidth="1"/>
    <col min="1548" max="1792" width="9" style="237" customWidth="1"/>
    <col min="1793" max="1793" width="8.33203125" style="237" customWidth="1"/>
    <col min="1794" max="1794" width="1.66796875" style="237" customWidth="1"/>
    <col min="1795" max="1796" width="5" style="237" customWidth="1"/>
    <col min="1797" max="1797" width="11.66015625" style="237" customWidth="1"/>
    <col min="1798" max="1798" width="9.16015625" style="237" customWidth="1"/>
    <col min="1799" max="1799" width="5" style="237" customWidth="1"/>
    <col min="1800" max="1800" width="77.83203125" style="237" customWidth="1"/>
    <col min="1801" max="1802" width="20" style="237" customWidth="1"/>
    <col min="1803" max="1803" width="1.66796875" style="237" customWidth="1"/>
    <col min="1804" max="2048" width="9" style="237" customWidth="1"/>
    <col min="2049" max="2049" width="8.33203125" style="237" customWidth="1"/>
    <col min="2050" max="2050" width="1.66796875" style="237" customWidth="1"/>
    <col min="2051" max="2052" width="5" style="237" customWidth="1"/>
    <col min="2053" max="2053" width="11.66015625" style="237" customWidth="1"/>
    <col min="2054" max="2054" width="9.16015625" style="237" customWidth="1"/>
    <col min="2055" max="2055" width="5" style="237" customWidth="1"/>
    <col min="2056" max="2056" width="77.83203125" style="237" customWidth="1"/>
    <col min="2057" max="2058" width="20" style="237" customWidth="1"/>
    <col min="2059" max="2059" width="1.66796875" style="237" customWidth="1"/>
    <col min="2060" max="2304" width="9" style="237" customWidth="1"/>
    <col min="2305" max="2305" width="8.33203125" style="237" customWidth="1"/>
    <col min="2306" max="2306" width="1.66796875" style="237" customWidth="1"/>
    <col min="2307" max="2308" width="5" style="237" customWidth="1"/>
    <col min="2309" max="2309" width="11.66015625" style="237" customWidth="1"/>
    <col min="2310" max="2310" width="9.16015625" style="237" customWidth="1"/>
    <col min="2311" max="2311" width="5" style="237" customWidth="1"/>
    <col min="2312" max="2312" width="77.83203125" style="237" customWidth="1"/>
    <col min="2313" max="2314" width="20" style="237" customWidth="1"/>
    <col min="2315" max="2315" width="1.66796875" style="237" customWidth="1"/>
    <col min="2316" max="2560" width="9" style="237" customWidth="1"/>
    <col min="2561" max="2561" width="8.33203125" style="237" customWidth="1"/>
    <col min="2562" max="2562" width="1.66796875" style="237" customWidth="1"/>
    <col min="2563" max="2564" width="5" style="237" customWidth="1"/>
    <col min="2565" max="2565" width="11.66015625" style="237" customWidth="1"/>
    <col min="2566" max="2566" width="9.16015625" style="237" customWidth="1"/>
    <col min="2567" max="2567" width="5" style="237" customWidth="1"/>
    <col min="2568" max="2568" width="77.83203125" style="237" customWidth="1"/>
    <col min="2569" max="2570" width="20" style="237" customWidth="1"/>
    <col min="2571" max="2571" width="1.66796875" style="237" customWidth="1"/>
    <col min="2572" max="2816" width="9" style="237" customWidth="1"/>
    <col min="2817" max="2817" width="8.33203125" style="237" customWidth="1"/>
    <col min="2818" max="2818" width="1.66796875" style="237" customWidth="1"/>
    <col min="2819" max="2820" width="5" style="237" customWidth="1"/>
    <col min="2821" max="2821" width="11.66015625" style="237" customWidth="1"/>
    <col min="2822" max="2822" width="9.16015625" style="237" customWidth="1"/>
    <col min="2823" max="2823" width="5" style="237" customWidth="1"/>
    <col min="2824" max="2824" width="77.83203125" style="237" customWidth="1"/>
    <col min="2825" max="2826" width="20" style="237" customWidth="1"/>
    <col min="2827" max="2827" width="1.66796875" style="237" customWidth="1"/>
    <col min="2828" max="3072" width="9" style="237" customWidth="1"/>
    <col min="3073" max="3073" width="8.33203125" style="237" customWidth="1"/>
    <col min="3074" max="3074" width="1.66796875" style="237" customWidth="1"/>
    <col min="3075" max="3076" width="5" style="237" customWidth="1"/>
    <col min="3077" max="3077" width="11.66015625" style="237" customWidth="1"/>
    <col min="3078" max="3078" width="9.16015625" style="237" customWidth="1"/>
    <col min="3079" max="3079" width="5" style="237" customWidth="1"/>
    <col min="3080" max="3080" width="77.83203125" style="237" customWidth="1"/>
    <col min="3081" max="3082" width="20" style="237" customWidth="1"/>
    <col min="3083" max="3083" width="1.66796875" style="237" customWidth="1"/>
    <col min="3084" max="3328" width="9" style="237" customWidth="1"/>
    <col min="3329" max="3329" width="8.33203125" style="237" customWidth="1"/>
    <col min="3330" max="3330" width="1.66796875" style="237" customWidth="1"/>
    <col min="3331" max="3332" width="5" style="237" customWidth="1"/>
    <col min="3333" max="3333" width="11.66015625" style="237" customWidth="1"/>
    <col min="3334" max="3334" width="9.16015625" style="237" customWidth="1"/>
    <col min="3335" max="3335" width="5" style="237" customWidth="1"/>
    <col min="3336" max="3336" width="77.83203125" style="237" customWidth="1"/>
    <col min="3337" max="3338" width="20" style="237" customWidth="1"/>
    <col min="3339" max="3339" width="1.66796875" style="237" customWidth="1"/>
    <col min="3340" max="3584" width="9" style="237" customWidth="1"/>
    <col min="3585" max="3585" width="8.33203125" style="237" customWidth="1"/>
    <col min="3586" max="3586" width="1.66796875" style="237" customWidth="1"/>
    <col min="3587" max="3588" width="5" style="237" customWidth="1"/>
    <col min="3589" max="3589" width="11.66015625" style="237" customWidth="1"/>
    <col min="3590" max="3590" width="9.16015625" style="237" customWidth="1"/>
    <col min="3591" max="3591" width="5" style="237" customWidth="1"/>
    <col min="3592" max="3592" width="77.83203125" style="237" customWidth="1"/>
    <col min="3593" max="3594" width="20" style="237" customWidth="1"/>
    <col min="3595" max="3595" width="1.66796875" style="237" customWidth="1"/>
    <col min="3596" max="3840" width="9" style="237" customWidth="1"/>
    <col min="3841" max="3841" width="8.33203125" style="237" customWidth="1"/>
    <col min="3842" max="3842" width="1.66796875" style="237" customWidth="1"/>
    <col min="3843" max="3844" width="5" style="237" customWidth="1"/>
    <col min="3845" max="3845" width="11.66015625" style="237" customWidth="1"/>
    <col min="3846" max="3846" width="9.16015625" style="237" customWidth="1"/>
    <col min="3847" max="3847" width="5" style="237" customWidth="1"/>
    <col min="3848" max="3848" width="77.83203125" style="237" customWidth="1"/>
    <col min="3849" max="3850" width="20" style="237" customWidth="1"/>
    <col min="3851" max="3851" width="1.66796875" style="237" customWidth="1"/>
    <col min="3852" max="4096" width="9" style="237" customWidth="1"/>
    <col min="4097" max="4097" width="8.33203125" style="237" customWidth="1"/>
    <col min="4098" max="4098" width="1.66796875" style="237" customWidth="1"/>
    <col min="4099" max="4100" width="5" style="237" customWidth="1"/>
    <col min="4101" max="4101" width="11.66015625" style="237" customWidth="1"/>
    <col min="4102" max="4102" width="9.16015625" style="237" customWidth="1"/>
    <col min="4103" max="4103" width="5" style="237" customWidth="1"/>
    <col min="4104" max="4104" width="77.83203125" style="237" customWidth="1"/>
    <col min="4105" max="4106" width="20" style="237" customWidth="1"/>
    <col min="4107" max="4107" width="1.66796875" style="237" customWidth="1"/>
    <col min="4108" max="4352" width="9" style="237" customWidth="1"/>
    <col min="4353" max="4353" width="8.33203125" style="237" customWidth="1"/>
    <col min="4354" max="4354" width="1.66796875" style="237" customWidth="1"/>
    <col min="4355" max="4356" width="5" style="237" customWidth="1"/>
    <col min="4357" max="4357" width="11.66015625" style="237" customWidth="1"/>
    <col min="4358" max="4358" width="9.16015625" style="237" customWidth="1"/>
    <col min="4359" max="4359" width="5" style="237" customWidth="1"/>
    <col min="4360" max="4360" width="77.83203125" style="237" customWidth="1"/>
    <col min="4361" max="4362" width="20" style="237" customWidth="1"/>
    <col min="4363" max="4363" width="1.66796875" style="237" customWidth="1"/>
    <col min="4364" max="4608" width="9" style="237" customWidth="1"/>
    <col min="4609" max="4609" width="8.33203125" style="237" customWidth="1"/>
    <col min="4610" max="4610" width="1.66796875" style="237" customWidth="1"/>
    <col min="4611" max="4612" width="5" style="237" customWidth="1"/>
    <col min="4613" max="4613" width="11.66015625" style="237" customWidth="1"/>
    <col min="4614" max="4614" width="9.16015625" style="237" customWidth="1"/>
    <col min="4615" max="4615" width="5" style="237" customWidth="1"/>
    <col min="4616" max="4616" width="77.83203125" style="237" customWidth="1"/>
    <col min="4617" max="4618" width="20" style="237" customWidth="1"/>
    <col min="4619" max="4619" width="1.66796875" style="237" customWidth="1"/>
    <col min="4620" max="4864" width="9" style="237" customWidth="1"/>
    <col min="4865" max="4865" width="8.33203125" style="237" customWidth="1"/>
    <col min="4866" max="4866" width="1.66796875" style="237" customWidth="1"/>
    <col min="4867" max="4868" width="5" style="237" customWidth="1"/>
    <col min="4869" max="4869" width="11.66015625" style="237" customWidth="1"/>
    <col min="4870" max="4870" width="9.16015625" style="237" customWidth="1"/>
    <col min="4871" max="4871" width="5" style="237" customWidth="1"/>
    <col min="4872" max="4872" width="77.83203125" style="237" customWidth="1"/>
    <col min="4873" max="4874" width="20" style="237" customWidth="1"/>
    <col min="4875" max="4875" width="1.66796875" style="237" customWidth="1"/>
    <col min="4876" max="5120" width="9" style="237" customWidth="1"/>
    <col min="5121" max="5121" width="8.33203125" style="237" customWidth="1"/>
    <col min="5122" max="5122" width="1.66796875" style="237" customWidth="1"/>
    <col min="5123" max="5124" width="5" style="237" customWidth="1"/>
    <col min="5125" max="5125" width="11.66015625" style="237" customWidth="1"/>
    <col min="5126" max="5126" width="9.16015625" style="237" customWidth="1"/>
    <col min="5127" max="5127" width="5" style="237" customWidth="1"/>
    <col min="5128" max="5128" width="77.83203125" style="237" customWidth="1"/>
    <col min="5129" max="5130" width="20" style="237" customWidth="1"/>
    <col min="5131" max="5131" width="1.66796875" style="237" customWidth="1"/>
    <col min="5132" max="5376" width="9" style="237" customWidth="1"/>
    <col min="5377" max="5377" width="8.33203125" style="237" customWidth="1"/>
    <col min="5378" max="5378" width="1.66796875" style="237" customWidth="1"/>
    <col min="5379" max="5380" width="5" style="237" customWidth="1"/>
    <col min="5381" max="5381" width="11.66015625" style="237" customWidth="1"/>
    <col min="5382" max="5382" width="9.16015625" style="237" customWidth="1"/>
    <col min="5383" max="5383" width="5" style="237" customWidth="1"/>
    <col min="5384" max="5384" width="77.83203125" style="237" customWidth="1"/>
    <col min="5385" max="5386" width="20" style="237" customWidth="1"/>
    <col min="5387" max="5387" width="1.66796875" style="237" customWidth="1"/>
    <col min="5388" max="5632" width="9" style="237" customWidth="1"/>
    <col min="5633" max="5633" width="8.33203125" style="237" customWidth="1"/>
    <col min="5634" max="5634" width="1.66796875" style="237" customWidth="1"/>
    <col min="5635" max="5636" width="5" style="237" customWidth="1"/>
    <col min="5637" max="5637" width="11.66015625" style="237" customWidth="1"/>
    <col min="5638" max="5638" width="9.16015625" style="237" customWidth="1"/>
    <col min="5639" max="5639" width="5" style="237" customWidth="1"/>
    <col min="5640" max="5640" width="77.83203125" style="237" customWidth="1"/>
    <col min="5641" max="5642" width="20" style="237" customWidth="1"/>
    <col min="5643" max="5643" width="1.66796875" style="237" customWidth="1"/>
    <col min="5644" max="5888" width="9" style="237" customWidth="1"/>
    <col min="5889" max="5889" width="8.33203125" style="237" customWidth="1"/>
    <col min="5890" max="5890" width="1.66796875" style="237" customWidth="1"/>
    <col min="5891" max="5892" width="5" style="237" customWidth="1"/>
    <col min="5893" max="5893" width="11.66015625" style="237" customWidth="1"/>
    <col min="5894" max="5894" width="9.16015625" style="237" customWidth="1"/>
    <col min="5895" max="5895" width="5" style="237" customWidth="1"/>
    <col min="5896" max="5896" width="77.83203125" style="237" customWidth="1"/>
    <col min="5897" max="5898" width="20" style="237" customWidth="1"/>
    <col min="5899" max="5899" width="1.66796875" style="237" customWidth="1"/>
    <col min="5900" max="6144" width="9" style="237" customWidth="1"/>
    <col min="6145" max="6145" width="8.33203125" style="237" customWidth="1"/>
    <col min="6146" max="6146" width="1.66796875" style="237" customWidth="1"/>
    <col min="6147" max="6148" width="5" style="237" customWidth="1"/>
    <col min="6149" max="6149" width="11.66015625" style="237" customWidth="1"/>
    <col min="6150" max="6150" width="9.16015625" style="237" customWidth="1"/>
    <col min="6151" max="6151" width="5" style="237" customWidth="1"/>
    <col min="6152" max="6152" width="77.83203125" style="237" customWidth="1"/>
    <col min="6153" max="6154" width="20" style="237" customWidth="1"/>
    <col min="6155" max="6155" width="1.66796875" style="237" customWidth="1"/>
    <col min="6156" max="6400" width="9" style="237" customWidth="1"/>
    <col min="6401" max="6401" width="8.33203125" style="237" customWidth="1"/>
    <col min="6402" max="6402" width="1.66796875" style="237" customWidth="1"/>
    <col min="6403" max="6404" width="5" style="237" customWidth="1"/>
    <col min="6405" max="6405" width="11.66015625" style="237" customWidth="1"/>
    <col min="6406" max="6406" width="9.16015625" style="237" customWidth="1"/>
    <col min="6407" max="6407" width="5" style="237" customWidth="1"/>
    <col min="6408" max="6408" width="77.83203125" style="237" customWidth="1"/>
    <col min="6409" max="6410" width="20" style="237" customWidth="1"/>
    <col min="6411" max="6411" width="1.66796875" style="237" customWidth="1"/>
    <col min="6412" max="6656" width="9" style="237" customWidth="1"/>
    <col min="6657" max="6657" width="8.33203125" style="237" customWidth="1"/>
    <col min="6658" max="6658" width="1.66796875" style="237" customWidth="1"/>
    <col min="6659" max="6660" width="5" style="237" customWidth="1"/>
    <col min="6661" max="6661" width="11.66015625" style="237" customWidth="1"/>
    <col min="6662" max="6662" width="9.16015625" style="237" customWidth="1"/>
    <col min="6663" max="6663" width="5" style="237" customWidth="1"/>
    <col min="6664" max="6664" width="77.83203125" style="237" customWidth="1"/>
    <col min="6665" max="6666" width="20" style="237" customWidth="1"/>
    <col min="6667" max="6667" width="1.66796875" style="237" customWidth="1"/>
    <col min="6668" max="6912" width="9" style="237" customWidth="1"/>
    <col min="6913" max="6913" width="8.33203125" style="237" customWidth="1"/>
    <col min="6914" max="6914" width="1.66796875" style="237" customWidth="1"/>
    <col min="6915" max="6916" width="5" style="237" customWidth="1"/>
    <col min="6917" max="6917" width="11.66015625" style="237" customWidth="1"/>
    <col min="6918" max="6918" width="9.16015625" style="237" customWidth="1"/>
    <col min="6919" max="6919" width="5" style="237" customWidth="1"/>
    <col min="6920" max="6920" width="77.83203125" style="237" customWidth="1"/>
    <col min="6921" max="6922" width="20" style="237" customWidth="1"/>
    <col min="6923" max="6923" width="1.66796875" style="237" customWidth="1"/>
    <col min="6924" max="7168" width="9" style="237" customWidth="1"/>
    <col min="7169" max="7169" width="8.33203125" style="237" customWidth="1"/>
    <col min="7170" max="7170" width="1.66796875" style="237" customWidth="1"/>
    <col min="7171" max="7172" width="5" style="237" customWidth="1"/>
    <col min="7173" max="7173" width="11.66015625" style="237" customWidth="1"/>
    <col min="7174" max="7174" width="9.16015625" style="237" customWidth="1"/>
    <col min="7175" max="7175" width="5" style="237" customWidth="1"/>
    <col min="7176" max="7176" width="77.83203125" style="237" customWidth="1"/>
    <col min="7177" max="7178" width="20" style="237" customWidth="1"/>
    <col min="7179" max="7179" width="1.66796875" style="237" customWidth="1"/>
    <col min="7180" max="7424" width="9" style="237" customWidth="1"/>
    <col min="7425" max="7425" width="8.33203125" style="237" customWidth="1"/>
    <col min="7426" max="7426" width="1.66796875" style="237" customWidth="1"/>
    <col min="7427" max="7428" width="5" style="237" customWidth="1"/>
    <col min="7429" max="7429" width="11.66015625" style="237" customWidth="1"/>
    <col min="7430" max="7430" width="9.16015625" style="237" customWidth="1"/>
    <col min="7431" max="7431" width="5" style="237" customWidth="1"/>
    <col min="7432" max="7432" width="77.83203125" style="237" customWidth="1"/>
    <col min="7433" max="7434" width="20" style="237" customWidth="1"/>
    <col min="7435" max="7435" width="1.66796875" style="237" customWidth="1"/>
    <col min="7436" max="7680" width="9" style="237" customWidth="1"/>
    <col min="7681" max="7681" width="8.33203125" style="237" customWidth="1"/>
    <col min="7682" max="7682" width="1.66796875" style="237" customWidth="1"/>
    <col min="7683" max="7684" width="5" style="237" customWidth="1"/>
    <col min="7685" max="7685" width="11.66015625" style="237" customWidth="1"/>
    <col min="7686" max="7686" width="9.16015625" style="237" customWidth="1"/>
    <col min="7687" max="7687" width="5" style="237" customWidth="1"/>
    <col min="7688" max="7688" width="77.83203125" style="237" customWidth="1"/>
    <col min="7689" max="7690" width="20" style="237" customWidth="1"/>
    <col min="7691" max="7691" width="1.66796875" style="237" customWidth="1"/>
    <col min="7692" max="7936" width="9" style="237" customWidth="1"/>
    <col min="7937" max="7937" width="8.33203125" style="237" customWidth="1"/>
    <col min="7938" max="7938" width="1.66796875" style="237" customWidth="1"/>
    <col min="7939" max="7940" width="5" style="237" customWidth="1"/>
    <col min="7941" max="7941" width="11.66015625" style="237" customWidth="1"/>
    <col min="7942" max="7942" width="9.16015625" style="237" customWidth="1"/>
    <col min="7943" max="7943" width="5" style="237" customWidth="1"/>
    <col min="7944" max="7944" width="77.83203125" style="237" customWidth="1"/>
    <col min="7945" max="7946" width="20" style="237" customWidth="1"/>
    <col min="7947" max="7947" width="1.66796875" style="237" customWidth="1"/>
    <col min="7948" max="8192" width="9" style="237" customWidth="1"/>
    <col min="8193" max="8193" width="8.33203125" style="237" customWidth="1"/>
    <col min="8194" max="8194" width="1.66796875" style="237" customWidth="1"/>
    <col min="8195" max="8196" width="5" style="237" customWidth="1"/>
    <col min="8197" max="8197" width="11.66015625" style="237" customWidth="1"/>
    <col min="8198" max="8198" width="9.16015625" style="237" customWidth="1"/>
    <col min="8199" max="8199" width="5" style="237" customWidth="1"/>
    <col min="8200" max="8200" width="77.83203125" style="237" customWidth="1"/>
    <col min="8201" max="8202" width="20" style="237" customWidth="1"/>
    <col min="8203" max="8203" width="1.66796875" style="237" customWidth="1"/>
    <col min="8204" max="8448" width="9" style="237" customWidth="1"/>
    <col min="8449" max="8449" width="8.33203125" style="237" customWidth="1"/>
    <col min="8450" max="8450" width="1.66796875" style="237" customWidth="1"/>
    <col min="8451" max="8452" width="5" style="237" customWidth="1"/>
    <col min="8453" max="8453" width="11.66015625" style="237" customWidth="1"/>
    <col min="8454" max="8454" width="9.16015625" style="237" customWidth="1"/>
    <col min="8455" max="8455" width="5" style="237" customWidth="1"/>
    <col min="8456" max="8456" width="77.83203125" style="237" customWidth="1"/>
    <col min="8457" max="8458" width="20" style="237" customWidth="1"/>
    <col min="8459" max="8459" width="1.66796875" style="237" customWidth="1"/>
    <col min="8460" max="8704" width="9" style="237" customWidth="1"/>
    <col min="8705" max="8705" width="8.33203125" style="237" customWidth="1"/>
    <col min="8706" max="8706" width="1.66796875" style="237" customWidth="1"/>
    <col min="8707" max="8708" width="5" style="237" customWidth="1"/>
    <col min="8709" max="8709" width="11.66015625" style="237" customWidth="1"/>
    <col min="8710" max="8710" width="9.16015625" style="237" customWidth="1"/>
    <col min="8711" max="8711" width="5" style="237" customWidth="1"/>
    <col min="8712" max="8712" width="77.83203125" style="237" customWidth="1"/>
    <col min="8713" max="8714" width="20" style="237" customWidth="1"/>
    <col min="8715" max="8715" width="1.66796875" style="237" customWidth="1"/>
    <col min="8716" max="8960" width="9" style="237" customWidth="1"/>
    <col min="8961" max="8961" width="8.33203125" style="237" customWidth="1"/>
    <col min="8962" max="8962" width="1.66796875" style="237" customWidth="1"/>
    <col min="8963" max="8964" width="5" style="237" customWidth="1"/>
    <col min="8965" max="8965" width="11.66015625" style="237" customWidth="1"/>
    <col min="8966" max="8966" width="9.16015625" style="237" customWidth="1"/>
    <col min="8967" max="8967" width="5" style="237" customWidth="1"/>
    <col min="8968" max="8968" width="77.83203125" style="237" customWidth="1"/>
    <col min="8969" max="8970" width="20" style="237" customWidth="1"/>
    <col min="8971" max="8971" width="1.66796875" style="237" customWidth="1"/>
    <col min="8972" max="9216" width="9" style="237" customWidth="1"/>
    <col min="9217" max="9217" width="8.33203125" style="237" customWidth="1"/>
    <col min="9218" max="9218" width="1.66796875" style="237" customWidth="1"/>
    <col min="9219" max="9220" width="5" style="237" customWidth="1"/>
    <col min="9221" max="9221" width="11.66015625" style="237" customWidth="1"/>
    <col min="9222" max="9222" width="9.16015625" style="237" customWidth="1"/>
    <col min="9223" max="9223" width="5" style="237" customWidth="1"/>
    <col min="9224" max="9224" width="77.83203125" style="237" customWidth="1"/>
    <col min="9225" max="9226" width="20" style="237" customWidth="1"/>
    <col min="9227" max="9227" width="1.66796875" style="237" customWidth="1"/>
    <col min="9228" max="9472" width="9" style="237" customWidth="1"/>
    <col min="9473" max="9473" width="8.33203125" style="237" customWidth="1"/>
    <col min="9474" max="9474" width="1.66796875" style="237" customWidth="1"/>
    <col min="9475" max="9476" width="5" style="237" customWidth="1"/>
    <col min="9477" max="9477" width="11.66015625" style="237" customWidth="1"/>
    <col min="9478" max="9478" width="9.16015625" style="237" customWidth="1"/>
    <col min="9479" max="9479" width="5" style="237" customWidth="1"/>
    <col min="9480" max="9480" width="77.83203125" style="237" customWidth="1"/>
    <col min="9481" max="9482" width="20" style="237" customWidth="1"/>
    <col min="9483" max="9483" width="1.66796875" style="237" customWidth="1"/>
    <col min="9484" max="9728" width="9" style="237" customWidth="1"/>
    <col min="9729" max="9729" width="8.33203125" style="237" customWidth="1"/>
    <col min="9730" max="9730" width="1.66796875" style="237" customWidth="1"/>
    <col min="9731" max="9732" width="5" style="237" customWidth="1"/>
    <col min="9733" max="9733" width="11.66015625" style="237" customWidth="1"/>
    <col min="9734" max="9734" width="9.16015625" style="237" customWidth="1"/>
    <col min="9735" max="9735" width="5" style="237" customWidth="1"/>
    <col min="9736" max="9736" width="77.83203125" style="237" customWidth="1"/>
    <col min="9737" max="9738" width="20" style="237" customWidth="1"/>
    <col min="9739" max="9739" width="1.66796875" style="237" customWidth="1"/>
    <col min="9740" max="9984" width="9" style="237" customWidth="1"/>
    <col min="9985" max="9985" width="8.33203125" style="237" customWidth="1"/>
    <col min="9986" max="9986" width="1.66796875" style="237" customWidth="1"/>
    <col min="9987" max="9988" width="5" style="237" customWidth="1"/>
    <col min="9989" max="9989" width="11.66015625" style="237" customWidth="1"/>
    <col min="9990" max="9990" width="9.16015625" style="237" customWidth="1"/>
    <col min="9991" max="9991" width="5" style="237" customWidth="1"/>
    <col min="9992" max="9992" width="77.83203125" style="237" customWidth="1"/>
    <col min="9993" max="9994" width="20" style="237" customWidth="1"/>
    <col min="9995" max="9995" width="1.66796875" style="237" customWidth="1"/>
    <col min="9996" max="10240" width="9" style="237" customWidth="1"/>
    <col min="10241" max="10241" width="8.33203125" style="237" customWidth="1"/>
    <col min="10242" max="10242" width="1.66796875" style="237" customWidth="1"/>
    <col min="10243" max="10244" width="5" style="237" customWidth="1"/>
    <col min="10245" max="10245" width="11.66015625" style="237" customWidth="1"/>
    <col min="10246" max="10246" width="9.16015625" style="237" customWidth="1"/>
    <col min="10247" max="10247" width="5" style="237" customWidth="1"/>
    <col min="10248" max="10248" width="77.83203125" style="237" customWidth="1"/>
    <col min="10249" max="10250" width="20" style="237" customWidth="1"/>
    <col min="10251" max="10251" width="1.66796875" style="237" customWidth="1"/>
    <col min="10252" max="10496" width="9" style="237" customWidth="1"/>
    <col min="10497" max="10497" width="8.33203125" style="237" customWidth="1"/>
    <col min="10498" max="10498" width="1.66796875" style="237" customWidth="1"/>
    <col min="10499" max="10500" width="5" style="237" customWidth="1"/>
    <col min="10501" max="10501" width="11.66015625" style="237" customWidth="1"/>
    <col min="10502" max="10502" width="9.16015625" style="237" customWidth="1"/>
    <col min="10503" max="10503" width="5" style="237" customWidth="1"/>
    <col min="10504" max="10504" width="77.83203125" style="237" customWidth="1"/>
    <col min="10505" max="10506" width="20" style="237" customWidth="1"/>
    <col min="10507" max="10507" width="1.66796875" style="237" customWidth="1"/>
    <col min="10508" max="10752" width="9" style="237" customWidth="1"/>
    <col min="10753" max="10753" width="8.33203125" style="237" customWidth="1"/>
    <col min="10754" max="10754" width="1.66796875" style="237" customWidth="1"/>
    <col min="10755" max="10756" width="5" style="237" customWidth="1"/>
    <col min="10757" max="10757" width="11.66015625" style="237" customWidth="1"/>
    <col min="10758" max="10758" width="9.16015625" style="237" customWidth="1"/>
    <col min="10759" max="10759" width="5" style="237" customWidth="1"/>
    <col min="10760" max="10760" width="77.83203125" style="237" customWidth="1"/>
    <col min="10761" max="10762" width="20" style="237" customWidth="1"/>
    <col min="10763" max="10763" width="1.66796875" style="237" customWidth="1"/>
    <col min="10764" max="11008" width="9" style="237" customWidth="1"/>
    <col min="11009" max="11009" width="8.33203125" style="237" customWidth="1"/>
    <col min="11010" max="11010" width="1.66796875" style="237" customWidth="1"/>
    <col min="11011" max="11012" width="5" style="237" customWidth="1"/>
    <col min="11013" max="11013" width="11.66015625" style="237" customWidth="1"/>
    <col min="11014" max="11014" width="9.16015625" style="237" customWidth="1"/>
    <col min="11015" max="11015" width="5" style="237" customWidth="1"/>
    <col min="11016" max="11016" width="77.83203125" style="237" customWidth="1"/>
    <col min="11017" max="11018" width="20" style="237" customWidth="1"/>
    <col min="11019" max="11019" width="1.66796875" style="237" customWidth="1"/>
    <col min="11020" max="11264" width="9" style="237" customWidth="1"/>
    <col min="11265" max="11265" width="8.33203125" style="237" customWidth="1"/>
    <col min="11266" max="11266" width="1.66796875" style="237" customWidth="1"/>
    <col min="11267" max="11268" width="5" style="237" customWidth="1"/>
    <col min="11269" max="11269" width="11.66015625" style="237" customWidth="1"/>
    <col min="11270" max="11270" width="9.16015625" style="237" customWidth="1"/>
    <col min="11271" max="11271" width="5" style="237" customWidth="1"/>
    <col min="11272" max="11272" width="77.83203125" style="237" customWidth="1"/>
    <col min="11273" max="11274" width="20" style="237" customWidth="1"/>
    <col min="11275" max="11275" width="1.66796875" style="237" customWidth="1"/>
    <col min="11276" max="11520" width="9" style="237" customWidth="1"/>
    <col min="11521" max="11521" width="8.33203125" style="237" customWidth="1"/>
    <col min="11522" max="11522" width="1.66796875" style="237" customWidth="1"/>
    <col min="11523" max="11524" width="5" style="237" customWidth="1"/>
    <col min="11525" max="11525" width="11.66015625" style="237" customWidth="1"/>
    <col min="11526" max="11526" width="9.16015625" style="237" customWidth="1"/>
    <col min="11527" max="11527" width="5" style="237" customWidth="1"/>
    <col min="11528" max="11528" width="77.83203125" style="237" customWidth="1"/>
    <col min="11529" max="11530" width="20" style="237" customWidth="1"/>
    <col min="11531" max="11531" width="1.66796875" style="237" customWidth="1"/>
    <col min="11532" max="11776" width="9" style="237" customWidth="1"/>
    <col min="11777" max="11777" width="8.33203125" style="237" customWidth="1"/>
    <col min="11778" max="11778" width="1.66796875" style="237" customWidth="1"/>
    <col min="11779" max="11780" width="5" style="237" customWidth="1"/>
    <col min="11781" max="11781" width="11.66015625" style="237" customWidth="1"/>
    <col min="11782" max="11782" width="9.16015625" style="237" customWidth="1"/>
    <col min="11783" max="11783" width="5" style="237" customWidth="1"/>
    <col min="11784" max="11784" width="77.83203125" style="237" customWidth="1"/>
    <col min="11785" max="11786" width="20" style="237" customWidth="1"/>
    <col min="11787" max="11787" width="1.66796875" style="237" customWidth="1"/>
    <col min="11788" max="12032" width="9" style="237" customWidth="1"/>
    <col min="12033" max="12033" width="8.33203125" style="237" customWidth="1"/>
    <col min="12034" max="12034" width="1.66796875" style="237" customWidth="1"/>
    <col min="12035" max="12036" width="5" style="237" customWidth="1"/>
    <col min="12037" max="12037" width="11.66015625" style="237" customWidth="1"/>
    <col min="12038" max="12038" width="9.16015625" style="237" customWidth="1"/>
    <col min="12039" max="12039" width="5" style="237" customWidth="1"/>
    <col min="12040" max="12040" width="77.83203125" style="237" customWidth="1"/>
    <col min="12041" max="12042" width="20" style="237" customWidth="1"/>
    <col min="12043" max="12043" width="1.66796875" style="237" customWidth="1"/>
    <col min="12044" max="12288" width="9" style="237" customWidth="1"/>
    <col min="12289" max="12289" width="8.33203125" style="237" customWidth="1"/>
    <col min="12290" max="12290" width="1.66796875" style="237" customWidth="1"/>
    <col min="12291" max="12292" width="5" style="237" customWidth="1"/>
    <col min="12293" max="12293" width="11.66015625" style="237" customWidth="1"/>
    <col min="12294" max="12294" width="9.16015625" style="237" customWidth="1"/>
    <col min="12295" max="12295" width="5" style="237" customWidth="1"/>
    <col min="12296" max="12296" width="77.83203125" style="237" customWidth="1"/>
    <col min="12297" max="12298" width="20" style="237" customWidth="1"/>
    <col min="12299" max="12299" width="1.66796875" style="237" customWidth="1"/>
    <col min="12300" max="12544" width="9" style="237" customWidth="1"/>
    <col min="12545" max="12545" width="8.33203125" style="237" customWidth="1"/>
    <col min="12546" max="12546" width="1.66796875" style="237" customWidth="1"/>
    <col min="12547" max="12548" width="5" style="237" customWidth="1"/>
    <col min="12549" max="12549" width="11.66015625" style="237" customWidth="1"/>
    <col min="12550" max="12550" width="9.16015625" style="237" customWidth="1"/>
    <col min="12551" max="12551" width="5" style="237" customWidth="1"/>
    <col min="12552" max="12552" width="77.83203125" style="237" customWidth="1"/>
    <col min="12553" max="12554" width="20" style="237" customWidth="1"/>
    <col min="12555" max="12555" width="1.66796875" style="237" customWidth="1"/>
    <col min="12556" max="12800" width="9" style="237" customWidth="1"/>
    <col min="12801" max="12801" width="8.33203125" style="237" customWidth="1"/>
    <col min="12802" max="12802" width="1.66796875" style="237" customWidth="1"/>
    <col min="12803" max="12804" width="5" style="237" customWidth="1"/>
    <col min="12805" max="12805" width="11.66015625" style="237" customWidth="1"/>
    <col min="12806" max="12806" width="9.16015625" style="237" customWidth="1"/>
    <col min="12807" max="12807" width="5" style="237" customWidth="1"/>
    <col min="12808" max="12808" width="77.83203125" style="237" customWidth="1"/>
    <col min="12809" max="12810" width="20" style="237" customWidth="1"/>
    <col min="12811" max="12811" width="1.66796875" style="237" customWidth="1"/>
    <col min="12812" max="13056" width="9" style="237" customWidth="1"/>
    <col min="13057" max="13057" width="8.33203125" style="237" customWidth="1"/>
    <col min="13058" max="13058" width="1.66796875" style="237" customWidth="1"/>
    <col min="13059" max="13060" width="5" style="237" customWidth="1"/>
    <col min="13061" max="13061" width="11.66015625" style="237" customWidth="1"/>
    <col min="13062" max="13062" width="9.16015625" style="237" customWidth="1"/>
    <col min="13063" max="13063" width="5" style="237" customWidth="1"/>
    <col min="13064" max="13064" width="77.83203125" style="237" customWidth="1"/>
    <col min="13065" max="13066" width="20" style="237" customWidth="1"/>
    <col min="13067" max="13067" width="1.66796875" style="237" customWidth="1"/>
    <col min="13068" max="13312" width="9" style="237" customWidth="1"/>
    <col min="13313" max="13313" width="8.33203125" style="237" customWidth="1"/>
    <col min="13314" max="13314" width="1.66796875" style="237" customWidth="1"/>
    <col min="13315" max="13316" width="5" style="237" customWidth="1"/>
    <col min="13317" max="13317" width="11.66015625" style="237" customWidth="1"/>
    <col min="13318" max="13318" width="9.16015625" style="237" customWidth="1"/>
    <col min="13319" max="13319" width="5" style="237" customWidth="1"/>
    <col min="13320" max="13320" width="77.83203125" style="237" customWidth="1"/>
    <col min="13321" max="13322" width="20" style="237" customWidth="1"/>
    <col min="13323" max="13323" width="1.66796875" style="237" customWidth="1"/>
    <col min="13324" max="13568" width="9" style="237" customWidth="1"/>
    <col min="13569" max="13569" width="8.33203125" style="237" customWidth="1"/>
    <col min="13570" max="13570" width="1.66796875" style="237" customWidth="1"/>
    <col min="13571" max="13572" width="5" style="237" customWidth="1"/>
    <col min="13573" max="13573" width="11.66015625" style="237" customWidth="1"/>
    <col min="13574" max="13574" width="9.16015625" style="237" customWidth="1"/>
    <col min="13575" max="13575" width="5" style="237" customWidth="1"/>
    <col min="13576" max="13576" width="77.83203125" style="237" customWidth="1"/>
    <col min="13577" max="13578" width="20" style="237" customWidth="1"/>
    <col min="13579" max="13579" width="1.66796875" style="237" customWidth="1"/>
    <col min="13580" max="13824" width="9" style="237" customWidth="1"/>
    <col min="13825" max="13825" width="8.33203125" style="237" customWidth="1"/>
    <col min="13826" max="13826" width="1.66796875" style="237" customWidth="1"/>
    <col min="13827" max="13828" width="5" style="237" customWidth="1"/>
    <col min="13829" max="13829" width="11.66015625" style="237" customWidth="1"/>
    <col min="13830" max="13830" width="9.16015625" style="237" customWidth="1"/>
    <col min="13831" max="13831" width="5" style="237" customWidth="1"/>
    <col min="13832" max="13832" width="77.83203125" style="237" customWidth="1"/>
    <col min="13833" max="13834" width="20" style="237" customWidth="1"/>
    <col min="13835" max="13835" width="1.66796875" style="237" customWidth="1"/>
    <col min="13836" max="14080" width="9" style="237" customWidth="1"/>
    <col min="14081" max="14081" width="8.33203125" style="237" customWidth="1"/>
    <col min="14082" max="14082" width="1.66796875" style="237" customWidth="1"/>
    <col min="14083" max="14084" width="5" style="237" customWidth="1"/>
    <col min="14085" max="14085" width="11.66015625" style="237" customWidth="1"/>
    <col min="14086" max="14086" width="9.16015625" style="237" customWidth="1"/>
    <col min="14087" max="14087" width="5" style="237" customWidth="1"/>
    <col min="14088" max="14088" width="77.83203125" style="237" customWidth="1"/>
    <col min="14089" max="14090" width="20" style="237" customWidth="1"/>
    <col min="14091" max="14091" width="1.66796875" style="237" customWidth="1"/>
    <col min="14092" max="14336" width="9" style="237" customWidth="1"/>
    <col min="14337" max="14337" width="8.33203125" style="237" customWidth="1"/>
    <col min="14338" max="14338" width="1.66796875" style="237" customWidth="1"/>
    <col min="14339" max="14340" width="5" style="237" customWidth="1"/>
    <col min="14341" max="14341" width="11.66015625" style="237" customWidth="1"/>
    <col min="14342" max="14342" width="9.16015625" style="237" customWidth="1"/>
    <col min="14343" max="14343" width="5" style="237" customWidth="1"/>
    <col min="14344" max="14344" width="77.83203125" style="237" customWidth="1"/>
    <col min="14345" max="14346" width="20" style="237" customWidth="1"/>
    <col min="14347" max="14347" width="1.66796875" style="237" customWidth="1"/>
    <col min="14348" max="14592" width="9" style="237" customWidth="1"/>
    <col min="14593" max="14593" width="8.33203125" style="237" customWidth="1"/>
    <col min="14594" max="14594" width="1.66796875" style="237" customWidth="1"/>
    <col min="14595" max="14596" width="5" style="237" customWidth="1"/>
    <col min="14597" max="14597" width="11.66015625" style="237" customWidth="1"/>
    <col min="14598" max="14598" width="9.16015625" style="237" customWidth="1"/>
    <col min="14599" max="14599" width="5" style="237" customWidth="1"/>
    <col min="14600" max="14600" width="77.83203125" style="237" customWidth="1"/>
    <col min="14601" max="14602" width="20" style="237" customWidth="1"/>
    <col min="14603" max="14603" width="1.66796875" style="237" customWidth="1"/>
    <col min="14604" max="14848" width="9" style="237" customWidth="1"/>
    <col min="14849" max="14849" width="8.33203125" style="237" customWidth="1"/>
    <col min="14850" max="14850" width="1.66796875" style="237" customWidth="1"/>
    <col min="14851" max="14852" width="5" style="237" customWidth="1"/>
    <col min="14853" max="14853" width="11.66015625" style="237" customWidth="1"/>
    <col min="14854" max="14854" width="9.16015625" style="237" customWidth="1"/>
    <col min="14855" max="14855" width="5" style="237" customWidth="1"/>
    <col min="14856" max="14856" width="77.83203125" style="237" customWidth="1"/>
    <col min="14857" max="14858" width="20" style="237" customWidth="1"/>
    <col min="14859" max="14859" width="1.66796875" style="237" customWidth="1"/>
    <col min="14860" max="15104" width="9" style="237" customWidth="1"/>
    <col min="15105" max="15105" width="8.33203125" style="237" customWidth="1"/>
    <col min="15106" max="15106" width="1.66796875" style="237" customWidth="1"/>
    <col min="15107" max="15108" width="5" style="237" customWidth="1"/>
    <col min="15109" max="15109" width="11.66015625" style="237" customWidth="1"/>
    <col min="15110" max="15110" width="9.16015625" style="237" customWidth="1"/>
    <col min="15111" max="15111" width="5" style="237" customWidth="1"/>
    <col min="15112" max="15112" width="77.83203125" style="237" customWidth="1"/>
    <col min="15113" max="15114" width="20" style="237" customWidth="1"/>
    <col min="15115" max="15115" width="1.66796875" style="237" customWidth="1"/>
    <col min="15116" max="15360" width="9" style="237" customWidth="1"/>
    <col min="15361" max="15361" width="8.33203125" style="237" customWidth="1"/>
    <col min="15362" max="15362" width="1.66796875" style="237" customWidth="1"/>
    <col min="15363" max="15364" width="5" style="237" customWidth="1"/>
    <col min="15365" max="15365" width="11.66015625" style="237" customWidth="1"/>
    <col min="15366" max="15366" width="9.16015625" style="237" customWidth="1"/>
    <col min="15367" max="15367" width="5" style="237" customWidth="1"/>
    <col min="15368" max="15368" width="77.83203125" style="237" customWidth="1"/>
    <col min="15369" max="15370" width="20" style="237" customWidth="1"/>
    <col min="15371" max="15371" width="1.66796875" style="237" customWidth="1"/>
    <col min="15372" max="15616" width="9" style="237" customWidth="1"/>
    <col min="15617" max="15617" width="8.33203125" style="237" customWidth="1"/>
    <col min="15618" max="15618" width="1.66796875" style="237" customWidth="1"/>
    <col min="15619" max="15620" width="5" style="237" customWidth="1"/>
    <col min="15621" max="15621" width="11.66015625" style="237" customWidth="1"/>
    <col min="15622" max="15622" width="9.16015625" style="237" customWidth="1"/>
    <col min="15623" max="15623" width="5" style="237" customWidth="1"/>
    <col min="15624" max="15624" width="77.83203125" style="237" customWidth="1"/>
    <col min="15625" max="15626" width="20" style="237" customWidth="1"/>
    <col min="15627" max="15627" width="1.66796875" style="237" customWidth="1"/>
    <col min="15628" max="15872" width="9" style="237" customWidth="1"/>
    <col min="15873" max="15873" width="8.33203125" style="237" customWidth="1"/>
    <col min="15874" max="15874" width="1.66796875" style="237" customWidth="1"/>
    <col min="15875" max="15876" width="5" style="237" customWidth="1"/>
    <col min="15877" max="15877" width="11.66015625" style="237" customWidth="1"/>
    <col min="15878" max="15878" width="9.16015625" style="237" customWidth="1"/>
    <col min="15879" max="15879" width="5" style="237" customWidth="1"/>
    <col min="15880" max="15880" width="77.83203125" style="237" customWidth="1"/>
    <col min="15881" max="15882" width="20" style="237" customWidth="1"/>
    <col min="15883" max="15883" width="1.66796875" style="237" customWidth="1"/>
    <col min="15884" max="16128" width="9" style="237" customWidth="1"/>
    <col min="16129" max="16129" width="8.33203125" style="237" customWidth="1"/>
    <col min="16130" max="16130" width="1.66796875" style="237" customWidth="1"/>
    <col min="16131" max="16132" width="5" style="237" customWidth="1"/>
    <col min="16133" max="16133" width="11.66015625" style="237" customWidth="1"/>
    <col min="16134" max="16134" width="9.16015625" style="237" customWidth="1"/>
    <col min="16135" max="16135" width="5" style="237" customWidth="1"/>
    <col min="16136" max="16136" width="77.83203125" style="237" customWidth="1"/>
    <col min="16137" max="16138" width="20" style="237" customWidth="1"/>
    <col min="16139" max="16139" width="1.66796875" style="237" customWidth="1"/>
    <col min="16140" max="16384" width="9" style="237" customWidth="1"/>
  </cols>
  <sheetData>
    <row r="1" ht="37.5" customHeight="1"/>
    <row r="2" spans="2:11" ht="7.5" customHeight="1">
      <c r="B2" s="238"/>
      <c r="C2" s="239"/>
      <c r="D2" s="239"/>
      <c r="E2" s="239"/>
      <c r="F2" s="239"/>
      <c r="G2" s="239"/>
      <c r="H2" s="239"/>
      <c r="I2" s="239"/>
      <c r="J2" s="239"/>
      <c r="K2" s="240"/>
    </row>
    <row r="3" spans="2:11" s="244" customFormat="1" ht="45" customHeight="1">
      <c r="B3" s="241"/>
      <c r="C3" s="242" t="s">
        <v>896</v>
      </c>
      <c r="D3" s="242"/>
      <c r="E3" s="242"/>
      <c r="F3" s="242"/>
      <c r="G3" s="242"/>
      <c r="H3" s="242"/>
      <c r="I3" s="242"/>
      <c r="J3" s="242"/>
      <c r="K3" s="243"/>
    </row>
    <row r="4" spans="2:11" ht="25.5" customHeight="1">
      <c r="B4" s="245"/>
      <c r="C4" s="246" t="s">
        <v>897</v>
      </c>
      <c r="D4" s="246"/>
      <c r="E4" s="246"/>
      <c r="F4" s="246"/>
      <c r="G4" s="246"/>
      <c r="H4" s="246"/>
      <c r="I4" s="246"/>
      <c r="J4" s="246"/>
      <c r="K4" s="247"/>
    </row>
    <row r="5" spans="2:11" ht="5.25" customHeight="1">
      <c r="B5" s="245"/>
      <c r="C5" s="248"/>
      <c r="D5" s="248"/>
      <c r="E5" s="248"/>
      <c r="F5" s="248"/>
      <c r="G5" s="248"/>
      <c r="H5" s="248"/>
      <c r="I5" s="248"/>
      <c r="J5" s="248"/>
      <c r="K5" s="247"/>
    </row>
    <row r="6" spans="2:11" ht="15" customHeight="1">
      <c r="B6" s="245"/>
      <c r="C6" s="249" t="s">
        <v>898</v>
      </c>
      <c r="D6" s="249"/>
      <c r="E6" s="249"/>
      <c r="F6" s="249"/>
      <c r="G6" s="249"/>
      <c r="H6" s="249"/>
      <c r="I6" s="249"/>
      <c r="J6" s="249"/>
      <c r="K6" s="247"/>
    </row>
    <row r="7" spans="2:11" ht="15" customHeight="1">
      <c r="B7" s="250"/>
      <c r="C7" s="249" t="s">
        <v>899</v>
      </c>
      <c r="D7" s="249"/>
      <c r="E7" s="249"/>
      <c r="F7" s="249"/>
      <c r="G7" s="249"/>
      <c r="H7" s="249"/>
      <c r="I7" s="249"/>
      <c r="J7" s="249"/>
      <c r="K7" s="247"/>
    </row>
    <row r="8" spans="2:11" ht="12.75" customHeight="1">
      <c r="B8" s="250"/>
      <c r="C8" s="251"/>
      <c r="D8" s="251"/>
      <c r="E8" s="251"/>
      <c r="F8" s="251"/>
      <c r="G8" s="251"/>
      <c r="H8" s="251"/>
      <c r="I8" s="251"/>
      <c r="J8" s="251"/>
      <c r="K8" s="247"/>
    </row>
    <row r="9" spans="2:11" ht="15" customHeight="1">
      <c r="B9" s="250"/>
      <c r="C9" s="249" t="s">
        <v>900</v>
      </c>
      <c r="D9" s="249"/>
      <c r="E9" s="249"/>
      <c r="F9" s="249"/>
      <c r="G9" s="249"/>
      <c r="H9" s="249"/>
      <c r="I9" s="249"/>
      <c r="J9" s="249"/>
      <c r="K9" s="247"/>
    </row>
    <row r="10" spans="2:11" ht="15" customHeight="1">
      <c r="B10" s="250"/>
      <c r="C10" s="251"/>
      <c r="D10" s="249" t="s">
        <v>901</v>
      </c>
      <c r="E10" s="249"/>
      <c r="F10" s="249"/>
      <c r="G10" s="249"/>
      <c r="H10" s="249"/>
      <c r="I10" s="249"/>
      <c r="J10" s="249"/>
      <c r="K10" s="247"/>
    </row>
    <row r="11" spans="2:11" ht="15" customHeight="1">
      <c r="B11" s="250"/>
      <c r="C11" s="252"/>
      <c r="D11" s="249" t="s">
        <v>902</v>
      </c>
      <c r="E11" s="249"/>
      <c r="F11" s="249"/>
      <c r="G11" s="249"/>
      <c r="H11" s="249"/>
      <c r="I11" s="249"/>
      <c r="J11" s="249"/>
      <c r="K11" s="247"/>
    </row>
    <row r="12" spans="2:11" ht="12.75" customHeight="1">
      <c r="B12" s="250"/>
      <c r="C12" s="252"/>
      <c r="D12" s="252"/>
      <c r="E12" s="252"/>
      <c r="F12" s="252"/>
      <c r="G12" s="252"/>
      <c r="H12" s="252"/>
      <c r="I12" s="252"/>
      <c r="J12" s="252"/>
      <c r="K12" s="247"/>
    </row>
    <row r="13" spans="2:11" ht="15" customHeight="1">
      <c r="B13" s="250"/>
      <c r="C13" s="252"/>
      <c r="D13" s="249" t="s">
        <v>903</v>
      </c>
      <c r="E13" s="249"/>
      <c r="F13" s="249"/>
      <c r="G13" s="249"/>
      <c r="H13" s="249"/>
      <c r="I13" s="249"/>
      <c r="J13" s="249"/>
      <c r="K13" s="247"/>
    </row>
    <row r="14" spans="2:11" ht="15" customHeight="1">
      <c r="B14" s="250"/>
      <c r="C14" s="252"/>
      <c r="D14" s="249" t="s">
        <v>904</v>
      </c>
      <c r="E14" s="249"/>
      <c r="F14" s="249"/>
      <c r="G14" s="249"/>
      <c r="H14" s="249"/>
      <c r="I14" s="249"/>
      <c r="J14" s="249"/>
      <c r="K14" s="247"/>
    </row>
    <row r="15" spans="2:11" ht="15" customHeight="1">
      <c r="B15" s="250"/>
      <c r="C15" s="252"/>
      <c r="D15" s="249" t="s">
        <v>905</v>
      </c>
      <c r="E15" s="249"/>
      <c r="F15" s="249"/>
      <c r="G15" s="249"/>
      <c r="H15" s="249"/>
      <c r="I15" s="249"/>
      <c r="J15" s="249"/>
      <c r="K15" s="247"/>
    </row>
    <row r="16" spans="2:11" ht="15" customHeight="1">
      <c r="B16" s="250"/>
      <c r="C16" s="252"/>
      <c r="D16" s="252"/>
      <c r="E16" s="253" t="s">
        <v>74</v>
      </c>
      <c r="F16" s="249" t="s">
        <v>906</v>
      </c>
      <c r="G16" s="249"/>
      <c r="H16" s="249"/>
      <c r="I16" s="249"/>
      <c r="J16" s="249"/>
      <c r="K16" s="247"/>
    </row>
    <row r="17" spans="2:11" ht="15" customHeight="1">
      <c r="B17" s="250"/>
      <c r="C17" s="252"/>
      <c r="D17" s="252"/>
      <c r="E17" s="253" t="s">
        <v>907</v>
      </c>
      <c r="F17" s="249" t="s">
        <v>908</v>
      </c>
      <c r="G17" s="249"/>
      <c r="H17" s="249"/>
      <c r="I17" s="249"/>
      <c r="J17" s="249"/>
      <c r="K17" s="247"/>
    </row>
    <row r="18" spans="2:11" ht="15" customHeight="1">
      <c r="B18" s="250"/>
      <c r="C18" s="252"/>
      <c r="D18" s="252"/>
      <c r="E18" s="253" t="s">
        <v>909</v>
      </c>
      <c r="F18" s="249" t="s">
        <v>910</v>
      </c>
      <c r="G18" s="249"/>
      <c r="H18" s="249"/>
      <c r="I18" s="249"/>
      <c r="J18" s="249"/>
      <c r="K18" s="247"/>
    </row>
    <row r="19" spans="2:11" ht="15" customHeight="1">
      <c r="B19" s="250"/>
      <c r="C19" s="252"/>
      <c r="D19" s="252"/>
      <c r="E19" s="253" t="s">
        <v>911</v>
      </c>
      <c r="F19" s="249" t="s">
        <v>912</v>
      </c>
      <c r="G19" s="249"/>
      <c r="H19" s="249"/>
      <c r="I19" s="249"/>
      <c r="J19" s="249"/>
      <c r="K19" s="247"/>
    </row>
    <row r="20" spans="2:11" ht="15" customHeight="1">
      <c r="B20" s="250"/>
      <c r="C20" s="252"/>
      <c r="D20" s="252"/>
      <c r="E20" s="253" t="s">
        <v>913</v>
      </c>
      <c r="F20" s="249" t="s">
        <v>914</v>
      </c>
      <c r="G20" s="249"/>
      <c r="H20" s="249"/>
      <c r="I20" s="249"/>
      <c r="J20" s="249"/>
      <c r="K20" s="247"/>
    </row>
    <row r="21" spans="2:11" ht="15" customHeight="1">
      <c r="B21" s="250"/>
      <c r="C21" s="252"/>
      <c r="D21" s="252"/>
      <c r="E21" s="253" t="s">
        <v>915</v>
      </c>
      <c r="F21" s="249" t="s">
        <v>916</v>
      </c>
      <c r="G21" s="249"/>
      <c r="H21" s="249"/>
      <c r="I21" s="249"/>
      <c r="J21" s="249"/>
      <c r="K21" s="247"/>
    </row>
    <row r="22" spans="2:11" ht="12.75" customHeight="1">
      <c r="B22" s="250"/>
      <c r="C22" s="252"/>
      <c r="D22" s="252"/>
      <c r="E22" s="252"/>
      <c r="F22" s="252"/>
      <c r="G22" s="252"/>
      <c r="H22" s="252"/>
      <c r="I22" s="252"/>
      <c r="J22" s="252"/>
      <c r="K22" s="247"/>
    </row>
    <row r="23" spans="2:11" ht="15" customHeight="1">
      <c r="B23" s="250"/>
      <c r="C23" s="249" t="s">
        <v>917</v>
      </c>
      <c r="D23" s="249"/>
      <c r="E23" s="249"/>
      <c r="F23" s="249"/>
      <c r="G23" s="249"/>
      <c r="H23" s="249"/>
      <c r="I23" s="249"/>
      <c r="J23" s="249"/>
      <c r="K23" s="247"/>
    </row>
    <row r="24" spans="2:11" ht="15" customHeight="1">
      <c r="B24" s="250"/>
      <c r="C24" s="249" t="s">
        <v>918</v>
      </c>
      <c r="D24" s="249"/>
      <c r="E24" s="249"/>
      <c r="F24" s="249"/>
      <c r="G24" s="249"/>
      <c r="H24" s="249"/>
      <c r="I24" s="249"/>
      <c r="J24" s="249"/>
      <c r="K24" s="247"/>
    </row>
    <row r="25" spans="2:11" ht="15" customHeight="1">
      <c r="B25" s="250"/>
      <c r="C25" s="251"/>
      <c r="D25" s="249" t="s">
        <v>919</v>
      </c>
      <c r="E25" s="249"/>
      <c r="F25" s="249"/>
      <c r="G25" s="249"/>
      <c r="H25" s="249"/>
      <c r="I25" s="249"/>
      <c r="J25" s="249"/>
      <c r="K25" s="247"/>
    </row>
    <row r="26" spans="2:11" ht="15" customHeight="1">
      <c r="B26" s="250"/>
      <c r="C26" s="252"/>
      <c r="D26" s="249" t="s">
        <v>920</v>
      </c>
      <c r="E26" s="249"/>
      <c r="F26" s="249"/>
      <c r="G26" s="249"/>
      <c r="H26" s="249"/>
      <c r="I26" s="249"/>
      <c r="J26" s="249"/>
      <c r="K26" s="247"/>
    </row>
    <row r="27" spans="2:11" ht="12.75" customHeight="1">
      <c r="B27" s="250"/>
      <c r="C27" s="252"/>
      <c r="D27" s="252"/>
      <c r="E27" s="252"/>
      <c r="F27" s="252"/>
      <c r="G27" s="252"/>
      <c r="H27" s="252"/>
      <c r="I27" s="252"/>
      <c r="J27" s="252"/>
      <c r="K27" s="247"/>
    </row>
    <row r="28" spans="2:11" ht="15" customHeight="1">
      <c r="B28" s="250"/>
      <c r="C28" s="252"/>
      <c r="D28" s="249" t="s">
        <v>921</v>
      </c>
      <c r="E28" s="249"/>
      <c r="F28" s="249"/>
      <c r="G28" s="249"/>
      <c r="H28" s="249"/>
      <c r="I28" s="249"/>
      <c r="J28" s="249"/>
      <c r="K28" s="247"/>
    </row>
    <row r="29" spans="2:11" ht="15" customHeight="1">
      <c r="B29" s="250"/>
      <c r="C29" s="252"/>
      <c r="D29" s="249" t="s">
        <v>922</v>
      </c>
      <c r="E29" s="249"/>
      <c r="F29" s="249"/>
      <c r="G29" s="249"/>
      <c r="H29" s="249"/>
      <c r="I29" s="249"/>
      <c r="J29" s="249"/>
      <c r="K29" s="247"/>
    </row>
    <row r="30" spans="2:11" ht="12.75" customHeight="1">
      <c r="B30" s="250"/>
      <c r="C30" s="252"/>
      <c r="D30" s="252"/>
      <c r="E30" s="252"/>
      <c r="F30" s="252"/>
      <c r="G30" s="252"/>
      <c r="H30" s="252"/>
      <c r="I30" s="252"/>
      <c r="J30" s="252"/>
      <c r="K30" s="247"/>
    </row>
    <row r="31" spans="2:11" ht="15" customHeight="1">
      <c r="B31" s="250"/>
      <c r="C31" s="252"/>
      <c r="D31" s="249" t="s">
        <v>923</v>
      </c>
      <c r="E31" s="249"/>
      <c r="F31" s="249"/>
      <c r="G31" s="249"/>
      <c r="H31" s="249"/>
      <c r="I31" s="249"/>
      <c r="J31" s="249"/>
      <c r="K31" s="247"/>
    </row>
    <row r="32" spans="2:11" ht="15" customHeight="1">
      <c r="B32" s="250"/>
      <c r="C32" s="252"/>
      <c r="D32" s="249" t="s">
        <v>924</v>
      </c>
      <c r="E32" s="249"/>
      <c r="F32" s="249"/>
      <c r="G32" s="249"/>
      <c r="H32" s="249"/>
      <c r="I32" s="249"/>
      <c r="J32" s="249"/>
      <c r="K32" s="247"/>
    </row>
    <row r="33" spans="2:11" ht="15" customHeight="1">
      <c r="B33" s="250"/>
      <c r="C33" s="252"/>
      <c r="D33" s="249" t="s">
        <v>925</v>
      </c>
      <c r="E33" s="249"/>
      <c r="F33" s="249"/>
      <c r="G33" s="249"/>
      <c r="H33" s="249"/>
      <c r="I33" s="249"/>
      <c r="J33" s="249"/>
      <c r="K33" s="247"/>
    </row>
    <row r="34" spans="2:11" ht="15" customHeight="1">
      <c r="B34" s="250"/>
      <c r="C34" s="252"/>
      <c r="D34" s="251"/>
      <c r="E34" s="254" t="s">
        <v>111</v>
      </c>
      <c r="F34" s="251"/>
      <c r="G34" s="249" t="s">
        <v>926</v>
      </c>
      <c r="H34" s="249"/>
      <c r="I34" s="249"/>
      <c r="J34" s="249"/>
      <c r="K34" s="247"/>
    </row>
    <row r="35" spans="2:11" ht="30.75" customHeight="1">
      <c r="B35" s="250"/>
      <c r="C35" s="252"/>
      <c r="D35" s="251"/>
      <c r="E35" s="254" t="s">
        <v>927</v>
      </c>
      <c r="F35" s="251"/>
      <c r="G35" s="249" t="s">
        <v>928</v>
      </c>
      <c r="H35" s="249"/>
      <c r="I35" s="249"/>
      <c r="J35" s="249"/>
      <c r="K35" s="247"/>
    </row>
    <row r="36" spans="2:11" ht="15" customHeight="1">
      <c r="B36" s="250"/>
      <c r="C36" s="252"/>
      <c r="D36" s="251"/>
      <c r="E36" s="254" t="s">
        <v>52</v>
      </c>
      <c r="F36" s="251"/>
      <c r="G36" s="249" t="s">
        <v>929</v>
      </c>
      <c r="H36" s="249"/>
      <c r="I36" s="249"/>
      <c r="J36" s="249"/>
      <c r="K36" s="247"/>
    </row>
    <row r="37" spans="2:11" ht="15" customHeight="1">
      <c r="B37" s="250"/>
      <c r="C37" s="252"/>
      <c r="D37" s="251"/>
      <c r="E37" s="254" t="s">
        <v>112</v>
      </c>
      <c r="F37" s="251"/>
      <c r="G37" s="249" t="s">
        <v>930</v>
      </c>
      <c r="H37" s="249"/>
      <c r="I37" s="249"/>
      <c r="J37" s="249"/>
      <c r="K37" s="247"/>
    </row>
    <row r="38" spans="2:11" ht="15" customHeight="1">
      <c r="B38" s="250"/>
      <c r="C38" s="252"/>
      <c r="D38" s="251"/>
      <c r="E38" s="254" t="s">
        <v>113</v>
      </c>
      <c r="F38" s="251"/>
      <c r="G38" s="249" t="s">
        <v>931</v>
      </c>
      <c r="H38" s="249"/>
      <c r="I38" s="249"/>
      <c r="J38" s="249"/>
      <c r="K38" s="247"/>
    </row>
    <row r="39" spans="2:11" ht="15" customHeight="1">
      <c r="B39" s="250"/>
      <c r="C39" s="252"/>
      <c r="D39" s="251"/>
      <c r="E39" s="254" t="s">
        <v>114</v>
      </c>
      <c r="F39" s="251"/>
      <c r="G39" s="249" t="s">
        <v>932</v>
      </c>
      <c r="H39" s="249"/>
      <c r="I39" s="249"/>
      <c r="J39" s="249"/>
      <c r="K39" s="247"/>
    </row>
    <row r="40" spans="2:11" ht="15" customHeight="1">
      <c r="B40" s="250"/>
      <c r="C40" s="252"/>
      <c r="D40" s="251"/>
      <c r="E40" s="254" t="s">
        <v>933</v>
      </c>
      <c r="F40" s="251"/>
      <c r="G40" s="249" t="s">
        <v>934</v>
      </c>
      <c r="H40" s="249"/>
      <c r="I40" s="249"/>
      <c r="J40" s="249"/>
      <c r="K40" s="247"/>
    </row>
    <row r="41" spans="2:11" ht="15" customHeight="1">
      <c r="B41" s="250"/>
      <c r="C41" s="252"/>
      <c r="D41" s="251"/>
      <c r="E41" s="254"/>
      <c r="F41" s="251"/>
      <c r="G41" s="249" t="s">
        <v>935</v>
      </c>
      <c r="H41" s="249"/>
      <c r="I41" s="249"/>
      <c r="J41" s="249"/>
      <c r="K41" s="247"/>
    </row>
    <row r="42" spans="2:11" ht="15" customHeight="1">
      <c r="B42" s="250"/>
      <c r="C42" s="252"/>
      <c r="D42" s="251"/>
      <c r="E42" s="254" t="s">
        <v>936</v>
      </c>
      <c r="F42" s="251"/>
      <c r="G42" s="249" t="s">
        <v>937</v>
      </c>
      <c r="H42" s="249"/>
      <c r="I42" s="249"/>
      <c r="J42" s="249"/>
      <c r="K42" s="247"/>
    </row>
    <row r="43" spans="2:11" ht="15" customHeight="1">
      <c r="B43" s="250"/>
      <c r="C43" s="252"/>
      <c r="D43" s="251"/>
      <c r="E43" s="254" t="s">
        <v>116</v>
      </c>
      <c r="F43" s="251"/>
      <c r="G43" s="249" t="s">
        <v>938</v>
      </c>
      <c r="H43" s="249"/>
      <c r="I43" s="249"/>
      <c r="J43" s="249"/>
      <c r="K43" s="247"/>
    </row>
    <row r="44" spans="2:11" ht="12.75" customHeight="1">
      <c r="B44" s="250"/>
      <c r="C44" s="252"/>
      <c r="D44" s="251"/>
      <c r="E44" s="251"/>
      <c r="F44" s="251"/>
      <c r="G44" s="251"/>
      <c r="H44" s="251"/>
      <c r="I44" s="251"/>
      <c r="J44" s="251"/>
      <c r="K44" s="247"/>
    </row>
    <row r="45" spans="2:11" ht="15" customHeight="1">
      <c r="B45" s="250"/>
      <c r="C45" s="252"/>
      <c r="D45" s="249" t="s">
        <v>939</v>
      </c>
      <c r="E45" s="249"/>
      <c r="F45" s="249"/>
      <c r="G45" s="249"/>
      <c r="H45" s="249"/>
      <c r="I45" s="249"/>
      <c r="J45" s="249"/>
      <c r="K45" s="247"/>
    </row>
    <row r="46" spans="2:11" ht="15" customHeight="1">
      <c r="B46" s="250"/>
      <c r="C46" s="252"/>
      <c r="D46" s="252"/>
      <c r="E46" s="249" t="s">
        <v>940</v>
      </c>
      <c r="F46" s="249"/>
      <c r="G46" s="249"/>
      <c r="H46" s="249"/>
      <c r="I46" s="249"/>
      <c r="J46" s="249"/>
      <c r="K46" s="247"/>
    </row>
    <row r="47" spans="2:11" ht="15" customHeight="1">
      <c r="B47" s="250"/>
      <c r="C47" s="252"/>
      <c r="D47" s="252"/>
      <c r="E47" s="249" t="s">
        <v>941</v>
      </c>
      <c r="F47" s="249"/>
      <c r="G47" s="249"/>
      <c r="H47" s="249"/>
      <c r="I47" s="249"/>
      <c r="J47" s="249"/>
      <c r="K47" s="247"/>
    </row>
    <row r="48" spans="2:11" ht="15" customHeight="1">
      <c r="B48" s="250"/>
      <c r="C48" s="252"/>
      <c r="D48" s="252"/>
      <c r="E48" s="249" t="s">
        <v>942</v>
      </c>
      <c r="F48" s="249"/>
      <c r="G48" s="249"/>
      <c r="H48" s="249"/>
      <c r="I48" s="249"/>
      <c r="J48" s="249"/>
      <c r="K48" s="247"/>
    </row>
    <row r="49" spans="2:11" ht="15" customHeight="1">
      <c r="B49" s="250"/>
      <c r="C49" s="252"/>
      <c r="D49" s="249" t="s">
        <v>943</v>
      </c>
      <c r="E49" s="249"/>
      <c r="F49" s="249"/>
      <c r="G49" s="249"/>
      <c r="H49" s="249"/>
      <c r="I49" s="249"/>
      <c r="J49" s="249"/>
      <c r="K49" s="247"/>
    </row>
    <row r="50" spans="2:11" ht="25.5" customHeight="1">
      <c r="B50" s="245"/>
      <c r="C50" s="246" t="s">
        <v>944</v>
      </c>
      <c r="D50" s="246"/>
      <c r="E50" s="246"/>
      <c r="F50" s="246"/>
      <c r="G50" s="246"/>
      <c r="H50" s="246"/>
      <c r="I50" s="246"/>
      <c r="J50" s="246"/>
      <c r="K50" s="247"/>
    </row>
    <row r="51" spans="2:11" ht="5.25" customHeight="1">
      <c r="B51" s="245"/>
      <c r="C51" s="248"/>
      <c r="D51" s="248"/>
      <c r="E51" s="248"/>
      <c r="F51" s="248"/>
      <c r="G51" s="248"/>
      <c r="H51" s="248"/>
      <c r="I51" s="248"/>
      <c r="J51" s="248"/>
      <c r="K51" s="247"/>
    </row>
    <row r="52" spans="2:11" ht="15" customHeight="1">
      <c r="B52" s="245"/>
      <c r="C52" s="249" t="s">
        <v>945</v>
      </c>
      <c r="D52" s="249"/>
      <c r="E52" s="249"/>
      <c r="F52" s="249"/>
      <c r="G52" s="249"/>
      <c r="H52" s="249"/>
      <c r="I52" s="249"/>
      <c r="J52" s="249"/>
      <c r="K52" s="247"/>
    </row>
    <row r="53" spans="2:11" ht="15" customHeight="1">
      <c r="B53" s="245"/>
      <c r="C53" s="249" t="s">
        <v>946</v>
      </c>
      <c r="D53" s="249"/>
      <c r="E53" s="249"/>
      <c r="F53" s="249"/>
      <c r="G53" s="249"/>
      <c r="H53" s="249"/>
      <c r="I53" s="249"/>
      <c r="J53" s="249"/>
      <c r="K53" s="247"/>
    </row>
    <row r="54" spans="2:11" ht="12.75" customHeight="1">
      <c r="B54" s="245"/>
      <c r="C54" s="251"/>
      <c r="D54" s="251"/>
      <c r="E54" s="251"/>
      <c r="F54" s="251"/>
      <c r="G54" s="251"/>
      <c r="H54" s="251"/>
      <c r="I54" s="251"/>
      <c r="J54" s="251"/>
      <c r="K54" s="247"/>
    </row>
    <row r="55" spans="2:11" ht="15" customHeight="1">
      <c r="B55" s="245"/>
      <c r="C55" s="249" t="s">
        <v>947</v>
      </c>
      <c r="D55" s="249"/>
      <c r="E55" s="249"/>
      <c r="F55" s="249"/>
      <c r="G55" s="249"/>
      <c r="H55" s="249"/>
      <c r="I55" s="249"/>
      <c r="J55" s="249"/>
      <c r="K55" s="247"/>
    </row>
    <row r="56" spans="2:11" ht="15" customHeight="1">
      <c r="B56" s="245"/>
      <c r="C56" s="252"/>
      <c r="D56" s="249" t="s">
        <v>948</v>
      </c>
      <c r="E56" s="249"/>
      <c r="F56" s="249"/>
      <c r="G56" s="249"/>
      <c r="H56" s="249"/>
      <c r="I56" s="249"/>
      <c r="J56" s="249"/>
      <c r="K56" s="247"/>
    </row>
    <row r="57" spans="2:11" ht="15" customHeight="1">
      <c r="B57" s="245"/>
      <c r="C57" s="252"/>
      <c r="D57" s="249" t="s">
        <v>949</v>
      </c>
      <c r="E57" s="249"/>
      <c r="F57" s="249"/>
      <c r="G57" s="249"/>
      <c r="H57" s="249"/>
      <c r="I57" s="249"/>
      <c r="J57" s="249"/>
      <c r="K57" s="247"/>
    </row>
    <row r="58" spans="2:11" ht="15" customHeight="1">
      <c r="B58" s="245"/>
      <c r="C58" s="252"/>
      <c r="D58" s="249" t="s">
        <v>950</v>
      </c>
      <c r="E58" s="249"/>
      <c r="F58" s="249"/>
      <c r="G58" s="249"/>
      <c r="H58" s="249"/>
      <c r="I58" s="249"/>
      <c r="J58" s="249"/>
      <c r="K58" s="247"/>
    </row>
    <row r="59" spans="2:11" ht="15" customHeight="1">
      <c r="B59" s="245"/>
      <c r="C59" s="252"/>
      <c r="D59" s="249" t="s">
        <v>951</v>
      </c>
      <c r="E59" s="249"/>
      <c r="F59" s="249"/>
      <c r="G59" s="249"/>
      <c r="H59" s="249"/>
      <c r="I59" s="249"/>
      <c r="J59" s="249"/>
      <c r="K59" s="247"/>
    </row>
    <row r="60" spans="2:11" ht="15" customHeight="1">
      <c r="B60" s="245"/>
      <c r="C60" s="252"/>
      <c r="D60" s="255" t="s">
        <v>952</v>
      </c>
      <c r="E60" s="255"/>
      <c r="F60" s="255"/>
      <c r="G60" s="255"/>
      <c r="H60" s="255"/>
      <c r="I60" s="255"/>
      <c r="J60" s="255"/>
      <c r="K60" s="247"/>
    </row>
    <row r="61" spans="2:11" ht="15" customHeight="1">
      <c r="B61" s="245"/>
      <c r="C61" s="252"/>
      <c r="D61" s="249" t="s">
        <v>953</v>
      </c>
      <c r="E61" s="249"/>
      <c r="F61" s="249"/>
      <c r="G61" s="249"/>
      <c r="H61" s="249"/>
      <c r="I61" s="249"/>
      <c r="J61" s="249"/>
      <c r="K61" s="247"/>
    </row>
    <row r="62" spans="2:11" ht="12.75" customHeight="1">
      <c r="B62" s="245"/>
      <c r="C62" s="252"/>
      <c r="D62" s="252"/>
      <c r="E62" s="256"/>
      <c r="F62" s="252"/>
      <c r="G62" s="252"/>
      <c r="H62" s="252"/>
      <c r="I62" s="252"/>
      <c r="J62" s="252"/>
      <c r="K62" s="247"/>
    </row>
    <row r="63" spans="2:11" ht="15" customHeight="1">
      <c r="B63" s="245"/>
      <c r="C63" s="252"/>
      <c r="D63" s="249" t="s">
        <v>954</v>
      </c>
      <c r="E63" s="249"/>
      <c r="F63" s="249"/>
      <c r="G63" s="249"/>
      <c r="H63" s="249"/>
      <c r="I63" s="249"/>
      <c r="J63" s="249"/>
      <c r="K63" s="247"/>
    </row>
    <row r="64" spans="2:11" ht="15" customHeight="1">
      <c r="B64" s="245"/>
      <c r="C64" s="252"/>
      <c r="D64" s="255" t="s">
        <v>955</v>
      </c>
      <c r="E64" s="255"/>
      <c r="F64" s="255"/>
      <c r="G64" s="255"/>
      <c r="H64" s="255"/>
      <c r="I64" s="255"/>
      <c r="J64" s="255"/>
      <c r="K64" s="247"/>
    </row>
    <row r="65" spans="2:11" ht="15" customHeight="1">
      <c r="B65" s="245"/>
      <c r="C65" s="252"/>
      <c r="D65" s="249" t="s">
        <v>956</v>
      </c>
      <c r="E65" s="249"/>
      <c r="F65" s="249"/>
      <c r="G65" s="249"/>
      <c r="H65" s="249"/>
      <c r="I65" s="249"/>
      <c r="J65" s="249"/>
      <c r="K65" s="247"/>
    </row>
    <row r="66" spans="2:11" ht="15" customHeight="1">
      <c r="B66" s="245"/>
      <c r="C66" s="252"/>
      <c r="D66" s="249" t="s">
        <v>957</v>
      </c>
      <c r="E66" s="249"/>
      <c r="F66" s="249"/>
      <c r="G66" s="249"/>
      <c r="H66" s="249"/>
      <c r="I66" s="249"/>
      <c r="J66" s="249"/>
      <c r="K66" s="247"/>
    </row>
    <row r="67" spans="2:11" ht="15" customHeight="1">
      <c r="B67" s="245"/>
      <c r="C67" s="252"/>
      <c r="D67" s="249" t="s">
        <v>958</v>
      </c>
      <c r="E67" s="249"/>
      <c r="F67" s="249"/>
      <c r="G67" s="249"/>
      <c r="H67" s="249"/>
      <c r="I67" s="249"/>
      <c r="J67" s="249"/>
      <c r="K67" s="247"/>
    </row>
    <row r="68" spans="2:11" ht="15" customHeight="1">
      <c r="B68" s="245"/>
      <c r="C68" s="252"/>
      <c r="D68" s="249" t="s">
        <v>959</v>
      </c>
      <c r="E68" s="249"/>
      <c r="F68" s="249"/>
      <c r="G68" s="249"/>
      <c r="H68" s="249"/>
      <c r="I68" s="249"/>
      <c r="J68" s="249"/>
      <c r="K68" s="247"/>
    </row>
    <row r="69" spans="2:11" ht="12.75" customHeight="1">
      <c r="B69" s="257"/>
      <c r="C69" s="258"/>
      <c r="D69" s="258"/>
      <c r="E69" s="258"/>
      <c r="F69" s="258"/>
      <c r="G69" s="258"/>
      <c r="H69" s="258"/>
      <c r="I69" s="258"/>
      <c r="J69" s="258"/>
      <c r="K69" s="259"/>
    </row>
    <row r="70" spans="2:11" ht="18.75" customHeight="1">
      <c r="B70" s="260"/>
      <c r="C70" s="260"/>
      <c r="D70" s="260"/>
      <c r="E70" s="260"/>
      <c r="F70" s="260"/>
      <c r="G70" s="260"/>
      <c r="H70" s="260"/>
      <c r="I70" s="260"/>
      <c r="J70" s="260"/>
      <c r="K70" s="261"/>
    </row>
    <row r="71" spans="2:11" ht="18.75" customHeight="1">
      <c r="B71" s="261"/>
      <c r="C71" s="261"/>
      <c r="D71" s="261"/>
      <c r="E71" s="261"/>
      <c r="F71" s="261"/>
      <c r="G71" s="261"/>
      <c r="H71" s="261"/>
      <c r="I71" s="261"/>
      <c r="J71" s="261"/>
      <c r="K71" s="261"/>
    </row>
    <row r="72" spans="2:11" ht="7.5" customHeight="1">
      <c r="B72" s="262"/>
      <c r="C72" s="263"/>
      <c r="D72" s="263"/>
      <c r="E72" s="263"/>
      <c r="F72" s="263"/>
      <c r="G72" s="263"/>
      <c r="H72" s="263"/>
      <c r="I72" s="263"/>
      <c r="J72" s="263"/>
      <c r="K72" s="264"/>
    </row>
    <row r="73" spans="2:11" ht="45" customHeight="1">
      <c r="B73" s="265"/>
      <c r="C73" s="266" t="s">
        <v>895</v>
      </c>
      <c r="D73" s="266"/>
      <c r="E73" s="266"/>
      <c r="F73" s="266"/>
      <c r="G73" s="266"/>
      <c r="H73" s="266"/>
      <c r="I73" s="266"/>
      <c r="J73" s="266"/>
      <c r="K73" s="267"/>
    </row>
    <row r="74" spans="2:11" ht="17.25" customHeight="1">
      <c r="B74" s="265"/>
      <c r="C74" s="268" t="s">
        <v>960</v>
      </c>
      <c r="D74" s="268"/>
      <c r="E74" s="268"/>
      <c r="F74" s="268" t="s">
        <v>961</v>
      </c>
      <c r="G74" s="269"/>
      <c r="H74" s="268" t="s">
        <v>112</v>
      </c>
      <c r="I74" s="268" t="s">
        <v>56</v>
      </c>
      <c r="J74" s="268" t="s">
        <v>962</v>
      </c>
      <c r="K74" s="267"/>
    </row>
    <row r="75" spans="2:11" ht="17.25" customHeight="1">
      <c r="B75" s="265"/>
      <c r="C75" s="270" t="s">
        <v>963</v>
      </c>
      <c r="D75" s="270"/>
      <c r="E75" s="270"/>
      <c r="F75" s="271" t="s">
        <v>964</v>
      </c>
      <c r="G75" s="272"/>
      <c r="H75" s="270"/>
      <c r="I75" s="270"/>
      <c r="J75" s="270" t="s">
        <v>965</v>
      </c>
      <c r="K75" s="267"/>
    </row>
    <row r="76" spans="2:11" ht="5.25" customHeight="1">
      <c r="B76" s="265"/>
      <c r="C76" s="273"/>
      <c r="D76" s="273"/>
      <c r="E76" s="273"/>
      <c r="F76" s="273"/>
      <c r="G76" s="274"/>
      <c r="H76" s="273"/>
      <c r="I76" s="273"/>
      <c r="J76" s="273"/>
      <c r="K76" s="267"/>
    </row>
    <row r="77" spans="2:11" ht="15" customHeight="1">
      <c r="B77" s="265"/>
      <c r="C77" s="254" t="s">
        <v>52</v>
      </c>
      <c r="D77" s="273"/>
      <c r="E77" s="273"/>
      <c r="F77" s="275" t="s">
        <v>966</v>
      </c>
      <c r="G77" s="274"/>
      <c r="H77" s="254" t="s">
        <v>967</v>
      </c>
      <c r="I77" s="254" t="s">
        <v>968</v>
      </c>
      <c r="J77" s="254">
        <v>20</v>
      </c>
      <c r="K77" s="267"/>
    </row>
    <row r="78" spans="2:11" ht="15" customHeight="1">
      <c r="B78" s="265"/>
      <c r="C78" s="254" t="s">
        <v>969</v>
      </c>
      <c r="D78" s="254"/>
      <c r="E78" s="254"/>
      <c r="F78" s="275" t="s">
        <v>966</v>
      </c>
      <c r="G78" s="274"/>
      <c r="H78" s="254" t="s">
        <v>970</v>
      </c>
      <c r="I78" s="254" t="s">
        <v>968</v>
      </c>
      <c r="J78" s="254">
        <v>120</v>
      </c>
      <c r="K78" s="267"/>
    </row>
    <row r="79" spans="2:11" ht="15" customHeight="1">
      <c r="B79" s="276"/>
      <c r="C79" s="254" t="s">
        <v>971</v>
      </c>
      <c r="D79" s="254"/>
      <c r="E79" s="254"/>
      <c r="F79" s="275" t="s">
        <v>972</v>
      </c>
      <c r="G79" s="274"/>
      <c r="H79" s="254" t="s">
        <v>973</v>
      </c>
      <c r="I79" s="254" t="s">
        <v>968</v>
      </c>
      <c r="J79" s="254">
        <v>50</v>
      </c>
      <c r="K79" s="267"/>
    </row>
    <row r="80" spans="2:11" ht="15" customHeight="1">
      <c r="B80" s="276"/>
      <c r="C80" s="254" t="s">
        <v>974</v>
      </c>
      <c r="D80" s="254"/>
      <c r="E80" s="254"/>
      <c r="F80" s="275" t="s">
        <v>966</v>
      </c>
      <c r="G80" s="274"/>
      <c r="H80" s="254" t="s">
        <v>975</v>
      </c>
      <c r="I80" s="254" t="s">
        <v>976</v>
      </c>
      <c r="J80" s="254"/>
      <c r="K80" s="267"/>
    </row>
    <row r="81" spans="2:11" ht="15" customHeight="1">
      <c r="B81" s="276"/>
      <c r="C81" s="277" t="s">
        <v>977</v>
      </c>
      <c r="D81" s="277"/>
      <c r="E81" s="277"/>
      <c r="F81" s="278" t="s">
        <v>972</v>
      </c>
      <c r="G81" s="277"/>
      <c r="H81" s="277" t="s">
        <v>978</v>
      </c>
      <c r="I81" s="277" t="s">
        <v>968</v>
      </c>
      <c r="J81" s="277">
        <v>15</v>
      </c>
      <c r="K81" s="267"/>
    </row>
    <row r="82" spans="2:11" ht="15" customHeight="1">
      <c r="B82" s="276"/>
      <c r="C82" s="277" t="s">
        <v>979</v>
      </c>
      <c r="D82" s="277"/>
      <c r="E82" s="277"/>
      <c r="F82" s="278" t="s">
        <v>972</v>
      </c>
      <c r="G82" s="277"/>
      <c r="H82" s="277" t="s">
        <v>980</v>
      </c>
      <c r="I82" s="277" t="s">
        <v>968</v>
      </c>
      <c r="J82" s="277">
        <v>15</v>
      </c>
      <c r="K82" s="267"/>
    </row>
    <row r="83" spans="2:11" ht="15" customHeight="1">
      <c r="B83" s="276"/>
      <c r="C83" s="277" t="s">
        <v>981</v>
      </c>
      <c r="D83" s="277"/>
      <c r="E83" s="277"/>
      <c r="F83" s="278" t="s">
        <v>972</v>
      </c>
      <c r="G83" s="277"/>
      <c r="H83" s="277" t="s">
        <v>982</v>
      </c>
      <c r="I83" s="277" t="s">
        <v>968</v>
      </c>
      <c r="J83" s="277">
        <v>20</v>
      </c>
      <c r="K83" s="267"/>
    </row>
    <row r="84" spans="2:11" ht="15" customHeight="1">
      <c r="B84" s="276"/>
      <c r="C84" s="277" t="s">
        <v>983</v>
      </c>
      <c r="D84" s="277"/>
      <c r="E84" s="277"/>
      <c r="F84" s="278" t="s">
        <v>972</v>
      </c>
      <c r="G84" s="277"/>
      <c r="H84" s="277" t="s">
        <v>984</v>
      </c>
      <c r="I84" s="277" t="s">
        <v>968</v>
      </c>
      <c r="J84" s="277">
        <v>20</v>
      </c>
      <c r="K84" s="267"/>
    </row>
    <row r="85" spans="2:11" ht="15" customHeight="1">
      <c r="B85" s="276"/>
      <c r="C85" s="254" t="s">
        <v>985</v>
      </c>
      <c r="D85" s="254"/>
      <c r="E85" s="254"/>
      <c r="F85" s="275" t="s">
        <v>972</v>
      </c>
      <c r="G85" s="274"/>
      <c r="H85" s="254" t="s">
        <v>986</v>
      </c>
      <c r="I85" s="254" t="s">
        <v>968</v>
      </c>
      <c r="J85" s="254">
        <v>50</v>
      </c>
      <c r="K85" s="267"/>
    </row>
    <row r="86" spans="2:11" ht="15" customHeight="1">
      <c r="B86" s="276"/>
      <c r="C86" s="254" t="s">
        <v>987</v>
      </c>
      <c r="D86" s="254"/>
      <c r="E86" s="254"/>
      <c r="F86" s="275" t="s">
        <v>972</v>
      </c>
      <c r="G86" s="274"/>
      <c r="H86" s="254" t="s">
        <v>988</v>
      </c>
      <c r="I86" s="254" t="s">
        <v>968</v>
      </c>
      <c r="J86" s="254">
        <v>20</v>
      </c>
      <c r="K86" s="267"/>
    </row>
    <row r="87" spans="2:11" ht="15" customHeight="1">
      <c r="B87" s="276"/>
      <c r="C87" s="254" t="s">
        <v>989</v>
      </c>
      <c r="D87" s="254"/>
      <c r="E87" s="254"/>
      <c r="F87" s="275" t="s">
        <v>972</v>
      </c>
      <c r="G87" s="274"/>
      <c r="H87" s="254" t="s">
        <v>990</v>
      </c>
      <c r="I87" s="254" t="s">
        <v>968</v>
      </c>
      <c r="J87" s="254">
        <v>20</v>
      </c>
      <c r="K87" s="267"/>
    </row>
    <row r="88" spans="2:11" ht="15" customHeight="1">
      <c r="B88" s="276"/>
      <c r="C88" s="254" t="s">
        <v>991</v>
      </c>
      <c r="D88" s="254"/>
      <c r="E88" s="254"/>
      <c r="F88" s="275" t="s">
        <v>972</v>
      </c>
      <c r="G88" s="274"/>
      <c r="H88" s="254" t="s">
        <v>992</v>
      </c>
      <c r="I88" s="254" t="s">
        <v>968</v>
      </c>
      <c r="J88" s="254">
        <v>50</v>
      </c>
      <c r="K88" s="267"/>
    </row>
    <row r="89" spans="2:11" ht="15" customHeight="1">
      <c r="B89" s="276"/>
      <c r="C89" s="254" t="s">
        <v>993</v>
      </c>
      <c r="D89" s="254"/>
      <c r="E89" s="254"/>
      <c r="F89" s="275" t="s">
        <v>972</v>
      </c>
      <c r="G89" s="274"/>
      <c r="H89" s="254" t="s">
        <v>993</v>
      </c>
      <c r="I89" s="254" t="s">
        <v>968</v>
      </c>
      <c r="J89" s="254">
        <v>50</v>
      </c>
      <c r="K89" s="267"/>
    </row>
    <row r="90" spans="2:11" ht="15" customHeight="1">
      <c r="B90" s="276"/>
      <c r="C90" s="254" t="s">
        <v>117</v>
      </c>
      <c r="D90" s="254"/>
      <c r="E90" s="254"/>
      <c r="F90" s="275" t="s">
        <v>972</v>
      </c>
      <c r="G90" s="274"/>
      <c r="H90" s="254" t="s">
        <v>994</v>
      </c>
      <c r="I90" s="254" t="s">
        <v>968</v>
      </c>
      <c r="J90" s="254">
        <v>255</v>
      </c>
      <c r="K90" s="267"/>
    </row>
    <row r="91" spans="2:11" ht="15" customHeight="1">
      <c r="B91" s="276"/>
      <c r="C91" s="254" t="s">
        <v>995</v>
      </c>
      <c r="D91" s="254"/>
      <c r="E91" s="254"/>
      <c r="F91" s="275" t="s">
        <v>966</v>
      </c>
      <c r="G91" s="274"/>
      <c r="H91" s="254" t="s">
        <v>996</v>
      </c>
      <c r="I91" s="254" t="s">
        <v>997</v>
      </c>
      <c r="J91" s="254"/>
      <c r="K91" s="267"/>
    </row>
    <row r="92" spans="2:11" ht="15" customHeight="1">
      <c r="B92" s="276"/>
      <c r="C92" s="254" t="s">
        <v>998</v>
      </c>
      <c r="D92" s="254"/>
      <c r="E92" s="254"/>
      <c r="F92" s="275" t="s">
        <v>966</v>
      </c>
      <c r="G92" s="274"/>
      <c r="H92" s="254" t="s">
        <v>999</v>
      </c>
      <c r="I92" s="254" t="s">
        <v>1000</v>
      </c>
      <c r="J92" s="254"/>
      <c r="K92" s="267"/>
    </row>
    <row r="93" spans="2:11" ht="15" customHeight="1">
      <c r="B93" s="276"/>
      <c r="C93" s="254" t="s">
        <v>1001</v>
      </c>
      <c r="D93" s="254"/>
      <c r="E93" s="254"/>
      <c r="F93" s="275" t="s">
        <v>966</v>
      </c>
      <c r="G93" s="274"/>
      <c r="H93" s="254" t="s">
        <v>1001</v>
      </c>
      <c r="I93" s="254" t="s">
        <v>1000</v>
      </c>
      <c r="J93" s="254"/>
      <c r="K93" s="267"/>
    </row>
    <row r="94" spans="2:11" ht="15" customHeight="1">
      <c r="B94" s="276"/>
      <c r="C94" s="254" t="s">
        <v>37</v>
      </c>
      <c r="D94" s="254"/>
      <c r="E94" s="254"/>
      <c r="F94" s="275" t="s">
        <v>966</v>
      </c>
      <c r="G94" s="274"/>
      <c r="H94" s="254" t="s">
        <v>1002</v>
      </c>
      <c r="I94" s="254" t="s">
        <v>1000</v>
      </c>
      <c r="J94" s="254"/>
      <c r="K94" s="267"/>
    </row>
    <row r="95" spans="2:11" ht="15" customHeight="1">
      <c r="B95" s="276"/>
      <c r="C95" s="254" t="s">
        <v>47</v>
      </c>
      <c r="D95" s="254"/>
      <c r="E95" s="254"/>
      <c r="F95" s="275" t="s">
        <v>966</v>
      </c>
      <c r="G95" s="274"/>
      <c r="H95" s="254" t="s">
        <v>1003</v>
      </c>
      <c r="I95" s="254" t="s">
        <v>1000</v>
      </c>
      <c r="J95" s="254"/>
      <c r="K95" s="267"/>
    </row>
    <row r="96" spans="2:11" ht="15" customHeight="1">
      <c r="B96" s="279"/>
      <c r="C96" s="280"/>
      <c r="D96" s="280"/>
      <c r="E96" s="280"/>
      <c r="F96" s="280"/>
      <c r="G96" s="280"/>
      <c r="H96" s="280"/>
      <c r="I96" s="280"/>
      <c r="J96" s="280"/>
      <c r="K96" s="281"/>
    </row>
    <row r="97" spans="2:11" ht="18.75" customHeight="1">
      <c r="B97" s="282"/>
      <c r="C97" s="283"/>
      <c r="D97" s="283"/>
      <c r="E97" s="283"/>
      <c r="F97" s="283"/>
      <c r="G97" s="283"/>
      <c r="H97" s="283"/>
      <c r="I97" s="283"/>
      <c r="J97" s="283"/>
      <c r="K97" s="282"/>
    </row>
    <row r="98" spans="2:11" ht="18.75" customHeight="1">
      <c r="B98" s="261"/>
      <c r="C98" s="261"/>
      <c r="D98" s="261"/>
      <c r="E98" s="261"/>
      <c r="F98" s="261"/>
      <c r="G98" s="261"/>
      <c r="H98" s="261"/>
      <c r="I98" s="261"/>
      <c r="J98" s="261"/>
      <c r="K98" s="261"/>
    </row>
    <row r="99" spans="2:11" ht="7.5" customHeight="1">
      <c r="B99" s="262"/>
      <c r="C99" s="263"/>
      <c r="D99" s="263"/>
      <c r="E99" s="263"/>
      <c r="F99" s="263"/>
      <c r="G99" s="263"/>
      <c r="H99" s="263"/>
      <c r="I99" s="263"/>
      <c r="J99" s="263"/>
      <c r="K99" s="264"/>
    </row>
    <row r="100" spans="2:11" ht="45" customHeight="1">
      <c r="B100" s="265"/>
      <c r="C100" s="266" t="s">
        <v>1004</v>
      </c>
      <c r="D100" s="266"/>
      <c r="E100" s="266"/>
      <c r="F100" s="266"/>
      <c r="G100" s="266"/>
      <c r="H100" s="266"/>
      <c r="I100" s="266"/>
      <c r="J100" s="266"/>
      <c r="K100" s="267"/>
    </row>
    <row r="101" spans="2:11" ht="17.25" customHeight="1">
      <c r="B101" s="265"/>
      <c r="C101" s="268" t="s">
        <v>960</v>
      </c>
      <c r="D101" s="268"/>
      <c r="E101" s="268"/>
      <c r="F101" s="268" t="s">
        <v>961</v>
      </c>
      <c r="G101" s="269"/>
      <c r="H101" s="268" t="s">
        <v>112</v>
      </c>
      <c r="I101" s="268" t="s">
        <v>56</v>
      </c>
      <c r="J101" s="268" t="s">
        <v>962</v>
      </c>
      <c r="K101" s="267"/>
    </row>
    <row r="102" spans="2:11" ht="17.25" customHeight="1">
      <c r="B102" s="265"/>
      <c r="C102" s="270" t="s">
        <v>963</v>
      </c>
      <c r="D102" s="270"/>
      <c r="E102" s="270"/>
      <c r="F102" s="271" t="s">
        <v>964</v>
      </c>
      <c r="G102" s="272"/>
      <c r="H102" s="270"/>
      <c r="I102" s="270"/>
      <c r="J102" s="270" t="s">
        <v>965</v>
      </c>
      <c r="K102" s="267"/>
    </row>
    <row r="103" spans="2:11" ht="5.25" customHeight="1">
      <c r="B103" s="265"/>
      <c r="C103" s="268"/>
      <c r="D103" s="268"/>
      <c r="E103" s="268"/>
      <c r="F103" s="268"/>
      <c r="G103" s="284"/>
      <c r="H103" s="268"/>
      <c r="I103" s="268"/>
      <c r="J103" s="268"/>
      <c r="K103" s="267"/>
    </row>
    <row r="104" spans="2:11" ht="15" customHeight="1">
      <c r="B104" s="265"/>
      <c r="C104" s="254" t="s">
        <v>52</v>
      </c>
      <c r="D104" s="273"/>
      <c r="E104" s="273"/>
      <c r="F104" s="275" t="s">
        <v>966</v>
      </c>
      <c r="G104" s="284"/>
      <c r="H104" s="254" t="s">
        <v>1005</v>
      </c>
      <c r="I104" s="254" t="s">
        <v>968</v>
      </c>
      <c r="J104" s="254">
        <v>20</v>
      </c>
      <c r="K104" s="267"/>
    </row>
    <row r="105" spans="2:11" ht="15" customHeight="1">
      <c r="B105" s="265"/>
      <c r="C105" s="254" t="s">
        <v>969</v>
      </c>
      <c r="D105" s="254"/>
      <c r="E105" s="254"/>
      <c r="F105" s="275" t="s">
        <v>966</v>
      </c>
      <c r="G105" s="254"/>
      <c r="H105" s="254" t="s">
        <v>1005</v>
      </c>
      <c r="I105" s="254" t="s">
        <v>968</v>
      </c>
      <c r="J105" s="254">
        <v>120</v>
      </c>
      <c r="K105" s="267"/>
    </row>
    <row r="106" spans="2:11" ht="15" customHeight="1">
      <c r="B106" s="276"/>
      <c r="C106" s="254" t="s">
        <v>971</v>
      </c>
      <c r="D106" s="254"/>
      <c r="E106" s="254"/>
      <c r="F106" s="275" t="s">
        <v>972</v>
      </c>
      <c r="G106" s="254"/>
      <c r="H106" s="254" t="s">
        <v>1005</v>
      </c>
      <c r="I106" s="254" t="s">
        <v>968</v>
      </c>
      <c r="J106" s="254">
        <v>50</v>
      </c>
      <c r="K106" s="267"/>
    </row>
    <row r="107" spans="2:11" ht="15" customHeight="1">
      <c r="B107" s="276"/>
      <c r="C107" s="254" t="s">
        <v>974</v>
      </c>
      <c r="D107" s="254"/>
      <c r="E107" s="254"/>
      <c r="F107" s="275" t="s">
        <v>966</v>
      </c>
      <c r="G107" s="254"/>
      <c r="H107" s="254" t="s">
        <v>1005</v>
      </c>
      <c r="I107" s="254" t="s">
        <v>976</v>
      </c>
      <c r="J107" s="254"/>
      <c r="K107" s="267"/>
    </row>
    <row r="108" spans="2:11" ht="15" customHeight="1">
      <c r="B108" s="276"/>
      <c r="C108" s="254" t="s">
        <v>985</v>
      </c>
      <c r="D108" s="254"/>
      <c r="E108" s="254"/>
      <c r="F108" s="275" t="s">
        <v>972</v>
      </c>
      <c r="G108" s="254"/>
      <c r="H108" s="254" t="s">
        <v>1005</v>
      </c>
      <c r="I108" s="254" t="s">
        <v>968</v>
      </c>
      <c r="J108" s="254">
        <v>50</v>
      </c>
      <c r="K108" s="267"/>
    </row>
    <row r="109" spans="2:11" ht="15" customHeight="1">
      <c r="B109" s="276"/>
      <c r="C109" s="254" t="s">
        <v>993</v>
      </c>
      <c r="D109" s="254"/>
      <c r="E109" s="254"/>
      <c r="F109" s="275" t="s">
        <v>972</v>
      </c>
      <c r="G109" s="254"/>
      <c r="H109" s="254" t="s">
        <v>1005</v>
      </c>
      <c r="I109" s="254" t="s">
        <v>968</v>
      </c>
      <c r="J109" s="254">
        <v>50</v>
      </c>
      <c r="K109" s="267"/>
    </row>
    <row r="110" spans="2:11" ht="15" customHeight="1">
      <c r="B110" s="276"/>
      <c r="C110" s="254" t="s">
        <v>991</v>
      </c>
      <c r="D110" s="254"/>
      <c r="E110" s="254"/>
      <c r="F110" s="275" t="s">
        <v>972</v>
      </c>
      <c r="G110" s="254"/>
      <c r="H110" s="254" t="s">
        <v>1005</v>
      </c>
      <c r="I110" s="254" t="s">
        <v>968</v>
      </c>
      <c r="J110" s="254">
        <v>50</v>
      </c>
      <c r="K110" s="267"/>
    </row>
    <row r="111" spans="2:11" ht="15" customHeight="1">
      <c r="B111" s="276"/>
      <c r="C111" s="254" t="s">
        <v>52</v>
      </c>
      <c r="D111" s="254"/>
      <c r="E111" s="254"/>
      <c r="F111" s="275" t="s">
        <v>966</v>
      </c>
      <c r="G111" s="254"/>
      <c r="H111" s="254" t="s">
        <v>1006</v>
      </c>
      <c r="I111" s="254" t="s">
        <v>968</v>
      </c>
      <c r="J111" s="254">
        <v>20</v>
      </c>
      <c r="K111" s="267"/>
    </row>
    <row r="112" spans="2:11" ht="15" customHeight="1">
      <c r="B112" s="276"/>
      <c r="C112" s="254" t="s">
        <v>1007</v>
      </c>
      <c r="D112" s="254"/>
      <c r="E112" s="254"/>
      <c r="F112" s="275" t="s">
        <v>966</v>
      </c>
      <c r="G112" s="254"/>
      <c r="H112" s="254" t="s">
        <v>1008</v>
      </c>
      <c r="I112" s="254" t="s">
        <v>968</v>
      </c>
      <c r="J112" s="254">
        <v>120</v>
      </c>
      <c r="K112" s="267"/>
    </row>
    <row r="113" spans="2:11" ht="15" customHeight="1">
      <c r="B113" s="276"/>
      <c r="C113" s="254" t="s">
        <v>37</v>
      </c>
      <c r="D113" s="254"/>
      <c r="E113" s="254"/>
      <c r="F113" s="275" t="s">
        <v>966</v>
      </c>
      <c r="G113" s="254"/>
      <c r="H113" s="254" t="s">
        <v>1009</v>
      </c>
      <c r="I113" s="254" t="s">
        <v>1000</v>
      </c>
      <c r="J113" s="254"/>
      <c r="K113" s="267"/>
    </row>
    <row r="114" spans="2:11" ht="15" customHeight="1">
      <c r="B114" s="276"/>
      <c r="C114" s="254" t="s">
        <v>47</v>
      </c>
      <c r="D114" s="254"/>
      <c r="E114" s="254"/>
      <c r="F114" s="275" t="s">
        <v>966</v>
      </c>
      <c r="G114" s="254"/>
      <c r="H114" s="254" t="s">
        <v>1010</v>
      </c>
      <c r="I114" s="254" t="s">
        <v>1000</v>
      </c>
      <c r="J114" s="254"/>
      <c r="K114" s="267"/>
    </row>
    <row r="115" spans="2:11" ht="15" customHeight="1">
      <c r="B115" s="276"/>
      <c r="C115" s="254" t="s">
        <v>56</v>
      </c>
      <c r="D115" s="254"/>
      <c r="E115" s="254"/>
      <c r="F115" s="275" t="s">
        <v>966</v>
      </c>
      <c r="G115" s="254"/>
      <c r="H115" s="254" t="s">
        <v>1011</v>
      </c>
      <c r="I115" s="254" t="s">
        <v>1012</v>
      </c>
      <c r="J115" s="254"/>
      <c r="K115" s="267"/>
    </row>
    <row r="116" spans="2:11" ht="15" customHeight="1">
      <c r="B116" s="279"/>
      <c r="C116" s="285"/>
      <c r="D116" s="285"/>
      <c r="E116" s="285"/>
      <c r="F116" s="285"/>
      <c r="G116" s="285"/>
      <c r="H116" s="285"/>
      <c r="I116" s="285"/>
      <c r="J116" s="285"/>
      <c r="K116" s="281"/>
    </row>
    <row r="117" spans="2:11" ht="18.75" customHeight="1">
      <c r="B117" s="286"/>
      <c r="C117" s="251"/>
      <c r="D117" s="251"/>
      <c r="E117" s="251"/>
      <c r="F117" s="287"/>
      <c r="G117" s="251"/>
      <c r="H117" s="251"/>
      <c r="I117" s="251"/>
      <c r="J117" s="251"/>
      <c r="K117" s="286"/>
    </row>
    <row r="118" spans="2:11" ht="18.75" customHeight="1">
      <c r="B118" s="261"/>
      <c r="C118" s="261"/>
      <c r="D118" s="261"/>
      <c r="E118" s="261"/>
      <c r="F118" s="261"/>
      <c r="G118" s="261"/>
      <c r="H118" s="261"/>
      <c r="I118" s="261"/>
      <c r="J118" s="261"/>
      <c r="K118" s="261"/>
    </row>
    <row r="119" spans="2:11" ht="7.5" customHeight="1">
      <c r="B119" s="288"/>
      <c r="C119" s="289"/>
      <c r="D119" s="289"/>
      <c r="E119" s="289"/>
      <c r="F119" s="289"/>
      <c r="G119" s="289"/>
      <c r="H119" s="289"/>
      <c r="I119" s="289"/>
      <c r="J119" s="289"/>
      <c r="K119" s="290"/>
    </row>
    <row r="120" spans="2:11" ht="45" customHeight="1">
      <c r="B120" s="291"/>
      <c r="C120" s="242" t="s">
        <v>1013</v>
      </c>
      <c r="D120" s="242"/>
      <c r="E120" s="242"/>
      <c r="F120" s="242"/>
      <c r="G120" s="242"/>
      <c r="H120" s="242"/>
      <c r="I120" s="242"/>
      <c r="J120" s="242"/>
      <c r="K120" s="292"/>
    </row>
    <row r="121" spans="2:11" ht="17.25" customHeight="1">
      <c r="B121" s="293"/>
      <c r="C121" s="268" t="s">
        <v>960</v>
      </c>
      <c r="D121" s="268"/>
      <c r="E121" s="268"/>
      <c r="F121" s="268" t="s">
        <v>961</v>
      </c>
      <c r="G121" s="269"/>
      <c r="H121" s="268" t="s">
        <v>112</v>
      </c>
      <c r="I121" s="268" t="s">
        <v>56</v>
      </c>
      <c r="J121" s="268" t="s">
        <v>962</v>
      </c>
      <c r="K121" s="294"/>
    </row>
    <row r="122" spans="2:11" ht="17.25" customHeight="1">
      <c r="B122" s="293"/>
      <c r="C122" s="270" t="s">
        <v>963</v>
      </c>
      <c r="D122" s="270"/>
      <c r="E122" s="270"/>
      <c r="F122" s="271" t="s">
        <v>964</v>
      </c>
      <c r="G122" s="272"/>
      <c r="H122" s="270"/>
      <c r="I122" s="270"/>
      <c r="J122" s="270" t="s">
        <v>965</v>
      </c>
      <c r="K122" s="294"/>
    </row>
    <row r="123" spans="2:11" ht="5.25" customHeight="1">
      <c r="B123" s="295"/>
      <c r="C123" s="273"/>
      <c r="D123" s="273"/>
      <c r="E123" s="273"/>
      <c r="F123" s="273"/>
      <c r="G123" s="254"/>
      <c r="H123" s="273"/>
      <c r="I123" s="273"/>
      <c r="J123" s="273"/>
      <c r="K123" s="296"/>
    </row>
    <row r="124" spans="2:11" ht="15" customHeight="1">
      <c r="B124" s="295"/>
      <c r="C124" s="254" t="s">
        <v>969</v>
      </c>
      <c r="D124" s="273"/>
      <c r="E124" s="273"/>
      <c r="F124" s="275" t="s">
        <v>966</v>
      </c>
      <c r="G124" s="254"/>
      <c r="H124" s="254" t="s">
        <v>1005</v>
      </c>
      <c r="I124" s="254" t="s">
        <v>968</v>
      </c>
      <c r="J124" s="254">
        <v>120</v>
      </c>
      <c r="K124" s="297"/>
    </row>
    <row r="125" spans="2:11" ht="15" customHeight="1">
      <c r="B125" s="295"/>
      <c r="C125" s="254" t="s">
        <v>1014</v>
      </c>
      <c r="D125" s="254"/>
      <c r="E125" s="254"/>
      <c r="F125" s="275" t="s">
        <v>966</v>
      </c>
      <c r="G125" s="254"/>
      <c r="H125" s="254" t="s">
        <v>1015</v>
      </c>
      <c r="I125" s="254" t="s">
        <v>968</v>
      </c>
      <c r="J125" s="254" t="s">
        <v>1016</v>
      </c>
      <c r="K125" s="297"/>
    </row>
    <row r="126" spans="2:11" ht="15" customHeight="1">
      <c r="B126" s="295"/>
      <c r="C126" s="254" t="s">
        <v>915</v>
      </c>
      <c r="D126" s="254"/>
      <c r="E126" s="254"/>
      <c r="F126" s="275" t="s">
        <v>966</v>
      </c>
      <c r="G126" s="254"/>
      <c r="H126" s="254" t="s">
        <v>1017</v>
      </c>
      <c r="I126" s="254" t="s">
        <v>968</v>
      </c>
      <c r="J126" s="254" t="s">
        <v>1016</v>
      </c>
      <c r="K126" s="297"/>
    </row>
    <row r="127" spans="2:11" ht="15" customHeight="1">
      <c r="B127" s="295"/>
      <c r="C127" s="254" t="s">
        <v>977</v>
      </c>
      <c r="D127" s="254"/>
      <c r="E127" s="254"/>
      <c r="F127" s="275" t="s">
        <v>972</v>
      </c>
      <c r="G127" s="254"/>
      <c r="H127" s="254" t="s">
        <v>978</v>
      </c>
      <c r="I127" s="254" t="s">
        <v>968</v>
      </c>
      <c r="J127" s="254">
        <v>15</v>
      </c>
      <c r="K127" s="297"/>
    </row>
    <row r="128" spans="2:11" ht="15" customHeight="1">
      <c r="B128" s="295"/>
      <c r="C128" s="277" t="s">
        <v>979</v>
      </c>
      <c r="D128" s="277"/>
      <c r="E128" s="277"/>
      <c r="F128" s="278" t="s">
        <v>972</v>
      </c>
      <c r="G128" s="277"/>
      <c r="H128" s="277" t="s">
        <v>980</v>
      </c>
      <c r="I128" s="277" t="s">
        <v>968</v>
      </c>
      <c r="J128" s="277">
        <v>15</v>
      </c>
      <c r="K128" s="297"/>
    </row>
    <row r="129" spans="2:11" ht="15" customHeight="1">
      <c r="B129" s="295"/>
      <c r="C129" s="277" t="s">
        <v>981</v>
      </c>
      <c r="D129" s="277"/>
      <c r="E129" s="277"/>
      <c r="F129" s="278" t="s">
        <v>972</v>
      </c>
      <c r="G129" s="277"/>
      <c r="H129" s="277" t="s">
        <v>982</v>
      </c>
      <c r="I129" s="277" t="s">
        <v>968</v>
      </c>
      <c r="J129" s="277">
        <v>20</v>
      </c>
      <c r="K129" s="297"/>
    </row>
    <row r="130" spans="2:11" ht="15" customHeight="1">
      <c r="B130" s="295"/>
      <c r="C130" s="277" t="s">
        <v>983</v>
      </c>
      <c r="D130" s="277"/>
      <c r="E130" s="277"/>
      <c r="F130" s="278" t="s">
        <v>972</v>
      </c>
      <c r="G130" s="277"/>
      <c r="H130" s="277" t="s">
        <v>984</v>
      </c>
      <c r="I130" s="277" t="s">
        <v>968</v>
      </c>
      <c r="J130" s="277">
        <v>20</v>
      </c>
      <c r="K130" s="297"/>
    </row>
    <row r="131" spans="2:11" ht="15" customHeight="1">
      <c r="B131" s="295"/>
      <c r="C131" s="254" t="s">
        <v>971</v>
      </c>
      <c r="D131" s="254"/>
      <c r="E131" s="254"/>
      <c r="F131" s="275" t="s">
        <v>972</v>
      </c>
      <c r="G131" s="254"/>
      <c r="H131" s="254" t="s">
        <v>1005</v>
      </c>
      <c r="I131" s="254" t="s">
        <v>968</v>
      </c>
      <c r="J131" s="254">
        <v>50</v>
      </c>
      <c r="K131" s="297"/>
    </row>
    <row r="132" spans="2:11" ht="15" customHeight="1">
      <c r="B132" s="295"/>
      <c r="C132" s="254" t="s">
        <v>985</v>
      </c>
      <c r="D132" s="254"/>
      <c r="E132" s="254"/>
      <c r="F132" s="275" t="s">
        <v>972</v>
      </c>
      <c r="G132" s="254"/>
      <c r="H132" s="254" t="s">
        <v>1005</v>
      </c>
      <c r="I132" s="254" t="s">
        <v>968</v>
      </c>
      <c r="J132" s="254">
        <v>50</v>
      </c>
      <c r="K132" s="297"/>
    </row>
    <row r="133" spans="2:11" ht="15" customHeight="1">
      <c r="B133" s="295"/>
      <c r="C133" s="254" t="s">
        <v>991</v>
      </c>
      <c r="D133" s="254"/>
      <c r="E133" s="254"/>
      <c r="F133" s="275" t="s">
        <v>972</v>
      </c>
      <c r="G133" s="254"/>
      <c r="H133" s="254" t="s">
        <v>1005</v>
      </c>
      <c r="I133" s="254" t="s">
        <v>968</v>
      </c>
      <c r="J133" s="254">
        <v>50</v>
      </c>
      <c r="K133" s="297"/>
    </row>
    <row r="134" spans="2:11" ht="15" customHeight="1">
      <c r="B134" s="295"/>
      <c r="C134" s="254" t="s">
        <v>993</v>
      </c>
      <c r="D134" s="254"/>
      <c r="E134" s="254"/>
      <c r="F134" s="275" t="s">
        <v>972</v>
      </c>
      <c r="G134" s="254"/>
      <c r="H134" s="254" t="s">
        <v>1005</v>
      </c>
      <c r="I134" s="254" t="s">
        <v>968</v>
      </c>
      <c r="J134" s="254">
        <v>50</v>
      </c>
      <c r="K134" s="297"/>
    </row>
    <row r="135" spans="2:11" ht="15" customHeight="1">
      <c r="B135" s="295"/>
      <c r="C135" s="254" t="s">
        <v>117</v>
      </c>
      <c r="D135" s="254"/>
      <c r="E135" s="254"/>
      <c r="F135" s="275" t="s">
        <v>972</v>
      </c>
      <c r="G135" s="254"/>
      <c r="H135" s="254" t="s">
        <v>1018</v>
      </c>
      <c r="I135" s="254" t="s">
        <v>968</v>
      </c>
      <c r="J135" s="254">
        <v>255</v>
      </c>
      <c r="K135" s="297"/>
    </row>
    <row r="136" spans="2:11" ht="15" customHeight="1">
      <c r="B136" s="295"/>
      <c r="C136" s="254" t="s">
        <v>995</v>
      </c>
      <c r="D136" s="254"/>
      <c r="E136" s="254"/>
      <c r="F136" s="275" t="s">
        <v>966</v>
      </c>
      <c r="G136" s="254"/>
      <c r="H136" s="254" t="s">
        <v>1019</v>
      </c>
      <c r="I136" s="254" t="s">
        <v>997</v>
      </c>
      <c r="J136" s="254"/>
      <c r="K136" s="297"/>
    </row>
    <row r="137" spans="2:11" ht="15" customHeight="1">
      <c r="B137" s="295"/>
      <c r="C137" s="254" t="s">
        <v>998</v>
      </c>
      <c r="D137" s="254"/>
      <c r="E137" s="254"/>
      <c r="F137" s="275" t="s">
        <v>966</v>
      </c>
      <c r="G137" s="254"/>
      <c r="H137" s="254" t="s">
        <v>1020</v>
      </c>
      <c r="I137" s="254" t="s">
        <v>1000</v>
      </c>
      <c r="J137" s="254"/>
      <c r="K137" s="297"/>
    </row>
    <row r="138" spans="2:11" ht="15" customHeight="1">
      <c r="B138" s="295"/>
      <c r="C138" s="254" t="s">
        <v>1001</v>
      </c>
      <c r="D138" s="254"/>
      <c r="E138" s="254"/>
      <c r="F138" s="275" t="s">
        <v>966</v>
      </c>
      <c r="G138" s="254"/>
      <c r="H138" s="254" t="s">
        <v>1001</v>
      </c>
      <c r="I138" s="254" t="s">
        <v>1000</v>
      </c>
      <c r="J138" s="254"/>
      <c r="K138" s="297"/>
    </row>
    <row r="139" spans="2:11" ht="15" customHeight="1">
      <c r="B139" s="295"/>
      <c r="C139" s="254" t="s">
        <v>37</v>
      </c>
      <c r="D139" s="254"/>
      <c r="E139" s="254"/>
      <c r="F139" s="275" t="s">
        <v>966</v>
      </c>
      <c r="G139" s="254"/>
      <c r="H139" s="254" t="s">
        <v>1021</v>
      </c>
      <c r="I139" s="254" t="s">
        <v>1000</v>
      </c>
      <c r="J139" s="254"/>
      <c r="K139" s="297"/>
    </row>
    <row r="140" spans="2:11" ht="15" customHeight="1">
      <c r="B140" s="295"/>
      <c r="C140" s="254" t="s">
        <v>1022</v>
      </c>
      <c r="D140" s="254"/>
      <c r="E140" s="254"/>
      <c r="F140" s="275" t="s">
        <v>966</v>
      </c>
      <c r="G140" s="254"/>
      <c r="H140" s="254" t="s">
        <v>1023</v>
      </c>
      <c r="I140" s="254" t="s">
        <v>1000</v>
      </c>
      <c r="J140" s="254"/>
      <c r="K140" s="297"/>
    </row>
    <row r="141" spans="2:11" ht="15" customHeight="1">
      <c r="B141" s="298"/>
      <c r="C141" s="299"/>
      <c r="D141" s="299"/>
      <c r="E141" s="299"/>
      <c r="F141" s="299"/>
      <c r="G141" s="299"/>
      <c r="H141" s="299"/>
      <c r="I141" s="299"/>
      <c r="J141" s="299"/>
      <c r="K141" s="300"/>
    </row>
    <row r="142" spans="2:11" ht="18.75" customHeight="1">
      <c r="B142" s="251"/>
      <c r="C142" s="251"/>
      <c r="D142" s="251"/>
      <c r="E142" s="251"/>
      <c r="F142" s="287"/>
      <c r="G142" s="251"/>
      <c r="H142" s="251"/>
      <c r="I142" s="251"/>
      <c r="J142" s="251"/>
      <c r="K142" s="251"/>
    </row>
    <row r="143" spans="2:11" ht="18.75" customHeight="1">
      <c r="B143" s="261"/>
      <c r="C143" s="261"/>
      <c r="D143" s="261"/>
      <c r="E143" s="261"/>
      <c r="F143" s="261"/>
      <c r="G143" s="261"/>
      <c r="H143" s="261"/>
      <c r="I143" s="261"/>
      <c r="J143" s="261"/>
      <c r="K143" s="261"/>
    </row>
    <row r="144" spans="2:11" ht="7.5" customHeight="1">
      <c r="B144" s="262"/>
      <c r="C144" s="263"/>
      <c r="D144" s="263"/>
      <c r="E144" s="263"/>
      <c r="F144" s="263"/>
      <c r="G144" s="263"/>
      <c r="H144" s="263"/>
      <c r="I144" s="263"/>
      <c r="J144" s="263"/>
      <c r="K144" s="264"/>
    </row>
    <row r="145" spans="2:11" ht="45" customHeight="1">
      <c r="B145" s="265"/>
      <c r="C145" s="266" t="s">
        <v>1024</v>
      </c>
      <c r="D145" s="266"/>
      <c r="E145" s="266"/>
      <c r="F145" s="266"/>
      <c r="G145" s="266"/>
      <c r="H145" s="266"/>
      <c r="I145" s="266"/>
      <c r="J145" s="266"/>
      <c r="K145" s="267"/>
    </row>
    <row r="146" spans="2:11" ht="17.25" customHeight="1">
      <c r="B146" s="265"/>
      <c r="C146" s="268" t="s">
        <v>960</v>
      </c>
      <c r="D146" s="268"/>
      <c r="E146" s="268"/>
      <c r="F146" s="268" t="s">
        <v>961</v>
      </c>
      <c r="G146" s="269"/>
      <c r="H146" s="268" t="s">
        <v>112</v>
      </c>
      <c r="I146" s="268" t="s">
        <v>56</v>
      </c>
      <c r="J146" s="268" t="s">
        <v>962</v>
      </c>
      <c r="K146" s="267"/>
    </row>
    <row r="147" spans="2:11" ht="17.25" customHeight="1">
      <c r="B147" s="265"/>
      <c r="C147" s="270" t="s">
        <v>963</v>
      </c>
      <c r="D147" s="270"/>
      <c r="E147" s="270"/>
      <c r="F147" s="271" t="s">
        <v>964</v>
      </c>
      <c r="G147" s="272"/>
      <c r="H147" s="270"/>
      <c r="I147" s="270"/>
      <c r="J147" s="270" t="s">
        <v>965</v>
      </c>
      <c r="K147" s="267"/>
    </row>
    <row r="148" spans="2:11" ht="5.25" customHeight="1">
      <c r="B148" s="276"/>
      <c r="C148" s="273"/>
      <c r="D148" s="273"/>
      <c r="E148" s="273"/>
      <c r="F148" s="273"/>
      <c r="G148" s="274"/>
      <c r="H148" s="273"/>
      <c r="I148" s="273"/>
      <c r="J148" s="273"/>
      <c r="K148" s="297"/>
    </row>
    <row r="149" spans="2:11" ht="15" customHeight="1">
      <c r="B149" s="276"/>
      <c r="C149" s="301" t="s">
        <v>969</v>
      </c>
      <c r="D149" s="254"/>
      <c r="E149" s="254"/>
      <c r="F149" s="302" t="s">
        <v>966</v>
      </c>
      <c r="G149" s="254"/>
      <c r="H149" s="301" t="s">
        <v>1005</v>
      </c>
      <c r="I149" s="301" t="s">
        <v>968</v>
      </c>
      <c r="J149" s="301">
        <v>120</v>
      </c>
      <c r="K149" s="297"/>
    </row>
    <row r="150" spans="2:11" ht="15" customHeight="1">
      <c r="B150" s="276"/>
      <c r="C150" s="301" t="s">
        <v>1014</v>
      </c>
      <c r="D150" s="254"/>
      <c r="E150" s="254"/>
      <c r="F150" s="302" t="s">
        <v>966</v>
      </c>
      <c r="G150" s="254"/>
      <c r="H150" s="301" t="s">
        <v>1025</v>
      </c>
      <c r="I150" s="301" t="s">
        <v>968</v>
      </c>
      <c r="J150" s="301" t="s">
        <v>1016</v>
      </c>
      <c r="K150" s="297"/>
    </row>
    <row r="151" spans="2:11" ht="15" customHeight="1">
      <c r="B151" s="276"/>
      <c r="C151" s="301" t="s">
        <v>915</v>
      </c>
      <c r="D151" s="254"/>
      <c r="E151" s="254"/>
      <c r="F151" s="302" t="s">
        <v>966</v>
      </c>
      <c r="G151" s="254"/>
      <c r="H151" s="301" t="s">
        <v>1026</v>
      </c>
      <c r="I151" s="301" t="s">
        <v>968</v>
      </c>
      <c r="J151" s="301" t="s">
        <v>1016</v>
      </c>
      <c r="K151" s="297"/>
    </row>
    <row r="152" spans="2:11" ht="15" customHeight="1">
      <c r="B152" s="276"/>
      <c r="C152" s="301" t="s">
        <v>971</v>
      </c>
      <c r="D152" s="254"/>
      <c r="E152" s="254"/>
      <c r="F152" s="302" t="s">
        <v>972</v>
      </c>
      <c r="G152" s="254"/>
      <c r="H152" s="301" t="s">
        <v>1005</v>
      </c>
      <c r="I152" s="301" t="s">
        <v>968</v>
      </c>
      <c r="J152" s="301">
        <v>50</v>
      </c>
      <c r="K152" s="297"/>
    </row>
    <row r="153" spans="2:11" ht="15" customHeight="1">
      <c r="B153" s="276"/>
      <c r="C153" s="301" t="s">
        <v>974</v>
      </c>
      <c r="D153" s="254"/>
      <c r="E153" s="254"/>
      <c r="F153" s="302" t="s">
        <v>966</v>
      </c>
      <c r="G153" s="254"/>
      <c r="H153" s="301" t="s">
        <v>1005</v>
      </c>
      <c r="I153" s="301" t="s">
        <v>976</v>
      </c>
      <c r="J153" s="301"/>
      <c r="K153" s="297"/>
    </row>
    <row r="154" spans="2:11" ht="15" customHeight="1">
      <c r="B154" s="276"/>
      <c r="C154" s="301" t="s">
        <v>985</v>
      </c>
      <c r="D154" s="254"/>
      <c r="E154" s="254"/>
      <c r="F154" s="302" t="s">
        <v>972</v>
      </c>
      <c r="G154" s="254"/>
      <c r="H154" s="301" t="s">
        <v>1005</v>
      </c>
      <c r="I154" s="301" t="s">
        <v>968</v>
      </c>
      <c r="J154" s="301">
        <v>50</v>
      </c>
      <c r="K154" s="297"/>
    </row>
    <row r="155" spans="2:11" ht="15" customHeight="1">
      <c r="B155" s="276"/>
      <c r="C155" s="301" t="s">
        <v>993</v>
      </c>
      <c r="D155" s="254"/>
      <c r="E155" s="254"/>
      <c r="F155" s="302" t="s">
        <v>972</v>
      </c>
      <c r="G155" s="254"/>
      <c r="H155" s="301" t="s">
        <v>1005</v>
      </c>
      <c r="I155" s="301" t="s">
        <v>968</v>
      </c>
      <c r="J155" s="301">
        <v>50</v>
      </c>
      <c r="K155" s="297"/>
    </row>
    <row r="156" spans="2:11" ht="15" customHeight="1">
      <c r="B156" s="276"/>
      <c r="C156" s="301" t="s">
        <v>991</v>
      </c>
      <c r="D156" s="254"/>
      <c r="E156" s="254"/>
      <c r="F156" s="302" t="s">
        <v>972</v>
      </c>
      <c r="G156" s="254"/>
      <c r="H156" s="301" t="s">
        <v>1005</v>
      </c>
      <c r="I156" s="301" t="s">
        <v>968</v>
      </c>
      <c r="J156" s="301">
        <v>50</v>
      </c>
      <c r="K156" s="297"/>
    </row>
    <row r="157" spans="2:11" ht="15" customHeight="1">
      <c r="B157" s="276"/>
      <c r="C157" s="301" t="s">
        <v>79</v>
      </c>
      <c r="D157" s="254"/>
      <c r="E157" s="254"/>
      <c r="F157" s="302" t="s">
        <v>966</v>
      </c>
      <c r="G157" s="254"/>
      <c r="H157" s="301" t="s">
        <v>1027</v>
      </c>
      <c r="I157" s="301" t="s">
        <v>968</v>
      </c>
      <c r="J157" s="301" t="s">
        <v>1028</v>
      </c>
      <c r="K157" s="297"/>
    </row>
    <row r="158" spans="2:11" ht="15" customHeight="1">
      <c r="B158" s="276"/>
      <c r="C158" s="301" t="s">
        <v>1029</v>
      </c>
      <c r="D158" s="254"/>
      <c r="E158" s="254"/>
      <c r="F158" s="302" t="s">
        <v>966</v>
      </c>
      <c r="G158" s="254"/>
      <c r="H158" s="301" t="s">
        <v>1030</v>
      </c>
      <c r="I158" s="301" t="s">
        <v>1000</v>
      </c>
      <c r="J158" s="301"/>
      <c r="K158" s="297"/>
    </row>
    <row r="159" spans="2:11" ht="15" customHeight="1">
      <c r="B159" s="303"/>
      <c r="C159" s="285"/>
      <c r="D159" s="285"/>
      <c r="E159" s="285"/>
      <c r="F159" s="285"/>
      <c r="G159" s="285"/>
      <c r="H159" s="285"/>
      <c r="I159" s="285"/>
      <c r="J159" s="285"/>
      <c r="K159" s="304"/>
    </row>
    <row r="160" spans="2:11" ht="18.75" customHeight="1">
      <c r="B160" s="251"/>
      <c r="C160" s="254"/>
      <c r="D160" s="254"/>
      <c r="E160" s="254"/>
      <c r="F160" s="275"/>
      <c r="G160" s="254"/>
      <c r="H160" s="254"/>
      <c r="I160" s="254"/>
      <c r="J160" s="254"/>
      <c r="K160" s="251"/>
    </row>
    <row r="161" spans="2:11" ht="18.75" customHeight="1">
      <c r="B161" s="261"/>
      <c r="C161" s="261"/>
      <c r="D161" s="261"/>
      <c r="E161" s="261"/>
      <c r="F161" s="261"/>
      <c r="G161" s="261"/>
      <c r="H161" s="261"/>
      <c r="I161" s="261"/>
      <c r="J161" s="261"/>
      <c r="K161" s="261"/>
    </row>
    <row r="162" spans="2:11" ht="7.5" customHeight="1">
      <c r="B162" s="238"/>
      <c r="C162" s="239"/>
      <c r="D162" s="239"/>
      <c r="E162" s="239"/>
      <c r="F162" s="239"/>
      <c r="G162" s="239"/>
      <c r="H162" s="239"/>
      <c r="I162" s="239"/>
      <c r="J162" s="239"/>
      <c r="K162" s="240"/>
    </row>
    <row r="163" spans="2:11" ht="45" customHeight="1">
      <c r="B163" s="241"/>
      <c r="C163" s="242" t="s">
        <v>1031</v>
      </c>
      <c r="D163" s="242"/>
      <c r="E163" s="242"/>
      <c r="F163" s="242"/>
      <c r="G163" s="242"/>
      <c r="H163" s="242"/>
      <c r="I163" s="242"/>
      <c r="J163" s="242"/>
      <c r="K163" s="243"/>
    </row>
    <row r="164" spans="2:11" ht="17.25" customHeight="1">
      <c r="B164" s="241"/>
      <c r="C164" s="268" t="s">
        <v>960</v>
      </c>
      <c r="D164" s="268"/>
      <c r="E164" s="268"/>
      <c r="F164" s="268" t="s">
        <v>961</v>
      </c>
      <c r="G164" s="305"/>
      <c r="H164" s="306" t="s">
        <v>112</v>
      </c>
      <c r="I164" s="306" t="s">
        <v>56</v>
      </c>
      <c r="J164" s="268" t="s">
        <v>962</v>
      </c>
      <c r="K164" s="243"/>
    </row>
    <row r="165" spans="2:11" ht="17.25" customHeight="1">
      <c r="B165" s="245"/>
      <c r="C165" s="270" t="s">
        <v>963</v>
      </c>
      <c r="D165" s="270"/>
      <c r="E165" s="270"/>
      <c r="F165" s="271" t="s">
        <v>964</v>
      </c>
      <c r="G165" s="307"/>
      <c r="H165" s="308"/>
      <c r="I165" s="308"/>
      <c r="J165" s="270" t="s">
        <v>965</v>
      </c>
      <c r="K165" s="247"/>
    </row>
    <row r="166" spans="2:11" ht="5.25" customHeight="1">
      <c r="B166" s="276"/>
      <c r="C166" s="273"/>
      <c r="D166" s="273"/>
      <c r="E166" s="273"/>
      <c r="F166" s="273"/>
      <c r="G166" s="274"/>
      <c r="H166" s="273"/>
      <c r="I166" s="273"/>
      <c r="J166" s="273"/>
      <c r="K166" s="297"/>
    </row>
    <row r="167" spans="2:11" ht="15" customHeight="1">
      <c r="B167" s="276"/>
      <c r="C167" s="254" t="s">
        <v>969</v>
      </c>
      <c r="D167" s="254"/>
      <c r="E167" s="254"/>
      <c r="F167" s="275" t="s">
        <v>966</v>
      </c>
      <c r="G167" s="254"/>
      <c r="H167" s="254" t="s">
        <v>1005</v>
      </c>
      <c r="I167" s="254" t="s">
        <v>968</v>
      </c>
      <c r="J167" s="254">
        <v>120</v>
      </c>
      <c r="K167" s="297"/>
    </row>
    <row r="168" spans="2:11" ht="15" customHeight="1">
      <c r="B168" s="276"/>
      <c r="C168" s="254" t="s">
        <v>1014</v>
      </c>
      <c r="D168" s="254"/>
      <c r="E168" s="254"/>
      <c r="F168" s="275" t="s">
        <v>966</v>
      </c>
      <c r="G168" s="254"/>
      <c r="H168" s="254" t="s">
        <v>1015</v>
      </c>
      <c r="I168" s="254" t="s">
        <v>968</v>
      </c>
      <c r="J168" s="254" t="s">
        <v>1016</v>
      </c>
      <c r="K168" s="297"/>
    </row>
    <row r="169" spans="2:11" ht="15" customHeight="1">
      <c r="B169" s="276"/>
      <c r="C169" s="254" t="s">
        <v>915</v>
      </c>
      <c r="D169" s="254"/>
      <c r="E169" s="254"/>
      <c r="F169" s="275" t="s">
        <v>966</v>
      </c>
      <c r="G169" s="254"/>
      <c r="H169" s="254" t="s">
        <v>1032</v>
      </c>
      <c r="I169" s="254" t="s">
        <v>968</v>
      </c>
      <c r="J169" s="254" t="s">
        <v>1016</v>
      </c>
      <c r="K169" s="297"/>
    </row>
    <row r="170" spans="2:11" ht="15" customHeight="1">
      <c r="B170" s="276"/>
      <c r="C170" s="254" t="s">
        <v>971</v>
      </c>
      <c r="D170" s="254"/>
      <c r="E170" s="254"/>
      <c r="F170" s="275" t="s">
        <v>972</v>
      </c>
      <c r="G170" s="254"/>
      <c r="H170" s="254" t="s">
        <v>1032</v>
      </c>
      <c r="I170" s="254" t="s">
        <v>968</v>
      </c>
      <c r="J170" s="254">
        <v>50</v>
      </c>
      <c r="K170" s="297"/>
    </row>
    <row r="171" spans="2:11" ht="15" customHeight="1">
      <c r="B171" s="276"/>
      <c r="C171" s="254" t="s">
        <v>974</v>
      </c>
      <c r="D171" s="254"/>
      <c r="E171" s="254"/>
      <c r="F171" s="275" t="s">
        <v>966</v>
      </c>
      <c r="G171" s="254"/>
      <c r="H171" s="254" t="s">
        <v>1032</v>
      </c>
      <c r="I171" s="254" t="s">
        <v>976</v>
      </c>
      <c r="J171" s="254"/>
      <c r="K171" s="297"/>
    </row>
    <row r="172" spans="2:11" ht="15" customHeight="1">
      <c r="B172" s="276"/>
      <c r="C172" s="254" t="s">
        <v>985</v>
      </c>
      <c r="D172" s="254"/>
      <c r="E172" s="254"/>
      <c r="F172" s="275" t="s">
        <v>972</v>
      </c>
      <c r="G172" s="254"/>
      <c r="H172" s="254" t="s">
        <v>1032</v>
      </c>
      <c r="I172" s="254" t="s">
        <v>968</v>
      </c>
      <c r="J172" s="254">
        <v>50</v>
      </c>
      <c r="K172" s="297"/>
    </row>
    <row r="173" spans="2:11" ht="15" customHeight="1">
      <c r="B173" s="276"/>
      <c r="C173" s="254" t="s">
        <v>993</v>
      </c>
      <c r="D173" s="254"/>
      <c r="E173" s="254"/>
      <c r="F173" s="275" t="s">
        <v>972</v>
      </c>
      <c r="G173" s="254"/>
      <c r="H173" s="254" t="s">
        <v>1032</v>
      </c>
      <c r="I173" s="254" t="s">
        <v>968</v>
      </c>
      <c r="J173" s="254">
        <v>50</v>
      </c>
      <c r="K173" s="297"/>
    </row>
    <row r="174" spans="2:11" ht="15" customHeight="1">
      <c r="B174" s="276"/>
      <c r="C174" s="254" t="s">
        <v>991</v>
      </c>
      <c r="D174" s="254"/>
      <c r="E174" s="254"/>
      <c r="F174" s="275" t="s">
        <v>972</v>
      </c>
      <c r="G174" s="254"/>
      <c r="H174" s="254" t="s">
        <v>1032</v>
      </c>
      <c r="I174" s="254" t="s">
        <v>968</v>
      </c>
      <c r="J174" s="254">
        <v>50</v>
      </c>
      <c r="K174" s="297"/>
    </row>
    <row r="175" spans="2:11" ht="15" customHeight="1">
      <c r="B175" s="276"/>
      <c r="C175" s="254" t="s">
        <v>111</v>
      </c>
      <c r="D175" s="254"/>
      <c r="E175" s="254"/>
      <c r="F175" s="275" t="s">
        <v>966</v>
      </c>
      <c r="G175" s="254"/>
      <c r="H175" s="254" t="s">
        <v>1033</v>
      </c>
      <c r="I175" s="254" t="s">
        <v>1034</v>
      </c>
      <c r="J175" s="254"/>
      <c r="K175" s="297"/>
    </row>
    <row r="176" spans="2:11" ht="15" customHeight="1">
      <c r="B176" s="276"/>
      <c r="C176" s="254" t="s">
        <v>56</v>
      </c>
      <c r="D176" s="254"/>
      <c r="E176" s="254"/>
      <c r="F176" s="275" t="s">
        <v>966</v>
      </c>
      <c r="G176" s="254"/>
      <c r="H176" s="254" t="s">
        <v>1035</v>
      </c>
      <c r="I176" s="254" t="s">
        <v>1036</v>
      </c>
      <c r="J176" s="254">
        <v>1</v>
      </c>
      <c r="K176" s="297"/>
    </row>
    <row r="177" spans="2:11" ht="15" customHeight="1">
      <c r="B177" s="276"/>
      <c r="C177" s="254" t="s">
        <v>52</v>
      </c>
      <c r="D177" s="254"/>
      <c r="E177" s="254"/>
      <c r="F177" s="275" t="s">
        <v>966</v>
      </c>
      <c r="G177" s="254"/>
      <c r="H177" s="254" t="s">
        <v>1037</v>
      </c>
      <c r="I177" s="254" t="s">
        <v>968</v>
      </c>
      <c r="J177" s="254">
        <v>20</v>
      </c>
      <c r="K177" s="297"/>
    </row>
    <row r="178" spans="2:11" ht="15" customHeight="1">
      <c r="B178" s="276"/>
      <c r="C178" s="254" t="s">
        <v>112</v>
      </c>
      <c r="D178" s="254"/>
      <c r="E178" s="254"/>
      <c r="F178" s="275" t="s">
        <v>966</v>
      </c>
      <c r="G178" s="254"/>
      <c r="H178" s="254" t="s">
        <v>1038</v>
      </c>
      <c r="I178" s="254" t="s">
        <v>968</v>
      </c>
      <c r="J178" s="254">
        <v>255</v>
      </c>
      <c r="K178" s="297"/>
    </row>
    <row r="179" spans="2:11" ht="15" customHeight="1">
      <c r="B179" s="276"/>
      <c r="C179" s="254" t="s">
        <v>113</v>
      </c>
      <c r="D179" s="254"/>
      <c r="E179" s="254"/>
      <c r="F179" s="275" t="s">
        <v>966</v>
      </c>
      <c r="G179" s="254"/>
      <c r="H179" s="254" t="s">
        <v>931</v>
      </c>
      <c r="I179" s="254" t="s">
        <v>968</v>
      </c>
      <c r="J179" s="254">
        <v>10</v>
      </c>
      <c r="K179" s="297"/>
    </row>
    <row r="180" spans="2:11" ht="15" customHeight="1">
      <c r="B180" s="276"/>
      <c r="C180" s="254" t="s">
        <v>114</v>
      </c>
      <c r="D180" s="254"/>
      <c r="E180" s="254"/>
      <c r="F180" s="275" t="s">
        <v>966</v>
      </c>
      <c r="G180" s="254"/>
      <c r="H180" s="254" t="s">
        <v>1039</v>
      </c>
      <c r="I180" s="254" t="s">
        <v>1000</v>
      </c>
      <c r="J180" s="254"/>
      <c r="K180" s="297"/>
    </row>
    <row r="181" spans="2:11" ht="15" customHeight="1">
      <c r="B181" s="276"/>
      <c r="C181" s="254" t="s">
        <v>1040</v>
      </c>
      <c r="D181" s="254"/>
      <c r="E181" s="254"/>
      <c r="F181" s="275" t="s">
        <v>966</v>
      </c>
      <c r="G181" s="254"/>
      <c r="H181" s="254" t="s">
        <v>1041</v>
      </c>
      <c r="I181" s="254" t="s">
        <v>1000</v>
      </c>
      <c r="J181" s="254"/>
      <c r="K181" s="297"/>
    </row>
    <row r="182" spans="2:11" ht="15" customHeight="1">
      <c r="B182" s="276"/>
      <c r="C182" s="254" t="s">
        <v>1029</v>
      </c>
      <c r="D182" s="254"/>
      <c r="E182" s="254"/>
      <c r="F182" s="275" t="s">
        <v>966</v>
      </c>
      <c r="G182" s="254"/>
      <c r="H182" s="254" t="s">
        <v>1042</v>
      </c>
      <c r="I182" s="254" t="s">
        <v>1000</v>
      </c>
      <c r="J182" s="254"/>
      <c r="K182" s="297"/>
    </row>
    <row r="183" spans="2:11" ht="15" customHeight="1">
      <c r="B183" s="276"/>
      <c r="C183" s="254" t="s">
        <v>116</v>
      </c>
      <c r="D183" s="254"/>
      <c r="E183" s="254"/>
      <c r="F183" s="275" t="s">
        <v>972</v>
      </c>
      <c r="G183" s="254"/>
      <c r="H183" s="254" t="s">
        <v>1043</v>
      </c>
      <c r="I183" s="254" t="s">
        <v>968</v>
      </c>
      <c r="J183" s="254">
        <v>50</v>
      </c>
      <c r="K183" s="297"/>
    </row>
    <row r="184" spans="2:11" ht="15" customHeight="1">
      <c r="B184" s="276"/>
      <c r="C184" s="254" t="s">
        <v>1044</v>
      </c>
      <c r="D184" s="254"/>
      <c r="E184" s="254"/>
      <c r="F184" s="275" t="s">
        <v>972</v>
      </c>
      <c r="G184" s="254"/>
      <c r="H184" s="254" t="s">
        <v>1045</v>
      </c>
      <c r="I184" s="254" t="s">
        <v>1046</v>
      </c>
      <c r="J184" s="254"/>
      <c r="K184" s="297"/>
    </row>
    <row r="185" spans="2:11" ht="15" customHeight="1">
      <c r="B185" s="276"/>
      <c r="C185" s="254" t="s">
        <v>1047</v>
      </c>
      <c r="D185" s="254"/>
      <c r="E185" s="254"/>
      <c r="F185" s="275" t="s">
        <v>972</v>
      </c>
      <c r="G185" s="254"/>
      <c r="H185" s="254" t="s">
        <v>1048</v>
      </c>
      <c r="I185" s="254" t="s">
        <v>1046</v>
      </c>
      <c r="J185" s="254"/>
      <c r="K185" s="297"/>
    </row>
    <row r="186" spans="2:11" ht="15" customHeight="1">
      <c r="B186" s="276"/>
      <c r="C186" s="254" t="s">
        <v>1049</v>
      </c>
      <c r="D186" s="254"/>
      <c r="E186" s="254"/>
      <c r="F186" s="275" t="s">
        <v>972</v>
      </c>
      <c r="G186" s="254"/>
      <c r="H186" s="254" t="s">
        <v>1050</v>
      </c>
      <c r="I186" s="254" t="s">
        <v>1046</v>
      </c>
      <c r="J186" s="254"/>
      <c r="K186" s="297"/>
    </row>
    <row r="187" spans="2:11" ht="15" customHeight="1">
      <c r="B187" s="276"/>
      <c r="C187" s="309" t="s">
        <v>1051</v>
      </c>
      <c r="D187" s="254"/>
      <c r="E187" s="254"/>
      <c r="F187" s="275" t="s">
        <v>972</v>
      </c>
      <c r="G187" s="254"/>
      <c r="H187" s="254" t="s">
        <v>1052</v>
      </c>
      <c r="I187" s="254" t="s">
        <v>1053</v>
      </c>
      <c r="J187" s="310" t="s">
        <v>1054</v>
      </c>
      <c r="K187" s="297"/>
    </row>
    <row r="188" spans="2:11" ht="15" customHeight="1">
      <c r="B188" s="276"/>
      <c r="C188" s="260" t="s">
        <v>41</v>
      </c>
      <c r="D188" s="254"/>
      <c r="E188" s="254"/>
      <c r="F188" s="275" t="s">
        <v>966</v>
      </c>
      <c r="G188" s="254"/>
      <c r="H188" s="251" t="s">
        <v>1055</v>
      </c>
      <c r="I188" s="254" t="s">
        <v>1056</v>
      </c>
      <c r="J188" s="254"/>
      <c r="K188" s="297"/>
    </row>
    <row r="189" spans="2:11" ht="15" customHeight="1">
      <c r="B189" s="276"/>
      <c r="C189" s="260" t="s">
        <v>1057</v>
      </c>
      <c r="D189" s="254"/>
      <c r="E189" s="254"/>
      <c r="F189" s="275" t="s">
        <v>966</v>
      </c>
      <c r="G189" s="254"/>
      <c r="H189" s="254" t="s">
        <v>1058</v>
      </c>
      <c r="I189" s="254" t="s">
        <v>1000</v>
      </c>
      <c r="J189" s="254"/>
      <c r="K189" s="297"/>
    </row>
    <row r="190" spans="2:11" ht="15" customHeight="1">
      <c r="B190" s="276"/>
      <c r="C190" s="260" t="s">
        <v>1059</v>
      </c>
      <c r="D190" s="254"/>
      <c r="E190" s="254"/>
      <c r="F190" s="275" t="s">
        <v>966</v>
      </c>
      <c r="G190" s="254"/>
      <c r="H190" s="254" t="s">
        <v>1060</v>
      </c>
      <c r="I190" s="254" t="s">
        <v>1000</v>
      </c>
      <c r="J190" s="254"/>
      <c r="K190" s="297"/>
    </row>
    <row r="191" spans="2:11" ht="15" customHeight="1">
      <c r="B191" s="276"/>
      <c r="C191" s="260" t="s">
        <v>1061</v>
      </c>
      <c r="D191" s="254"/>
      <c r="E191" s="254"/>
      <c r="F191" s="275" t="s">
        <v>972</v>
      </c>
      <c r="G191" s="254"/>
      <c r="H191" s="254" t="s">
        <v>1062</v>
      </c>
      <c r="I191" s="254" t="s">
        <v>1000</v>
      </c>
      <c r="J191" s="254"/>
      <c r="K191" s="297"/>
    </row>
    <row r="192" spans="2:11" ht="15" customHeight="1">
      <c r="B192" s="303"/>
      <c r="C192" s="311"/>
      <c r="D192" s="285"/>
      <c r="E192" s="285"/>
      <c r="F192" s="285"/>
      <c r="G192" s="285"/>
      <c r="H192" s="285"/>
      <c r="I192" s="285"/>
      <c r="J192" s="285"/>
      <c r="K192" s="304"/>
    </row>
    <row r="193" spans="2:11" ht="18.75" customHeight="1">
      <c r="B193" s="251"/>
      <c r="C193" s="254"/>
      <c r="D193" s="254"/>
      <c r="E193" s="254"/>
      <c r="F193" s="275"/>
      <c r="G193" s="254"/>
      <c r="H193" s="254"/>
      <c r="I193" s="254"/>
      <c r="J193" s="254"/>
      <c r="K193" s="251"/>
    </row>
    <row r="194" spans="2:11" ht="18.75" customHeight="1">
      <c r="B194" s="251"/>
      <c r="C194" s="254"/>
      <c r="D194" s="254"/>
      <c r="E194" s="254"/>
      <c r="F194" s="275"/>
      <c r="G194" s="254"/>
      <c r="H194" s="254"/>
      <c r="I194" s="254"/>
      <c r="J194" s="254"/>
      <c r="K194" s="251"/>
    </row>
    <row r="195" spans="2:11" ht="18.75" customHeight="1">
      <c r="B195" s="261"/>
      <c r="C195" s="261"/>
      <c r="D195" s="261"/>
      <c r="E195" s="261"/>
      <c r="F195" s="261"/>
      <c r="G195" s="261"/>
      <c r="H195" s="261"/>
      <c r="I195" s="261"/>
      <c r="J195" s="261"/>
      <c r="K195" s="261"/>
    </row>
    <row r="196" spans="2:11" ht="13.5">
      <c r="B196" s="238"/>
      <c r="C196" s="239"/>
      <c r="D196" s="239"/>
      <c r="E196" s="239"/>
      <c r="F196" s="239"/>
      <c r="G196" s="239"/>
      <c r="H196" s="239"/>
      <c r="I196" s="239"/>
      <c r="J196" s="239"/>
      <c r="K196" s="240"/>
    </row>
    <row r="197" spans="2:11" ht="20.5">
      <c r="B197" s="241"/>
      <c r="C197" s="242" t="s">
        <v>1063</v>
      </c>
      <c r="D197" s="242"/>
      <c r="E197" s="242"/>
      <c r="F197" s="242"/>
      <c r="G197" s="242"/>
      <c r="H197" s="242"/>
      <c r="I197" s="242"/>
      <c r="J197" s="242"/>
      <c r="K197" s="243"/>
    </row>
    <row r="198" spans="2:11" ht="25.5" customHeight="1">
      <c r="B198" s="241"/>
      <c r="C198" s="312" t="s">
        <v>1064</v>
      </c>
      <c r="D198" s="312"/>
      <c r="E198" s="312"/>
      <c r="F198" s="312" t="s">
        <v>1065</v>
      </c>
      <c r="G198" s="313"/>
      <c r="H198" s="314" t="s">
        <v>1066</v>
      </c>
      <c r="I198" s="314"/>
      <c r="J198" s="314"/>
      <c r="K198" s="243"/>
    </row>
    <row r="199" spans="2:11" ht="5.25" customHeight="1">
      <c r="B199" s="276"/>
      <c r="C199" s="273"/>
      <c r="D199" s="273"/>
      <c r="E199" s="273"/>
      <c r="F199" s="273"/>
      <c r="G199" s="254"/>
      <c r="H199" s="273"/>
      <c r="I199" s="273"/>
      <c r="J199" s="273"/>
      <c r="K199" s="297"/>
    </row>
    <row r="200" spans="2:11" ht="15" customHeight="1">
      <c r="B200" s="276"/>
      <c r="C200" s="254" t="s">
        <v>1056</v>
      </c>
      <c r="D200" s="254"/>
      <c r="E200" s="254"/>
      <c r="F200" s="275" t="s">
        <v>42</v>
      </c>
      <c r="G200" s="254"/>
      <c r="H200" s="315" t="s">
        <v>1067</v>
      </c>
      <c r="I200" s="315"/>
      <c r="J200" s="315"/>
      <c r="K200" s="297"/>
    </row>
    <row r="201" spans="2:11" ht="15" customHeight="1">
      <c r="B201" s="276"/>
      <c r="C201" s="282"/>
      <c r="D201" s="254"/>
      <c r="E201" s="254"/>
      <c r="F201" s="275" t="s">
        <v>43</v>
      </c>
      <c r="G201" s="254"/>
      <c r="H201" s="315" t="s">
        <v>1068</v>
      </c>
      <c r="I201" s="315"/>
      <c r="J201" s="315"/>
      <c r="K201" s="297"/>
    </row>
    <row r="202" spans="2:11" ht="15" customHeight="1">
      <c r="B202" s="276"/>
      <c r="C202" s="282"/>
      <c r="D202" s="254"/>
      <c r="E202" s="254"/>
      <c r="F202" s="275" t="s">
        <v>46</v>
      </c>
      <c r="G202" s="254"/>
      <c r="H202" s="315" t="s">
        <v>1069</v>
      </c>
      <c r="I202" s="315"/>
      <c r="J202" s="315"/>
      <c r="K202" s="297"/>
    </row>
    <row r="203" spans="2:11" ht="15" customHeight="1">
      <c r="B203" s="276"/>
      <c r="C203" s="254"/>
      <c r="D203" s="254"/>
      <c r="E203" s="254"/>
      <c r="F203" s="275" t="s">
        <v>44</v>
      </c>
      <c r="G203" s="254"/>
      <c r="H203" s="315" t="s">
        <v>1070</v>
      </c>
      <c r="I203" s="315"/>
      <c r="J203" s="315"/>
      <c r="K203" s="297"/>
    </row>
    <row r="204" spans="2:11" ht="15" customHeight="1">
      <c r="B204" s="276"/>
      <c r="C204" s="254"/>
      <c r="D204" s="254"/>
      <c r="E204" s="254"/>
      <c r="F204" s="275" t="s">
        <v>45</v>
      </c>
      <c r="G204" s="254"/>
      <c r="H204" s="315" t="s">
        <v>1071</v>
      </c>
      <c r="I204" s="315"/>
      <c r="J204" s="315"/>
      <c r="K204" s="297"/>
    </row>
    <row r="205" spans="2:11" ht="15" customHeight="1">
      <c r="B205" s="276"/>
      <c r="C205" s="254"/>
      <c r="D205" s="254"/>
      <c r="E205" s="254"/>
      <c r="F205" s="275"/>
      <c r="G205" s="254"/>
      <c r="H205" s="254"/>
      <c r="I205" s="254"/>
      <c r="J205" s="254"/>
      <c r="K205" s="297"/>
    </row>
    <row r="206" spans="2:11" ht="15" customHeight="1">
      <c r="B206" s="276"/>
      <c r="C206" s="254" t="s">
        <v>1012</v>
      </c>
      <c r="D206" s="254"/>
      <c r="E206" s="254"/>
      <c r="F206" s="275" t="s">
        <v>74</v>
      </c>
      <c r="G206" s="254"/>
      <c r="H206" s="315" t="s">
        <v>1072</v>
      </c>
      <c r="I206" s="315"/>
      <c r="J206" s="315"/>
      <c r="K206" s="297"/>
    </row>
    <row r="207" spans="2:11" ht="15" customHeight="1">
      <c r="B207" s="276"/>
      <c r="C207" s="282"/>
      <c r="D207" s="254"/>
      <c r="E207" s="254"/>
      <c r="F207" s="275" t="s">
        <v>909</v>
      </c>
      <c r="G207" s="254"/>
      <c r="H207" s="315" t="s">
        <v>910</v>
      </c>
      <c r="I207" s="315"/>
      <c r="J207" s="315"/>
      <c r="K207" s="297"/>
    </row>
    <row r="208" spans="2:11" ht="15" customHeight="1">
      <c r="B208" s="276"/>
      <c r="C208" s="254"/>
      <c r="D208" s="254"/>
      <c r="E208" s="254"/>
      <c r="F208" s="275" t="s">
        <v>907</v>
      </c>
      <c r="G208" s="254"/>
      <c r="H208" s="315" t="s">
        <v>1073</v>
      </c>
      <c r="I208" s="315"/>
      <c r="J208" s="315"/>
      <c r="K208" s="297"/>
    </row>
    <row r="209" spans="2:11" ht="15" customHeight="1">
      <c r="B209" s="316"/>
      <c r="C209" s="282"/>
      <c r="D209" s="282"/>
      <c r="E209" s="282"/>
      <c r="F209" s="275" t="s">
        <v>911</v>
      </c>
      <c r="G209" s="260"/>
      <c r="H209" s="317" t="s">
        <v>912</v>
      </c>
      <c r="I209" s="317"/>
      <c r="J209" s="317"/>
      <c r="K209" s="318"/>
    </row>
    <row r="210" spans="2:11" ht="15" customHeight="1">
      <c r="B210" s="316"/>
      <c r="C210" s="282"/>
      <c r="D210" s="282"/>
      <c r="E210" s="282"/>
      <c r="F210" s="275" t="s">
        <v>913</v>
      </c>
      <c r="G210" s="260"/>
      <c r="H210" s="317" t="s">
        <v>1074</v>
      </c>
      <c r="I210" s="317"/>
      <c r="J210" s="317"/>
      <c r="K210" s="318"/>
    </row>
    <row r="211" spans="2:11" ht="15" customHeight="1">
      <c r="B211" s="316"/>
      <c r="C211" s="282"/>
      <c r="D211" s="282"/>
      <c r="E211" s="282"/>
      <c r="F211" s="319"/>
      <c r="G211" s="260"/>
      <c r="H211" s="320"/>
      <c r="I211" s="320"/>
      <c r="J211" s="320"/>
      <c r="K211" s="318"/>
    </row>
    <row r="212" spans="2:11" ht="15" customHeight="1">
      <c r="B212" s="316"/>
      <c r="C212" s="254" t="s">
        <v>1036</v>
      </c>
      <c r="D212" s="282"/>
      <c r="E212" s="282"/>
      <c r="F212" s="275">
        <v>1</v>
      </c>
      <c r="G212" s="260"/>
      <c r="H212" s="317" t="s">
        <v>1075</v>
      </c>
      <c r="I212" s="317"/>
      <c r="J212" s="317"/>
      <c r="K212" s="318"/>
    </row>
    <row r="213" spans="2:11" ht="15" customHeight="1">
      <c r="B213" s="316"/>
      <c r="C213" s="282"/>
      <c r="D213" s="282"/>
      <c r="E213" s="282"/>
      <c r="F213" s="275">
        <v>2</v>
      </c>
      <c r="G213" s="260"/>
      <c r="H213" s="317" t="s">
        <v>1076</v>
      </c>
      <c r="I213" s="317"/>
      <c r="J213" s="317"/>
      <c r="K213" s="318"/>
    </row>
    <row r="214" spans="2:11" ht="15" customHeight="1">
      <c r="B214" s="316"/>
      <c r="C214" s="282"/>
      <c r="D214" s="282"/>
      <c r="E214" s="282"/>
      <c r="F214" s="275">
        <v>3</v>
      </c>
      <c r="G214" s="260"/>
      <c r="H214" s="317" t="s">
        <v>1077</v>
      </c>
      <c r="I214" s="317"/>
      <c r="J214" s="317"/>
      <c r="K214" s="318"/>
    </row>
    <row r="215" spans="2:11" ht="15" customHeight="1">
      <c r="B215" s="316"/>
      <c r="C215" s="282"/>
      <c r="D215" s="282"/>
      <c r="E215" s="282"/>
      <c r="F215" s="275">
        <v>4</v>
      </c>
      <c r="G215" s="260"/>
      <c r="H215" s="317" t="s">
        <v>1078</v>
      </c>
      <c r="I215" s="317"/>
      <c r="J215" s="317"/>
      <c r="K215" s="318"/>
    </row>
    <row r="216" spans="2:11" ht="12.75" customHeight="1">
      <c r="B216" s="321"/>
      <c r="C216" s="322"/>
      <c r="D216" s="322"/>
      <c r="E216" s="322"/>
      <c r="F216" s="322"/>
      <c r="G216" s="322"/>
      <c r="H216" s="322"/>
      <c r="I216" s="322"/>
      <c r="J216" s="322"/>
      <c r="K216" s="323"/>
    </row>
  </sheetData>
  <mergeCells count="77">
    <mergeCell ref="H210:J210"/>
    <mergeCell ref="H212:J212"/>
    <mergeCell ref="H213:J213"/>
    <mergeCell ref="H214:J214"/>
    <mergeCell ref="H215:J215"/>
    <mergeCell ref="H203:J203"/>
    <mergeCell ref="H204:J204"/>
    <mergeCell ref="H206:J206"/>
    <mergeCell ref="H207:J207"/>
    <mergeCell ref="H208:J208"/>
    <mergeCell ref="H209:J209"/>
    <mergeCell ref="C163:J163"/>
    <mergeCell ref="C197:J197"/>
    <mergeCell ref="H198:J198"/>
    <mergeCell ref="H200:J200"/>
    <mergeCell ref="H201:J201"/>
    <mergeCell ref="H202:J202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2019-04-30T12:09:45Z</dcterms:created>
  <dcterms:modified xsi:type="dcterms:W3CDTF">2019-04-30T12:09:54Z</dcterms:modified>
  <cp:category/>
  <cp:version/>
  <cp:contentType/>
  <cp:contentStatus/>
</cp:coreProperties>
</file>