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Pol'!$A$1:$X$91</definedName>
    <definedName name="_xlnm.Print_Area" localSheetId="4">'01 02 Pol'!$A$1:$X$146</definedName>
    <definedName name="_xlnm.Print_Area" localSheetId="5">'01 03 Pol'!$A$1:$X$29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G16" i="14"/>
  <c r="G15" i="14" s="1"/>
  <c r="I80" i="1" s="1"/>
  <c r="I16" i="14"/>
  <c r="K16" i="14"/>
  <c r="O16" i="14"/>
  <c r="O15" i="14" s="1"/>
  <c r="Q16" i="14"/>
  <c r="V16" i="14"/>
  <c r="G17" i="14"/>
  <c r="M17" i="14" s="1"/>
  <c r="I17" i="14"/>
  <c r="K17" i="14"/>
  <c r="K15" i="14" s="1"/>
  <c r="O17" i="14"/>
  <c r="Q17" i="14"/>
  <c r="V17" i="14"/>
  <c r="AE19" i="14"/>
  <c r="F43" i="1" s="1"/>
  <c r="G9" i="13"/>
  <c r="M9" i="13" s="1"/>
  <c r="I9" i="13"/>
  <c r="K9" i="13"/>
  <c r="O9" i="13"/>
  <c r="Q9" i="13"/>
  <c r="V9" i="13"/>
  <c r="V8" i="13" s="1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4" i="13"/>
  <c r="I14" i="13"/>
  <c r="K14" i="13"/>
  <c r="K13" i="13" s="1"/>
  <c r="M14" i="13"/>
  <c r="O14" i="13"/>
  <c r="Q14" i="13"/>
  <c r="V14" i="13"/>
  <c r="G15" i="13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V13" i="13" s="1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Q31" i="13"/>
  <c r="G32" i="13"/>
  <c r="M32" i="13" s="1"/>
  <c r="I32" i="13"/>
  <c r="K32" i="13"/>
  <c r="O32" i="13"/>
  <c r="O31" i="13" s="1"/>
  <c r="Q32" i="13"/>
  <c r="V32" i="13"/>
  <c r="G33" i="13"/>
  <c r="M33" i="13" s="1"/>
  <c r="I33" i="13"/>
  <c r="K33" i="13"/>
  <c r="K31" i="13" s="1"/>
  <c r="O33" i="13"/>
  <c r="Q33" i="13"/>
  <c r="V33" i="13"/>
  <c r="Q34" i="13"/>
  <c r="G35" i="13"/>
  <c r="G34" i="13" s="1"/>
  <c r="I56" i="1" s="1"/>
  <c r="I35" i="13"/>
  <c r="I34" i="13" s="1"/>
  <c r="K35" i="13"/>
  <c r="K34" i="13" s="1"/>
  <c r="O35" i="13"/>
  <c r="O34" i="13" s="1"/>
  <c r="Q35" i="13"/>
  <c r="V35" i="13"/>
  <c r="V34" i="13" s="1"/>
  <c r="K36" i="13"/>
  <c r="O36" i="13"/>
  <c r="G37" i="13"/>
  <c r="G36" i="13" s="1"/>
  <c r="I57" i="1" s="1"/>
  <c r="I37" i="13"/>
  <c r="I36" i="13" s="1"/>
  <c r="K37" i="13"/>
  <c r="O37" i="13"/>
  <c r="Q37" i="13"/>
  <c r="Q36" i="13" s="1"/>
  <c r="V37" i="13"/>
  <c r="V36" i="13" s="1"/>
  <c r="G39" i="13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8" i="13"/>
  <c r="M58" i="13" s="1"/>
  <c r="I58" i="13"/>
  <c r="I57" i="13" s="1"/>
  <c r="K58" i="13"/>
  <c r="O58" i="13"/>
  <c r="O57" i="13" s="1"/>
  <c r="Q58" i="13"/>
  <c r="Q57" i="13" s="1"/>
  <c r="V58" i="13"/>
  <c r="G59" i="13"/>
  <c r="M59" i="13" s="1"/>
  <c r="I59" i="13"/>
  <c r="K59" i="13"/>
  <c r="K57" i="13" s="1"/>
  <c r="O59" i="13"/>
  <c r="Q59" i="13"/>
  <c r="V59" i="13"/>
  <c r="G61" i="13"/>
  <c r="M61" i="13" s="1"/>
  <c r="I61" i="13"/>
  <c r="K61" i="13"/>
  <c r="K60" i="13" s="1"/>
  <c r="O61" i="13"/>
  <c r="O60" i="13" s="1"/>
  <c r="Q61" i="13"/>
  <c r="Q60" i="13" s="1"/>
  <c r="V61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Q63" i="13" s="1"/>
  <c r="V65" i="13"/>
  <c r="G66" i="13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K71" i="13"/>
  <c r="G72" i="13"/>
  <c r="M72" i="13" s="1"/>
  <c r="M71" i="13" s="1"/>
  <c r="I72" i="13"/>
  <c r="I71" i="13" s="1"/>
  <c r="K72" i="13"/>
  <c r="O72" i="13"/>
  <c r="O71" i="13" s="1"/>
  <c r="Q72" i="13"/>
  <c r="Q71" i="13" s="1"/>
  <c r="V72" i="13"/>
  <c r="V71" i="13" s="1"/>
  <c r="Q73" i="13"/>
  <c r="G74" i="13"/>
  <c r="M74" i="13" s="1"/>
  <c r="M73" i="13" s="1"/>
  <c r="I74" i="13"/>
  <c r="I73" i="13" s="1"/>
  <c r="K74" i="13"/>
  <c r="K73" i="13" s="1"/>
  <c r="O74" i="13"/>
  <c r="O73" i="13" s="1"/>
  <c r="Q74" i="13"/>
  <c r="V74" i="13"/>
  <c r="V73" i="13" s="1"/>
  <c r="O75" i="13"/>
  <c r="G76" i="13"/>
  <c r="G75" i="13" s="1"/>
  <c r="I67" i="1" s="1"/>
  <c r="I76" i="13"/>
  <c r="I75" i="13" s="1"/>
  <c r="K76" i="13"/>
  <c r="K75" i="13" s="1"/>
  <c r="O76" i="13"/>
  <c r="Q76" i="13"/>
  <c r="Q75" i="13" s="1"/>
  <c r="V76" i="13"/>
  <c r="V75" i="13" s="1"/>
  <c r="G78" i="13"/>
  <c r="M78" i="13" s="1"/>
  <c r="I78" i="13"/>
  <c r="K78" i="13"/>
  <c r="O78" i="13"/>
  <c r="Q78" i="13"/>
  <c r="V78" i="13"/>
  <c r="G79" i="13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I112" i="13"/>
  <c r="G113" i="13"/>
  <c r="I113" i="13"/>
  <c r="K113" i="13"/>
  <c r="K112" i="13" s="1"/>
  <c r="O113" i="13"/>
  <c r="Q113" i="13"/>
  <c r="V113" i="13"/>
  <c r="V112" i="13" s="1"/>
  <c r="G114" i="13"/>
  <c r="M114" i="13" s="1"/>
  <c r="I114" i="13"/>
  <c r="K114" i="13"/>
  <c r="O114" i="13"/>
  <c r="Q114" i="13"/>
  <c r="Q112" i="13" s="1"/>
  <c r="V114" i="13"/>
  <c r="G116" i="13"/>
  <c r="M116" i="13" s="1"/>
  <c r="I116" i="13"/>
  <c r="I115" i="13" s="1"/>
  <c r="K116" i="13"/>
  <c r="O116" i="13"/>
  <c r="Q116" i="13"/>
  <c r="V116" i="13"/>
  <c r="G117" i="13"/>
  <c r="I117" i="13"/>
  <c r="K117" i="13"/>
  <c r="M117" i="13"/>
  <c r="O117" i="13"/>
  <c r="Q117" i="13"/>
  <c r="V117" i="13"/>
  <c r="V115" i="13" s="1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I124" i="13"/>
  <c r="I123" i="13" s="1"/>
  <c r="K124" i="13"/>
  <c r="K123" i="13" s="1"/>
  <c r="M124" i="13"/>
  <c r="O124" i="13"/>
  <c r="Q124" i="13"/>
  <c r="Q123" i="13" s="1"/>
  <c r="V124" i="13"/>
  <c r="G125" i="13"/>
  <c r="G123" i="13" s="1"/>
  <c r="I125" i="13"/>
  <c r="K125" i="13"/>
  <c r="O125" i="13"/>
  <c r="Q125" i="13"/>
  <c r="V125" i="13"/>
  <c r="G126" i="13"/>
  <c r="M126" i="13" s="1"/>
  <c r="I126" i="13"/>
  <c r="K126" i="13"/>
  <c r="O126" i="13"/>
  <c r="O123" i="13" s="1"/>
  <c r="Q126" i="13"/>
  <c r="V126" i="13"/>
  <c r="O127" i="13"/>
  <c r="G128" i="13"/>
  <c r="M128" i="13" s="1"/>
  <c r="I128" i="13"/>
  <c r="I127" i="13" s="1"/>
  <c r="K128" i="13"/>
  <c r="O128" i="13"/>
  <c r="Q128" i="13"/>
  <c r="V128" i="13"/>
  <c r="V127" i="13" s="1"/>
  <c r="G129" i="13"/>
  <c r="I129" i="13"/>
  <c r="K129" i="13"/>
  <c r="O129" i="13"/>
  <c r="Q129" i="13"/>
  <c r="Q127" i="13" s="1"/>
  <c r="V129" i="13"/>
  <c r="Q130" i="13"/>
  <c r="G131" i="13"/>
  <c r="M131" i="13" s="1"/>
  <c r="M130" i="13" s="1"/>
  <c r="I131" i="13"/>
  <c r="I130" i="13" s="1"/>
  <c r="K131" i="13"/>
  <c r="K130" i="13" s="1"/>
  <c r="O131" i="13"/>
  <c r="O130" i="13" s="1"/>
  <c r="Q131" i="13"/>
  <c r="V131" i="13"/>
  <c r="V130" i="13" s="1"/>
  <c r="I132" i="13"/>
  <c r="G133" i="13"/>
  <c r="M133" i="13" s="1"/>
  <c r="I133" i="13"/>
  <c r="K133" i="13"/>
  <c r="K132" i="13" s="1"/>
  <c r="O133" i="13"/>
  <c r="O132" i="13" s="1"/>
  <c r="Q133" i="13"/>
  <c r="Q132" i="13" s="1"/>
  <c r="V133" i="13"/>
  <c r="G134" i="13"/>
  <c r="M134" i="13" s="1"/>
  <c r="I134" i="13"/>
  <c r="K134" i="13"/>
  <c r="O134" i="13"/>
  <c r="Q134" i="13"/>
  <c r="V134" i="13"/>
  <c r="AE136" i="13"/>
  <c r="F42" i="1" s="1"/>
  <c r="G8" i="12"/>
  <c r="O8" i="12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63" i="1" s="1"/>
  <c r="Q29" i="12"/>
  <c r="G30" i="12"/>
  <c r="M30" i="12" s="1"/>
  <c r="M29" i="12" s="1"/>
  <c r="I30" i="12"/>
  <c r="I29" i="12" s="1"/>
  <c r="K30" i="12"/>
  <c r="K29" i="12" s="1"/>
  <c r="O30" i="12"/>
  <c r="O29" i="12" s="1"/>
  <c r="Q30" i="12"/>
  <c r="V30" i="12"/>
  <c r="V29" i="12" s="1"/>
  <c r="Q31" i="12"/>
  <c r="G32" i="12"/>
  <c r="G31" i="12" s="1"/>
  <c r="I66" i="1" s="1"/>
  <c r="I32" i="12"/>
  <c r="K32" i="12"/>
  <c r="O32" i="12"/>
  <c r="O31" i="12" s="1"/>
  <c r="Q32" i="12"/>
  <c r="V32" i="12"/>
  <c r="G33" i="12"/>
  <c r="M33" i="12" s="1"/>
  <c r="I33" i="12"/>
  <c r="K33" i="12"/>
  <c r="K31" i="12" s="1"/>
  <c r="O33" i="12"/>
  <c r="Q33" i="12"/>
  <c r="V33" i="12"/>
  <c r="Q34" i="12"/>
  <c r="V34" i="12"/>
  <c r="G35" i="12"/>
  <c r="G34" i="12" s="1"/>
  <c r="I68" i="1" s="1"/>
  <c r="I35" i="12"/>
  <c r="I34" i="12" s="1"/>
  <c r="K35" i="12"/>
  <c r="K34" i="12" s="1"/>
  <c r="O35" i="12"/>
  <c r="O34" i="12" s="1"/>
  <c r="Q35" i="12"/>
  <c r="V35" i="12"/>
  <c r="G37" i="12"/>
  <c r="M37" i="12" s="1"/>
  <c r="I37" i="12"/>
  <c r="I36" i="12" s="1"/>
  <c r="K37" i="12"/>
  <c r="O37" i="12"/>
  <c r="Q37" i="12"/>
  <c r="Q36" i="12" s="1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K36" i="12" s="1"/>
  <c r="O44" i="12"/>
  <c r="Q44" i="12"/>
  <c r="V44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I45" i="12" s="1"/>
  <c r="K51" i="12"/>
  <c r="O51" i="12"/>
  <c r="Q51" i="12"/>
  <c r="V51" i="12"/>
  <c r="G52" i="12"/>
  <c r="O52" i="12"/>
  <c r="G53" i="12"/>
  <c r="M53" i="12" s="1"/>
  <c r="M52" i="12" s="1"/>
  <c r="I53" i="12"/>
  <c r="I52" i="12" s="1"/>
  <c r="K53" i="12"/>
  <c r="K52" i="12" s="1"/>
  <c r="O53" i="12"/>
  <c r="Q53" i="12"/>
  <c r="Q52" i="12" s="1"/>
  <c r="V53" i="12"/>
  <c r="V52" i="12" s="1"/>
  <c r="I54" i="12"/>
  <c r="V54" i="12"/>
  <c r="G55" i="12"/>
  <c r="G54" i="12" s="1"/>
  <c r="I55" i="12"/>
  <c r="K55" i="12"/>
  <c r="K54" i="12" s="1"/>
  <c r="O55" i="12"/>
  <c r="O54" i="12" s="1"/>
  <c r="Q55" i="12"/>
  <c r="Q54" i="12" s="1"/>
  <c r="V55" i="12"/>
  <c r="G56" i="12"/>
  <c r="V56" i="12"/>
  <c r="G57" i="12"/>
  <c r="M57" i="12" s="1"/>
  <c r="M56" i="12" s="1"/>
  <c r="I57" i="12"/>
  <c r="I56" i="12" s="1"/>
  <c r="K57" i="12"/>
  <c r="K56" i="12" s="1"/>
  <c r="O57" i="12"/>
  <c r="O56" i="12" s="1"/>
  <c r="Q57" i="12"/>
  <c r="Q56" i="12" s="1"/>
  <c r="V57" i="12"/>
  <c r="Q58" i="12"/>
  <c r="G59" i="12"/>
  <c r="M59" i="12" s="1"/>
  <c r="M58" i="12" s="1"/>
  <c r="I59" i="12"/>
  <c r="I58" i="12" s="1"/>
  <c r="K59" i="12"/>
  <c r="K58" i="12" s="1"/>
  <c r="O59" i="12"/>
  <c r="O58" i="12" s="1"/>
  <c r="Q59" i="12"/>
  <c r="V59" i="12"/>
  <c r="V58" i="12" s="1"/>
  <c r="O60" i="12"/>
  <c r="G61" i="12"/>
  <c r="G60" i="12" s="1"/>
  <c r="I77" i="1" s="1"/>
  <c r="I61" i="12"/>
  <c r="I60" i="12" s="1"/>
  <c r="K61" i="12"/>
  <c r="K60" i="12" s="1"/>
  <c r="O61" i="12"/>
  <c r="Q61" i="12"/>
  <c r="Q60" i="12" s="1"/>
  <c r="V61" i="12"/>
  <c r="V60" i="12" s="1"/>
  <c r="G63" i="12"/>
  <c r="M63" i="12" s="1"/>
  <c r="I63" i="12"/>
  <c r="K63" i="12"/>
  <c r="O63" i="12"/>
  <c r="Q63" i="12"/>
  <c r="V63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AE81" i="12"/>
  <c r="I20" i="1"/>
  <c r="M132" i="13" l="1"/>
  <c r="M125" i="13"/>
  <c r="M76" i="13"/>
  <c r="M75" i="13" s="1"/>
  <c r="M60" i="13"/>
  <c r="M57" i="13"/>
  <c r="M35" i="13"/>
  <c r="M34" i="13" s="1"/>
  <c r="M31" i="13"/>
  <c r="F40" i="1"/>
  <c r="M61" i="12"/>
  <c r="M60" i="12" s="1"/>
  <c r="M35" i="12"/>
  <c r="M34" i="12" s="1"/>
  <c r="Q62" i="12"/>
  <c r="O62" i="12"/>
  <c r="V62" i="12"/>
  <c r="I73" i="1"/>
  <c r="M55" i="12"/>
  <c r="M54" i="12" s="1"/>
  <c r="O45" i="12"/>
  <c r="Q45" i="12"/>
  <c r="I10" i="12"/>
  <c r="O10" i="12"/>
  <c r="M129" i="13"/>
  <c r="M127" i="13" s="1"/>
  <c r="G127" i="13"/>
  <c r="I74" i="1" s="1"/>
  <c r="Q115" i="13"/>
  <c r="K10" i="12"/>
  <c r="V132" i="13"/>
  <c r="M123" i="13"/>
  <c r="O115" i="13"/>
  <c r="K115" i="13"/>
  <c r="O112" i="13"/>
  <c r="G91" i="13"/>
  <c r="Q77" i="13"/>
  <c r="I60" i="13"/>
  <c r="G60" i="13"/>
  <c r="I60" i="1" s="1"/>
  <c r="V57" i="13"/>
  <c r="I38" i="13"/>
  <c r="V18" i="13"/>
  <c r="Q13" i="13"/>
  <c r="G13" i="13"/>
  <c r="I53" i="1" s="1"/>
  <c r="I8" i="13"/>
  <c r="G8" i="13"/>
  <c r="K8" i="13"/>
  <c r="V15" i="14"/>
  <c r="I15" i="14"/>
  <c r="G13" i="14"/>
  <c r="I79" i="1" s="1"/>
  <c r="I19" i="1" s="1"/>
  <c r="I8" i="14"/>
  <c r="F39" i="1"/>
  <c r="F41" i="1"/>
  <c r="Q8" i="14"/>
  <c r="K62" i="12"/>
  <c r="G62" i="12"/>
  <c r="I78" i="1" s="1"/>
  <c r="G58" i="12"/>
  <c r="O36" i="12"/>
  <c r="Q10" i="12"/>
  <c r="G132" i="13"/>
  <c r="I76" i="1" s="1"/>
  <c r="I18" i="1" s="1"/>
  <c r="V123" i="13"/>
  <c r="O91" i="13"/>
  <c r="K91" i="13"/>
  <c r="V77" i="13"/>
  <c r="G77" i="13"/>
  <c r="K77" i="13"/>
  <c r="G71" i="13"/>
  <c r="I64" i="1" s="1"/>
  <c r="G63" i="13"/>
  <c r="I61" i="1" s="1"/>
  <c r="K63" i="13"/>
  <c r="I63" i="13"/>
  <c r="O38" i="13"/>
  <c r="G31" i="13"/>
  <c r="I55" i="1" s="1"/>
  <c r="Q18" i="13"/>
  <c r="O18" i="13"/>
  <c r="I13" i="13"/>
  <c r="Q8" i="13"/>
  <c r="M8" i="13"/>
  <c r="G8" i="14"/>
  <c r="I91" i="13"/>
  <c r="O77" i="13"/>
  <c r="V63" i="13"/>
  <c r="K38" i="13"/>
  <c r="K18" i="13"/>
  <c r="I18" i="13"/>
  <c r="I62" i="12"/>
  <c r="G45" i="12"/>
  <c r="V45" i="12"/>
  <c r="K45" i="12"/>
  <c r="V36" i="12"/>
  <c r="V31" i="12"/>
  <c r="I31" i="12"/>
  <c r="V10" i="12"/>
  <c r="G130" i="13"/>
  <c r="K127" i="13"/>
  <c r="G112" i="13"/>
  <c r="I71" i="1" s="1"/>
  <c r="V91" i="13"/>
  <c r="Q91" i="13"/>
  <c r="I77" i="13"/>
  <c r="O63" i="13"/>
  <c r="V60" i="13"/>
  <c r="V38" i="13"/>
  <c r="Q38" i="13"/>
  <c r="G38" i="13"/>
  <c r="I58" i="1" s="1"/>
  <c r="M37" i="13"/>
  <c r="M36" i="13" s="1"/>
  <c r="V31" i="13"/>
  <c r="I31" i="13"/>
  <c r="O13" i="13"/>
  <c r="O8" i="13"/>
  <c r="Q15" i="14"/>
  <c r="O8" i="14"/>
  <c r="K8" i="14"/>
  <c r="M8" i="14"/>
  <c r="AF19" i="14"/>
  <c r="G43" i="1" s="1"/>
  <c r="H43" i="1" s="1"/>
  <c r="I43" i="1" s="1"/>
  <c r="M16" i="14"/>
  <c r="M15" i="14" s="1"/>
  <c r="M115" i="13"/>
  <c r="M18" i="13"/>
  <c r="M91" i="13"/>
  <c r="G73" i="13"/>
  <c r="I65" i="1" s="1"/>
  <c r="G57" i="13"/>
  <c r="I59" i="1" s="1"/>
  <c r="G18" i="13"/>
  <c r="I54" i="1" s="1"/>
  <c r="G115" i="13"/>
  <c r="I72" i="1" s="1"/>
  <c r="M79" i="13"/>
  <c r="M77" i="13" s="1"/>
  <c r="M39" i="13"/>
  <c r="M38" i="13" s="1"/>
  <c r="M15" i="13"/>
  <c r="M13" i="13" s="1"/>
  <c r="AF136" i="13"/>
  <c r="G42" i="1" s="1"/>
  <c r="H42" i="1" s="1"/>
  <c r="I42" i="1" s="1"/>
  <c r="M113" i="13"/>
  <c r="M112" i="13" s="1"/>
  <c r="M66" i="13"/>
  <c r="M63" i="13" s="1"/>
  <c r="M36" i="12"/>
  <c r="M10" i="12"/>
  <c r="G10" i="12"/>
  <c r="I62" i="1" s="1"/>
  <c r="G36" i="12"/>
  <c r="I69" i="1" s="1"/>
  <c r="M64" i="12"/>
  <c r="M62" i="12" s="1"/>
  <c r="M48" i="12"/>
  <c r="M45" i="12" s="1"/>
  <c r="M32" i="12"/>
  <c r="M31" i="12" s="1"/>
  <c r="AF81" i="12"/>
  <c r="J28" i="1"/>
  <c r="J26" i="1"/>
  <c r="G38" i="1"/>
  <c r="F38" i="1"/>
  <c r="J23" i="1"/>
  <c r="J24" i="1"/>
  <c r="J25" i="1"/>
  <c r="J27" i="1"/>
  <c r="E24" i="1"/>
  <c r="E26" i="1"/>
  <c r="I70" i="1" l="1"/>
  <c r="G19" i="14"/>
  <c r="I51" i="1"/>
  <c r="G40" i="1"/>
  <c r="H40" i="1" s="1"/>
  <c r="I40" i="1" s="1"/>
  <c r="G41" i="1"/>
  <c r="H41" i="1" s="1"/>
  <c r="I41" i="1" s="1"/>
  <c r="G39" i="1"/>
  <c r="H39" i="1" s="1"/>
  <c r="H44" i="1" s="1"/>
  <c r="F44" i="1"/>
  <c r="I17" i="1"/>
  <c r="I75" i="1"/>
  <c r="I52" i="1"/>
  <c r="G136" i="13"/>
  <c r="G81" i="12"/>
  <c r="I16" i="1" l="1"/>
  <c r="I21" i="1" s="1"/>
  <c r="I81" i="1"/>
  <c r="G23" i="1"/>
  <c r="A23" i="1" s="1"/>
  <c r="G44" i="1"/>
  <c r="G25" i="1" s="1"/>
  <c r="A25" i="1" s="1"/>
  <c r="I39" i="1"/>
  <c r="I44" i="1" s="1"/>
  <c r="A26" i="1" l="1"/>
  <c r="G26" i="1"/>
  <c r="G28" i="1"/>
  <c r="G24" i="1"/>
  <c r="A24" i="1"/>
  <c r="J41" i="1"/>
  <c r="J39" i="1"/>
  <c r="J44" i="1" s="1"/>
  <c r="J43" i="1"/>
  <c r="J42" i="1"/>
  <c r="J40" i="1"/>
  <c r="J80" i="1"/>
  <c r="J61" i="1"/>
  <c r="J71" i="1"/>
  <c r="J66" i="1"/>
  <c r="J58" i="1"/>
  <c r="J74" i="1"/>
  <c r="J53" i="1"/>
  <c r="J73" i="1"/>
  <c r="J63" i="1"/>
  <c r="J55" i="1"/>
  <c r="J56" i="1"/>
  <c r="J57" i="1"/>
  <c r="J65" i="1"/>
  <c r="J64" i="1"/>
  <c r="J52" i="1"/>
  <c r="J51" i="1"/>
  <c r="J62" i="1"/>
  <c r="J54" i="1"/>
  <c r="J68" i="1"/>
  <c r="J76" i="1"/>
  <c r="J79" i="1"/>
  <c r="J78" i="1"/>
  <c r="J67" i="1"/>
  <c r="J75" i="1"/>
  <c r="J59" i="1"/>
  <c r="J72" i="1"/>
  <c r="J77" i="1"/>
  <c r="J69" i="1"/>
  <c r="J70" i="1"/>
  <c r="J60" i="1"/>
  <c r="J81" i="1" l="1"/>
  <c r="A2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Uživatel systému Windows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Uživatel systému Windows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<sst xmlns="http://schemas.openxmlformats.org/spreadsheetml/2006/main" count="1663" uniqueCount="527">
  <si>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</si>
  <si>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</si>
  <si>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</si>
  <si>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</si>
  <si>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</si>
  <si>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</si>
  <si>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</si>
  <si>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</si>
  <si>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</si>
  <si>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</si>
  <si>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</si>
  <si>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</si>
  <si>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</si>
  <si>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</si>
  <si>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</si>
  <si>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</si>
  <si>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</si>
  <si>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</si>
  <si>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</si>
  <si>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</si>
  <si>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</si>
  <si>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</si>
  <si>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</si>
  <si>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</si>
  <si>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</si>
  <si>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</si>
  <si>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</si>
  <si>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</si>
  <si>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</si>
  <si>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</si>
  <si>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</si>
  <si>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</si>
  <si>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</si>
  <si>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</si>
  <si>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</si>
  <si>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</si>
  <si>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</si>
  <si>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</si>
  <si>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</si>
  <si>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</si>
  <si>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</si>
  <si>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</si>
  <si>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</si>
  <si>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20-115</t>
  </si>
  <si>
    <t>Revitalizace kulturního domu v Kunčině</t>
  </si>
  <si>
    <t>Obec Kunčina</t>
  </si>
  <si>
    <t>204</t>
  </si>
  <si>
    <t>Kunčina</t>
  </si>
  <si>
    <t>56924</t>
  </si>
  <si>
    <t>00276880</t>
  </si>
  <si>
    <t>CZ00276880</t>
  </si>
  <si>
    <t>Stavba</t>
  </si>
  <si>
    <t>01</t>
  </si>
  <si>
    <t>Stavební úpravy</t>
  </si>
  <si>
    <t>Bourací práce</t>
  </si>
  <si>
    <t>02</t>
  </si>
  <si>
    <t>Nové konstrukce</t>
  </si>
  <si>
    <t>03</t>
  </si>
  <si>
    <t>Ostatní a vedlejší náklady</t>
  </si>
  <si>
    <t>Celkem za stavbu</t>
  </si>
  <si>
    <t>CZK</t>
  </si>
  <si>
    <t>Rekapitulace dílů</t>
  </si>
  <si>
    <t>Typ dílu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</si>
  <si>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</si>
  <si>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</si>
  <si>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</si>
  <si>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</si>
  <si>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</si>
  <si>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</si>
  <si>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</si>
  <si>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</si>
  <si>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</si>
  <si>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</si>
  <si>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</si>
  <si>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</si>
  <si>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</si>
  <si>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</si>
  <si>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</si>
  <si>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</si>
  <si>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</si>
  <si>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</si>
  <si>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</si>
  <si>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</si>
  <si>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</si>
  <si>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</si>
  <si>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</si>
  <si>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</si>
  <si>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</si>
  <si>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</si>
  <si>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</si>
  <si>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</si>
  <si>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</si>
  <si>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</si>
  <si>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</si>
  <si>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</si>
  <si>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</si>
  <si>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</si>
  <si>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</si>
  <si>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</si>
  <si>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</si>
  <si>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</si>
  <si>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</si>
  <si>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</si>
  <si>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</si>
  <si>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</si>
  <si>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</si>
  <si>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</si>
  <si>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</si>
  <si>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</si>
  <si>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</si>
  <si>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</si>
  <si>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</si>
  <si>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</si>
  <si>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</si>
  <si>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</si>
  <si>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</si>
  <si>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</si>
  <si>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</si>
  <si>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</si>
  <si>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</si>
  <si>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</si>
  <si>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</si>
  <si>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</si>
  <si>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</si>
  <si>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</si>
  <si>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</si>
  <si>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</si>
  <si>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</si>
  <si>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</si>
  <si>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</si>
  <si>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</si>
  <si>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</si>
  <si>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</si>
  <si>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</si>
  <si>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</si>
  <si>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</si>
  <si>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</si>
  <si>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</si>
  <si>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</si>
  <si>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</si>
  <si>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</si>
  <si>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</si>
  <si>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</si>
  <si>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</si>
  <si>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</si>
  <si>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</si>
  <si>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</si>
  <si>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</si>
  <si>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</si>
  <si>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622904112</t>
  </si>
  <si>
    <t>Očištění fasád tlakovou vodou složitost 1 - 2</t>
  </si>
  <si>
    <t>m2</t>
  </si>
  <si>
    <t>RTS 21/ I</t>
  </si>
  <si>
    <t>RTS 20/ II</t>
  </si>
  <si>
    <t>Práce</t>
  </si>
  <si>
    <t>POL1_</t>
  </si>
  <si>
    <t>978036191</t>
  </si>
  <si>
    <t>Otlučení omítek vnějších v rozsahu 100 %</t>
  </si>
  <si>
    <t>963051110</t>
  </si>
  <si>
    <t>Bourání ŽB stropů deskových tl. do 8 cm</t>
  </si>
  <si>
    <t>m3</t>
  </si>
  <si>
    <t>968072559</t>
  </si>
  <si>
    <t>Vybourání kovových vrat plochy nad 5 m2</t>
  </si>
  <si>
    <t>962032631</t>
  </si>
  <si>
    <t>Bourání zdiva komínového z cihel na MVC</t>
  </si>
  <si>
    <t>962032231</t>
  </si>
  <si>
    <t>Bourání zdiva z cihel pálených na MVC</t>
  </si>
  <si>
    <t>968083001</t>
  </si>
  <si>
    <t>Vybourání oken do 1 m2</t>
  </si>
  <si>
    <t>968061125</t>
  </si>
  <si>
    <t>Vyvěšení dřevěných dveřních křídel</t>
  </si>
  <si>
    <t>kus</t>
  </si>
  <si>
    <t>968062455</t>
  </si>
  <si>
    <t>Vybourání dřevěných dveřních zárubní</t>
  </si>
  <si>
    <t>975021211</t>
  </si>
  <si>
    <t>Podchycení zdiva pod stropem při tl.zdi do 45 cm</t>
  </si>
  <si>
    <t>m</t>
  </si>
  <si>
    <t>975021311</t>
  </si>
  <si>
    <t>Podchycení zdiva pod stropem při tl.zdi do 60 cm</t>
  </si>
  <si>
    <t>962031113</t>
  </si>
  <si>
    <t>Bourání příček z cihel pálených plných tl. 50 mm</t>
  </si>
  <si>
    <t>962031124</t>
  </si>
  <si>
    <t>Bourání příček z cihel pálených děrovan. tl.100 mm</t>
  </si>
  <si>
    <t>962031125</t>
  </si>
  <si>
    <t>Bourání příček z cihel pálených děrovan. tl.150 mm</t>
  </si>
  <si>
    <t>971038621</t>
  </si>
  <si>
    <t>Vybourání otvorů cihly duté pl. do 4 m2, tl. 10 cm</t>
  </si>
  <si>
    <t>965082923</t>
  </si>
  <si>
    <t>Odstranění násypu tl. do 10 cm, plocha nad 2 m2</t>
  </si>
  <si>
    <t>978023251</t>
  </si>
  <si>
    <t>Vysekání a úprava spár zdiva kamenného režného</t>
  </si>
  <si>
    <t>961100015</t>
  </si>
  <si>
    <t>Bourání schodiště z betonu vč. odvozu a poplatku</t>
  </si>
  <si>
    <t>Agregovaná položka</t>
  </si>
  <si>
    <t>POL2_</t>
  </si>
  <si>
    <t>981020030</t>
  </si>
  <si>
    <t>Demolice budov z železobetonu jiným způsobem podíl konstrukcí do 15 %</t>
  </si>
  <si>
    <t>712600831</t>
  </si>
  <si>
    <t>Odstranění živič.krytiny střech nad 30° 1vrstvé z ploch jednotlivě nad 20 m2</t>
  </si>
  <si>
    <t>712400831</t>
  </si>
  <si>
    <t>Odstranění živičné krytiny střech do 30° 1vrstvé z ploch jednotlivě nad 20 m2</t>
  </si>
  <si>
    <t>728415817</t>
  </si>
  <si>
    <t>Demontáž mřížky větrací nebo ventilač. do d 300 mm</t>
  </si>
  <si>
    <t>762213811</t>
  </si>
  <si>
    <t>Demontáž schodiště s podstupnicemi š. do 1 m</t>
  </si>
  <si>
    <t>762521812</t>
  </si>
  <si>
    <t>Demontáž podlah bez polštářů z prken tl. do 50 mm</t>
  </si>
  <si>
    <t>762342811</t>
  </si>
  <si>
    <t>Demontáž laťování střech</t>
  </si>
  <si>
    <t>762342814</t>
  </si>
  <si>
    <t>Demontáž dřevěných kontralatí</t>
  </si>
  <si>
    <t>762341811</t>
  </si>
  <si>
    <t>Demontáž bednění střech rovných z prken hrubých</t>
  </si>
  <si>
    <t>762331811</t>
  </si>
  <si>
    <t>Demontáž konstrukcí krovů z hranolů do 120 cm2</t>
  </si>
  <si>
    <t>762331812</t>
  </si>
  <si>
    <t>Demontáž konstrukcí krovů z hranolů do 224 cm2</t>
  </si>
  <si>
    <t>762331813</t>
  </si>
  <si>
    <t>Demontáž konstrukcí krovů z hranolů do 288 cm2</t>
  </si>
  <si>
    <t>764311832</t>
  </si>
  <si>
    <t>Demont. krytiny, tabule Al, nad 25 m2, do 45°</t>
  </si>
  <si>
    <t>764311821</t>
  </si>
  <si>
    <t>Demontáž krytiny, tabule Al, do 25 m2, do 30°</t>
  </si>
  <si>
    <t>764391821</t>
  </si>
  <si>
    <t>Demontáž závětrné lišty, rš do 330 mm, do 45°</t>
  </si>
  <si>
    <t>764352810</t>
  </si>
  <si>
    <t>Demontáž žlabů půlkruh. rovných, rš 330 mm, do 30°</t>
  </si>
  <si>
    <t>764410850</t>
  </si>
  <si>
    <t>Demontáž oplechování parapetů,rš od 100 do 330 mm</t>
  </si>
  <si>
    <t>764454802</t>
  </si>
  <si>
    <t>Demontáž odpadních trub kruhových,D 120 mm</t>
  </si>
  <si>
    <t>765323810</t>
  </si>
  <si>
    <t>Demontáž azbestocement.vlnovek,na bednění, do suti</t>
  </si>
  <si>
    <t>766411821</t>
  </si>
  <si>
    <t>Demontáž obložení stěn palubkami/dřevotřískovými deskami</t>
  </si>
  <si>
    <t>767996801</t>
  </si>
  <si>
    <t>Demontáž atypických ocelových konstr. do 50 kg</t>
  </si>
  <si>
    <t>kg</t>
  </si>
  <si>
    <t>783108813</t>
  </si>
  <si>
    <t>Tryskání minerál.materiálem,stupeň očištění Sa 2,5</t>
  </si>
  <si>
    <t>650811112</t>
  </si>
  <si>
    <t>Demontáž vodiče svodového do D 10 mm vč. podpěr</t>
  </si>
  <si>
    <t>979097012</t>
  </si>
  <si>
    <t>Pronájem kontejneru 7 t</t>
  </si>
  <si>
    <t xml:space="preserve">den   </t>
  </si>
  <si>
    <t>979011321</t>
  </si>
  <si>
    <t>Montáž a demontáž shozu za 2.NP</t>
  </si>
  <si>
    <t>979011331</t>
  </si>
  <si>
    <t>Pronájem shozu  (za metr)</t>
  </si>
  <si>
    <t>den</t>
  </si>
  <si>
    <t>979011335</t>
  </si>
  <si>
    <t>Pronájem rukávu proti prachu délky 15 m</t>
  </si>
  <si>
    <t>979011311</t>
  </si>
  <si>
    <t>Svislá doprava suti a vybouraných hmot shozem</t>
  </si>
  <si>
    <t>t</t>
  </si>
  <si>
    <t>POL1_9</t>
  </si>
  <si>
    <t>979082111</t>
  </si>
  <si>
    <t>Vnitrostaveništní doprava suti do 10 m</t>
  </si>
  <si>
    <t>979082121</t>
  </si>
  <si>
    <t>Příplatek k vnitrost. dopravě suti za dalších 5 m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</si>
  <si>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</si>
  <si>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</si>
  <si>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</si>
  <si>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</si>
  <si>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</si>
  <si>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</si>
  <si>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</si>
  <si>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RTS 19/ II</t>
  </si>
  <si>
    <t>979990121</t>
  </si>
  <si>
    <t>Poplatek za skládku suti - asfaltové pásy</t>
  </si>
  <si>
    <t>979990162</t>
  </si>
  <si>
    <t>Poplatek za skládku suti - dřevo+sklo</t>
  </si>
  <si>
    <t>979990163</t>
  </si>
  <si>
    <t>Poplatek za skládku suti - plast+sklo</t>
  </si>
  <si>
    <t>979990105</t>
  </si>
  <si>
    <t>Poplatek za skládku suti-cihel.výrobky do 30x30 cm</t>
  </si>
  <si>
    <t>979990108</t>
  </si>
  <si>
    <t>Poplatek za skládku suti - železobeton</t>
  </si>
  <si>
    <t>979990201</t>
  </si>
  <si>
    <t>Poplatek za skládku suti -azbestocementové výrobky</t>
  </si>
  <si>
    <t>979990161</t>
  </si>
  <si>
    <t>Poplatek za skládku suti - dřevo</t>
  </si>
  <si>
    <t>SUM</t>
  </si>
  <si>
    <t>Poznámky uchazeče k zadání</t>
  </si>
  <si>
    <t>POPUZIV</t>
  </si>
  <si>
    <t>END</t>
  </si>
  <si>
    <t>139601102</t>
  </si>
  <si>
    <t>Ruční výkop jam, rýh a šachet v hornině tř. 3</t>
  </si>
  <si>
    <t>113106231</t>
  </si>
  <si>
    <t>Rozebrání dlažeb ze zámkové dlažby v kamenivu</t>
  </si>
  <si>
    <t>113001.R</t>
  </si>
  <si>
    <t>Drenážní opatření u zídky u vstupu do suterénu</t>
  </si>
  <si>
    <t>soubor</t>
  </si>
  <si>
    <t>Vlastní</t>
  </si>
  <si>
    <t>Indiv</t>
  </si>
  <si>
    <t>113002.R</t>
  </si>
  <si>
    <t>Úprava zpevněné plochy u vstupu do suterénu</t>
  </si>
  <si>
    <t>289474211</t>
  </si>
  <si>
    <t>Spárování zdiva hl. do 3 cm akt. maltou</t>
  </si>
  <si>
    <t>275313611</t>
  </si>
  <si>
    <t>Beton základových patek prostý C 16/20</t>
  </si>
  <si>
    <t>274313611</t>
  </si>
  <si>
    <t>Beton základových pasů prostý C 16/20</t>
  </si>
  <si>
    <t>274272140</t>
  </si>
  <si>
    <t>Zdivo základové z bednicích tvárnic, tl. 30 cm výplň tvárnic betonem C 16/20</t>
  </si>
  <si>
    <t>311112030</t>
  </si>
  <si>
    <t>Uložení tvárnic ztraceného bednění, tl. 30 cm zalití tvárnic betonem</t>
  </si>
  <si>
    <t>317121251</t>
  </si>
  <si>
    <t>Montáž ŽB překladů do 180 cm dodatečně do rýh včetně dodávky RZP 2/10 149 x 14 x 14 cm</t>
  </si>
  <si>
    <t>317941125</t>
  </si>
  <si>
    <t>Osazení ocelových válcovaných nosníků č.22 a vyšší včetně dodávky profilu I č.24</t>
  </si>
  <si>
    <t>317940012</t>
  </si>
  <si>
    <t>Osazení válcovaných profilů do č.22 včetně dodávky ocelových prvků I č.18</t>
  </si>
  <si>
    <t>Součtová</t>
  </si>
  <si>
    <t>310100011</t>
  </si>
  <si>
    <t>Zazdívka otvorů ve zdivu, bez úpravy povrchu tloušťky 90 cm</t>
  </si>
  <si>
    <t>342280014</t>
  </si>
  <si>
    <t>Příčka z desek sádrokarton., s izolací, tl. 125 mm</t>
  </si>
  <si>
    <t>314200064</t>
  </si>
  <si>
    <t>Komín, komínový plášť s obezděním nadstřešní části</t>
  </si>
  <si>
    <t>314200064.R</t>
  </si>
  <si>
    <t>Oprava komínu v půdní části a protipořární opatření kolem krovů, D+M</t>
  </si>
  <si>
    <t>342268211</t>
  </si>
  <si>
    <t>Podlaha sádrovláknitá 12,5 mm, D+M</t>
  </si>
  <si>
    <t>342268212</t>
  </si>
  <si>
    <t>Podlaha sádrovláknitá 23 mm, D+M</t>
  </si>
  <si>
    <t>338261112</t>
  </si>
  <si>
    <t>Pilíř z bet. tvárnic 400x400 mm tvárnice hladké přírodní</t>
  </si>
  <si>
    <t>331361721</t>
  </si>
  <si>
    <t xml:space="preserve">Výztuž sloupů hranatých z oceli </t>
  </si>
  <si>
    <t>430001.R</t>
  </si>
  <si>
    <t>Schodišťová konstrukce u vstupu vč. pískovcového obkladu, D+M</t>
  </si>
  <si>
    <t>714211111</t>
  </si>
  <si>
    <t>Montáž akustického podhled včetně dodávky panelu</t>
  </si>
  <si>
    <t>596215021</t>
  </si>
  <si>
    <t>Kladení zámkové dlažby tl. 6 cm do drtě tl. 4 cm - zpětné kladení vč. přířezu</t>
  </si>
  <si>
    <t>612472181</t>
  </si>
  <si>
    <t>Omítka stěn, jádro míchané, štuk ze suché směsi</t>
  </si>
  <si>
    <t>622421121</t>
  </si>
  <si>
    <t>Omítka vnější stěn, MVC, hrubá zatřená</t>
  </si>
  <si>
    <t>602016195</t>
  </si>
  <si>
    <t>Penetrace hloubková stěn</t>
  </si>
  <si>
    <t>622319524</t>
  </si>
  <si>
    <t>Zateplovací systém sokl, XPS tl. 140 mm, omítka mozaiková marmolit</t>
  </si>
  <si>
    <t>622311016</t>
  </si>
  <si>
    <t>Soklová lišta hliník KZS tl. 160 mm</t>
  </si>
  <si>
    <t>622311335</t>
  </si>
  <si>
    <t>Zatepl.systém fasáda, EPS šedý tl.160 mm, s omítkou silikát 1,5mm</t>
  </si>
  <si>
    <t>622311352</t>
  </si>
  <si>
    <t>Zatepl.systém ostění, EPS šedý tl. 20 mm, s omítkou silikát 1,5mm</t>
  </si>
  <si>
    <t>622319352</t>
  </si>
  <si>
    <t>Zatep.sys. EPS šedý 20mm s omítkou silikát, zrno 1,5 mm - ozdobné prvky</t>
  </si>
  <si>
    <t>622319354</t>
  </si>
  <si>
    <t>Zatep.sys. EPS šedý 40mm s omítkou silikát, zrno 1,5 mm - ozdobné prvky</t>
  </si>
  <si>
    <t>622392915</t>
  </si>
  <si>
    <t>Šambrána z EPS tl. do 50 mm, výzt.stěrka, omítka šířky 100 mm</t>
  </si>
  <si>
    <t>Šambrána z EPS tl. do 50 mm, výzt.stěrka, omítka šířky 150 mm</t>
  </si>
  <si>
    <t>622391001</t>
  </si>
  <si>
    <t>Příplatek-mtž KZS podhledu,izolant,tenkovrst.om.</t>
  </si>
  <si>
    <t>622473187</t>
  </si>
  <si>
    <t>Příplatek za okenní lištu (APU) - montáž včetně dodávky lišty</t>
  </si>
  <si>
    <t>622481291</t>
  </si>
  <si>
    <t>Montáž výztužné lišty rohové a dilatační</t>
  </si>
  <si>
    <t>283502221</t>
  </si>
  <si>
    <t>Lišta rohová plast s tkaninou</t>
  </si>
  <si>
    <t>SPCM</t>
  </si>
  <si>
    <t>Specifikace</t>
  </si>
  <si>
    <t>POL3_</t>
  </si>
  <si>
    <t>622481211</t>
  </si>
  <si>
    <t>Montáž výztužné sítě(perlinky)do stěrky-vněj.stěny včetně výztužné sítě a stěrkového tmelu</t>
  </si>
  <si>
    <t>602011184</t>
  </si>
  <si>
    <t>Stěrka na stěnách silikátová barevná zrnitost 1,5 mm</t>
  </si>
  <si>
    <t>622491142</t>
  </si>
  <si>
    <t>Nátěr hydrofobní - obklad</t>
  </si>
  <si>
    <t>622001.R</t>
  </si>
  <si>
    <t>Omítka vnější imitace kamene vč. spár kolem vstup suterén, sokl bez obkladu</t>
  </si>
  <si>
    <t>632455551</t>
  </si>
  <si>
    <t>Potěr vyrovnávací pro dynamycké zatížení,48 mm, D+M</t>
  </si>
  <si>
    <t>63001.R</t>
  </si>
  <si>
    <t>Napojení na stávající podlahové konstrukce, D+M</t>
  </si>
  <si>
    <t>642940014</t>
  </si>
  <si>
    <t>Dveře jednokřídlové 80/197, překlad, zárubeň, práh</t>
  </si>
  <si>
    <t>642202011</t>
  </si>
  <si>
    <t>Zazdění dveří jednokřídlových, omítka zeď tloušťky 15 cm</t>
  </si>
  <si>
    <t>941941031</t>
  </si>
  <si>
    <t>Montáž lešení leh.řad.s podlahami,š.do 1 m, H 10 m</t>
  </si>
  <si>
    <t>941941111</t>
  </si>
  <si>
    <t>Pronájem lešení za den</t>
  </si>
  <si>
    <t>941941831</t>
  </si>
  <si>
    <t>Demontáž lešení leh.řad.s podlahami,š.1 m, H 10 m</t>
  </si>
  <si>
    <t>941955002</t>
  </si>
  <si>
    <t>Lešení lehké pomocné, výška podlahy do 1,9 m</t>
  </si>
  <si>
    <t>943944121</t>
  </si>
  <si>
    <t>Montáž lešení prostorového těžkého, H 20 m, 300 kg</t>
  </si>
  <si>
    <t>943944291</t>
  </si>
  <si>
    <t>Příplatek za každý měsíc použití lešení k pol.4121</t>
  </si>
  <si>
    <t>943944821</t>
  </si>
  <si>
    <t>Demontáž lešení prostorov.těžkého, H 20 m, 300 kg</t>
  </si>
  <si>
    <t>999281108</t>
  </si>
  <si>
    <t>Přesun hmot pro opravy a údržbu do výšky 12 m</t>
  </si>
  <si>
    <t>Přesun hmot</t>
  </si>
  <si>
    <t>POL7_</t>
  </si>
  <si>
    <t>775542011</t>
  </si>
  <si>
    <t>Fólie PE pod podlahy</t>
  </si>
  <si>
    <t>713121411</t>
  </si>
  <si>
    <t>Izolace podlah systém EPS nosný, výplň z vaty, výška 240 mm, včetně záklopu, D+M</t>
  </si>
  <si>
    <t>762341210</t>
  </si>
  <si>
    <t>Montáž bednění střech rovných, prkna hrubá na sraz včetně dodávky prken</t>
  </si>
  <si>
    <t>762342206</t>
  </si>
  <si>
    <t>Montáž kontralatí na vruty, s těsnicí páskou včetně dodávky latí 4/6 cm</t>
  </si>
  <si>
    <t>762342203</t>
  </si>
  <si>
    <t>Montáž laťování střech, vzdálenost latí 22 - 36 cm včetně dodávky řeziva, latě 4/6 cm</t>
  </si>
  <si>
    <t>762395000</t>
  </si>
  <si>
    <t>Spojovací a ochranné prostředky pro střechy</t>
  </si>
  <si>
    <t>762330010</t>
  </si>
  <si>
    <t>Konstrukce vázaná krovu z řeziva plochy 120 cm2  včetně dodávky, nátěru a spojovacího materiálu</t>
  </si>
  <si>
    <t>762330012</t>
  </si>
  <si>
    <t>Konstrukce vázaná krovu z řeziva plochy 224 cm2  včetně dodávky, nátěru a spojovacího materiálu</t>
  </si>
  <si>
    <t>762330014</t>
  </si>
  <si>
    <t>Konstrukce vázaná krovu z řeziva plochy 288 cm2  včetně dodávky, nátěru a spojovacího materiálu</t>
  </si>
  <si>
    <t>762001.R</t>
  </si>
  <si>
    <t>Výměna u komína, D+M</t>
  </si>
  <si>
    <t>762523108</t>
  </si>
  <si>
    <t>Položení podlah hoblovaných na sraz z fošen včetně dodávky, fošny hoblované tl. 50 mm</t>
  </si>
  <si>
    <t>938902121</t>
  </si>
  <si>
    <t>Čištění dřevěných konstrukcí ocelovými kartáči</t>
  </si>
  <si>
    <t>762002.R</t>
  </si>
  <si>
    <t>Konstrukce vázaná krovu z řeziva - přístřešek nad vchodem vč. nátěru, kotvení a spojovacího materiálu</t>
  </si>
  <si>
    <t>762003.R</t>
  </si>
  <si>
    <t>Konstrukce vázaná krovu z řeziva - přístřešek nad suterénem vč. nátěru, kotvení a spojovacího materiálu</t>
  </si>
  <si>
    <t>998762102</t>
  </si>
  <si>
    <t>Přesun hmot pro tesařské konstrukce, výšky do 12 m</t>
  </si>
  <si>
    <t>764903103</t>
  </si>
  <si>
    <t>Tašková tabule,na dřevo,do 30° Pz s povrchovou úpravou vč. šroubků, větrání, sněh.zábran, okap.plechů</t>
  </si>
  <si>
    <t>764903201</t>
  </si>
  <si>
    <t>Střecha tašková tabule, příplatek nad 30°</t>
  </si>
  <si>
    <t>764773201</t>
  </si>
  <si>
    <t>Falcovaná plechová střecha, D+M vč. podkladu</t>
  </si>
  <si>
    <t>764905401</t>
  </si>
  <si>
    <t>Krytina z trapéz.plechů prolis,tl.0,5 mm,povrch. úprava</t>
  </si>
  <si>
    <t>764901302</t>
  </si>
  <si>
    <t>Hřeben, střecha jednoduchá, do 30°</t>
  </si>
  <si>
    <t>764901303</t>
  </si>
  <si>
    <t>Jednoduch.zastř.hřebenáči,příplatek nad 30°</t>
  </si>
  <si>
    <t>764901317</t>
  </si>
  <si>
    <t>Pás větrací hřebene, D+M</t>
  </si>
  <si>
    <t>764814533</t>
  </si>
  <si>
    <t>Závětrná lišta z lakovaného Pz plechu</t>
  </si>
  <si>
    <t>764817175</t>
  </si>
  <si>
    <t>Oplechování zdí (atik) z lak.Pz plechu</t>
  </si>
  <si>
    <t>764901311</t>
  </si>
  <si>
    <t>Střešní vikýř, rozměr 600x600 mm</t>
  </si>
  <si>
    <t>764814422</t>
  </si>
  <si>
    <t>Lemování trub,lak.Pz,hl.kryt,2díly,D 400 mm,do 45°</t>
  </si>
  <si>
    <t>764816140</t>
  </si>
  <si>
    <t>Oplechování parapetů, lakovaný Pz plech</t>
  </si>
  <si>
    <t>764813125</t>
  </si>
  <si>
    <t>Lemování zdí z lakovaného Pz plechu</t>
  </si>
  <si>
    <t>764813133</t>
  </si>
  <si>
    <t>764815215</t>
  </si>
  <si>
    <t>Žlab podokapní půlkruh.z lak.Pz plechu</t>
  </si>
  <si>
    <t>764815832</t>
  </si>
  <si>
    <t>Kotlík z lak. Pz plechu</t>
  </si>
  <si>
    <t>764819213</t>
  </si>
  <si>
    <t>Odpadní trouby kruhové z lak.Pz plechu</t>
  </si>
  <si>
    <t>764001.R</t>
  </si>
  <si>
    <t>Zkrácení žlabu S4, D+M vč. přesunu a likvidace</t>
  </si>
  <si>
    <t>764002.R</t>
  </si>
  <si>
    <t>Úpravy lapačů střešních splavenin</t>
  </si>
  <si>
    <t>998764102</t>
  </si>
  <si>
    <t>Přesun hmot pro klempířské konstr., výšky do 12 m</t>
  </si>
  <si>
    <t>765901103</t>
  </si>
  <si>
    <t>Fólie podstřešní paropropust. vč. dodávky fólie</t>
  </si>
  <si>
    <t>998765102</t>
  </si>
  <si>
    <t>Přesun hmot pro krytiny tvrdé, výšky do 12 m</t>
  </si>
  <si>
    <t>766670029</t>
  </si>
  <si>
    <t>Okno plastové atyp, D+M</t>
  </si>
  <si>
    <t>766002.R</t>
  </si>
  <si>
    <t>Dveře plastové venkovní vedlejší 1x2m D+M včetně zapravení</t>
  </si>
  <si>
    <t>766001.R</t>
  </si>
  <si>
    <t>Pult - 2.NP, D+M</t>
  </si>
  <si>
    <t>766698112</t>
  </si>
  <si>
    <t>Montáž garážových vrat otevíravých, vel.nad 6 m2</t>
  </si>
  <si>
    <t>5534451300</t>
  </si>
  <si>
    <t>Vrata š 3,25 h 3 s elektro pohonem</t>
  </si>
  <si>
    <t>766003.R</t>
  </si>
  <si>
    <t>Nápis na fasádě D+M</t>
  </si>
  <si>
    <t>998766102</t>
  </si>
  <si>
    <t>Přesun hmot pro truhlářské konstr., výšky do 12 m</t>
  </si>
  <si>
    <t>767001.R</t>
  </si>
  <si>
    <t>Výroba a montáž kov. atypických konstr. - sloup pod nosník I 240 vč. patky a hlavy</t>
  </si>
  <si>
    <t>434200001</t>
  </si>
  <si>
    <t>Schodiště z oceli včetně zábradlí a nátěrů</t>
  </si>
  <si>
    <t>m DVČ</t>
  </si>
  <si>
    <t>998767102</t>
  </si>
  <si>
    <t>Přesun hmot pro zámečnické konstr., výšky do 12 m</t>
  </si>
  <si>
    <t>776521200</t>
  </si>
  <si>
    <t>Lepení povlakových podlah z dílců PVC a CV (vinyl) včetně vinylové podlahoviny, soklu a penetrace</t>
  </si>
  <si>
    <t>998776102</t>
  </si>
  <si>
    <t>Přesun hmot pro podlahy povlakové, výšky do 12 m</t>
  </si>
  <si>
    <t>783726700</t>
  </si>
  <si>
    <t>Nátěr lazurovací tesařských konstr.  2x lak</t>
  </si>
  <si>
    <t>210200020</t>
  </si>
  <si>
    <t>Hromosvod</t>
  </si>
  <si>
    <t>kompl</t>
  </si>
  <si>
    <t>650811126.R</t>
  </si>
  <si>
    <t>Demontáž hromosvodu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</si>
  <si>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</si>
  <si>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</si>
  <si>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</si>
  <si>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</si>
  <si>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</si>
  <si>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</si>
  <si>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</si>
  <si>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00523  R</t>
  </si>
  <si>
    <t>Zkoušky a revize</t>
  </si>
  <si>
    <t>00524 R</t>
  </si>
  <si>
    <t>Předání a převzetí díla</t>
  </si>
  <si>
    <t>005124010R</t>
  </si>
  <si>
    <t>Koordinační činnost</t>
  </si>
  <si>
    <t>005241010R</t>
  </si>
  <si>
    <t xml:space="preserve">Dokumentace skutečného provedení </t>
  </si>
  <si>
    <t>005261030R</t>
  </si>
  <si>
    <t xml:space="preserve">Finanční rezerva </t>
  </si>
  <si>
    <t>HIKELE stavební firma s.r.o.</t>
  </si>
  <si>
    <t>Svitavská 522/54  568 02 Svitavy</t>
  </si>
  <si>
    <t>CZ26006111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</si>
</sst>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abSelected="1" topLeftCell="B29" zoomScaleNormal="100" zoomScaleSheetLayoutView="75" workbookViewId="0">
      <selection activeCell="D33" sqref="D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6" t="s">
        <v>24</v>
      </c>
      <c r="C2" s="77"/>
      <c r="D2" s="78" t="s">
        <v>43</v>
      </c>
      <c r="E2" s="194" t="s">
        <v>44</v>
      </c>
      <c r="F2" s="195"/>
      <c r="G2" s="195"/>
      <c r="H2" s="195"/>
      <c r="I2" s="195"/>
      <c r="J2" s="196"/>
      <c r="O2" s="1"/>
    </row>
    <row r="3" spans="1:15" ht="27" hidden="1" customHeight="1" x14ac:dyDescent="0.2">
      <c r="A3" s="2"/>
      <c r="B3" s="79"/>
      <c r="C3" s="77"/>
      <c r="D3" s="80"/>
      <c r="E3" s="197"/>
      <c r="F3" s="198"/>
      <c r="G3" s="198"/>
      <c r="H3" s="198"/>
      <c r="I3" s="198"/>
      <c r="J3" s="199"/>
    </row>
    <row r="4" spans="1:15" ht="23.25" customHeight="1" x14ac:dyDescent="0.2">
      <c r="A4" s="2"/>
      <c r="B4" s="81"/>
      <c r="C4" s="82"/>
      <c r="D4" s="83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23</v>
      </c>
      <c r="D5" s="211" t="s">
        <v>45</v>
      </c>
      <c r="E5" s="212"/>
      <c r="F5" s="212"/>
      <c r="G5" s="212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13" t="s">
        <v>46</v>
      </c>
      <c r="E6" s="214"/>
      <c r="F6" s="214"/>
      <c r="G6" s="214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15" t="s">
        <v>47</v>
      </c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1" t="s">
        <v>524</v>
      </c>
      <c r="E11" s="201"/>
      <c r="F11" s="201"/>
      <c r="G11" s="201"/>
      <c r="H11" s="18" t="s">
        <v>42</v>
      </c>
      <c r="I11" s="87">
        <v>26006111</v>
      </c>
      <c r="J11" s="8"/>
    </row>
    <row r="12" spans="1:15" ht="15.75" customHeight="1" x14ac:dyDescent="0.2">
      <c r="A12" s="2"/>
      <c r="B12" s="28"/>
      <c r="C12" s="55"/>
      <c r="D12" s="206" t="s">
        <v>525</v>
      </c>
      <c r="E12" s="206"/>
      <c r="F12" s="206"/>
      <c r="G12" s="206"/>
      <c r="H12" s="18" t="s">
        <v>36</v>
      </c>
      <c r="I12" s="87" t="s">
        <v>526</v>
      </c>
      <c r="J12" s="8"/>
    </row>
    <row r="13" spans="1:15" ht="15.75" customHeight="1" x14ac:dyDescent="0.2">
      <c r="A13" s="2"/>
      <c r="B13" s="29"/>
      <c r="C13" s="56"/>
      <c r="D13" s="86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SUMIF(F51:F80,A16,I51:I80)+SUMIF(F51:F80,"PSU",I51:I80)</f>
        <v>3990505.22</v>
      </c>
      <c r="J16" s="193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SUMIF(F51:F80,A17,I51:I80)</f>
        <v>3484110.8299999996</v>
      </c>
      <c r="J17" s="193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f>SUMIF(F51:F80,A18,I51:I80)</f>
        <v>53146</v>
      </c>
      <c r="J18" s="193"/>
    </row>
    <row r="19" spans="1:10" ht="23.25" customHeight="1" x14ac:dyDescent="0.2">
      <c r="A19" s="140" t="s">
        <v>120</v>
      </c>
      <c r="B19" s="38" t="s">
        <v>29</v>
      </c>
      <c r="C19" s="62"/>
      <c r="D19" s="63"/>
      <c r="E19" s="191"/>
      <c r="F19" s="192"/>
      <c r="G19" s="191"/>
      <c r="H19" s="192"/>
      <c r="I19" s="191">
        <f>SUMIF(F51:F80,A19,I51:I80)</f>
        <v>3000</v>
      </c>
      <c r="J19" s="193"/>
    </row>
    <row r="20" spans="1:10" ht="23.25" customHeight="1" x14ac:dyDescent="0.2">
      <c r="A20" s="140" t="s">
        <v>121</v>
      </c>
      <c r="B20" s="38" t="s">
        <v>30</v>
      </c>
      <c r="C20" s="62"/>
      <c r="D20" s="63"/>
      <c r="E20" s="191"/>
      <c r="F20" s="192"/>
      <c r="G20" s="191"/>
      <c r="H20" s="192"/>
      <c r="I20" s="191">
        <f>SUMIF(F51:F80,A20,I51:I80)</f>
        <v>25000</v>
      </c>
      <c r="J20" s="19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f>SUM(I16:J20)</f>
        <v>7555762.0499999998</v>
      </c>
      <c r="J21" s="22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8">
        <f>A23</f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>
        <f>ZakladDPHZakl*SazbaDPH2/100</f>
        <v>1586710.0305000001</v>
      </c>
      <c r="B25" s="38" t="s">
        <v>15</v>
      </c>
      <c r="C25" s="62"/>
      <c r="D25" s="63"/>
      <c r="E25" s="67">
        <v>21</v>
      </c>
      <c r="F25" s="39" t="s">
        <v>0</v>
      </c>
      <c r="G25" s="220">
        <f>ZakladDPHZaklVypocet</f>
        <v>7555762.0500000007</v>
      </c>
      <c r="H25" s="221"/>
      <c r="I25" s="221"/>
      <c r="J25" s="40" t="str">
        <f t="shared" si="0"/>
        <v>CZK</v>
      </c>
    </row>
    <row r="26" spans="1:10" ht="23.25" customHeight="1" x14ac:dyDescent="0.2">
      <c r="A26" s="2">
        <f>(A25-INT(A25))*100</f>
        <v>3.0500000109896064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f>A25</f>
        <v>1586710.0305000001</v>
      </c>
      <c r="H26" s="189"/>
      <c r="I26" s="18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9142472.0805000011</v>
      </c>
      <c r="B27" s="31" t="s">
        <v>5</v>
      </c>
      <c r="C27" s="70"/>
      <c r="D27" s="71"/>
      <c r="E27" s="70"/>
      <c r="F27" s="16"/>
      <c r="G27" s="190">
        <f>CenaCelkem-(ZakladDPHSni+DPHSni+ZakladDPHZakl+DPHZakl)</f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24">
        <f>ZakladDPHSniVypocet+ZakladDPHZaklVypocet</f>
        <v>7555762.0500000007</v>
      </c>
      <c r="H28" s="224"/>
      <c r="I28" s="224"/>
      <c r="J28" s="118" t="str">
        <f t="shared" si="0"/>
        <v>CZK</v>
      </c>
    </row>
    <row r="29" spans="1:10" ht="27.75" customHeight="1" thickBot="1" x14ac:dyDescent="0.25">
      <c r="A29" s="2">
        <f>(A27-INT(A27))*100</f>
        <v>8.0500001087784767</v>
      </c>
      <c r="B29" s="114" t="s">
        <v>37</v>
      </c>
      <c r="C29" s="119"/>
      <c r="D29" s="119"/>
      <c r="E29" s="119"/>
      <c r="F29" s="120"/>
      <c r="G29" s="223">
        <f>A27</f>
        <v>9142472.0805000011</v>
      </c>
      <c r="H29" s="223"/>
      <c r="I29" s="223"/>
      <c r="J29" s="121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5"/>
      <c r="E34" s="226"/>
      <c r="G34" s="227"/>
      <c r="H34" s="228"/>
      <c r="I34" s="228"/>
      <c r="J34" s="25"/>
    </row>
    <row r="35" spans="1:10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29"/>
      <c r="D39" s="229"/>
      <c r="E39" s="229"/>
      <c r="F39" s="101">
        <f>'01 01 Pol'!AE81+'01 02 Pol'!AE136+'01 03 Pol'!AE19</f>
        <v>0</v>
      </c>
      <c r="G39" s="102">
        <f>'01 01 Pol'!AF81+'01 02 Pol'!AF136+'01 03 Pol'!AF19</f>
        <v>7555762.0500000007</v>
      </c>
      <c r="H39" s="103">
        <f>(F39*SazbaDPH1/100)+(G39*SazbaDPH2/100)</f>
        <v>1586710.0305000001</v>
      </c>
      <c r="I39" s="103">
        <f>F39+G39+H39</f>
        <v>9142472.0805000011</v>
      </c>
      <c r="J39" s="104">
        <f>IF(CenaCelkemVypocet=0,"",I39/CenaCelkemVypocet*100)</f>
        <v>100</v>
      </c>
    </row>
    <row r="40" spans="1:10" ht="25.5" customHeight="1" x14ac:dyDescent="0.2">
      <c r="A40" s="90">
        <v>2</v>
      </c>
      <c r="B40" s="105" t="s">
        <v>52</v>
      </c>
      <c r="C40" s="230" t="s">
        <v>53</v>
      </c>
      <c r="D40" s="230"/>
      <c r="E40" s="230"/>
      <c r="F40" s="106">
        <f>'01 01 Pol'!AE81+'01 02 Pol'!AE136+'01 03 Pol'!AE19</f>
        <v>0</v>
      </c>
      <c r="G40" s="107">
        <f>'01 01 Pol'!AF81+'01 02 Pol'!AF136+'01 03 Pol'!AF19</f>
        <v>7555762.0500000007</v>
      </c>
      <c r="H40" s="107">
        <f>(F40*SazbaDPH1/100)+(G40*SazbaDPH2/100)</f>
        <v>1586710.0305000001</v>
      </c>
      <c r="I40" s="107">
        <f>F40+G40+H40</f>
        <v>9142472.0805000011</v>
      </c>
      <c r="J40" s="108">
        <f>IF(CenaCelkemVypocet=0,"",I40/CenaCelkemVypocet*100)</f>
        <v>100</v>
      </c>
    </row>
    <row r="41" spans="1:10" ht="25.5" customHeight="1" x14ac:dyDescent="0.2">
      <c r="A41" s="90">
        <v>3</v>
      </c>
      <c r="B41" s="109" t="s">
        <v>52</v>
      </c>
      <c r="C41" s="229" t="s">
        <v>54</v>
      </c>
      <c r="D41" s="229"/>
      <c r="E41" s="229"/>
      <c r="F41" s="110">
        <f>'01 01 Pol'!AE81</f>
        <v>0</v>
      </c>
      <c r="G41" s="103">
        <f>'01 01 Pol'!AF81</f>
        <v>427387.26999999996</v>
      </c>
      <c r="H41" s="103">
        <f>(F41*SazbaDPH1/100)+(G41*SazbaDPH2/100)</f>
        <v>89751.326700000005</v>
      </c>
      <c r="I41" s="103">
        <f>F41+G41+H41</f>
        <v>517138.59669999999</v>
      </c>
      <c r="J41" s="104">
        <f>IF(CenaCelkemVypocet=0,"",I41/CenaCelkemVypocet*100)</f>
        <v>5.6564416292066788</v>
      </c>
    </row>
    <row r="42" spans="1:10" ht="25.5" customHeight="1" x14ac:dyDescent="0.2">
      <c r="A42" s="90">
        <v>3</v>
      </c>
      <c r="B42" s="109" t="s">
        <v>55</v>
      </c>
      <c r="C42" s="229" t="s">
        <v>56</v>
      </c>
      <c r="D42" s="229"/>
      <c r="E42" s="229"/>
      <c r="F42" s="110">
        <f>'01 02 Pol'!AE136</f>
        <v>0</v>
      </c>
      <c r="G42" s="103">
        <f>'01 02 Pol'!AF136</f>
        <v>7092874.7800000012</v>
      </c>
      <c r="H42" s="103">
        <f>(F42*SazbaDPH1/100)+(G42*SazbaDPH2/100)</f>
        <v>1489503.7038000003</v>
      </c>
      <c r="I42" s="103">
        <f>F42+G42+H42</f>
        <v>8582378.4838000014</v>
      </c>
      <c r="J42" s="104">
        <f>IF(CenaCelkemVypocet=0,"",I42/CenaCelkemVypocet*100)</f>
        <v>93.873718270415893</v>
      </c>
    </row>
    <row r="43" spans="1:10" ht="25.5" customHeight="1" x14ac:dyDescent="0.2">
      <c r="A43" s="90">
        <v>3</v>
      </c>
      <c r="B43" s="109" t="s">
        <v>57</v>
      </c>
      <c r="C43" s="229" t="s">
        <v>58</v>
      </c>
      <c r="D43" s="229"/>
      <c r="E43" s="229"/>
      <c r="F43" s="110">
        <f>'01 03 Pol'!AE19</f>
        <v>0</v>
      </c>
      <c r="G43" s="103">
        <f>'01 03 Pol'!AF19</f>
        <v>35500</v>
      </c>
      <c r="H43" s="103">
        <f>(F43*SazbaDPH1/100)+(G43*SazbaDPH2/100)</f>
        <v>7455</v>
      </c>
      <c r="I43" s="103">
        <f>F43+G43+H43</f>
        <v>42955</v>
      </c>
      <c r="J43" s="104">
        <f>IF(CenaCelkemVypocet=0,"",I43/CenaCelkemVypocet*100)</f>
        <v>0.46984010037743312</v>
      </c>
    </row>
    <row r="44" spans="1:10" ht="25.5" customHeight="1" x14ac:dyDescent="0.2">
      <c r="A44" s="90"/>
      <c r="B44" s="231" t="s">
        <v>59</v>
      </c>
      <c r="C44" s="232"/>
      <c r="D44" s="232"/>
      <c r="E44" s="233"/>
      <c r="F44" s="111">
        <f>SUMIF(A39:A43,"=1",F39:F43)</f>
        <v>0</v>
      </c>
      <c r="G44" s="112">
        <f>SUMIF(A39:A43,"=1",G39:G43)</f>
        <v>7555762.0500000007</v>
      </c>
      <c r="H44" s="112">
        <f>SUMIF(A39:A43,"=1",H39:H43)</f>
        <v>1586710.0305000001</v>
      </c>
      <c r="I44" s="112">
        <f>SUMIF(A39:A43,"=1",I39:I43)</f>
        <v>9142472.0805000011</v>
      </c>
      <c r="J44" s="113">
        <f>SUMIF(A39:A43,"=1",J39:J43)</f>
        <v>100</v>
      </c>
    </row>
    <row r="48" spans="1:10" ht="15.75" x14ac:dyDescent="0.25">
      <c r="B48" s="122" t="s">
        <v>61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62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63</v>
      </c>
      <c r="C51" s="234" t="s">
        <v>64</v>
      </c>
      <c r="D51" s="235"/>
      <c r="E51" s="235"/>
      <c r="F51" s="136" t="s">
        <v>26</v>
      </c>
      <c r="G51" s="137"/>
      <c r="H51" s="137"/>
      <c r="I51" s="137">
        <f>'01 03 Pol'!G8</f>
        <v>7500</v>
      </c>
      <c r="J51" s="134">
        <f>IF(I81=0,"",I51/I81*100)</f>
        <v>9.9261993037485868E-2</v>
      </c>
    </row>
    <row r="52" spans="1:10" ht="36.75" customHeight="1" x14ac:dyDescent="0.2">
      <c r="A52" s="125"/>
      <c r="B52" s="130" t="s">
        <v>65</v>
      </c>
      <c r="C52" s="234" t="s">
        <v>66</v>
      </c>
      <c r="D52" s="235"/>
      <c r="E52" s="235"/>
      <c r="F52" s="136" t="s">
        <v>26</v>
      </c>
      <c r="G52" s="137"/>
      <c r="H52" s="137"/>
      <c r="I52" s="137">
        <f>'01 02 Pol'!G8</f>
        <v>11616.83</v>
      </c>
      <c r="J52" s="134">
        <f>IF(I81=0,"",I52/I81*100)</f>
        <v>0.15374795981035427</v>
      </c>
    </row>
    <row r="53" spans="1:10" ht="36.75" customHeight="1" x14ac:dyDescent="0.2">
      <c r="A53" s="125"/>
      <c r="B53" s="130" t="s">
        <v>67</v>
      </c>
      <c r="C53" s="234" t="s">
        <v>68</v>
      </c>
      <c r="D53" s="235"/>
      <c r="E53" s="235"/>
      <c r="F53" s="136" t="s">
        <v>26</v>
      </c>
      <c r="G53" s="137"/>
      <c r="H53" s="137"/>
      <c r="I53" s="137">
        <f>'01 02 Pol'!G13</f>
        <v>19018.62</v>
      </c>
      <c r="J53" s="134">
        <f>IF(I81=0,"",I53/I81*100)</f>
        <v>0.25171015013634523</v>
      </c>
    </row>
    <row r="54" spans="1:10" ht="36.75" customHeight="1" x14ac:dyDescent="0.2">
      <c r="A54" s="125"/>
      <c r="B54" s="130" t="s">
        <v>69</v>
      </c>
      <c r="C54" s="234" t="s">
        <v>70</v>
      </c>
      <c r="D54" s="235"/>
      <c r="E54" s="235"/>
      <c r="F54" s="136" t="s">
        <v>26</v>
      </c>
      <c r="G54" s="137"/>
      <c r="H54" s="137"/>
      <c r="I54" s="137">
        <f>'01 02 Pol'!G18</f>
        <v>740520.17999999993</v>
      </c>
      <c r="J54" s="134">
        <f>IF(I81=0,"",I54/I81*100)</f>
        <v>9.8007345268370365</v>
      </c>
    </row>
    <row r="55" spans="1:10" ht="36.75" customHeight="1" x14ac:dyDescent="0.2">
      <c r="A55" s="125"/>
      <c r="B55" s="130" t="s">
        <v>71</v>
      </c>
      <c r="C55" s="234" t="s">
        <v>72</v>
      </c>
      <c r="D55" s="235"/>
      <c r="E55" s="235"/>
      <c r="F55" s="136" t="s">
        <v>26</v>
      </c>
      <c r="G55" s="137"/>
      <c r="H55" s="137"/>
      <c r="I55" s="137">
        <f>'01 02 Pol'!G31</f>
        <v>975432</v>
      </c>
      <c r="J55" s="134">
        <f>IF(I81=0,"",I55/I81*100)</f>
        <v>12.909776585672123</v>
      </c>
    </row>
    <row r="56" spans="1:10" ht="36.75" customHeight="1" x14ac:dyDescent="0.2">
      <c r="A56" s="125"/>
      <c r="B56" s="130" t="s">
        <v>73</v>
      </c>
      <c r="C56" s="234" t="s">
        <v>74</v>
      </c>
      <c r="D56" s="235"/>
      <c r="E56" s="235"/>
      <c r="F56" s="136" t="s">
        <v>26</v>
      </c>
      <c r="G56" s="137"/>
      <c r="H56" s="137"/>
      <c r="I56" s="137">
        <f>'01 02 Pol'!G34</f>
        <v>2003.76</v>
      </c>
      <c r="J56" s="134">
        <f>IF(I81=0,"",I56/I81*100)</f>
        <v>2.6519628155839026E-2</v>
      </c>
    </row>
    <row r="57" spans="1:10" ht="36.75" customHeight="1" x14ac:dyDescent="0.2">
      <c r="A57" s="125"/>
      <c r="B57" s="130" t="s">
        <v>75</v>
      </c>
      <c r="C57" s="234" t="s">
        <v>76</v>
      </c>
      <c r="D57" s="235"/>
      <c r="E57" s="235"/>
      <c r="F57" s="136" t="s">
        <v>26</v>
      </c>
      <c r="G57" s="137"/>
      <c r="H57" s="137"/>
      <c r="I57" s="137">
        <f>'01 02 Pol'!G36</f>
        <v>3388</v>
      </c>
      <c r="J57" s="134">
        <f>IF(I81=0,"",I57/I81*100)</f>
        <v>4.4839950988133613E-2</v>
      </c>
    </row>
    <row r="58" spans="1:10" ht="36.75" customHeight="1" x14ac:dyDescent="0.2">
      <c r="A58" s="125"/>
      <c r="B58" s="130" t="s">
        <v>77</v>
      </c>
      <c r="C58" s="234" t="s">
        <v>78</v>
      </c>
      <c r="D58" s="235"/>
      <c r="E58" s="235"/>
      <c r="F58" s="136" t="s">
        <v>26</v>
      </c>
      <c r="G58" s="137"/>
      <c r="H58" s="137"/>
      <c r="I58" s="137">
        <f>'01 01 Pol'!G8+'01 02 Pol'!G38</f>
        <v>1541209.24</v>
      </c>
      <c r="J58" s="134">
        <f>IF(I81=0,"",I58/I81*100)</f>
        <v>20.397800113358517</v>
      </c>
    </row>
    <row r="59" spans="1:10" ht="36.75" customHeight="1" x14ac:dyDescent="0.2">
      <c r="A59" s="125"/>
      <c r="B59" s="130" t="s">
        <v>79</v>
      </c>
      <c r="C59" s="234" t="s">
        <v>80</v>
      </c>
      <c r="D59" s="235"/>
      <c r="E59" s="235"/>
      <c r="F59" s="136" t="s">
        <v>26</v>
      </c>
      <c r="G59" s="137"/>
      <c r="H59" s="137"/>
      <c r="I59" s="137">
        <f>'01 02 Pol'!G57</f>
        <v>167970</v>
      </c>
      <c r="J59" s="134">
        <f>IF(I81=0,"",I59/I81*100)</f>
        <v>2.2230715960675336</v>
      </c>
    </row>
    <row r="60" spans="1:10" ht="36.75" customHeight="1" x14ac:dyDescent="0.2">
      <c r="A60" s="125"/>
      <c r="B60" s="130" t="s">
        <v>81</v>
      </c>
      <c r="C60" s="234" t="s">
        <v>82</v>
      </c>
      <c r="D60" s="235"/>
      <c r="E60" s="235"/>
      <c r="F60" s="136" t="s">
        <v>26</v>
      </c>
      <c r="G60" s="137"/>
      <c r="H60" s="137"/>
      <c r="I60" s="137">
        <f>'01 02 Pol'!G60</f>
        <v>13338</v>
      </c>
      <c r="J60" s="134">
        <f>IF(I81=0,"",I60/I81*100)</f>
        <v>0.17652752841786487</v>
      </c>
    </row>
    <row r="61" spans="1:10" ht="36.75" customHeight="1" x14ac:dyDescent="0.2">
      <c r="A61" s="125"/>
      <c r="B61" s="130" t="s">
        <v>83</v>
      </c>
      <c r="C61" s="234" t="s">
        <v>84</v>
      </c>
      <c r="D61" s="235"/>
      <c r="E61" s="235"/>
      <c r="F61" s="136" t="s">
        <v>26</v>
      </c>
      <c r="G61" s="137"/>
      <c r="H61" s="137"/>
      <c r="I61" s="137">
        <f>'01 02 Pol'!G63</f>
        <v>163833.20000000001</v>
      </c>
      <c r="J61" s="134">
        <f>IF(I81=0,"",I61/I81*100)</f>
        <v>2.1683213276945374</v>
      </c>
    </row>
    <row r="62" spans="1:10" ht="36.75" customHeight="1" x14ac:dyDescent="0.2">
      <c r="A62" s="125"/>
      <c r="B62" s="130" t="s">
        <v>85</v>
      </c>
      <c r="C62" s="234" t="s">
        <v>86</v>
      </c>
      <c r="D62" s="235"/>
      <c r="E62" s="235"/>
      <c r="F62" s="136" t="s">
        <v>26</v>
      </c>
      <c r="G62" s="137"/>
      <c r="H62" s="137"/>
      <c r="I62" s="137">
        <f>'01 01 Pol'!G10</f>
        <v>112005.87</v>
      </c>
      <c r="J62" s="134">
        <f>IF(I81=0,"",I62/I81*100)</f>
        <v>1.4823901184130062</v>
      </c>
    </row>
    <row r="63" spans="1:10" ht="36.75" customHeight="1" x14ac:dyDescent="0.2">
      <c r="A63" s="125"/>
      <c r="B63" s="130" t="s">
        <v>87</v>
      </c>
      <c r="C63" s="234" t="s">
        <v>88</v>
      </c>
      <c r="D63" s="235"/>
      <c r="E63" s="235"/>
      <c r="F63" s="136" t="s">
        <v>26</v>
      </c>
      <c r="G63" s="137"/>
      <c r="H63" s="137"/>
      <c r="I63" s="137">
        <f>'01 01 Pol'!G29</f>
        <v>12416</v>
      </c>
      <c r="J63" s="134">
        <f>IF(I81=0,"",I63/I81*100)</f>
        <v>0.1643249207404566</v>
      </c>
    </row>
    <row r="64" spans="1:10" ht="36.75" customHeight="1" x14ac:dyDescent="0.2">
      <c r="A64" s="125"/>
      <c r="B64" s="130" t="s">
        <v>89</v>
      </c>
      <c r="C64" s="234" t="s">
        <v>90</v>
      </c>
      <c r="D64" s="235"/>
      <c r="E64" s="235"/>
      <c r="F64" s="136" t="s">
        <v>26</v>
      </c>
      <c r="G64" s="137"/>
      <c r="H64" s="137"/>
      <c r="I64" s="137">
        <f>'01 02 Pol'!G71</f>
        <v>71067.11</v>
      </c>
      <c r="J64" s="134">
        <f>IF(I81=0,"",I64/I81*100)</f>
        <v>0.94056839706856565</v>
      </c>
    </row>
    <row r="65" spans="1:10" ht="36.75" customHeight="1" x14ac:dyDescent="0.2">
      <c r="A65" s="125"/>
      <c r="B65" s="130" t="s">
        <v>91</v>
      </c>
      <c r="C65" s="234" t="s">
        <v>92</v>
      </c>
      <c r="D65" s="235"/>
      <c r="E65" s="235"/>
      <c r="F65" s="136" t="s">
        <v>27</v>
      </c>
      <c r="G65" s="137"/>
      <c r="H65" s="137"/>
      <c r="I65" s="137">
        <f>'01 02 Pol'!G73</f>
        <v>16800</v>
      </c>
      <c r="J65" s="134">
        <f>IF(I81=0,"",I65/I81*100)</f>
        <v>0.22234686440396834</v>
      </c>
    </row>
    <row r="66" spans="1:10" ht="36.75" customHeight="1" x14ac:dyDescent="0.2">
      <c r="A66" s="125"/>
      <c r="B66" s="130" t="s">
        <v>93</v>
      </c>
      <c r="C66" s="234" t="s">
        <v>94</v>
      </c>
      <c r="D66" s="235"/>
      <c r="E66" s="235"/>
      <c r="F66" s="136" t="s">
        <v>27</v>
      </c>
      <c r="G66" s="137"/>
      <c r="H66" s="137"/>
      <c r="I66" s="137">
        <f>'01 01 Pol'!G31</f>
        <v>13718</v>
      </c>
      <c r="J66" s="134">
        <f>IF(I81=0,"",I66/I81*100)</f>
        <v>0.18155680273176414</v>
      </c>
    </row>
    <row r="67" spans="1:10" ht="36.75" customHeight="1" x14ac:dyDescent="0.2">
      <c r="A67" s="125"/>
      <c r="B67" s="130" t="s">
        <v>95</v>
      </c>
      <c r="C67" s="234" t="s">
        <v>96</v>
      </c>
      <c r="D67" s="235"/>
      <c r="E67" s="235"/>
      <c r="F67" s="136" t="s">
        <v>27</v>
      </c>
      <c r="G67" s="137"/>
      <c r="H67" s="137"/>
      <c r="I67" s="137">
        <f>'01 02 Pol'!G75</f>
        <v>733320</v>
      </c>
      <c r="J67" s="134">
        <f>IF(I81=0,"",I67/I81*100)</f>
        <v>9.705440631233218</v>
      </c>
    </row>
    <row r="68" spans="1:10" ht="36.75" customHeight="1" x14ac:dyDescent="0.2">
      <c r="A68" s="125"/>
      <c r="B68" s="130" t="s">
        <v>97</v>
      </c>
      <c r="C68" s="234" t="s">
        <v>98</v>
      </c>
      <c r="D68" s="235"/>
      <c r="E68" s="235"/>
      <c r="F68" s="136" t="s">
        <v>27</v>
      </c>
      <c r="G68" s="137"/>
      <c r="H68" s="137"/>
      <c r="I68" s="137">
        <f>'01 01 Pol'!G34</f>
        <v>789</v>
      </c>
      <c r="J68" s="134">
        <f>IF(I81=0,"",I68/I81*100)</f>
        <v>1.0442361667543514E-2</v>
      </c>
    </row>
    <row r="69" spans="1:10" ht="36.75" customHeight="1" x14ac:dyDescent="0.2">
      <c r="A69" s="125"/>
      <c r="B69" s="130" t="s">
        <v>99</v>
      </c>
      <c r="C69" s="234" t="s">
        <v>100</v>
      </c>
      <c r="D69" s="235"/>
      <c r="E69" s="235"/>
      <c r="F69" s="136" t="s">
        <v>27</v>
      </c>
      <c r="G69" s="137"/>
      <c r="H69" s="137"/>
      <c r="I69" s="137">
        <f>'01 01 Pol'!G36+'01 02 Pol'!G77</f>
        <v>914330.37999999989</v>
      </c>
      <c r="J69" s="134">
        <f>IF(I81=0,"",I69/I81*100)</f>
        <v>12.101100775136238</v>
      </c>
    </row>
    <row r="70" spans="1:10" ht="36.75" customHeight="1" x14ac:dyDescent="0.2">
      <c r="A70" s="125"/>
      <c r="B70" s="130" t="s">
        <v>101</v>
      </c>
      <c r="C70" s="234" t="s">
        <v>102</v>
      </c>
      <c r="D70" s="235"/>
      <c r="E70" s="235"/>
      <c r="F70" s="136" t="s">
        <v>27</v>
      </c>
      <c r="G70" s="137"/>
      <c r="H70" s="137"/>
      <c r="I70" s="137">
        <f>'01 01 Pol'!G45+'01 02 Pol'!G91</f>
        <v>1056186.8899999999</v>
      </c>
      <c r="J70" s="134">
        <f>IF(I81=0,"",I70/I81*100)</f>
        <v>13.97856209619518</v>
      </c>
    </row>
    <row r="71" spans="1:10" ht="36.75" customHeight="1" x14ac:dyDescent="0.2">
      <c r="A71" s="125"/>
      <c r="B71" s="130" t="s">
        <v>103</v>
      </c>
      <c r="C71" s="234" t="s">
        <v>104</v>
      </c>
      <c r="D71" s="235"/>
      <c r="E71" s="235"/>
      <c r="F71" s="136" t="s">
        <v>27</v>
      </c>
      <c r="G71" s="137"/>
      <c r="H71" s="137"/>
      <c r="I71" s="137">
        <f>'01 01 Pol'!G52+'01 02 Pol'!G112</f>
        <v>67544.13</v>
      </c>
      <c r="J71" s="134">
        <f>IF(I81=0,"",I71/I81*100)</f>
        <v>0.8939419949044054</v>
      </c>
    </row>
    <row r="72" spans="1:10" ht="36.75" customHeight="1" x14ac:dyDescent="0.2">
      <c r="A72" s="125"/>
      <c r="B72" s="130" t="s">
        <v>105</v>
      </c>
      <c r="C72" s="234" t="s">
        <v>106</v>
      </c>
      <c r="D72" s="235"/>
      <c r="E72" s="235"/>
      <c r="F72" s="136" t="s">
        <v>27</v>
      </c>
      <c r="G72" s="137"/>
      <c r="H72" s="137"/>
      <c r="I72" s="137">
        <f>'01 01 Pol'!G54+'01 02 Pol'!G115</f>
        <v>206288.7</v>
      </c>
      <c r="J72" s="134">
        <f>IF(I81=0,"",I72/I81*100)</f>
        <v>2.7302170004149349</v>
      </c>
    </row>
    <row r="73" spans="1:10" ht="36.75" customHeight="1" x14ac:dyDescent="0.2">
      <c r="A73" s="125"/>
      <c r="B73" s="130" t="s">
        <v>107</v>
      </c>
      <c r="C73" s="234" t="s">
        <v>108</v>
      </c>
      <c r="D73" s="235"/>
      <c r="E73" s="235"/>
      <c r="F73" s="136" t="s">
        <v>27</v>
      </c>
      <c r="G73" s="137"/>
      <c r="H73" s="137"/>
      <c r="I73" s="137">
        <f>'01 01 Pol'!G56+'01 02 Pol'!G123</f>
        <v>97345.07</v>
      </c>
      <c r="J73" s="134">
        <f>IF(I81=0,"",I73/I81*100)</f>
        <v>1.2883554214098101</v>
      </c>
    </row>
    <row r="74" spans="1:10" ht="36.75" customHeight="1" x14ac:dyDescent="0.2">
      <c r="A74" s="125"/>
      <c r="B74" s="130" t="s">
        <v>109</v>
      </c>
      <c r="C74" s="234" t="s">
        <v>110</v>
      </c>
      <c r="D74" s="235"/>
      <c r="E74" s="235"/>
      <c r="F74" s="136" t="s">
        <v>27</v>
      </c>
      <c r="G74" s="137"/>
      <c r="H74" s="137"/>
      <c r="I74" s="137">
        <f>'01 02 Pol'!G127</f>
        <v>359696.46</v>
      </c>
      <c r="J74" s="134">
        <f>IF(I81=0,"",I74/I81*100)</f>
        <v>4.7605583344171087</v>
      </c>
    </row>
    <row r="75" spans="1:10" ht="36.75" customHeight="1" x14ac:dyDescent="0.2">
      <c r="A75" s="125"/>
      <c r="B75" s="130" t="s">
        <v>111</v>
      </c>
      <c r="C75" s="234" t="s">
        <v>112</v>
      </c>
      <c r="D75" s="235"/>
      <c r="E75" s="235"/>
      <c r="F75" s="136" t="s">
        <v>27</v>
      </c>
      <c r="G75" s="137"/>
      <c r="H75" s="137"/>
      <c r="I75" s="137">
        <f>'01 01 Pol'!G58+'01 02 Pol'!G130</f>
        <v>18092.2</v>
      </c>
      <c r="J75" s="134">
        <f>IF(I81=0,"",I75/I81*100)</f>
        <v>0.23944904405770692</v>
      </c>
    </row>
    <row r="76" spans="1:10" ht="36.75" customHeight="1" x14ac:dyDescent="0.2">
      <c r="A76" s="125"/>
      <c r="B76" s="130" t="s">
        <v>113</v>
      </c>
      <c r="C76" s="234" t="s">
        <v>114</v>
      </c>
      <c r="D76" s="235"/>
      <c r="E76" s="235"/>
      <c r="F76" s="136" t="s">
        <v>28</v>
      </c>
      <c r="G76" s="137"/>
      <c r="H76" s="137"/>
      <c r="I76" s="137">
        <f>'01 02 Pol'!G132</f>
        <v>50440</v>
      </c>
      <c r="J76" s="134">
        <f>IF(I81=0,"",I76/I81*100)</f>
        <v>0.66756999050810495</v>
      </c>
    </row>
    <row r="77" spans="1:10" ht="36.75" customHeight="1" x14ac:dyDescent="0.2">
      <c r="A77" s="125"/>
      <c r="B77" s="130" t="s">
        <v>115</v>
      </c>
      <c r="C77" s="234" t="s">
        <v>116</v>
      </c>
      <c r="D77" s="235"/>
      <c r="E77" s="235"/>
      <c r="F77" s="136" t="s">
        <v>28</v>
      </c>
      <c r="G77" s="137"/>
      <c r="H77" s="137"/>
      <c r="I77" s="137">
        <f>'01 01 Pol'!G60</f>
        <v>2706</v>
      </c>
      <c r="J77" s="134">
        <f>IF(I81=0,"",I77/I81*100)</f>
        <v>3.58137270879249E-2</v>
      </c>
    </row>
    <row r="78" spans="1:10" ht="36.75" customHeight="1" x14ac:dyDescent="0.2">
      <c r="A78" s="125"/>
      <c r="B78" s="130" t="s">
        <v>117</v>
      </c>
      <c r="C78" s="234" t="s">
        <v>118</v>
      </c>
      <c r="D78" s="235"/>
      <c r="E78" s="235"/>
      <c r="F78" s="136" t="s">
        <v>119</v>
      </c>
      <c r="G78" s="137"/>
      <c r="H78" s="137"/>
      <c r="I78" s="137">
        <f>'01 01 Pol'!G62</f>
        <v>149186.41</v>
      </c>
      <c r="J78" s="134">
        <f>IF(I81=0,"",I78/I81*100)</f>
        <v>1.9744720520943349</v>
      </c>
    </row>
    <row r="79" spans="1:10" ht="36.75" customHeight="1" x14ac:dyDescent="0.2">
      <c r="A79" s="125"/>
      <c r="B79" s="130" t="s">
        <v>120</v>
      </c>
      <c r="C79" s="234" t="s">
        <v>29</v>
      </c>
      <c r="D79" s="235"/>
      <c r="E79" s="235"/>
      <c r="F79" s="136" t="s">
        <v>120</v>
      </c>
      <c r="G79" s="137"/>
      <c r="H79" s="137"/>
      <c r="I79" s="137">
        <f>'01 03 Pol'!G13</f>
        <v>3000</v>
      </c>
      <c r="J79" s="134">
        <f>IF(I81=0,"",I79/I81*100)</f>
        <v>3.9704797214994349E-2</v>
      </c>
    </row>
    <row r="80" spans="1:10" ht="36.75" customHeight="1" x14ac:dyDescent="0.2">
      <c r="A80" s="125"/>
      <c r="B80" s="130" t="s">
        <v>121</v>
      </c>
      <c r="C80" s="234" t="s">
        <v>30</v>
      </c>
      <c r="D80" s="235"/>
      <c r="E80" s="235"/>
      <c r="F80" s="136" t="s">
        <v>121</v>
      </c>
      <c r="G80" s="137"/>
      <c r="H80" s="137"/>
      <c r="I80" s="137">
        <f>'01 03 Pol'!G15</f>
        <v>25000</v>
      </c>
      <c r="J80" s="134">
        <f>IF(I81=0,"",I80/I81*100)</f>
        <v>0.33087331012495286</v>
      </c>
    </row>
    <row r="81" spans="1:10" ht="25.5" customHeight="1" x14ac:dyDescent="0.2">
      <c r="A81" s="126"/>
      <c r="B81" s="131" t="s">
        <v>1</v>
      </c>
      <c r="C81" s="132"/>
      <c r="D81" s="133"/>
      <c r="E81" s="133"/>
      <c r="F81" s="138"/>
      <c r="G81" s="139"/>
      <c r="H81" s="139"/>
      <c r="I81" s="139">
        <f>SUM(I51:I80)</f>
        <v>7555762.0500000007</v>
      </c>
      <c r="J81" s="135">
        <f>SUM(J51:J80)</f>
        <v>99.999999999999986</v>
      </c>
    </row>
    <row r="82" spans="1:10" x14ac:dyDescent="0.2">
      <c r="F82" s="88"/>
      <c r="G82" s="88"/>
      <c r="H82" s="88"/>
      <c r="I82" s="88"/>
      <c r="J82" s="89"/>
    </row>
    <row r="83" spans="1:10" x14ac:dyDescent="0.2">
      <c r="F83" s="88"/>
      <c r="G83" s="88"/>
      <c r="H83" s="88"/>
      <c r="I83" s="88"/>
      <c r="J83" s="89"/>
    </row>
    <row r="84" spans="1:10" x14ac:dyDescent="0.2">
      <c r="F84" s="88"/>
      <c r="G84" s="88"/>
      <c r="H84" s="88"/>
      <c r="I84" s="88"/>
      <c r="J84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F80" sqref="F8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122</v>
      </c>
    </row>
    <row r="2" spans="1:60" ht="24.9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123</v>
      </c>
    </row>
    <row r="3" spans="1:60" ht="24.95" customHeight="1" x14ac:dyDescent="0.2">
      <c r="A3" s="141" t="s">
        <v>9</v>
      </c>
      <c r="B3" s="49" t="s">
        <v>52</v>
      </c>
      <c r="C3" s="253" t="s">
        <v>53</v>
      </c>
      <c r="D3" s="254"/>
      <c r="E3" s="254"/>
      <c r="F3" s="254"/>
      <c r="G3" s="255"/>
      <c r="AC3" s="123" t="s">
        <v>123</v>
      </c>
      <c r="AG3" t="s">
        <v>124</v>
      </c>
    </row>
    <row r="4" spans="1:60" ht="24.95" customHeight="1" x14ac:dyDescent="0.2">
      <c r="A4" s="142" t="s">
        <v>10</v>
      </c>
      <c r="B4" s="143" t="s">
        <v>52</v>
      </c>
      <c r="C4" s="256" t="s">
        <v>54</v>
      </c>
      <c r="D4" s="257"/>
      <c r="E4" s="257"/>
      <c r="F4" s="257"/>
      <c r="G4" s="258"/>
      <c r="AG4" t="s">
        <v>125</v>
      </c>
    </row>
    <row r="5" spans="1:60" x14ac:dyDescent="0.2">
      <c r="D5" s="10"/>
    </row>
    <row r="6" spans="1:60" ht="38.25" x14ac:dyDescent="0.2">
      <c r="A6" s="145" t="s">
        <v>126</v>
      </c>
      <c r="B6" s="147" t="s">
        <v>127</v>
      </c>
      <c r="C6" s="147" t="s">
        <v>128</v>
      </c>
      <c r="D6" s="146" t="s">
        <v>129</v>
      </c>
      <c r="E6" s="145" t="s">
        <v>130</v>
      </c>
      <c r="F6" s="144" t="s">
        <v>131</v>
      </c>
      <c r="G6" s="145" t="s">
        <v>31</v>
      </c>
      <c r="H6" s="148" t="s">
        <v>32</v>
      </c>
      <c r="I6" s="148" t="s">
        <v>132</v>
      </c>
      <c r="J6" s="148" t="s">
        <v>33</v>
      </c>
      <c r="K6" s="148" t="s">
        <v>133</v>
      </c>
      <c r="L6" s="148" t="s">
        <v>134</v>
      </c>
      <c r="M6" s="148" t="s">
        <v>135</v>
      </c>
      <c r="N6" s="148" t="s">
        <v>136</v>
      </c>
      <c r="O6" s="148" t="s">
        <v>137</v>
      </c>
      <c r="P6" s="148" t="s">
        <v>138</v>
      </c>
      <c r="Q6" s="148" t="s">
        <v>139</v>
      </c>
      <c r="R6" s="148" t="s">
        <v>140</v>
      </c>
      <c r="S6" s="148" t="s">
        <v>141</v>
      </c>
      <c r="T6" s="148" t="s">
        <v>142</v>
      </c>
      <c r="U6" s="148" t="s">
        <v>143</v>
      </c>
      <c r="V6" s="148" t="s">
        <v>144</v>
      </c>
      <c r="W6" s="148" t="s">
        <v>145</v>
      </c>
      <c r="X6" s="148" t="s">
        <v>146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9" t="s">
        <v>147</v>
      </c>
      <c r="B8" s="160" t="s">
        <v>77</v>
      </c>
      <c r="C8" s="178" t="s">
        <v>78</v>
      </c>
      <c r="D8" s="161"/>
      <c r="E8" s="162"/>
      <c r="F8" s="163"/>
      <c r="G8" s="164">
        <f>SUMIF(AG9:AG9,"&lt;&gt;NOR",G9:G9)</f>
        <v>22910</v>
      </c>
      <c r="H8" s="158"/>
      <c r="I8" s="158">
        <f>SUM(I9:I9)</f>
        <v>0</v>
      </c>
      <c r="J8" s="158"/>
      <c r="K8" s="158">
        <f>SUM(K9:K9)</f>
        <v>0</v>
      </c>
      <c r="L8" s="158"/>
      <c r="M8" s="158">
        <f>SUM(M9:M9)</f>
        <v>27721.1</v>
      </c>
      <c r="N8" s="158"/>
      <c r="O8" s="158">
        <f>SUM(O9:O9)</f>
        <v>0.02</v>
      </c>
      <c r="P8" s="158"/>
      <c r="Q8" s="158">
        <f>SUM(Q9:Q9)</f>
        <v>0</v>
      </c>
      <c r="R8" s="158"/>
      <c r="S8" s="158"/>
      <c r="T8" s="158"/>
      <c r="U8" s="158"/>
      <c r="V8" s="158">
        <f>SUM(V9:V9)</f>
        <v>86.9</v>
      </c>
      <c r="W8" s="158"/>
      <c r="X8" s="158"/>
      <c r="AG8" t="s">
        <v>148</v>
      </c>
    </row>
    <row r="9" spans="1:60" outlineLevel="1" x14ac:dyDescent="0.2">
      <c r="A9" s="171">
        <v>1</v>
      </c>
      <c r="B9" s="172" t="s">
        <v>149</v>
      </c>
      <c r="C9" s="179" t="s">
        <v>150</v>
      </c>
      <c r="D9" s="173" t="s">
        <v>151</v>
      </c>
      <c r="E9" s="174">
        <v>790</v>
      </c>
      <c r="F9" s="175">
        <v>29</v>
      </c>
      <c r="G9" s="176">
        <f>ROUND(E9*F9,2)</f>
        <v>22910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27721.1</v>
      </c>
      <c r="N9" s="156">
        <v>2.0000000000000002E-5</v>
      </c>
      <c r="O9" s="156">
        <f>ROUND(E9*N9,2)</f>
        <v>0.02</v>
      </c>
      <c r="P9" s="156">
        <v>0</v>
      </c>
      <c r="Q9" s="156">
        <f>ROUND(E9*P9,2)</f>
        <v>0</v>
      </c>
      <c r="R9" s="156"/>
      <c r="S9" s="156" t="s">
        <v>152</v>
      </c>
      <c r="T9" s="156" t="s">
        <v>153</v>
      </c>
      <c r="U9" s="156">
        <v>0.11</v>
      </c>
      <c r="V9" s="156">
        <f>ROUND(E9*U9,2)</f>
        <v>86.9</v>
      </c>
      <c r="W9" s="156"/>
      <c r="X9" s="156" t="s">
        <v>154</v>
      </c>
      <c r="Y9" s="149"/>
      <c r="Z9" s="149"/>
      <c r="AA9" s="149"/>
      <c r="AB9" s="149"/>
      <c r="AC9" s="149"/>
      <c r="AD9" s="149"/>
      <c r="AE9" s="149"/>
      <c r="AF9" s="149"/>
      <c r="AG9" s="149" t="s">
        <v>155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59" t="s">
        <v>147</v>
      </c>
      <c r="B10" s="160" t="s">
        <v>85</v>
      </c>
      <c r="C10" s="178" t="s">
        <v>86</v>
      </c>
      <c r="D10" s="161"/>
      <c r="E10" s="162"/>
      <c r="F10" s="163"/>
      <c r="G10" s="164">
        <f>SUMIF(AG11:AG28,"&lt;&gt;NOR",G11:G28)</f>
        <v>112005.87</v>
      </c>
      <c r="H10" s="158"/>
      <c r="I10" s="158">
        <f>SUM(I11:I28)</f>
        <v>0</v>
      </c>
      <c r="J10" s="158"/>
      <c r="K10" s="158">
        <f>SUM(K11:K28)</f>
        <v>0</v>
      </c>
      <c r="L10" s="158"/>
      <c r="M10" s="158">
        <f>SUM(M11:M28)</f>
        <v>135527.10269999999</v>
      </c>
      <c r="N10" s="158"/>
      <c r="O10" s="158">
        <f>SUM(O11:O28)</f>
        <v>0.75</v>
      </c>
      <c r="P10" s="158"/>
      <c r="Q10" s="158">
        <f>SUM(Q11:Q28)</f>
        <v>106.73</v>
      </c>
      <c r="R10" s="158"/>
      <c r="S10" s="158"/>
      <c r="T10" s="158"/>
      <c r="U10" s="158"/>
      <c r="V10" s="158">
        <f>SUM(V11:V28)</f>
        <v>237.01999999999995</v>
      </c>
      <c r="W10" s="158"/>
      <c r="X10" s="158"/>
      <c r="AG10" t="s">
        <v>148</v>
      </c>
    </row>
    <row r="11" spans="1:60" outlineLevel="1" x14ac:dyDescent="0.2">
      <c r="A11" s="171">
        <v>2</v>
      </c>
      <c r="B11" s="172" t="s">
        <v>156</v>
      </c>
      <c r="C11" s="179" t="s">
        <v>157</v>
      </c>
      <c r="D11" s="173" t="s">
        <v>151</v>
      </c>
      <c r="E11" s="174">
        <v>27</v>
      </c>
      <c r="F11" s="175">
        <v>68</v>
      </c>
      <c r="G11" s="176">
        <f t="shared" ref="G11:G28" si="0">ROUND(E11*F11,2)</f>
        <v>1836</v>
      </c>
      <c r="H11" s="157"/>
      <c r="I11" s="156">
        <f t="shared" ref="I11:I28" si="1">ROUND(E11*H11,2)</f>
        <v>0</v>
      </c>
      <c r="J11" s="157"/>
      <c r="K11" s="156">
        <f t="shared" ref="K11:K28" si="2">ROUND(E11*J11,2)</f>
        <v>0</v>
      </c>
      <c r="L11" s="156">
        <v>21</v>
      </c>
      <c r="M11" s="156">
        <f t="shared" ref="M11:M28" si="3">G11*(1+L11/100)</f>
        <v>2221.56</v>
      </c>
      <c r="N11" s="156">
        <v>0</v>
      </c>
      <c r="O11" s="156">
        <f t="shared" ref="O11:O28" si="4">ROUND(E11*N11,2)</f>
        <v>0</v>
      </c>
      <c r="P11" s="156">
        <v>0.05</v>
      </c>
      <c r="Q11" s="156">
        <f t="shared" ref="Q11:Q28" si="5">ROUND(E11*P11,2)</f>
        <v>1.35</v>
      </c>
      <c r="R11" s="156"/>
      <c r="S11" s="156" t="s">
        <v>152</v>
      </c>
      <c r="T11" s="156" t="s">
        <v>153</v>
      </c>
      <c r="U11" s="156">
        <v>0.23</v>
      </c>
      <c r="V11" s="156">
        <f t="shared" ref="V11:V28" si="6">ROUND(E11*U11,2)</f>
        <v>6.21</v>
      </c>
      <c r="W11" s="156"/>
      <c r="X11" s="156" t="s">
        <v>154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1">
        <v>3</v>
      </c>
      <c r="B12" s="172" t="s">
        <v>158</v>
      </c>
      <c r="C12" s="179" t="s">
        <v>159</v>
      </c>
      <c r="D12" s="173" t="s">
        <v>160</v>
      </c>
      <c r="E12" s="174">
        <v>6.98</v>
      </c>
      <c r="F12" s="175">
        <v>4361</v>
      </c>
      <c r="G12" s="176">
        <f t="shared" si="0"/>
        <v>30439.78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36832.133799999996</v>
      </c>
      <c r="N12" s="156">
        <v>9.5099999999999994E-3</v>
      </c>
      <c r="O12" s="156">
        <f t="shared" si="4"/>
        <v>7.0000000000000007E-2</v>
      </c>
      <c r="P12" s="156">
        <v>2.4</v>
      </c>
      <c r="Q12" s="156">
        <f t="shared" si="5"/>
        <v>16.75</v>
      </c>
      <c r="R12" s="156"/>
      <c r="S12" s="156" t="s">
        <v>152</v>
      </c>
      <c r="T12" s="156" t="s">
        <v>153</v>
      </c>
      <c r="U12" s="156">
        <v>9.3829999999999991</v>
      </c>
      <c r="V12" s="156">
        <f t="shared" si="6"/>
        <v>65.489999999999995</v>
      </c>
      <c r="W12" s="156"/>
      <c r="X12" s="156" t="s">
        <v>154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1">
        <v>4</v>
      </c>
      <c r="B13" s="172" t="s">
        <v>161</v>
      </c>
      <c r="C13" s="179" t="s">
        <v>162</v>
      </c>
      <c r="D13" s="173" t="s">
        <v>151</v>
      </c>
      <c r="E13" s="174">
        <v>8.5</v>
      </c>
      <c r="F13" s="175">
        <v>125</v>
      </c>
      <c r="G13" s="176">
        <f t="shared" si="0"/>
        <v>1062.5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1285.625</v>
      </c>
      <c r="N13" s="156">
        <v>5.5999999999999995E-4</v>
      </c>
      <c r="O13" s="156">
        <f t="shared" si="4"/>
        <v>0</v>
      </c>
      <c r="P13" s="156">
        <v>6.6000000000000003E-2</v>
      </c>
      <c r="Q13" s="156">
        <f t="shared" si="5"/>
        <v>0.56000000000000005</v>
      </c>
      <c r="R13" s="156"/>
      <c r="S13" s="156" t="s">
        <v>152</v>
      </c>
      <c r="T13" s="156" t="s">
        <v>153</v>
      </c>
      <c r="U13" s="156">
        <v>0.34699999999999998</v>
      </c>
      <c r="V13" s="156">
        <f t="shared" si="6"/>
        <v>2.95</v>
      </c>
      <c r="W13" s="156"/>
      <c r="X13" s="156" t="s">
        <v>154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1">
        <v>5</v>
      </c>
      <c r="B14" s="172" t="s">
        <v>163</v>
      </c>
      <c r="C14" s="179" t="s">
        <v>164</v>
      </c>
      <c r="D14" s="173" t="s">
        <v>160</v>
      </c>
      <c r="E14" s="174">
        <v>2.9</v>
      </c>
      <c r="F14" s="175">
        <v>871</v>
      </c>
      <c r="G14" s="176">
        <f t="shared" si="0"/>
        <v>2525.9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3056.3389999999999</v>
      </c>
      <c r="N14" s="156">
        <v>0</v>
      </c>
      <c r="O14" s="156">
        <f t="shared" si="4"/>
        <v>0</v>
      </c>
      <c r="P14" s="156">
        <v>1.5940000000000001</v>
      </c>
      <c r="Q14" s="156">
        <f t="shared" si="5"/>
        <v>4.62</v>
      </c>
      <c r="R14" s="156"/>
      <c r="S14" s="156" t="s">
        <v>152</v>
      </c>
      <c r="T14" s="156" t="s">
        <v>153</v>
      </c>
      <c r="U14" s="156">
        <v>2.42</v>
      </c>
      <c r="V14" s="156">
        <f t="shared" si="6"/>
        <v>7.02</v>
      </c>
      <c r="W14" s="156"/>
      <c r="X14" s="156" t="s">
        <v>154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1">
        <v>6</v>
      </c>
      <c r="B15" s="172" t="s">
        <v>165</v>
      </c>
      <c r="C15" s="179" t="s">
        <v>166</v>
      </c>
      <c r="D15" s="173" t="s">
        <v>160</v>
      </c>
      <c r="E15" s="174">
        <v>10</v>
      </c>
      <c r="F15" s="175">
        <v>700</v>
      </c>
      <c r="G15" s="176">
        <f t="shared" si="0"/>
        <v>7000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8470</v>
      </c>
      <c r="N15" s="156">
        <v>1.2800000000000001E-3</v>
      </c>
      <c r="O15" s="156">
        <f t="shared" si="4"/>
        <v>0.01</v>
      </c>
      <c r="P15" s="156">
        <v>1.8</v>
      </c>
      <c r="Q15" s="156">
        <f t="shared" si="5"/>
        <v>18</v>
      </c>
      <c r="R15" s="156"/>
      <c r="S15" s="156" t="s">
        <v>152</v>
      </c>
      <c r="T15" s="156" t="s">
        <v>153</v>
      </c>
      <c r="U15" s="156">
        <v>1.52</v>
      </c>
      <c r="V15" s="156">
        <f t="shared" si="6"/>
        <v>15.2</v>
      </c>
      <c r="W15" s="156"/>
      <c r="X15" s="156" t="s">
        <v>154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1">
        <v>7</v>
      </c>
      <c r="B16" s="172" t="s">
        <v>167</v>
      </c>
      <c r="C16" s="179" t="s">
        <v>168</v>
      </c>
      <c r="D16" s="173" t="s">
        <v>151</v>
      </c>
      <c r="E16" s="174">
        <v>1.46</v>
      </c>
      <c r="F16" s="175">
        <v>219</v>
      </c>
      <c r="G16" s="176">
        <f t="shared" si="0"/>
        <v>319.74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386.8854</v>
      </c>
      <c r="N16" s="156">
        <v>2.1900000000000001E-3</v>
      </c>
      <c r="O16" s="156">
        <f t="shared" si="4"/>
        <v>0</v>
      </c>
      <c r="P16" s="156">
        <v>0.01</v>
      </c>
      <c r="Q16" s="156">
        <f t="shared" si="5"/>
        <v>0.01</v>
      </c>
      <c r="R16" s="156"/>
      <c r="S16" s="156" t="s">
        <v>152</v>
      </c>
      <c r="T16" s="156" t="s">
        <v>153</v>
      </c>
      <c r="U16" s="156">
        <v>0.52</v>
      </c>
      <c r="V16" s="156">
        <f t="shared" si="6"/>
        <v>0.76</v>
      </c>
      <c r="W16" s="156"/>
      <c r="X16" s="156" t="s">
        <v>154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1">
        <v>8</v>
      </c>
      <c r="B17" s="172" t="s">
        <v>169</v>
      </c>
      <c r="C17" s="179" t="s">
        <v>170</v>
      </c>
      <c r="D17" s="173" t="s">
        <v>171</v>
      </c>
      <c r="E17" s="174">
        <v>11</v>
      </c>
      <c r="F17" s="175">
        <v>15</v>
      </c>
      <c r="G17" s="176">
        <f t="shared" si="0"/>
        <v>165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199.65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152</v>
      </c>
      <c r="T17" s="156" t="s">
        <v>153</v>
      </c>
      <c r="U17" s="156">
        <v>0.05</v>
      </c>
      <c r="V17" s="156">
        <f t="shared" si="6"/>
        <v>0.55000000000000004</v>
      </c>
      <c r="W17" s="156"/>
      <c r="X17" s="156" t="s">
        <v>154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1">
        <v>9</v>
      </c>
      <c r="B18" s="172" t="s">
        <v>172</v>
      </c>
      <c r="C18" s="179" t="s">
        <v>173</v>
      </c>
      <c r="D18" s="173" t="s">
        <v>151</v>
      </c>
      <c r="E18" s="174">
        <v>11</v>
      </c>
      <c r="F18" s="175">
        <v>208</v>
      </c>
      <c r="G18" s="176">
        <f t="shared" si="0"/>
        <v>2288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2768.48</v>
      </c>
      <c r="N18" s="156">
        <v>1.17E-3</v>
      </c>
      <c r="O18" s="156">
        <f t="shared" si="4"/>
        <v>0.01</v>
      </c>
      <c r="P18" s="156">
        <v>8.7999999999999995E-2</v>
      </c>
      <c r="Q18" s="156">
        <f t="shared" si="5"/>
        <v>0.97</v>
      </c>
      <c r="R18" s="156"/>
      <c r="S18" s="156" t="s">
        <v>152</v>
      </c>
      <c r="T18" s="156" t="s">
        <v>153</v>
      </c>
      <c r="U18" s="156">
        <v>0.55600000000000005</v>
      </c>
      <c r="V18" s="156">
        <f t="shared" si="6"/>
        <v>6.12</v>
      </c>
      <c r="W18" s="156"/>
      <c r="X18" s="156" t="s">
        <v>154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1">
        <v>10</v>
      </c>
      <c r="B19" s="172" t="s">
        <v>174</v>
      </c>
      <c r="C19" s="179" t="s">
        <v>175</v>
      </c>
      <c r="D19" s="173" t="s">
        <v>176</v>
      </c>
      <c r="E19" s="174">
        <v>8.25</v>
      </c>
      <c r="F19" s="175">
        <v>1825</v>
      </c>
      <c r="G19" s="176">
        <f t="shared" si="0"/>
        <v>15056.25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18218.0625</v>
      </c>
      <c r="N19" s="156">
        <v>4.9570000000000003E-2</v>
      </c>
      <c r="O19" s="156">
        <f t="shared" si="4"/>
        <v>0.41</v>
      </c>
      <c r="P19" s="156">
        <v>0</v>
      </c>
      <c r="Q19" s="156">
        <f t="shared" si="5"/>
        <v>0</v>
      </c>
      <c r="R19" s="156"/>
      <c r="S19" s="156" t="s">
        <v>152</v>
      </c>
      <c r="T19" s="156" t="s">
        <v>153</v>
      </c>
      <c r="U19" s="156">
        <v>3.468</v>
      </c>
      <c r="V19" s="156">
        <f t="shared" si="6"/>
        <v>28.61</v>
      </c>
      <c r="W19" s="156"/>
      <c r="X19" s="156" t="s">
        <v>154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1">
        <v>11</v>
      </c>
      <c r="B20" s="172" t="s">
        <v>177</v>
      </c>
      <c r="C20" s="179" t="s">
        <v>178</v>
      </c>
      <c r="D20" s="173" t="s">
        <v>176</v>
      </c>
      <c r="E20" s="174">
        <v>3</v>
      </c>
      <c r="F20" s="175">
        <v>2362</v>
      </c>
      <c r="G20" s="176">
        <f t="shared" si="0"/>
        <v>7086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8574.06</v>
      </c>
      <c r="N20" s="156">
        <v>6.6360000000000002E-2</v>
      </c>
      <c r="O20" s="156">
        <f t="shared" si="4"/>
        <v>0.2</v>
      </c>
      <c r="P20" s="156">
        <v>0</v>
      </c>
      <c r="Q20" s="156">
        <f t="shared" si="5"/>
        <v>0</v>
      </c>
      <c r="R20" s="156"/>
      <c r="S20" s="156" t="s">
        <v>152</v>
      </c>
      <c r="T20" s="156" t="s">
        <v>153</v>
      </c>
      <c r="U20" s="156">
        <v>4.5750000000000002</v>
      </c>
      <c r="V20" s="156">
        <f t="shared" si="6"/>
        <v>13.73</v>
      </c>
      <c r="W20" s="156"/>
      <c r="X20" s="156" t="s">
        <v>154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1">
        <v>12</v>
      </c>
      <c r="B21" s="172" t="s">
        <v>179</v>
      </c>
      <c r="C21" s="179" t="s">
        <v>180</v>
      </c>
      <c r="D21" s="173" t="s">
        <v>151</v>
      </c>
      <c r="E21" s="174">
        <v>6.99</v>
      </c>
      <c r="F21" s="175">
        <v>105</v>
      </c>
      <c r="G21" s="176">
        <f t="shared" si="0"/>
        <v>733.95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888.07950000000005</v>
      </c>
      <c r="N21" s="156">
        <v>6.7000000000000002E-4</v>
      </c>
      <c r="O21" s="156">
        <f t="shared" si="4"/>
        <v>0</v>
      </c>
      <c r="P21" s="156">
        <v>0.184</v>
      </c>
      <c r="Q21" s="156">
        <f t="shared" si="5"/>
        <v>1.29</v>
      </c>
      <c r="R21" s="156"/>
      <c r="S21" s="156" t="s">
        <v>152</v>
      </c>
      <c r="T21" s="156" t="s">
        <v>153</v>
      </c>
      <c r="U21" s="156">
        <v>0.22700000000000001</v>
      </c>
      <c r="V21" s="156">
        <f t="shared" si="6"/>
        <v>1.59</v>
      </c>
      <c r="W21" s="156"/>
      <c r="X21" s="156" t="s">
        <v>154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1">
        <v>13</v>
      </c>
      <c r="B22" s="172" t="s">
        <v>181</v>
      </c>
      <c r="C22" s="179" t="s">
        <v>182</v>
      </c>
      <c r="D22" s="173" t="s">
        <v>151</v>
      </c>
      <c r="E22" s="174">
        <v>53.5</v>
      </c>
      <c r="F22" s="175">
        <v>107</v>
      </c>
      <c r="G22" s="176">
        <f t="shared" si="0"/>
        <v>5724.5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6926.6449999999995</v>
      </c>
      <c r="N22" s="156">
        <v>6.7000000000000002E-4</v>
      </c>
      <c r="O22" s="156">
        <f t="shared" si="4"/>
        <v>0.04</v>
      </c>
      <c r="P22" s="156">
        <v>0.18</v>
      </c>
      <c r="Q22" s="156">
        <f t="shared" si="5"/>
        <v>9.6300000000000008</v>
      </c>
      <c r="R22" s="156"/>
      <c r="S22" s="156" t="s">
        <v>152</v>
      </c>
      <c r="T22" s="156" t="s">
        <v>153</v>
      </c>
      <c r="U22" s="156">
        <v>0.23200000000000001</v>
      </c>
      <c r="V22" s="156">
        <f t="shared" si="6"/>
        <v>12.41</v>
      </c>
      <c r="W22" s="156"/>
      <c r="X22" s="156" t="s">
        <v>154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155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1">
        <v>14</v>
      </c>
      <c r="B23" s="172" t="s">
        <v>183</v>
      </c>
      <c r="C23" s="179" t="s">
        <v>184</v>
      </c>
      <c r="D23" s="173" t="s">
        <v>151</v>
      </c>
      <c r="E23" s="174">
        <v>7.9</v>
      </c>
      <c r="F23" s="175">
        <v>116</v>
      </c>
      <c r="G23" s="176">
        <f t="shared" si="0"/>
        <v>916.4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1108.8440000000001</v>
      </c>
      <c r="N23" s="156">
        <v>6.7000000000000002E-4</v>
      </c>
      <c r="O23" s="156">
        <f t="shared" si="4"/>
        <v>0.01</v>
      </c>
      <c r="P23" s="156">
        <v>0.20399999999999999</v>
      </c>
      <c r="Q23" s="156">
        <f t="shared" si="5"/>
        <v>1.61</v>
      </c>
      <c r="R23" s="156"/>
      <c r="S23" s="156" t="s">
        <v>152</v>
      </c>
      <c r="T23" s="156" t="s">
        <v>153</v>
      </c>
      <c r="U23" s="156">
        <v>0.254</v>
      </c>
      <c r="V23" s="156">
        <f t="shared" si="6"/>
        <v>2.0099999999999998</v>
      </c>
      <c r="W23" s="156"/>
      <c r="X23" s="156" t="s">
        <v>154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1">
        <v>15</v>
      </c>
      <c r="B24" s="172" t="s">
        <v>185</v>
      </c>
      <c r="C24" s="179" t="s">
        <v>186</v>
      </c>
      <c r="D24" s="173" t="s">
        <v>151</v>
      </c>
      <c r="E24" s="174">
        <v>2</v>
      </c>
      <c r="F24" s="175">
        <v>121</v>
      </c>
      <c r="G24" s="176">
        <f t="shared" si="0"/>
        <v>242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292.82</v>
      </c>
      <c r="N24" s="156">
        <v>5.5000000000000003E-4</v>
      </c>
      <c r="O24" s="156">
        <f t="shared" si="4"/>
        <v>0</v>
      </c>
      <c r="P24" s="156">
        <v>0.11700000000000001</v>
      </c>
      <c r="Q24" s="156">
        <f t="shared" si="5"/>
        <v>0.23</v>
      </c>
      <c r="R24" s="156"/>
      <c r="S24" s="156" t="s">
        <v>152</v>
      </c>
      <c r="T24" s="156" t="s">
        <v>153</v>
      </c>
      <c r="U24" s="156">
        <v>0.33500000000000002</v>
      </c>
      <c r="V24" s="156">
        <f t="shared" si="6"/>
        <v>0.67</v>
      </c>
      <c r="W24" s="156"/>
      <c r="X24" s="156" t="s">
        <v>154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155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1">
        <v>16</v>
      </c>
      <c r="B25" s="172" t="s">
        <v>187</v>
      </c>
      <c r="C25" s="179" t="s">
        <v>188</v>
      </c>
      <c r="D25" s="173" t="s">
        <v>160</v>
      </c>
      <c r="E25" s="174">
        <v>27.55</v>
      </c>
      <c r="F25" s="175">
        <v>371</v>
      </c>
      <c r="G25" s="176">
        <f t="shared" si="0"/>
        <v>10221.049999999999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12367.470499999999</v>
      </c>
      <c r="N25" s="156">
        <v>0</v>
      </c>
      <c r="O25" s="156">
        <f t="shared" si="4"/>
        <v>0</v>
      </c>
      <c r="P25" s="156">
        <v>1.4</v>
      </c>
      <c r="Q25" s="156">
        <f t="shared" si="5"/>
        <v>38.57</v>
      </c>
      <c r="R25" s="156"/>
      <c r="S25" s="156" t="s">
        <v>152</v>
      </c>
      <c r="T25" s="156" t="s">
        <v>153</v>
      </c>
      <c r="U25" s="156">
        <v>1.2569999999999999</v>
      </c>
      <c r="V25" s="156">
        <f t="shared" si="6"/>
        <v>34.630000000000003</v>
      </c>
      <c r="W25" s="156"/>
      <c r="X25" s="156" t="s">
        <v>154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155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1">
        <v>17</v>
      </c>
      <c r="B26" s="172" t="s">
        <v>189</v>
      </c>
      <c r="C26" s="179" t="s">
        <v>190</v>
      </c>
      <c r="D26" s="173" t="s">
        <v>151</v>
      </c>
      <c r="E26" s="174">
        <v>54</v>
      </c>
      <c r="F26" s="175">
        <v>53</v>
      </c>
      <c r="G26" s="176">
        <f t="shared" si="0"/>
        <v>2862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3463.02</v>
      </c>
      <c r="N26" s="156">
        <v>0</v>
      </c>
      <c r="O26" s="156">
        <f t="shared" si="4"/>
        <v>0</v>
      </c>
      <c r="P26" s="156">
        <v>1.4E-2</v>
      </c>
      <c r="Q26" s="156">
        <f t="shared" si="5"/>
        <v>0.76</v>
      </c>
      <c r="R26" s="156"/>
      <c r="S26" s="156" t="s">
        <v>152</v>
      </c>
      <c r="T26" s="156" t="s">
        <v>153</v>
      </c>
      <c r="U26" s="156">
        <v>0.18</v>
      </c>
      <c r="V26" s="156">
        <f t="shared" si="6"/>
        <v>9.7200000000000006</v>
      </c>
      <c r="W26" s="156"/>
      <c r="X26" s="156" t="s">
        <v>154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155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18</v>
      </c>
      <c r="B27" s="172" t="s">
        <v>156</v>
      </c>
      <c r="C27" s="179" t="s">
        <v>157</v>
      </c>
      <c r="D27" s="173" t="s">
        <v>151</v>
      </c>
      <c r="E27" s="174">
        <v>127.6</v>
      </c>
      <c r="F27" s="175">
        <v>68</v>
      </c>
      <c r="G27" s="176">
        <f t="shared" si="0"/>
        <v>8676.7999999999993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10498.927999999998</v>
      </c>
      <c r="N27" s="156">
        <v>0</v>
      </c>
      <c r="O27" s="156">
        <f t="shared" si="4"/>
        <v>0</v>
      </c>
      <c r="P27" s="156">
        <v>0.05</v>
      </c>
      <c r="Q27" s="156">
        <f t="shared" si="5"/>
        <v>6.38</v>
      </c>
      <c r="R27" s="156"/>
      <c r="S27" s="156" t="s">
        <v>152</v>
      </c>
      <c r="T27" s="156" t="s">
        <v>153</v>
      </c>
      <c r="U27" s="156">
        <v>0.23</v>
      </c>
      <c r="V27" s="156">
        <f t="shared" si="6"/>
        <v>29.35</v>
      </c>
      <c r="W27" s="156"/>
      <c r="X27" s="156" t="s">
        <v>154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1">
        <v>19</v>
      </c>
      <c r="B28" s="172" t="s">
        <v>191</v>
      </c>
      <c r="C28" s="179" t="s">
        <v>192</v>
      </c>
      <c r="D28" s="173" t="s">
        <v>160</v>
      </c>
      <c r="E28" s="174">
        <v>3</v>
      </c>
      <c r="F28" s="175">
        <v>4950</v>
      </c>
      <c r="G28" s="176">
        <f t="shared" si="0"/>
        <v>14850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17968.5</v>
      </c>
      <c r="N28" s="156">
        <v>0</v>
      </c>
      <c r="O28" s="156">
        <f t="shared" si="4"/>
        <v>0</v>
      </c>
      <c r="P28" s="156">
        <v>2</v>
      </c>
      <c r="Q28" s="156">
        <f t="shared" si="5"/>
        <v>6</v>
      </c>
      <c r="R28" s="156"/>
      <c r="S28" s="156" t="s">
        <v>152</v>
      </c>
      <c r="T28" s="156" t="s">
        <v>153</v>
      </c>
      <c r="U28" s="156">
        <v>0</v>
      </c>
      <c r="V28" s="156">
        <f t="shared" si="6"/>
        <v>0</v>
      </c>
      <c r="W28" s="156"/>
      <c r="X28" s="156" t="s">
        <v>193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59" t="s">
        <v>147</v>
      </c>
      <c r="B29" s="160" t="s">
        <v>87</v>
      </c>
      <c r="C29" s="178" t="s">
        <v>88</v>
      </c>
      <c r="D29" s="161"/>
      <c r="E29" s="162"/>
      <c r="F29" s="163"/>
      <c r="G29" s="164">
        <f>SUMIF(AG30:AG30,"&lt;&gt;NOR",G30:G30)</f>
        <v>12416</v>
      </c>
      <c r="H29" s="158"/>
      <c r="I29" s="158">
        <f>SUM(I30:I30)</f>
        <v>0</v>
      </c>
      <c r="J29" s="158"/>
      <c r="K29" s="158">
        <f>SUM(K30:K30)</f>
        <v>0</v>
      </c>
      <c r="L29" s="158"/>
      <c r="M29" s="158">
        <f>SUM(M30:M30)</f>
        <v>15023.359999999999</v>
      </c>
      <c r="N29" s="158"/>
      <c r="O29" s="158">
        <f>SUM(O30:O30)</f>
        <v>0.01</v>
      </c>
      <c r="P29" s="158"/>
      <c r="Q29" s="158">
        <f>SUM(Q30:Q30)</f>
        <v>4.8</v>
      </c>
      <c r="R29" s="158"/>
      <c r="S29" s="158"/>
      <c r="T29" s="158"/>
      <c r="U29" s="158"/>
      <c r="V29" s="158">
        <f>SUM(V30:V30)</f>
        <v>25.45</v>
      </c>
      <c r="W29" s="158"/>
      <c r="X29" s="158"/>
      <c r="AG29" t="s">
        <v>148</v>
      </c>
    </row>
    <row r="30" spans="1:60" ht="22.5" outlineLevel="1" x14ac:dyDescent="0.2">
      <c r="A30" s="171">
        <v>20</v>
      </c>
      <c r="B30" s="172" t="s">
        <v>195</v>
      </c>
      <c r="C30" s="179" t="s">
        <v>196</v>
      </c>
      <c r="D30" s="173" t="s">
        <v>160</v>
      </c>
      <c r="E30" s="174">
        <v>16</v>
      </c>
      <c r="F30" s="175">
        <v>776</v>
      </c>
      <c r="G30" s="176">
        <f>ROUND(E30*F30,2)</f>
        <v>12416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15023.359999999999</v>
      </c>
      <c r="N30" s="156">
        <v>9.3000000000000005E-4</v>
      </c>
      <c r="O30" s="156">
        <f>ROUND(E30*N30,2)</f>
        <v>0.01</v>
      </c>
      <c r="P30" s="156">
        <v>0.3</v>
      </c>
      <c r="Q30" s="156">
        <f>ROUND(E30*P30,2)</f>
        <v>4.8</v>
      </c>
      <c r="R30" s="156"/>
      <c r="S30" s="156" t="s">
        <v>152</v>
      </c>
      <c r="T30" s="156" t="s">
        <v>153</v>
      </c>
      <c r="U30" s="156">
        <v>1.5906</v>
      </c>
      <c r="V30" s="156">
        <f>ROUND(E30*U30,2)</f>
        <v>25.45</v>
      </c>
      <c r="W30" s="156"/>
      <c r="X30" s="156" t="s">
        <v>193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59" t="s">
        <v>147</v>
      </c>
      <c r="B31" s="160" t="s">
        <v>93</v>
      </c>
      <c r="C31" s="178" t="s">
        <v>94</v>
      </c>
      <c r="D31" s="161"/>
      <c r="E31" s="162"/>
      <c r="F31" s="163"/>
      <c r="G31" s="164">
        <f>SUMIF(AG32:AG33,"&lt;&gt;NOR",G32:G33)</f>
        <v>13718</v>
      </c>
      <c r="H31" s="158"/>
      <c r="I31" s="158">
        <f>SUM(I32:I33)</f>
        <v>0</v>
      </c>
      <c r="J31" s="158"/>
      <c r="K31" s="158">
        <f>SUM(K32:K33)</f>
        <v>0</v>
      </c>
      <c r="L31" s="158"/>
      <c r="M31" s="158">
        <f>SUM(M32:M33)</f>
        <v>16598.78</v>
      </c>
      <c r="N31" s="158"/>
      <c r="O31" s="158">
        <f>SUM(O32:O33)</f>
        <v>0</v>
      </c>
      <c r="P31" s="158"/>
      <c r="Q31" s="158">
        <f>SUM(Q32:Q33)</f>
        <v>4.38</v>
      </c>
      <c r="R31" s="158"/>
      <c r="S31" s="158"/>
      <c r="T31" s="158"/>
      <c r="U31" s="158"/>
      <c r="V31" s="158">
        <f>SUM(V32:V33)</f>
        <v>37.07</v>
      </c>
      <c r="W31" s="158"/>
      <c r="X31" s="158"/>
      <c r="AG31" t="s">
        <v>148</v>
      </c>
    </row>
    <row r="32" spans="1:60" ht="22.5" outlineLevel="1" x14ac:dyDescent="0.2">
      <c r="A32" s="171">
        <v>21</v>
      </c>
      <c r="B32" s="172" t="s">
        <v>197</v>
      </c>
      <c r="C32" s="179" t="s">
        <v>198</v>
      </c>
      <c r="D32" s="173" t="s">
        <v>151</v>
      </c>
      <c r="E32" s="174">
        <v>587</v>
      </c>
      <c r="F32" s="175">
        <v>19</v>
      </c>
      <c r="G32" s="176">
        <f>ROUND(E32*F32,2)</f>
        <v>11153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13495.13</v>
      </c>
      <c r="N32" s="156">
        <v>0</v>
      </c>
      <c r="O32" s="156">
        <f>ROUND(E32*N32,2)</f>
        <v>0</v>
      </c>
      <c r="P32" s="156">
        <v>6.0000000000000001E-3</v>
      </c>
      <c r="Q32" s="156">
        <f>ROUND(E32*P32,2)</f>
        <v>3.52</v>
      </c>
      <c r="R32" s="156"/>
      <c r="S32" s="156" t="s">
        <v>152</v>
      </c>
      <c r="T32" s="156" t="s">
        <v>153</v>
      </c>
      <c r="U32" s="156">
        <v>5.0999999999999997E-2</v>
      </c>
      <c r="V32" s="156">
        <f>ROUND(E32*U32,2)</f>
        <v>29.94</v>
      </c>
      <c r="W32" s="156"/>
      <c r="X32" s="156" t="s">
        <v>154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155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1">
        <v>22</v>
      </c>
      <c r="B33" s="172" t="s">
        <v>199</v>
      </c>
      <c r="C33" s="179" t="s">
        <v>200</v>
      </c>
      <c r="D33" s="173" t="s">
        <v>151</v>
      </c>
      <c r="E33" s="174">
        <v>142.5</v>
      </c>
      <c r="F33" s="175">
        <v>18</v>
      </c>
      <c r="G33" s="176">
        <f>ROUND(E33*F33,2)</f>
        <v>2565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3103.65</v>
      </c>
      <c r="N33" s="156">
        <v>0</v>
      </c>
      <c r="O33" s="156">
        <f>ROUND(E33*N33,2)</f>
        <v>0</v>
      </c>
      <c r="P33" s="156">
        <v>6.0000000000000001E-3</v>
      </c>
      <c r="Q33" s="156">
        <f>ROUND(E33*P33,2)</f>
        <v>0.86</v>
      </c>
      <c r="R33" s="156"/>
      <c r="S33" s="156" t="s">
        <v>152</v>
      </c>
      <c r="T33" s="156" t="s">
        <v>153</v>
      </c>
      <c r="U33" s="156">
        <v>0.05</v>
      </c>
      <c r="V33" s="156">
        <f>ROUND(E33*U33,2)</f>
        <v>7.13</v>
      </c>
      <c r="W33" s="156"/>
      <c r="X33" s="156" t="s">
        <v>154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155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59" t="s">
        <v>147</v>
      </c>
      <c r="B34" s="160" t="s">
        <v>97</v>
      </c>
      <c r="C34" s="178" t="s">
        <v>98</v>
      </c>
      <c r="D34" s="161"/>
      <c r="E34" s="162"/>
      <c r="F34" s="163"/>
      <c r="G34" s="164">
        <f>SUMIF(AG35:AG35,"&lt;&gt;NOR",G35:G35)</f>
        <v>789</v>
      </c>
      <c r="H34" s="158"/>
      <c r="I34" s="158">
        <f>SUM(I35:I35)</f>
        <v>0</v>
      </c>
      <c r="J34" s="158"/>
      <c r="K34" s="158">
        <f>SUM(K35:K35)</f>
        <v>0</v>
      </c>
      <c r="L34" s="158"/>
      <c r="M34" s="158">
        <f>SUM(M35:M35)</f>
        <v>954.68999999999994</v>
      </c>
      <c r="N34" s="158"/>
      <c r="O34" s="158">
        <f>SUM(O35:O35)</f>
        <v>0</v>
      </c>
      <c r="P34" s="158"/>
      <c r="Q34" s="158">
        <f>SUM(Q35:Q35)</f>
        <v>0.01</v>
      </c>
      <c r="R34" s="158"/>
      <c r="S34" s="158"/>
      <c r="T34" s="158"/>
      <c r="U34" s="158"/>
      <c r="V34" s="158">
        <f>SUM(V35:V35)</f>
        <v>1.81</v>
      </c>
      <c r="W34" s="158"/>
      <c r="X34" s="158"/>
      <c r="AG34" t="s">
        <v>148</v>
      </c>
    </row>
    <row r="35" spans="1:60" outlineLevel="1" x14ac:dyDescent="0.2">
      <c r="A35" s="171">
        <v>23</v>
      </c>
      <c r="B35" s="172" t="s">
        <v>201</v>
      </c>
      <c r="C35" s="179" t="s">
        <v>202</v>
      </c>
      <c r="D35" s="173" t="s">
        <v>171</v>
      </c>
      <c r="E35" s="174">
        <v>3</v>
      </c>
      <c r="F35" s="175">
        <v>263</v>
      </c>
      <c r="G35" s="176">
        <f>ROUND(E35*F35,2)</f>
        <v>789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954.68999999999994</v>
      </c>
      <c r="N35" s="156">
        <v>0</v>
      </c>
      <c r="O35" s="156">
        <f>ROUND(E35*N35,2)</f>
        <v>0</v>
      </c>
      <c r="P35" s="156">
        <v>1.9E-3</v>
      </c>
      <c r="Q35" s="156">
        <f>ROUND(E35*P35,2)</f>
        <v>0.01</v>
      </c>
      <c r="R35" s="156"/>
      <c r="S35" s="156" t="s">
        <v>152</v>
      </c>
      <c r="T35" s="156" t="s">
        <v>153</v>
      </c>
      <c r="U35" s="156">
        <v>0.60450000000000004</v>
      </c>
      <c r="V35" s="156">
        <f>ROUND(E35*U35,2)</f>
        <v>1.81</v>
      </c>
      <c r="W35" s="156"/>
      <c r="X35" s="156" t="s">
        <v>154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155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59" t="s">
        <v>147</v>
      </c>
      <c r="B36" s="160" t="s">
        <v>99</v>
      </c>
      <c r="C36" s="178" t="s">
        <v>100</v>
      </c>
      <c r="D36" s="161"/>
      <c r="E36" s="162"/>
      <c r="F36" s="163"/>
      <c r="G36" s="164">
        <f>SUMIF(AG37:AG44,"&lt;&gt;NOR",G37:G44)</f>
        <v>51886.439999999995</v>
      </c>
      <c r="H36" s="158"/>
      <c r="I36" s="158">
        <f>SUM(I37:I44)</f>
        <v>0</v>
      </c>
      <c r="J36" s="158"/>
      <c r="K36" s="158">
        <f>SUM(K37:K44)</f>
        <v>0</v>
      </c>
      <c r="L36" s="158"/>
      <c r="M36" s="158">
        <f>SUM(M37:M44)</f>
        <v>62782.592400000001</v>
      </c>
      <c r="N36" s="158"/>
      <c r="O36" s="158">
        <f>SUM(O37:O44)</f>
        <v>0</v>
      </c>
      <c r="P36" s="158"/>
      <c r="Q36" s="158">
        <f>SUM(Q37:Q44)</f>
        <v>21.490000000000002</v>
      </c>
      <c r="R36" s="158"/>
      <c r="S36" s="158"/>
      <c r="T36" s="158"/>
      <c r="U36" s="158"/>
      <c r="V36" s="158">
        <f>SUM(V37:V44)</f>
        <v>152.76000000000002</v>
      </c>
      <c r="W36" s="158"/>
      <c r="X36" s="158"/>
      <c r="AG36" t="s">
        <v>148</v>
      </c>
    </row>
    <row r="37" spans="1:60" outlineLevel="1" x14ac:dyDescent="0.2">
      <c r="A37" s="171">
        <v>24</v>
      </c>
      <c r="B37" s="172" t="s">
        <v>203</v>
      </c>
      <c r="C37" s="179" t="s">
        <v>204</v>
      </c>
      <c r="D37" s="173" t="s">
        <v>176</v>
      </c>
      <c r="E37" s="174">
        <v>5</v>
      </c>
      <c r="F37" s="175">
        <v>305</v>
      </c>
      <c r="G37" s="176">
        <f t="shared" ref="G37:G44" si="7">ROUND(E37*F37,2)</f>
        <v>1525</v>
      </c>
      <c r="H37" s="157"/>
      <c r="I37" s="156">
        <f t="shared" ref="I37:I44" si="8">ROUND(E37*H37,2)</f>
        <v>0</v>
      </c>
      <c r="J37" s="157"/>
      <c r="K37" s="156">
        <f t="shared" ref="K37:K44" si="9">ROUND(E37*J37,2)</f>
        <v>0</v>
      </c>
      <c r="L37" s="156">
        <v>21</v>
      </c>
      <c r="M37" s="156">
        <f t="shared" ref="M37:M44" si="10">G37*(1+L37/100)</f>
        <v>1845.25</v>
      </c>
      <c r="N37" s="156">
        <v>0</v>
      </c>
      <c r="O37" s="156">
        <f t="shared" ref="O37:O44" si="11">ROUND(E37*N37,2)</f>
        <v>0</v>
      </c>
      <c r="P37" s="156">
        <v>0.2</v>
      </c>
      <c r="Q37" s="156">
        <f t="shared" ref="Q37:Q44" si="12">ROUND(E37*P37,2)</f>
        <v>1</v>
      </c>
      <c r="R37" s="156"/>
      <c r="S37" s="156" t="s">
        <v>152</v>
      </c>
      <c r="T37" s="156" t="s">
        <v>153</v>
      </c>
      <c r="U37" s="156">
        <v>0.65700000000000003</v>
      </c>
      <c r="V37" s="156">
        <f t="shared" ref="V37:V44" si="13">ROUND(E37*U37,2)</f>
        <v>3.29</v>
      </c>
      <c r="W37" s="156"/>
      <c r="X37" s="156" t="s">
        <v>154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155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1">
        <v>25</v>
      </c>
      <c r="B38" s="172" t="s">
        <v>205</v>
      </c>
      <c r="C38" s="179" t="s">
        <v>206</v>
      </c>
      <c r="D38" s="173" t="s">
        <v>151</v>
      </c>
      <c r="E38" s="174">
        <v>551</v>
      </c>
      <c r="F38" s="175">
        <v>49</v>
      </c>
      <c r="G38" s="176">
        <f t="shared" si="7"/>
        <v>26999</v>
      </c>
      <c r="H38" s="157"/>
      <c r="I38" s="156">
        <f t="shared" si="8"/>
        <v>0</v>
      </c>
      <c r="J38" s="157"/>
      <c r="K38" s="156">
        <f t="shared" si="9"/>
        <v>0</v>
      </c>
      <c r="L38" s="156">
        <v>21</v>
      </c>
      <c r="M38" s="156">
        <f t="shared" si="10"/>
        <v>32668.789999999997</v>
      </c>
      <c r="N38" s="156">
        <v>0</v>
      </c>
      <c r="O38" s="156">
        <f t="shared" si="11"/>
        <v>0</v>
      </c>
      <c r="P38" s="156">
        <v>2.4E-2</v>
      </c>
      <c r="Q38" s="156">
        <f t="shared" si="12"/>
        <v>13.22</v>
      </c>
      <c r="R38" s="156"/>
      <c r="S38" s="156" t="s">
        <v>152</v>
      </c>
      <c r="T38" s="156" t="s">
        <v>153</v>
      </c>
      <c r="U38" s="156">
        <v>0.18</v>
      </c>
      <c r="V38" s="156">
        <f t="shared" si="13"/>
        <v>99.18</v>
      </c>
      <c r="W38" s="156"/>
      <c r="X38" s="156" t="s">
        <v>154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155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1">
        <v>26</v>
      </c>
      <c r="B39" s="172" t="s">
        <v>207</v>
      </c>
      <c r="C39" s="179" t="s">
        <v>208</v>
      </c>
      <c r="D39" s="173" t="s">
        <v>151</v>
      </c>
      <c r="E39" s="174">
        <v>13</v>
      </c>
      <c r="F39" s="175">
        <v>28</v>
      </c>
      <c r="G39" s="176">
        <f t="shared" si="7"/>
        <v>364</v>
      </c>
      <c r="H39" s="157"/>
      <c r="I39" s="156">
        <f t="shared" si="8"/>
        <v>0</v>
      </c>
      <c r="J39" s="157"/>
      <c r="K39" s="156">
        <f t="shared" si="9"/>
        <v>0</v>
      </c>
      <c r="L39" s="156">
        <v>21</v>
      </c>
      <c r="M39" s="156">
        <f t="shared" si="10"/>
        <v>440.44</v>
      </c>
      <c r="N39" s="156">
        <v>0</v>
      </c>
      <c r="O39" s="156">
        <f t="shared" si="11"/>
        <v>0</v>
      </c>
      <c r="P39" s="156">
        <v>7.0000000000000001E-3</v>
      </c>
      <c r="Q39" s="156">
        <f t="shared" si="12"/>
        <v>0.09</v>
      </c>
      <c r="R39" s="156"/>
      <c r="S39" s="156" t="s">
        <v>152</v>
      </c>
      <c r="T39" s="156" t="s">
        <v>153</v>
      </c>
      <c r="U39" s="156">
        <v>0.06</v>
      </c>
      <c r="V39" s="156">
        <f t="shared" si="13"/>
        <v>0.78</v>
      </c>
      <c r="W39" s="156"/>
      <c r="X39" s="156" t="s">
        <v>154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1">
        <v>27</v>
      </c>
      <c r="B40" s="172" t="s">
        <v>209</v>
      </c>
      <c r="C40" s="179" t="s">
        <v>210</v>
      </c>
      <c r="D40" s="173" t="s">
        <v>151</v>
      </c>
      <c r="E40" s="174">
        <v>13</v>
      </c>
      <c r="F40" s="175">
        <v>19</v>
      </c>
      <c r="G40" s="176">
        <f t="shared" si="7"/>
        <v>247</v>
      </c>
      <c r="H40" s="157"/>
      <c r="I40" s="156">
        <f t="shared" si="8"/>
        <v>0</v>
      </c>
      <c r="J40" s="157"/>
      <c r="K40" s="156">
        <f t="shared" si="9"/>
        <v>0</v>
      </c>
      <c r="L40" s="156">
        <v>21</v>
      </c>
      <c r="M40" s="156">
        <f t="shared" si="10"/>
        <v>298.87</v>
      </c>
      <c r="N40" s="156">
        <v>0</v>
      </c>
      <c r="O40" s="156">
        <f t="shared" si="11"/>
        <v>0</v>
      </c>
      <c r="P40" s="156">
        <v>1.4499999999999999E-3</v>
      </c>
      <c r="Q40" s="156">
        <f t="shared" si="12"/>
        <v>0.02</v>
      </c>
      <c r="R40" s="156"/>
      <c r="S40" s="156" t="s">
        <v>152</v>
      </c>
      <c r="T40" s="156" t="s">
        <v>153</v>
      </c>
      <c r="U40" s="156">
        <v>0.04</v>
      </c>
      <c r="V40" s="156">
        <f t="shared" si="13"/>
        <v>0.52</v>
      </c>
      <c r="W40" s="156"/>
      <c r="X40" s="156" t="s">
        <v>154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1">
        <v>28</v>
      </c>
      <c r="B41" s="172" t="s">
        <v>211</v>
      </c>
      <c r="C41" s="179" t="s">
        <v>212</v>
      </c>
      <c r="D41" s="173" t="s">
        <v>151</v>
      </c>
      <c r="E41" s="174">
        <v>188.02</v>
      </c>
      <c r="F41" s="175">
        <v>42</v>
      </c>
      <c r="G41" s="176">
        <f t="shared" si="7"/>
        <v>7896.84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9555.1764000000003</v>
      </c>
      <c r="N41" s="156">
        <v>0</v>
      </c>
      <c r="O41" s="156">
        <f t="shared" si="11"/>
        <v>0</v>
      </c>
      <c r="P41" s="156">
        <v>1.4999999999999999E-2</v>
      </c>
      <c r="Q41" s="156">
        <f t="shared" si="12"/>
        <v>2.82</v>
      </c>
      <c r="R41" s="156"/>
      <c r="S41" s="156" t="s">
        <v>152</v>
      </c>
      <c r="T41" s="156" t="s">
        <v>153</v>
      </c>
      <c r="U41" s="156">
        <v>0.09</v>
      </c>
      <c r="V41" s="156">
        <f t="shared" si="13"/>
        <v>16.920000000000002</v>
      </c>
      <c r="W41" s="156"/>
      <c r="X41" s="156" t="s">
        <v>154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155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1">
        <v>29</v>
      </c>
      <c r="B42" s="172" t="s">
        <v>213</v>
      </c>
      <c r="C42" s="179" t="s">
        <v>214</v>
      </c>
      <c r="D42" s="173" t="s">
        <v>176</v>
      </c>
      <c r="E42" s="174">
        <v>75.400000000000006</v>
      </c>
      <c r="F42" s="175">
        <v>49</v>
      </c>
      <c r="G42" s="176">
        <f t="shared" si="7"/>
        <v>3694.6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4470.4659999999994</v>
      </c>
      <c r="N42" s="156">
        <v>0</v>
      </c>
      <c r="O42" s="156">
        <f t="shared" si="11"/>
        <v>0</v>
      </c>
      <c r="P42" s="156">
        <v>8.0000000000000002E-3</v>
      </c>
      <c r="Q42" s="156">
        <f t="shared" si="12"/>
        <v>0.6</v>
      </c>
      <c r="R42" s="156"/>
      <c r="S42" s="156" t="s">
        <v>152</v>
      </c>
      <c r="T42" s="156" t="s">
        <v>153</v>
      </c>
      <c r="U42" s="156">
        <v>0.10199999999999999</v>
      </c>
      <c r="V42" s="156">
        <f t="shared" si="13"/>
        <v>7.69</v>
      </c>
      <c r="W42" s="156"/>
      <c r="X42" s="156" t="s">
        <v>154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1">
        <v>30</v>
      </c>
      <c r="B43" s="172" t="s">
        <v>215</v>
      </c>
      <c r="C43" s="179" t="s">
        <v>216</v>
      </c>
      <c r="D43" s="173" t="s">
        <v>176</v>
      </c>
      <c r="E43" s="174">
        <v>10</v>
      </c>
      <c r="F43" s="175">
        <v>66</v>
      </c>
      <c r="G43" s="176">
        <f t="shared" si="7"/>
        <v>660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798.6</v>
      </c>
      <c r="N43" s="156">
        <v>0</v>
      </c>
      <c r="O43" s="156">
        <f t="shared" si="11"/>
        <v>0</v>
      </c>
      <c r="P43" s="156">
        <v>1.4E-2</v>
      </c>
      <c r="Q43" s="156">
        <f t="shared" si="12"/>
        <v>0.14000000000000001</v>
      </c>
      <c r="R43" s="156"/>
      <c r="S43" s="156" t="s">
        <v>152</v>
      </c>
      <c r="T43" s="156" t="s">
        <v>153</v>
      </c>
      <c r="U43" s="156">
        <v>0.128</v>
      </c>
      <c r="V43" s="156">
        <f t="shared" si="13"/>
        <v>1.28</v>
      </c>
      <c r="W43" s="156"/>
      <c r="X43" s="156" t="s">
        <v>154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155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1">
        <v>31</v>
      </c>
      <c r="B44" s="172" t="s">
        <v>217</v>
      </c>
      <c r="C44" s="179" t="s">
        <v>218</v>
      </c>
      <c r="D44" s="173" t="s">
        <v>176</v>
      </c>
      <c r="E44" s="174">
        <v>150</v>
      </c>
      <c r="F44" s="175">
        <v>70</v>
      </c>
      <c r="G44" s="176">
        <f t="shared" si="7"/>
        <v>10500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12705</v>
      </c>
      <c r="N44" s="156">
        <v>0</v>
      </c>
      <c r="O44" s="156">
        <f t="shared" si="11"/>
        <v>0</v>
      </c>
      <c r="P44" s="156">
        <v>2.4E-2</v>
      </c>
      <c r="Q44" s="156">
        <f t="shared" si="12"/>
        <v>3.6</v>
      </c>
      <c r="R44" s="156"/>
      <c r="S44" s="156" t="s">
        <v>152</v>
      </c>
      <c r="T44" s="156" t="s">
        <v>153</v>
      </c>
      <c r="U44" s="156">
        <v>0.154</v>
      </c>
      <c r="V44" s="156">
        <f t="shared" si="13"/>
        <v>23.1</v>
      </c>
      <c r="W44" s="156"/>
      <c r="X44" s="156" t="s">
        <v>154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155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59" t="s">
        <v>147</v>
      </c>
      <c r="B45" s="160" t="s">
        <v>101</v>
      </c>
      <c r="C45" s="178" t="s">
        <v>102</v>
      </c>
      <c r="D45" s="161"/>
      <c r="E45" s="162"/>
      <c r="F45" s="163"/>
      <c r="G45" s="164">
        <f>SUMIF(AG46:AG51,"&lt;&gt;NOR",G46:G51)</f>
        <v>39626.550000000003</v>
      </c>
      <c r="H45" s="158"/>
      <c r="I45" s="158">
        <f>SUM(I46:I51)</f>
        <v>0</v>
      </c>
      <c r="J45" s="158"/>
      <c r="K45" s="158">
        <f>SUM(K46:K51)</f>
        <v>0</v>
      </c>
      <c r="L45" s="158"/>
      <c r="M45" s="158">
        <f>SUM(M46:M51)</f>
        <v>47948.125499999995</v>
      </c>
      <c r="N45" s="158"/>
      <c r="O45" s="158">
        <f>SUM(O46:O51)</f>
        <v>0</v>
      </c>
      <c r="P45" s="158"/>
      <c r="Q45" s="158">
        <f>SUM(Q46:Q51)</f>
        <v>4.9799999999999995</v>
      </c>
      <c r="R45" s="158"/>
      <c r="S45" s="158"/>
      <c r="T45" s="158"/>
      <c r="U45" s="158"/>
      <c r="V45" s="158">
        <f>SUM(V46:V51)</f>
        <v>79.210000000000008</v>
      </c>
      <c r="W45" s="158"/>
      <c r="X45" s="158"/>
      <c r="AG45" t="s">
        <v>148</v>
      </c>
    </row>
    <row r="46" spans="1:60" outlineLevel="1" x14ac:dyDescent="0.2">
      <c r="A46" s="171">
        <v>32</v>
      </c>
      <c r="B46" s="172" t="s">
        <v>219</v>
      </c>
      <c r="C46" s="179" t="s">
        <v>220</v>
      </c>
      <c r="D46" s="173" t="s">
        <v>151</v>
      </c>
      <c r="E46" s="174">
        <v>587</v>
      </c>
      <c r="F46" s="175">
        <v>53</v>
      </c>
      <c r="G46" s="176">
        <f t="shared" ref="G46:G51" si="14">ROUND(E46*F46,2)</f>
        <v>31111</v>
      </c>
      <c r="H46" s="157"/>
      <c r="I46" s="156">
        <f t="shared" ref="I46:I51" si="15">ROUND(E46*H46,2)</f>
        <v>0</v>
      </c>
      <c r="J46" s="157"/>
      <c r="K46" s="156">
        <f t="shared" ref="K46:K51" si="16">ROUND(E46*J46,2)</f>
        <v>0</v>
      </c>
      <c r="L46" s="156">
        <v>21</v>
      </c>
      <c r="M46" s="156">
        <f t="shared" ref="M46:M51" si="17">G46*(1+L46/100)</f>
        <v>37644.31</v>
      </c>
      <c r="N46" s="156">
        <v>0</v>
      </c>
      <c r="O46" s="156">
        <f t="shared" ref="O46:O51" si="18">ROUND(E46*N46,2)</f>
        <v>0</v>
      </c>
      <c r="P46" s="156">
        <v>7.3200000000000001E-3</v>
      </c>
      <c r="Q46" s="156">
        <f t="shared" ref="Q46:Q51" si="19">ROUND(E46*P46,2)</f>
        <v>4.3</v>
      </c>
      <c r="R46" s="156"/>
      <c r="S46" s="156" t="s">
        <v>152</v>
      </c>
      <c r="T46" s="156" t="s">
        <v>153</v>
      </c>
      <c r="U46" s="156">
        <v>0.10580000000000001</v>
      </c>
      <c r="V46" s="156">
        <f t="shared" ref="V46:V51" si="20">ROUND(E46*U46,2)</f>
        <v>62.1</v>
      </c>
      <c r="W46" s="156"/>
      <c r="X46" s="156" t="s">
        <v>154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155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1">
        <v>33</v>
      </c>
      <c r="B47" s="172" t="s">
        <v>221</v>
      </c>
      <c r="C47" s="179" t="s">
        <v>222</v>
      </c>
      <c r="D47" s="173" t="s">
        <v>151</v>
      </c>
      <c r="E47" s="174">
        <v>23</v>
      </c>
      <c r="F47" s="175">
        <v>58</v>
      </c>
      <c r="G47" s="176">
        <f t="shared" si="14"/>
        <v>1334</v>
      </c>
      <c r="H47" s="157"/>
      <c r="I47" s="156">
        <f t="shared" si="15"/>
        <v>0</v>
      </c>
      <c r="J47" s="157"/>
      <c r="K47" s="156">
        <f t="shared" si="16"/>
        <v>0</v>
      </c>
      <c r="L47" s="156">
        <v>21</v>
      </c>
      <c r="M47" s="156">
        <f t="shared" si="17"/>
        <v>1614.1399999999999</v>
      </c>
      <c r="N47" s="156">
        <v>0</v>
      </c>
      <c r="O47" s="156">
        <f t="shared" si="18"/>
        <v>0</v>
      </c>
      <c r="P47" s="156">
        <v>7.3200000000000001E-3</v>
      </c>
      <c r="Q47" s="156">
        <f t="shared" si="19"/>
        <v>0.17</v>
      </c>
      <c r="R47" s="156"/>
      <c r="S47" s="156" t="s">
        <v>152</v>
      </c>
      <c r="T47" s="156" t="s">
        <v>153</v>
      </c>
      <c r="U47" s="156">
        <v>0.115</v>
      </c>
      <c r="V47" s="156">
        <f t="shared" si="20"/>
        <v>2.65</v>
      </c>
      <c r="W47" s="156"/>
      <c r="X47" s="156" t="s">
        <v>154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155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1">
        <v>34</v>
      </c>
      <c r="B48" s="172" t="s">
        <v>223</v>
      </c>
      <c r="C48" s="179" t="s">
        <v>224</v>
      </c>
      <c r="D48" s="173" t="s">
        <v>176</v>
      </c>
      <c r="E48" s="174">
        <v>50</v>
      </c>
      <c r="F48" s="175">
        <v>30</v>
      </c>
      <c r="G48" s="176">
        <f t="shared" si="14"/>
        <v>1500</v>
      </c>
      <c r="H48" s="157"/>
      <c r="I48" s="156">
        <f t="shared" si="15"/>
        <v>0</v>
      </c>
      <c r="J48" s="157"/>
      <c r="K48" s="156">
        <f t="shared" si="16"/>
        <v>0</v>
      </c>
      <c r="L48" s="156">
        <v>21</v>
      </c>
      <c r="M48" s="156">
        <f t="shared" si="17"/>
        <v>1815</v>
      </c>
      <c r="N48" s="156">
        <v>0</v>
      </c>
      <c r="O48" s="156">
        <f t="shared" si="18"/>
        <v>0</v>
      </c>
      <c r="P48" s="156">
        <v>1.92E-3</v>
      </c>
      <c r="Q48" s="156">
        <f t="shared" si="19"/>
        <v>0.1</v>
      </c>
      <c r="R48" s="156"/>
      <c r="S48" s="156" t="s">
        <v>152</v>
      </c>
      <c r="T48" s="156" t="s">
        <v>153</v>
      </c>
      <c r="U48" s="156">
        <v>6.5549999999999997E-2</v>
      </c>
      <c r="V48" s="156">
        <f t="shared" si="20"/>
        <v>3.28</v>
      </c>
      <c r="W48" s="156"/>
      <c r="X48" s="156" t="s">
        <v>154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155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1">
        <v>35</v>
      </c>
      <c r="B49" s="172" t="s">
        <v>225</v>
      </c>
      <c r="C49" s="179" t="s">
        <v>226</v>
      </c>
      <c r="D49" s="173" t="s">
        <v>176</v>
      </c>
      <c r="E49" s="174">
        <v>80</v>
      </c>
      <c r="F49" s="175">
        <v>35</v>
      </c>
      <c r="G49" s="176">
        <f t="shared" si="14"/>
        <v>2800</v>
      </c>
      <c r="H49" s="157"/>
      <c r="I49" s="156">
        <f t="shared" si="15"/>
        <v>0</v>
      </c>
      <c r="J49" s="157"/>
      <c r="K49" s="156">
        <f t="shared" si="16"/>
        <v>0</v>
      </c>
      <c r="L49" s="156">
        <v>21</v>
      </c>
      <c r="M49" s="156">
        <f t="shared" si="17"/>
        <v>3388</v>
      </c>
      <c r="N49" s="156">
        <v>0</v>
      </c>
      <c r="O49" s="156">
        <f t="shared" si="18"/>
        <v>0</v>
      </c>
      <c r="P49" s="156">
        <v>3.3600000000000001E-3</v>
      </c>
      <c r="Q49" s="156">
        <f t="shared" si="19"/>
        <v>0.27</v>
      </c>
      <c r="R49" s="156"/>
      <c r="S49" s="156" t="s">
        <v>152</v>
      </c>
      <c r="T49" s="156" t="s">
        <v>153</v>
      </c>
      <c r="U49" s="156">
        <v>6.9000000000000006E-2</v>
      </c>
      <c r="V49" s="156">
        <f t="shared" si="20"/>
        <v>5.52</v>
      </c>
      <c r="W49" s="156"/>
      <c r="X49" s="156" t="s">
        <v>154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155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1">
        <v>36</v>
      </c>
      <c r="B50" s="172" t="s">
        <v>227</v>
      </c>
      <c r="C50" s="179" t="s">
        <v>228</v>
      </c>
      <c r="D50" s="173" t="s">
        <v>176</v>
      </c>
      <c r="E50" s="174">
        <v>38.15</v>
      </c>
      <c r="F50" s="175">
        <v>47</v>
      </c>
      <c r="G50" s="176">
        <f t="shared" si="14"/>
        <v>1793.05</v>
      </c>
      <c r="H50" s="157"/>
      <c r="I50" s="156">
        <f t="shared" si="15"/>
        <v>0</v>
      </c>
      <c r="J50" s="157"/>
      <c r="K50" s="156">
        <f t="shared" si="16"/>
        <v>0</v>
      </c>
      <c r="L50" s="156">
        <v>21</v>
      </c>
      <c r="M50" s="156">
        <f t="shared" si="17"/>
        <v>2169.5904999999998</v>
      </c>
      <c r="N50" s="156">
        <v>0</v>
      </c>
      <c r="O50" s="156">
        <f t="shared" si="18"/>
        <v>0</v>
      </c>
      <c r="P50" s="156">
        <v>1.3500000000000001E-3</v>
      </c>
      <c r="Q50" s="156">
        <f t="shared" si="19"/>
        <v>0.05</v>
      </c>
      <c r="R50" s="156"/>
      <c r="S50" s="156" t="s">
        <v>152</v>
      </c>
      <c r="T50" s="156" t="s">
        <v>153</v>
      </c>
      <c r="U50" s="156">
        <v>9.1999999999999998E-2</v>
      </c>
      <c r="V50" s="156">
        <f t="shared" si="20"/>
        <v>3.51</v>
      </c>
      <c r="W50" s="156"/>
      <c r="X50" s="156" t="s">
        <v>154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1">
        <v>37</v>
      </c>
      <c r="B51" s="172" t="s">
        <v>229</v>
      </c>
      <c r="C51" s="179" t="s">
        <v>230</v>
      </c>
      <c r="D51" s="173" t="s">
        <v>176</v>
      </c>
      <c r="E51" s="174">
        <v>31.1</v>
      </c>
      <c r="F51" s="175">
        <v>35</v>
      </c>
      <c r="G51" s="176">
        <f t="shared" si="14"/>
        <v>1088.5</v>
      </c>
      <c r="H51" s="157"/>
      <c r="I51" s="156">
        <f t="shared" si="15"/>
        <v>0</v>
      </c>
      <c r="J51" s="157"/>
      <c r="K51" s="156">
        <f t="shared" si="16"/>
        <v>0</v>
      </c>
      <c r="L51" s="156">
        <v>21</v>
      </c>
      <c r="M51" s="156">
        <f t="shared" si="17"/>
        <v>1317.085</v>
      </c>
      <c r="N51" s="156">
        <v>0</v>
      </c>
      <c r="O51" s="156">
        <f t="shared" si="18"/>
        <v>0</v>
      </c>
      <c r="P51" s="156">
        <v>2.8500000000000001E-3</v>
      </c>
      <c r="Q51" s="156">
        <f t="shared" si="19"/>
        <v>0.09</v>
      </c>
      <c r="R51" s="156"/>
      <c r="S51" s="156" t="s">
        <v>152</v>
      </c>
      <c r="T51" s="156" t="s">
        <v>153</v>
      </c>
      <c r="U51" s="156">
        <v>6.9000000000000006E-2</v>
      </c>
      <c r="V51" s="156">
        <f t="shared" si="20"/>
        <v>2.15</v>
      </c>
      <c r="W51" s="156"/>
      <c r="X51" s="156" t="s">
        <v>154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59" t="s">
        <v>147</v>
      </c>
      <c r="B52" s="160" t="s">
        <v>103</v>
      </c>
      <c r="C52" s="178" t="s">
        <v>104</v>
      </c>
      <c r="D52" s="161"/>
      <c r="E52" s="162"/>
      <c r="F52" s="163"/>
      <c r="G52" s="164">
        <f>SUMIF(AG53:AG53,"&lt;&gt;NOR",G53:G53)</f>
        <v>5317</v>
      </c>
      <c r="H52" s="158"/>
      <c r="I52" s="158">
        <f>SUM(I53:I53)</f>
        <v>0</v>
      </c>
      <c r="J52" s="158"/>
      <c r="K52" s="158">
        <f>SUM(K53:K53)</f>
        <v>0</v>
      </c>
      <c r="L52" s="158"/>
      <c r="M52" s="158">
        <f>SUM(M53:M53)</f>
        <v>6433.57</v>
      </c>
      <c r="N52" s="158"/>
      <c r="O52" s="158">
        <f>SUM(O53:O53)</f>
        <v>0</v>
      </c>
      <c r="P52" s="158"/>
      <c r="Q52" s="158">
        <f>SUM(Q53:Q53)</f>
        <v>0.28999999999999998</v>
      </c>
      <c r="R52" s="158"/>
      <c r="S52" s="158"/>
      <c r="T52" s="158"/>
      <c r="U52" s="158"/>
      <c r="V52" s="158">
        <f>SUM(V53:V53)</f>
        <v>11.56</v>
      </c>
      <c r="W52" s="158"/>
      <c r="X52" s="158"/>
      <c r="AG52" t="s">
        <v>148</v>
      </c>
    </row>
    <row r="53" spans="1:60" ht="22.5" outlineLevel="1" x14ac:dyDescent="0.2">
      <c r="A53" s="171">
        <v>38</v>
      </c>
      <c r="B53" s="172" t="s">
        <v>231</v>
      </c>
      <c r="C53" s="179" t="s">
        <v>232</v>
      </c>
      <c r="D53" s="173" t="s">
        <v>151</v>
      </c>
      <c r="E53" s="174">
        <v>13</v>
      </c>
      <c r="F53" s="175">
        <v>409</v>
      </c>
      <c r="G53" s="176">
        <f>ROUND(E53*F53,2)</f>
        <v>5317</v>
      </c>
      <c r="H53" s="157"/>
      <c r="I53" s="156">
        <f>ROUND(E53*H53,2)</f>
        <v>0</v>
      </c>
      <c r="J53" s="157"/>
      <c r="K53" s="156">
        <f>ROUND(E53*J53,2)</f>
        <v>0</v>
      </c>
      <c r="L53" s="156">
        <v>21</v>
      </c>
      <c r="M53" s="156">
        <f>G53*(1+L53/100)</f>
        <v>6433.57</v>
      </c>
      <c r="N53" s="156">
        <v>0</v>
      </c>
      <c r="O53" s="156">
        <f>ROUND(E53*N53,2)</f>
        <v>0</v>
      </c>
      <c r="P53" s="156">
        <v>2.1999999999999999E-2</v>
      </c>
      <c r="Q53" s="156">
        <f>ROUND(E53*P53,2)</f>
        <v>0.28999999999999998</v>
      </c>
      <c r="R53" s="156"/>
      <c r="S53" s="156" t="s">
        <v>152</v>
      </c>
      <c r="T53" s="156" t="s">
        <v>153</v>
      </c>
      <c r="U53" s="156">
        <v>0.88919999999999999</v>
      </c>
      <c r="V53" s="156">
        <f>ROUND(E53*U53,2)</f>
        <v>11.56</v>
      </c>
      <c r="W53" s="156"/>
      <c r="X53" s="156" t="s">
        <v>154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59" t="s">
        <v>147</v>
      </c>
      <c r="B54" s="160" t="s">
        <v>105</v>
      </c>
      <c r="C54" s="178" t="s">
        <v>106</v>
      </c>
      <c r="D54" s="161"/>
      <c r="E54" s="162"/>
      <c r="F54" s="163"/>
      <c r="G54" s="164">
        <f>SUMIF(AG55:AG55,"&lt;&gt;NOR",G55:G55)</f>
        <v>3066</v>
      </c>
      <c r="H54" s="158"/>
      <c r="I54" s="158">
        <f>SUM(I55:I55)</f>
        <v>0</v>
      </c>
      <c r="J54" s="158"/>
      <c r="K54" s="158">
        <f>SUM(K55:K55)</f>
        <v>0</v>
      </c>
      <c r="L54" s="158"/>
      <c r="M54" s="158">
        <f>SUM(M55:M55)</f>
        <v>3709.8599999999997</v>
      </c>
      <c r="N54" s="158"/>
      <c r="O54" s="158">
        <f>SUM(O55:O55)</f>
        <v>0</v>
      </c>
      <c r="P54" s="158"/>
      <c r="Q54" s="158">
        <f>SUM(Q55:Q55)</f>
        <v>0.23</v>
      </c>
      <c r="R54" s="158"/>
      <c r="S54" s="158"/>
      <c r="T54" s="158"/>
      <c r="U54" s="158"/>
      <c r="V54" s="158">
        <f>SUM(V55:V55)</f>
        <v>7.77</v>
      </c>
      <c r="W54" s="158"/>
      <c r="X54" s="158"/>
      <c r="AG54" t="s">
        <v>148</v>
      </c>
    </row>
    <row r="55" spans="1:60" ht="22.5" outlineLevel="1" x14ac:dyDescent="0.2">
      <c r="A55" s="171">
        <v>39</v>
      </c>
      <c r="B55" s="172" t="s">
        <v>233</v>
      </c>
      <c r="C55" s="179" t="s">
        <v>234</v>
      </c>
      <c r="D55" s="173" t="s">
        <v>151</v>
      </c>
      <c r="E55" s="174">
        <v>21</v>
      </c>
      <c r="F55" s="175">
        <v>146</v>
      </c>
      <c r="G55" s="176">
        <f>ROUND(E55*F55,2)</f>
        <v>3066</v>
      </c>
      <c r="H55" s="157"/>
      <c r="I55" s="156">
        <f>ROUND(E55*H55,2)</f>
        <v>0</v>
      </c>
      <c r="J55" s="157"/>
      <c r="K55" s="156">
        <f>ROUND(E55*J55,2)</f>
        <v>0</v>
      </c>
      <c r="L55" s="156">
        <v>21</v>
      </c>
      <c r="M55" s="156">
        <f>G55*(1+L55/100)</f>
        <v>3709.8599999999997</v>
      </c>
      <c r="N55" s="156">
        <v>0</v>
      </c>
      <c r="O55" s="156">
        <f>ROUND(E55*N55,2)</f>
        <v>0</v>
      </c>
      <c r="P55" s="156">
        <v>1.098E-2</v>
      </c>
      <c r="Q55" s="156">
        <f>ROUND(E55*P55,2)</f>
        <v>0.23</v>
      </c>
      <c r="R55" s="156"/>
      <c r="S55" s="156" t="s">
        <v>152</v>
      </c>
      <c r="T55" s="156" t="s">
        <v>153</v>
      </c>
      <c r="U55" s="156">
        <v>0.37</v>
      </c>
      <c r="V55" s="156">
        <f>ROUND(E55*U55,2)</f>
        <v>7.77</v>
      </c>
      <c r="W55" s="156"/>
      <c r="X55" s="156" t="s">
        <v>154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155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59" t="s">
        <v>147</v>
      </c>
      <c r="B56" s="160" t="s">
        <v>107</v>
      </c>
      <c r="C56" s="178" t="s">
        <v>108</v>
      </c>
      <c r="D56" s="161"/>
      <c r="E56" s="162"/>
      <c r="F56" s="163"/>
      <c r="G56" s="164">
        <f>SUMIF(AG57:AG57,"&lt;&gt;NOR",G57:G57)</f>
        <v>3400</v>
      </c>
      <c r="H56" s="158"/>
      <c r="I56" s="158">
        <f>SUM(I57:I57)</f>
        <v>0</v>
      </c>
      <c r="J56" s="158"/>
      <c r="K56" s="158">
        <f>SUM(K57:K57)</f>
        <v>0</v>
      </c>
      <c r="L56" s="158"/>
      <c r="M56" s="158">
        <f>SUM(M57:M57)</f>
        <v>4114</v>
      </c>
      <c r="N56" s="158"/>
      <c r="O56" s="158">
        <f>SUM(O57:O57)</f>
        <v>0.01</v>
      </c>
      <c r="P56" s="158"/>
      <c r="Q56" s="158">
        <f>SUM(Q57:Q57)</f>
        <v>0.1</v>
      </c>
      <c r="R56" s="158"/>
      <c r="S56" s="158"/>
      <c r="T56" s="158"/>
      <c r="U56" s="158"/>
      <c r="V56" s="158">
        <f>SUM(V57:V57)</f>
        <v>9.6999999999999993</v>
      </c>
      <c r="W56" s="158"/>
      <c r="X56" s="158"/>
      <c r="AG56" t="s">
        <v>148</v>
      </c>
    </row>
    <row r="57" spans="1:60" outlineLevel="1" x14ac:dyDescent="0.2">
      <c r="A57" s="171">
        <v>40</v>
      </c>
      <c r="B57" s="172" t="s">
        <v>235</v>
      </c>
      <c r="C57" s="179" t="s">
        <v>236</v>
      </c>
      <c r="D57" s="173" t="s">
        <v>237</v>
      </c>
      <c r="E57" s="174">
        <v>100</v>
      </c>
      <c r="F57" s="175">
        <v>34</v>
      </c>
      <c r="G57" s="176">
        <f>ROUND(E57*F57,2)</f>
        <v>3400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4114</v>
      </c>
      <c r="N57" s="156">
        <v>5.0000000000000002E-5</v>
      </c>
      <c r="O57" s="156">
        <f>ROUND(E57*N57,2)</f>
        <v>0.01</v>
      </c>
      <c r="P57" s="156">
        <v>1E-3</v>
      </c>
      <c r="Q57" s="156">
        <f>ROUND(E57*P57,2)</f>
        <v>0.1</v>
      </c>
      <c r="R57" s="156"/>
      <c r="S57" s="156" t="s">
        <v>152</v>
      </c>
      <c r="T57" s="156" t="s">
        <v>153</v>
      </c>
      <c r="U57" s="156">
        <v>9.7000000000000003E-2</v>
      </c>
      <c r="V57" s="156">
        <f>ROUND(E57*U57,2)</f>
        <v>9.6999999999999993</v>
      </c>
      <c r="W57" s="156"/>
      <c r="X57" s="156" t="s">
        <v>154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155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59" t="s">
        <v>147</v>
      </c>
      <c r="B58" s="160" t="s">
        <v>111</v>
      </c>
      <c r="C58" s="178" t="s">
        <v>112</v>
      </c>
      <c r="D58" s="161"/>
      <c r="E58" s="162"/>
      <c r="F58" s="163"/>
      <c r="G58" s="164">
        <f>SUMIF(AG59:AG59,"&lt;&gt;NOR",G59:G59)</f>
        <v>10360</v>
      </c>
      <c r="H58" s="158"/>
      <c r="I58" s="158">
        <f>SUM(I59:I59)</f>
        <v>0</v>
      </c>
      <c r="J58" s="158"/>
      <c r="K58" s="158">
        <f>SUM(K59:K59)</f>
        <v>0</v>
      </c>
      <c r="L58" s="158"/>
      <c r="M58" s="158">
        <f>SUM(M59:M59)</f>
        <v>12535.6</v>
      </c>
      <c r="N58" s="158"/>
      <c r="O58" s="158">
        <f>SUM(O59:O59)</f>
        <v>0.19</v>
      </c>
      <c r="P58" s="158"/>
      <c r="Q58" s="158">
        <f>SUM(Q59:Q59)</f>
        <v>0</v>
      </c>
      <c r="R58" s="158"/>
      <c r="S58" s="158"/>
      <c r="T58" s="158"/>
      <c r="U58" s="158"/>
      <c r="V58" s="158">
        <f>SUM(V59:V59)</f>
        <v>15.94</v>
      </c>
      <c r="W58" s="158"/>
      <c r="X58" s="158"/>
      <c r="AG58" t="s">
        <v>148</v>
      </c>
    </row>
    <row r="59" spans="1:60" outlineLevel="1" x14ac:dyDescent="0.2">
      <c r="A59" s="171">
        <v>41</v>
      </c>
      <c r="B59" s="172" t="s">
        <v>238</v>
      </c>
      <c r="C59" s="179" t="s">
        <v>239</v>
      </c>
      <c r="D59" s="173" t="s">
        <v>151</v>
      </c>
      <c r="E59" s="174">
        <v>56</v>
      </c>
      <c r="F59" s="175">
        <v>185</v>
      </c>
      <c r="G59" s="176">
        <f>ROUND(E59*F59,2)</f>
        <v>10360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12535.6</v>
      </c>
      <c r="N59" s="156">
        <v>3.3899999999999998E-3</v>
      </c>
      <c r="O59" s="156">
        <f>ROUND(E59*N59,2)</f>
        <v>0.19</v>
      </c>
      <c r="P59" s="156">
        <v>0</v>
      </c>
      <c r="Q59" s="156">
        <f>ROUND(E59*P59,2)</f>
        <v>0</v>
      </c>
      <c r="R59" s="156"/>
      <c r="S59" s="156" t="s">
        <v>152</v>
      </c>
      <c r="T59" s="156" t="s">
        <v>153</v>
      </c>
      <c r="U59" s="156">
        <v>0.28470000000000001</v>
      </c>
      <c r="V59" s="156">
        <f>ROUND(E59*U59,2)</f>
        <v>15.94</v>
      </c>
      <c r="W59" s="156"/>
      <c r="X59" s="156" t="s">
        <v>154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155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59" t="s">
        <v>147</v>
      </c>
      <c r="B60" s="160" t="s">
        <v>115</v>
      </c>
      <c r="C60" s="178" t="s">
        <v>116</v>
      </c>
      <c r="D60" s="161"/>
      <c r="E60" s="162"/>
      <c r="F60" s="163"/>
      <c r="G60" s="164">
        <f>SUMIF(AG61:AG61,"&lt;&gt;NOR",G61:G61)</f>
        <v>2706</v>
      </c>
      <c r="H60" s="158"/>
      <c r="I60" s="158">
        <f>SUM(I61:I61)</f>
        <v>0</v>
      </c>
      <c r="J60" s="158"/>
      <c r="K60" s="158">
        <f>SUM(K61:K61)</f>
        <v>0</v>
      </c>
      <c r="L60" s="158"/>
      <c r="M60" s="158">
        <f>SUM(M61:M61)</f>
        <v>3274.2599999999998</v>
      </c>
      <c r="N60" s="158"/>
      <c r="O60" s="158">
        <f>SUM(O61:O61)</f>
        <v>0</v>
      </c>
      <c r="P60" s="158"/>
      <c r="Q60" s="158">
        <f>SUM(Q61:Q61)</f>
        <v>0</v>
      </c>
      <c r="R60" s="158"/>
      <c r="S60" s="158"/>
      <c r="T60" s="158"/>
      <c r="U60" s="158"/>
      <c r="V60" s="158">
        <f>SUM(V61:V61)</f>
        <v>8.18</v>
      </c>
      <c r="W60" s="158"/>
      <c r="X60" s="158"/>
      <c r="AG60" t="s">
        <v>148</v>
      </c>
    </row>
    <row r="61" spans="1:60" outlineLevel="1" x14ac:dyDescent="0.2">
      <c r="A61" s="171">
        <v>42</v>
      </c>
      <c r="B61" s="172" t="s">
        <v>240</v>
      </c>
      <c r="C61" s="179" t="s">
        <v>241</v>
      </c>
      <c r="D61" s="173" t="s">
        <v>176</v>
      </c>
      <c r="E61" s="174">
        <v>33</v>
      </c>
      <c r="F61" s="175">
        <v>82</v>
      </c>
      <c r="G61" s="176">
        <f>ROUND(E61*F61,2)</f>
        <v>2706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3274.2599999999998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6"/>
      <c r="S61" s="156" t="s">
        <v>152</v>
      </c>
      <c r="T61" s="156" t="s">
        <v>153</v>
      </c>
      <c r="U61" s="156">
        <v>0.248</v>
      </c>
      <c r="V61" s="156">
        <f>ROUND(E61*U61,2)</f>
        <v>8.18</v>
      </c>
      <c r="W61" s="156"/>
      <c r="X61" s="156" t="s">
        <v>154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155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59" t="s">
        <v>147</v>
      </c>
      <c r="B62" s="160" t="s">
        <v>117</v>
      </c>
      <c r="C62" s="178" t="s">
        <v>118</v>
      </c>
      <c r="D62" s="161"/>
      <c r="E62" s="162"/>
      <c r="F62" s="163"/>
      <c r="G62" s="164">
        <f>SUMIF(AG63:AG79,"&lt;&gt;NOR",G63:G79)</f>
        <v>149186.41</v>
      </c>
      <c r="H62" s="158"/>
      <c r="I62" s="158">
        <f>SUM(I63:I79)</f>
        <v>0</v>
      </c>
      <c r="J62" s="158"/>
      <c r="K62" s="158">
        <f>SUM(K63:K79)</f>
        <v>0</v>
      </c>
      <c r="L62" s="158"/>
      <c r="M62" s="158">
        <f>SUM(M63:M79)</f>
        <v>180515.55609999999</v>
      </c>
      <c r="N62" s="158"/>
      <c r="O62" s="158">
        <f>SUM(O63:O79)</f>
        <v>0</v>
      </c>
      <c r="P62" s="158"/>
      <c r="Q62" s="158">
        <f>SUM(Q63:Q79)</f>
        <v>0</v>
      </c>
      <c r="R62" s="158"/>
      <c r="S62" s="158"/>
      <c r="T62" s="158"/>
      <c r="U62" s="158"/>
      <c r="V62" s="158">
        <f>SUM(V63:V79)</f>
        <v>289.74</v>
      </c>
      <c r="W62" s="158"/>
      <c r="X62" s="158"/>
      <c r="AG62" t="s">
        <v>148</v>
      </c>
    </row>
    <row r="63" spans="1:60" outlineLevel="1" x14ac:dyDescent="0.2">
      <c r="A63" s="171">
        <v>43</v>
      </c>
      <c r="B63" s="172" t="s">
        <v>242</v>
      </c>
      <c r="C63" s="179" t="s">
        <v>243</v>
      </c>
      <c r="D63" s="173" t="s">
        <v>244</v>
      </c>
      <c r="E63" s="174">
        <v>60</v>
      </c>
      <c r="F63" s="175">
        <v>10</v>
      </c>
      <c r="G63" s="176">
        <f t="shared" ref="G63:G79" si="21">ROUND(E63*F63,2)</f>
        <v>600</v>
      </c>
      <c r="H63" s="157"/>
      <c r="I63" s="156">
        <f t="shared" ref="I63:I79" si="22">ROUND(E63*H63,2)</f>
        <v>0</v>
      </c>
      <c r="J63" s="157"/>
      <c r="K63" s="156">
        <f t="shared" ref="K63:K79" si="23">ROUND(E63*J63,2)</f>
        <v>0</v>
      </c>
      <c r="L63" s="156">
        <v>21</v>
      </c>
      <c r="M63" s="156">
        <f t="shared" ref="M63:M79" si="24">G63*(1+L63/100)</f>
        <v>726</v>
      </c>
      <c r="N63" s="156">
        <v>0</v>
      </c>
      <c r="O63" s="156">
        <f t="shared" ref="O63:O79" si="25">ROUND(E63*N63,2)</f>
        <v>0</v>
      </c>
      <c r="P63" s="156">
        <v>0</v>
      </c>
      <c r="Q63" s="156">
        <f t="shared" ref="Q63:Q79" si="26">ROUND(E63*P63,2)</f>
        <v>0</v>
      </c>
      <c r="R63" s="156"/>
      <c r="S63" s="156" t="s">
        <v>152</v>
      </c>
      <c r="T63" s="156" t="s">
        <v>153</v>
      </c>
      <c r="U63" s="156">
        <v>0</v>
      </c>
      <c r="V63" s="156">
        <f t="shared" ref="V63:V79" si="27">ROUND(E63*U63,2)</f>
        <v>0</v>
      </c>
      <c r="W63" s="156"/>
      <c r="X63" s="156" t="s">
        <v>154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155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1">
        <v>44</v>
      </c>
      <c r="B64" s="172" t="s">
        <v>245</v>
      </c>
      <c r="C64" s="179" t="s">
        <v>246</v>
      </c>
      <c r="D64" s="173" t="s">
        <v>171</v>
      </c>
      <c r="E64" s="174">
        <v>1</v>
      </c>
      <c r="F64" s="175">
        <v>1940</v>
      </c>
      <c r="G64" s="176">
        <f t="shared" si="21"/>
        <v>1940</v>
      </c>
      <c r="H64" s="157"/>
      <c r="I64" s="156">
        <f t="shared" si="22"/>
        <v>0</v>
      </c>
      <c r="J64" s="157"/>
      <c r="K64" s="156">
        <f t="shared" si="23"/>
        <v>0</v>
      </c>
      <c r="L64" s="156">
        <v>21</v>
      </c>
      <c r="M64" s="156">
        <f t="shared" si="24"/>
        <v>2347.4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6"/>
      <c r="S64" s="156" t="s">
        <v>152</v>
      </c>
      <c r="T64" s="156" t="s">
        <v>153</v>
      </c>
      <c r="U64" s="156">
        <v>8.84</v>
      </c>
      <c r="V64" s="156">
        <f t="shared" si="27"/>
        <v>8.84</v>
      </c>
      <c r="W64" s="156"/>
      <c r="X64" s="156" t="s">
        <v>154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155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1">
        <v>45</v>
      </c>
      <c r="B65" s="172" t="s">
        <v>247</v>
      </c>
      <c r="C65" s="179" t="s">
        <v>248</v>
      </c>
      <c r="D65" s="173" t="s">
        <v>249</v>
      </c>
      <c r="E65" s="174">
        <v>600</v>
      </c>
      <c r="F65" s="175">
        <v>19</v>
      </c>
      <c r="G65" s="176">
        <f t="shared" si="21"/>
        <v>11400</v>
      </c>
      <c r="H65" s="157"/>
      <c r="I65" s="156">
        <f t="shared" si="22"/>
        <v>0</v>
      </c>
      <c r="J65" s="157"/>
      <c r="K65" s="156">
        <f t="shared" si="23"/>
        <v>0</v>
      </c>
      <c r="L65" s="156">
        <v>21</v>
      </c>
      <c r="M65" s="156">
        <f t="shared" si="24"/>
        <v>13794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6"/>
      <c r="S65" s="156" t="s">
        <v>152</v>
      </c>
      <c r="T65" s="156" t="s">
        <v>153</v>
      </c>
      <c r="U65" s="156">
        <v>0</v>
      </c>
      <c r="V65" s="156">
        <f t="shared" si="27"/>
        <v>0</v>
      </c>
      <c r="W65" s="156"/>
      <c r="X65" s="156" t="s">
        <v>154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155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1">
        <v>46</v>
      </c>
      <c r="B66" s="172" t="s">
        <v>250</v>
      </c>
      <c r="C66" s="179" t="s">
        <v>251</v>
      </c>
      <c r="D66" s="173" t="s">
        <v>249</v>
      </c>
      <c r="E66" s="174">
        <v>60</v>
      </c>
      <c r="F66" s="175">
        <v>146</v>
      </c>
      <c r="G66" s="176">
        <f t="shared" si="21"/>
        <v>8760</v>
      </c>
      <c r="H66" s="157"/>
      <c r="I66" s="156">
        <f t="shared" si="22"/>
        <v>0</v>
      </c>
      <c r="J66" s="157"/>
      <c r="K66" s="156">
        <f t="shared" si="23"/>
        <v>0</v>
      </c>
      <c r="L66" s="156">
        <v>21</v>
      </c>
      <c r="M66" s="156">
        <f t="shared" si="24"/>
        <v>10599.6</v>
      </c>
      <c r="N66" s="156">
        <v>0</v>
      </c>
      <c r="O66" s="156">
        <f t="shared" si="25"/>
        <v>0</v>
      </c>
      <c r="P66" s="156">
        <v>0</v>
      </c>
      <c r="Q66" s="156">
        <f t="shared" si="26"/>
        <v>0</v>
      </c>
      <c r="R66" s="156"/>
      <c r="S66" s="156" t="s">
        <v>152</v>
      </c>
      <c r="T66" s="156" t="s">
        <v>153</v>
      </c>
      <c r="U66" s="156">
        <v>0</v>
      </c>
      <c r="V66" s="156">
        <f t="shared" si="27"/>
        <v>0</v>
      </c>
      <c r="W66" s="156"/>
      <c r="X66" s="156" t="s">
        <v>154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155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1">
        <v>47</v>
      </c>
      <c r="B67" s="172" t="s">
        <v>252</v>
      </c>
      <c r="C67" s="179" t="s">
        <v>253</v>
      </c>
      <c r="D67" s="173" t="s">
        <v>254</v>
      </c>
      <c r="E67" s="174">
        <v>134.59473</v>
      </c>
      <c r="F67" s="175">
        <v>39</v>
      </c>
      <c r="G67" s="176">
        <f t="shared" si="21"/>
        <v>5249.19</v>
      </c>
      <c r="H67" s="157"/>
      <c r="I67" s="156">
        <f t="shared" si="22"/>
        <v>0</v>
      </c>
      <c r="J67" s="157"/>
      <c r="K67" s="156">
        <f t="shared" si="23"/>
        <v>0</v>
      </c>
      <c r="L67" s="156">
        <v>21</v>
      </c>
      <c r="M67" s="156">
        <f t="shared" si="24"/>
        <v>6351.5198999999993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6"/>
      <c r="S67" s="156" t="s">
        <v>152</v>
      </c>
      <c r="T67" s="156" t="s">
        <v>153</v>
      </c>
      <c r="U67" s="156">
        <v>0.55000000000000004</v>
      </c>
      <c r="V67" s="156">
        <f t="shared" si="27"/>
        <v>74.03</v>
      </c>
      <c r="W67" s="156"/>
      <c r="X67" s="156" t="s">
        <v>154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255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1">
        <v>48</v>
      </c>
      <c r="B68" s="172" t="s">
        <v>256</v>
      </c>
      <c r="C68" s="179" t="s">
        <v>257</v>
      </c>
      <c r="D68" s="173" t="s">
        <v>254</v>
      </c>
      <c r="E68" s="174">
        <v>134.59473</v>
      </c>
      <c r="F68" s="175">
        <v>243</v>
      </c>
      <c r="G68" s="176">
        <f t="shared" si="21"/>
        <v>32706.52</v>
      </c>
      <c r="H68" s="157"/>
      <c r="I68" s="156">
        <f t="shared" si="22"/>
        <v>0</v>
      </c>
      <c r="J68" s="157"/>
      <c r="K68" s="156">
        <f t="shared" si="23"/>
        <v>0</v>
      </c>
      <c r="L68" s="156">
        <v>21</v>
      </c>
      <c r="M68" s="156">
        <f t="shared" si="24"/>
        <v>39574.889199999998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6"/>
      <c r="S68" s="156" t="s">
        <v>152</v>
      </c>
      <c r="T68" s="156" t="s">
        <v>153</v>
      </c>
      <c r="U68" s="156">
        <v>0.94199999999999995</v>
      </c>
      <c r="V68" s="156">
        <f t="shared" si="27"/>
        <v>126.79</v>
      </c>
      <c r="W68" s="156"/>
      <c r="X68" s="156" t="s">
        <v>154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255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1">
        <v>49</v>
      </c>
      <c r="B69" s="172" t="s">
        <v>258</v>
      </c>
      <c r="C69" s="179" t="s">
        <v>259</v>
      </c>
      <c r="D69" s="173" t="s">
        <v>254</v>
      </c>
      <c r="E69" s="174">
        <v>134.59473</v>
      </c>
      <c r="F69" s="175">
        <v>29</v>
      </c>
      <c r="G69" s="176">
        <f t="shared" si="21"/>
        <v>3903.25</v>
      </c>
      <c r="H69" s="157"/>
      <c r="I69" s="156">
        <f t="shared" si="22"/>
        <v>0</v>
      </c>
      <c r="J69" s="157"/>
      <c r="K69" s="156">
        <f t="shared" si="23"/>
        <v>0</v>
      </c>
      <c r="L69" s="156">
        <v>21</v>
      </c>
      <c r="M69" s="156">
        <f t="shared" si="24"/>
        <v>4722.9324999999999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6"/>
      <c r="S69" s="156" t="s">
        <v>152</v>
      </c>
      <c r="T69" s="156" t="s">
        <v>153</v>
      </c>
      <c r="U69" s="156">
        <v>0.105</v>
      </c>
      <c r="V69" s="156">
        <f t="shared" si="27"/>
        <v>14.13</v>
      </c>
      <c r="W69" s="156"/>
      <c r="X69" s="156" t="s">
        <v>154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255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1">
        <v>50</v>
      </c>
      <c r="B70" s="172" t="s">
        <v>260</v>
      </c>
      <c r="C70" s="179" t="s">
        <v>261</v>
      </c>
      <c r="D70" s="173" t="s">
        <v>254</v>
      </c>
      <c r="E70" s="174">
        <v>134.59473</v>
      </c>
      <c r="F70" s="175">
        <v>194</v>
      </c>
      <c r="G70" s="176">
        <f t="shared" si="21"/>
        <v>26111.38</v>
      </c>
      <c r="H70" s="157"/>
      <c r="I70" s="156">
        <f t="shared" si="22"/>
        <v>0</v>
      </c>
      <c r="J70" s="157"/>
      <c r="K70" s="156">
        <f t="shared" si="23"/>
        <v>0</v>
      </c>
      <c r="L70" s="156">
        <v>21</v>
      </c>
      <c r="M70" s="156">
        <f t="shared" si="24"/>
        <v>31594.769800000002</v>
      </c>
      <c r="N70" s="156">
        <v>0</v>
      </c>
      <c r="O70" s="156">
        <f t="shared" si="25"/>
        <v>0</v>
      </c>
      <c r="P70" s="156">
        <v>0</v>
      </c>
      <c r="Q70" s="156">
        <f t="shared" si="26"/>
        <v>0</v>
      </c>
      <c r="R70" s="156"/>
      <c r="S70" s="156" t="s">
        <v>152</v>
      </c>
      <c r="T70" s="156" t="s">
        <v>153</v>
      </c>
      <c r="U70" s="156">
        <v>0.49</v>
      </c>
      <c r="V70" s="156">
        <f t="shared" si="27"/>
        <v>65.95</v>
      </c>
      <c r="W70" s="156"/>
      <c r="X70" s="156" t="s">
        <v>154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255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1">
        <v>51</v>
      </c>
      <c r="B71" s="172" t="s">
        <v>262</v>
      </c>
      <c r="C71" s="179" t="s">
        <v>263</v>
      </c>
      <c r="D71" s="173" t="s">
        <v>254</v>
      </c>
      <c r="E71" s="174">
        <v>381.99275999999998</v>
      </c>
      <c r="F71" s="175">
        <v>12</v>
      </c>
      <c r="G71" s="176">
        <f t="shared" si="21"/>
        <v>4583.91</v>
      </c>
      <c r="H71" s="157"/>
      <c r="I71" s="156">
        <f t="shared" si="22"/>
        <v>0</v>
      </c>
      <c r="J71" s="157"/>
      <c r="K71" s="156">
        <f t="shared" si="23"/>
        <v>0</v>
      </c>
      <c r="L71" s="156">
        <v>21</v>
      </c>
      <c r="M71" s="156">
        <f t="shared" si="24"/>
        <v>5546.5310999999992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6"/>
      <c r="S71" s="156" t="s">
        <v>152</v>
      </c>
      <c r="T71" s="156" t="s">
        <v>153</v>
      </c>
      <c r="U71" s="156">
        <v>0</v>
      </c>
      <c r="V71" s="156">
        <f t="shared" si="27"/>
        <v>0</v>
      </c>
      <c r="W71" s="156"/>
      <c r="X71" s="156" t="s">
        <v>154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155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1">
        <v>52</v>
      </c>
      <c r="B72" s="172" t="s">
        <v>264</v>
      </c>
      <c r="C72" s="179" t="s">
        <v>265</v>
      </c>
      <c r="D72" s="173" t="s">
        <v>254</v>
      </c>
      <c r="E72" s="174">
        <v>52.167999999999999</v>
      </c>
      <c r="F72" s="175">
        <v>291</v>
      </c>
      <c r="G72" s="176">
        <f t="shared" si="21"/>
        <v>15180.89</v>
      </c>
      <c r="H72" s="157"/>
      <c r="I72" s="156">
        <f t="shared" si="22"/>
        <v>0</v>
      </c>
      <c r="J72" s="157"/>
      <c r="K72" s="156">
        <f t="shared" si="23"/>
        <v>0</v>
      </c>
      <c r="L72" s="156">
        <v>21</v>
      </c>
      <c r="M72" s="156">
        <f t="shared" si="24"/>
        <v>18368.876899999999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6"/>
      <c r="S72" s="156" t="s">
        <v>266</v>
      </c>
      <c r="T72" s="156" t="s">
        <v>267</v>
      </c>
      <c r="U72" s="156">
        <v>0</v>
      </c>
      <c r="V72" s="156">
        <f t="shared" si="27"/>
        <v>0</v>
      </c>
      <c r="W72" s="156"/>
      <c r="X72" s="156" t="s">
        <v>154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155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1">
        <v>53</v>
      </c>
      <c r="B73" s="172" t="s">
        <v>268</v>
      </c>
      <c r="C73" s="179" t="s">
        <v>269</v>
      </c>
      <c r="D73" s="173" t="s">
        <v>254</v>
      </c>
      <c r="E73" s="174">
        <v>4.38</v>
      </c>
      <c r="F73" s="175">
        <v>2110</v>
      </c>
      <c r="G73" s="176">
        <f t="shared" si="21"/>
        <v>9241.7999999999993</v>
      </c>
      <c r="H73" s="157"/>
      <c r="I73" s="156">
        <f t="shared" si="22"/>
        <v>0</v>
      </c>
      <c r="J73" s="157"/>
      <c r="K73" s="156">
        <f t="shared" si="23"/>
        <v>0</v>
      </c>
      <c r="L73" s="156">
        <v>21</v>
      </c>
      <c r="M73" s="156">
        <f t="shared" si="24"/>
        <v>11182.578</v>
      </c>
      <c r="N73" s="156">
        <v>0</v>
      </c>
      <c r="O73" s="156">
        <f t="shared" si="25"/>
        <v>0</v>
      </c>
      <c r="P73" s="156">
        <v>0</v>
      </c>
      <c r="Q73" s="156">
        <f t="shared" si="26"/>
        <v>0</v>
      </c>
      <c r="R73" s="156"/>
      <c r="S73" s="156" t="s">
        <v>152</v>
      </c>
      <c r="T73" s="156" t="s">
        <v>153</v>
      </c>
      <c r="U73" s="156">
        <v>0</v>
      </c>
      <c r="V73" s="156">
        <f t="shared" si="27"/>
        <v>0</v>
      </c>
      <c r="W73" s="156"/>
      <c r="X73" s="156" t="s">
        <v>154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155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1">
        <v>54</v>
      </c>
      <c r="B74" s="172" t="s">
        <v>270</v>
      </c>
      <c r="C74" s="179" t="s">
        <v>271</v>
      </c>
      <c r="D74" s="173" t="s">
        <v>254</v>
      </c>
      <c r="E74" s="174">
        <v>0.97</v>
      </c>
      <c r="F74" s="175">
        <v>1334</v>
      </c>
      <c r="G74" s="176">
        <f t="shared" si="21"/>
        <v>1293.98</v>
      </c>
      <c r="H74" s="157"/>
      <c r="I74" s="156">
        <f t="shared" si="22"/>
        <v>0</v>
      </c>
      <c r="J74" s="157"/>
      <c r="K74" s="156">
        <f t="shared" si="23"/>
        <v>0</v>
      </c>
      <c r="L74" s="156">
        <v>21</v>
      </c>
      <c r="M74" s="156">
        <f t="shared" si="24"/>
        <v>1565.7157999999999</v>
      </c>
      <c r="N74" s="156">
        <v>0</v>
      </c>
      <c r="O74" s="156">
        <f t="shared" si="25"/>
        <v>0</v>
      </c>
      <c r="P74" s="156">
        <v>0</v>
      </c>
      <c r="Q74" s="156">
        <f t="shared" si="26"/>
        <v>0</v>
      </c>
      <c r="R74" s="156"/>
      <c r="S74" s="156" t="s">
        <v>152</v>
      </c>
      <c r="T74" s="156" t="s">
        <v>153</v>
      </c>
      <c r="U74" s="156">
        <v>0</v>
      </c>
      <c r="V74" s="156">
        <f t="shared" si="27"/>
        <v>0</v>
      </c>
      <c r="W74" s="156"/>
      <c r="X74" s="156" t="s">
        <v>154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155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1">
        <v>55</v>
      </c>
      <c r="B75" s="172" t="s">
        <v>272</v>
      </c>
      <c r="C75" s="179" t="s">
        <v>273</v>
      </c>
      <c r="D75" s="173" t="s">
        <v>254</v>
      </c>
      <c r="E75" s="174">
        <v>0.1</v>
      </c>
      <c r="F75" s="175">
        <v>2110</v>
      </c>
      <c r="G75" s="176">
        <f t="shared" si="21"/>
        <v>211</v>
      </c>
      <c r="H75" s="157"/>
      <c r="I75" s="156">
        <f t="shared" si="22"/>
        <v>0</v>
      </c>
      <c r="J75" s="157"/>
      <c r="K75" s="156">
        <f t="shared" si="23"/>
        <v>0</v>
      </c>
      <c r="L75" s="156">
        <v>21</v>
      </c>
      <c r="M75" s="156">
        <f t="shared" si="24"/>
        <v>255.31</v>
      </c>
      <c r="N75" s="156">
        <v>0</v>
      </c>
      <c r="O75" s="156">
        <f t="shared" si="25"/>
        <v>0</v>
      </c>
      <c r="P75" s="156">
        <v>0</v>
      </c>
      <c r="Q75" s="156">
        <f t="shared" si="26"/>
        <v>0</v>
      </c>
      <c r="R75" s="156"/>
      <c r="S75" s="156" t="s">
        <v>152</v>
      </c>
      <c r="T75" s="156" t="s">
        <v>153</v>
      </c>
      <c r="U75" s="156">
        <v>0</v>
      </c>
      <c r="V75" s="156">
        <f t="shared" si="27"/>
        <v>0</v>
      </c>
      <c r="W75" s="156"/>
      <c r="X75" s="156" t="s">
        <v>154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155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1">
        <v>56</v>
      </c>
      <c r="B76" s="172" t="s">
        <v>274</v>
      </c>
      <c r="C76" s="179" t="s">
        <v>275</v>
      </c>
      <c r="D76" s="173" t="s">
        <v>254</v>
      </c>
      <c r="E76" s="174">
        <v>35.39</v>
      </c>
      <c r="F76" s="175">
        <v>291</v>
      </c>
      <c r="G76" s="176">
        <f t="shared" si="21"/>
        <v>10298.49</v>
      </c>
      <c r="H76" s="157"/>
      <c r="I76" s="156">
        <f t="shared" si="22"/>
        <v>0</v>
      </c>
      <c r="J76" s="157"/>
      <c r="K76" s="156">
        <f t="shared" si="23"/>
        <v>0</v>
      </c>
      <c r="L76" s="156">
        <v>21</v>
      </c>
      <c r="M76" s="156">
        <f t="shared" si="24"/>
        <v>12461.1729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6"/>
      <c r="S76" s="156" t="s">
        <v>152</v>
      </c>
      <c r="T76" s="156" t="s">
        <v>153</v>
      </c>
      <c r="U76" s="156">
        <v>0</v>
      </c>
      <c r="V76" s="156">
        <f t="shared" si="27"/>
        <v>0</v>
      </c>
      <c r="W76" s="156"/>
      <c r="X76" s="156" t="s">
        <v>154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155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1">
        <v>57</v>
      </c>
      <c r="B77" s="172" t="s">
        <v>276</v>
      </c>
      <c r="C77" s="179" t="s">
        <v>277</v>
      </c>
      <c r="D77" s="173" t="s">
        <v>254</v>
      </c>
      <c r="E77" s="174">
        <v>16.75</v>
      </c>
      <c r="F77" s="175">
        <v>873</v>
      </c>
      <c r="G77" s="176">
        <f t="shared" si="21"/>
        <v>14622.75</v>
      </c>
      <c r="H77" s="157"/>
      <c r="I77" s="156">
        <f t="shared" si="22"/>
        <v>0</v>
      </c>
      <c r="J77" s="157"/>
      <c r="K77" s="156">
        <f t="shared" si="23"/>
        <v>0</v>
      </c>
      <c r="L77" s="156">
        <v>21</v>
      </c>
      <c r="M77" s="156">
        <f t="shared" si="24"/>
        <v>17693.5275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6"/>
      <c r="S77" s="156" t="s">
        <v>152</v>
      </c>
      <c r="T77" s="156" t="s">
        <v>153</v>
      </c>
      <c r="U77" s="156">
        <v>0</v>
      </c>
      <c r="V77" s="156">
        <f t="shared" si="27"/>
        <v>0</v>
      </c>
      <c r="W77" s="156"/>
      <c r="X77" s="156" t="s">
        <v>154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155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1">
        <v>58</v>
      </c>
      <c r="B78" s="172" t="s">
        <v>278</v>
      </c>
      <c r="C78" s="179" t="s">
        <v>279</v>
      </c>
      <c r="D78" s="173" t="s">
        <v>254</v>
      </c>
      <c r="E78" s="174">
        <v>0.28999999999999998</v>
      </c>
      <c r="F78" s="175">
        <v>2425</v>
      </c>
      <c r="G78" s="176">
        <f t="shared" si="21"/>
        <v>703.25</v>
      </c>
      <c r="H78" s="157"/>
      <c r="I78" s="156">
        <f t="shared" si="22"/>
        <v>0</v>
      </c>
      <c r="J78" s="157"/>
      <c r="K78" s="156">
        <f t="shared" si="23"/>
        <v>0</v>
      </c>
      <c r="L78" s="156">
        <v>21</v>
      </c>
      <c r="M78" s="156">
        <f t="shared" si="24"/>
        <v>850.9325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6"/>
      <c r="S78" s="156" t="s">
        <v>152</v>
      </c>
      <c r="T78" s="156" t="s">
        <v>153</v>
      </c>
      <c r="U78" s="156">
        <v>0</v>
      </c>
      <c r="V78" s="156">
        <f t="shared" si="27"/>
        <v>0</v>
      </c>
      <c r="W78" s="156"/>
      <c r="X78" s="156" t="s">
        <v>154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5">
        <v>59</v>
      </c>
      <c r="B79" s="166" t="s">
        <v>280</v>
      </c>
      <c r="C79" s="180" t="s">
        <v>281</v>
      </c>
      <c r="D79" s="167" t="s">
        <v>254</v>
      </c>
      <c r="E79" s="168">
        <v>23.8</v>
      </c>
      <c r="F79" s="169">
        <v>100</v>
      </c>
      <c r="G79" s="170">
        <f t="shared" si="21"/>
        <v>2380</v>
      </c>
      <c r="H79" s="157"/>
      <c r="I79" s="156">
        <f t="shared" si="22"/>
        <v>0</v>
      </c>
      <c r="J79" s="157"/>
      <c r="K79" s="156">
        <f t="shared" si="23"/>
        <v>0</v>
      </c>
      <c r="L79" s="156">
        <v>21</v>
      </c>
      <c r="M79" s="156">
        <f t="shared" si="24"/>
        <v>2879.7999999999997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6"/>
      <c r="S79" s="156" t="s">
        <v>152</v>
      </c>
      <c r="T79" s="156" t="s">
        <v>153</v>
      </c>
      <c r="U79" s="156">
        <v>0</v>
      </c>
      <c r="V79" s="156">
        <f t="shared" si="27"/>
        <v>0</v>
      </c>
      <c r="W79" s="156"/>
      <c r="X79" s="156" t="s">
        <v>154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155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3"/>
      <c r="B80" s="4"/>
      <c r="C80" s="181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134</v>
      </c>
    </row>
    <row r="81" spans="1:33" x14ac:dyDescent="0.2">
      <c r="A81" s="152"/>
      <c r="B81" s="153" t="s">
        <v>31</v>
      </c>
      <c r="C81" s="182"/>
      <c r="D81" s="154"/>
      <c r="E81" s="155"/>
      <c r="F81" s="155"/>
      <c r="G81" s="177">
        <f>G8+G10+G29+G31+G34+G36+G45+G52+G54+G56+G58+G60+G62</f>
        <v>427387.27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427387.26999999996</v>
      </c>
      <c r="AG81" t="s">
        <v>282</v>
      </c>
    </row>
    <row r="82" spans="1:33" x14ac:dyDescent="0.2">
      <c r="A82" s="3"/>
      <c r="B82" s="4"/>
      <c r="C82" s="18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181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59" t="s">
        <v>283</v>
      </c>
      <c r="B84" s="259"/>
      <c r="C84" s="260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40"/>
      <c r="B85" s="241"/>
      <c r="C85" s="242"/>
      <c r="D85" s="241"/>
      <c r="E85" s="241"/>
      <c r="F85" s="241"/>
      <c r="G85" s="24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G85" t="s">
        <v>284</v>
      </c>
    </row>
    <row r="86" spans="1:33" x14ac:dyDescent="0.2">
      <c r="A86" s="244"/>
      <c r="B86" s="245"/>
      <c r="C86" s="246"/>
      <c r="D86" s="245"/>
      <c r="E86" s="245"/>
      <c r="F86" s="245"/>
      <c r="G86" s="24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244"/>
      <c r="B87" s="245"/>
      <c r="C87" s="246"/>
      <c r="D87" s="245"/>
      <c r="E87" s="245"/>
      <c r="F87" s="245"/>
      <c r="G87" s="24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44"/>
      <c r="B88" s="245"/>
      <c r="C88" s="246"/>
      <c r="D88" s="245"/>
      <c r="E88" s="245"/>
      <c r="F88" s="245"/>
      <c r="G88" s="24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248"/>
      <c r="B89" s="249"/>
      <c r="C89" s="250"/>
      <c r="D89" s="249"/>
      <c r="E89" s="249"/>
      <c r="F89" s="249"/>
      <c r="G89" s="25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A90" s="3"/>
      <c r="B90" s="4"/>
      <c r="C90" s="18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">
      <c r="C91" s="183"/>
      <c r="D91" s="10"/>
      <c r="AG91" t="s">
        <v>285</v>
      </c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5:G89"/>
    <mergeCell ref="A1:G1"/>
    <mergeCell ref="C2:G2"/>
    <mergeCell ref="C3:G3"/>
    <mergeCell ref="C4:G4"/>
    <mergeCell ref="A84:C8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7" activePane="bottomLeft" state="frozen"/>
      <selection pane="bottomLeft" activeCell="F137" sqref="F13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122</v>
      </c>
    </row>
    <row r="2" spans="1:60" ht="24.9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123</v>
      </c>
    </row>
    <row r="3" spans="1:60" ht="24.95" customHeight="1" x14ac:dyDescent="0.2">
      <c r="A3" s="141" t="s">
        <v>9</v>
      </c>
      <c r="B3" s="49" t="s">
        <v>52</v>
      </c>
      <c r="C3" s="253" t="s">
        <v>53</v>
      </c>
      <c r="D3" s="254"/>
      <c r="E3" s="254"/>
      <c r="F3" s="254"/>
      <c r="G3" s="255"/>
      <c r="AC3" s="123" t="s">
        <v>123</v>
      </c>
      <c r="AG3" t="s">
        <v>124</v>
      </c>
    </row>
    <row r="4" spans="1:60" ht="24.95" customHeight="1" x14ac:dyDescent="0.2">
      <c r="A4" s="142" t="s">
        <v>10</v>
      </c>
      <c r="B4" s="143" t="s">
        <v>55</v>
      </c>
      <c r="C4" s="256" t="s">
        <v>56</v>
      </c>
      <c r="D4" s="257"/>
      <c r="E4" s="257"/>
      <c r="F4" s="257"/>
      <c r="G4" s="258"/>
      <c r="AG4" t="s">
        <v>125</v>
      </c>
    </row>
    <row r="5" spans="1:60" x14ac:dyDescent="0.2">
      <c r="D5" s="10"/>
    </row>
    <row r="6" spans="1:60" ht="38.25" x14ac:dyDescent="0.2">
      <c r="A6" s="145" t="s">
        <v>126</v>
      </c>
      <c r="B6" s="147" t="s">
        <v>127</v>
      </c>
      <c r="C6" s="147" t="s">
        <v>128</v>
      </c>
      <c r="D6" s="146" t="s">
        <v>129</v>
      </c>
      <c r="E6" s="145" t="s">
        <v>130</v>
      </c>
      <c r="F6" s="144" t="s">
        <v>131</v>
      </c>
      <c r="G6" s="145" t="s">
        <v>31</v>
      </c>
      <c r="H6" s="148" t="s">
        <v>32</v>
      </c>
      <c r="I6" s="148" t="s">
        <v>132</v>
      </c>
      <c r="J6" s="148" t="s">
        <v>33</v>
      </c>
      <c r="K6" s="148" t="s">
        <v>133</v>
      </c>
      <c r="L6" s="148" t="s">
        <v>134</v>
      </c>
      <c r="M6" s="148" t="s">
        <v>135</v>
      </c>
      <c r="N6" s="148" t="s">
        <v>136</v>
      </c>
      <c r="O6" s="148" t="s">
        <v>137</v>
      </c>
      <c r="P6" s="148" t="s">
        <v>138</v>
      </c>
      <c r="Q6" s="148" t="s">
        <v>139</v>
      </c>
      <c r="R6" s="148" t="s">
        <v>140</v>
      </c>
      <c r="S6" s="148" t="s">
        <v>141</v>
      </c>
      <c r="T6" s="148" t="s">
        <v>142</v>
      </c>
      <c r="U6" s="148" t="s">
        <v>143</v>
      </c>
      <c r="V6" s="148" t="s">
        <v>144</v>
      </c>
      <c r="W6" s="148" t="s">
        <v>145</v>
      </c>
      <c r="X6" s="148" t="s">
        <v>146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9" t="s">
        <v>147</v>
      </c>
      <c r="B8" s="160" t="s">
        <v>65</v>
      </c>
      <c r="C8" s="178" t="s">
        <v>66</v>
      </c>
      <c r="D8" s="161"/>
      <c r="E8" s="162"/>
      <c r="F8" s="163"/>
      <c r="G8" s="164">
        <f>SUMIF(AG9:AG12,"&lt;&gt;NOR",G9:G12)</f>
        <v>11616.83</v>
      </c>
      <c r="H8" s="158"/>
      <c r="I8" s="158">
        <f>SUM(I9:I12)</f>
        <v>0</v>
      </c>
      <c r="J8" s="158"/>
      <c r="K8" s="158">
        <f>SUM(K9:K12)</f>
        <v>0</v>
      </c>
      <c r="L8" s="158"/>
      <c r="M8" s="158">
        <f>SUM(M9:M12)</f>
        <v>14056.364299999999</v>
      </c>
      <c r="N8" s="158"/>
      <c r="O8" s="158">
        <f>SUM(O9:O12)</f>
        <v>0</v>
      </c>
      <c r="P8" s="158"/>
      <c r="Q8" s="158">
        <f>SUM(Q9:Q12)</f>
        <v>2.2400000000000002</v>
      </c>
      <c r="R8" s="158"/>
      <c r="S8" s="158"/>
      <c r="T8" s="158"/>
      <c r="U8" s="158"/>
      <c r="V8" s="158">
        <f>SUM(V9:V12)</f>
        <v>14.02</v>
      </c>
      <c r="W8" s="158"/>
      <c r="X8" s="158"/>
      <c r="AG8" t="s">
        <v>148</v>
      </c>
    </row>
    <row r="9" spans="1:60" outlineLevel="1" x14ac:dyDescent="0.2">
      <c r="A9" s="171">
        <v>1</v>
      </c>
      <c r="B9" s="172" t="s">
        <v>286</v>
      </c>
      <c r="C9" s="179" t="s">
        <v>287</v>
      </c>
      <c r="D9" s="173" t="s">
        <v>160</v>
      </c>
      <c r="E9" s="174">
        <v>3.5720000000000001</v>
      </c>
      <c r="F9" s="175">
        <v>1236</v>
      </c>
      <c r="G9" s="176">
        <f>ROUND(E9*F9,2)</f>
        <v>4414.99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5342.1378999999997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152</v>
      </c>
      <c r="T9" s="156" t="s">
        <v>153</v>
      </c>
      <c r="U9" s="156">
        <v>3.5329999999999999</v>
      </c>
      <c r="V9" s="156">
        <f>ROUND(E9*U9,2)</f>
        <v>12.62</v>
      </c>
      <c r="W9" s="156"/>
      <c r="X9" s="156" t="s">
        <v>154</v>
      </c>
      <c r="Y9" s="149"/>
      <c r="Z9" s="149"/>
      <c r="AA9" s="149"/>
      <c r="AB9" s="149"/>
      <c r="AC9" s="149"/>
      <c r="AD9" s="149"/>
      <c r="AE9" s="149"/>
      <c r="AF9" s="149"/>
      <c r="AG9" s="149" t="s">
        <v>155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1">
        <v>2</v>
      </c>
      <c r="B10" s="172" t="s">
        <v>288</v>
      </c>
      <c r="C10" s="179" t="s">
        <v>289</v>
      </c>
      <c r="D10" s="173" t="s">
        <v>151</v>
      </c>
      <c r="E10" s="174">
        <v>7.92</v>
      </c>
      <c r="F10" s="175">
        <v>52</v>
      </c>
      <c r="G10" s="176">
        <f>ROUND(E10*F10,2)</f>
        <v>411.84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498.32639999999998</v>
      </c>
      <c r="N10" s="156">
        <v>0</v>
      </c>
      <c r="O10" s="156">
        <f>ROUND(E10*N10,2)</f>
        <v>0</v>
      </c>
      <c r="P10" s="156">
        <v>0.22500000000000001</v>
      </c>
      <c r="Q10" s="156">
        <f>ROUND(E10*P10,2)</f>
        <v>1.78</v>
      </c>
      <c r="R10" s="156"/>
      <c r="S10" s="156" t="s">
        <v>152</v>
      </c>
      <c r="T10" s="156" t="s">
        <v>153</v>
      </c>
      <c r="U10" s="156">
        <v>0.14199999999999999</v>
      </c>
      <c r="V10" s="156">
        <f>ROUND(E10*U10,2)</f>
        <v>1.1200000000000001</v>
      </c>
      <c r="W10" s="156"/>
      <c r="X10" s="156" t="s">
        <v>154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155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1">
        <v>3</v>
      </c>
      <c r="B11" s="172" t="s">
        <v>290</v>
      </c>
      <c r="C11" s="179" t="s">
        <v>291</v>
      </c>
      <c r="D11" s="173" t="s">
        <v>292</v>
      </c>
      <c r="E11" s="174">
        <v>1</v>
      </c>
      <c r="F11" s="175">
        <v>1940</v>
      </c>
      <c r="G11" s="176">
        <f>ROUND(E11*F11,2)</f>
        <v>1940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2347.4</v>
      </c>
      <c r="N11" s="156">
        <v>0</v>
      </c>
      <c r="O11" s="156">
        <f>ROUND(E11*N11,2)</f>
        <v>0</v>
      </c>
      <c r="P11" s="156">
        <v>0.22500000000000001</v>
      </c>
      <c r="Q11" s="156">
        <f>ROUND(E11*P11,2)</f>
        <v>0.23</v>
      </c>
      <c r="R11" s="156"/>
      <c r="S11" s="156" t="s">
        <v>293</v>
      </c>
      <c r="T11" s="156" t="s">
        <v>294</v>
      </c>
      <c r="U11" s="156">
        <v>0.14000000000000001</v>
      </c>
      <c r="V11" s="156">
        <f>ROUND(E11*U11,2)</f>
        <v>0.14000000000000001</v>
      </c>
      <c r="W11" s="156"/>
      <c r="X11" s="156" t="s">
        <v>154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1">
        <v>4</v>
      </c>
      <c r="B12" s="172" t="s">
        <v>295</v>
      </c>
      <c r="C12" s="179" t="s">
        <v>296</v>
      </c>
      <c r="D12" s="173" t="s">
        <v>292</v>
      </c>
      <c r="E12" s="174">
        <v>1</v>
      </c>
      <c r="F12" s="175">
        <v>4850</v>
      </c>
      <c r="G12" s="176">
        <f>ROUND(E12*F12,2)</f>
        <v>4850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5868.5</v>
      </c>
      <c r="N12" s="156">
        <v>0</v>
      </c>
      <c r="O12" s="156">
        <f>ROUND(E12*N12,2)</f>
        <v>0</v>
      </c>
      <c r="P12" s="156">
        <v>0.22500000000000001</v>
      </c>
      <c r="Q12" s="156">
        <f>ROUND(E12*P12,2)</f>
        <v>0.23</v>
      </c>
      <c r="R12" s="156"/>
      <c r="S12" s="156" t="s">
        <v>293</v>
      </c>
      <c r="T12" s="156" t="s">
        <v>294</v>
      </c>
      <c r="U12" s="156">
        <v>0.14000000000000001</v>
      </c>
      <c r="V12" s="156">
        <f>ROUND(E12*U12,2)</f>
        <v>0.14000000000000001</v>
      </c>
      <c r="W12" s="156"/>
      <c r="X12" s="156" t="s">
        <v>154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59" t="s">
        <v>147</v>
      </c>
      <c r="B13" s="160" t="s">
        <v>67</v>
      </c>
      <c r="C13" s="178" t="s">
        <v>68</v>
      </c>
      <c r="D13" s="161"/>
      <c r="E13" s="162"/>
      <c r="F13" s="163"/>
      <c r="G13" s="164">
        <f>SUMIF(AG14:AG17,"&lt;&gt;NOR",G14:G17)</f>
        <v>19018.62</v>
      </c>
      <c r="H13" s="158"/>
      <c r="I13" s="158">
        <f>SUM(I14:I17)</f>
        <v>0</v>
      </c>
      <c r="J13" s="158"/>
      <c r="K13" s="158">
        <f>SUM(K14:K17)</f>
        <v>0</v>
      </c>
      <c r="L13" s="158"/>
      <c r="M13" s="158">
        <f>SUM(M14:M17)</f>
        <v>23012.530200000001</v>
      </c>
      <c r="N13" s="158"/>
      <c r="O13" s="158">
        <f>SUM(O14:O17)</f>
        <v>5.3400000000000007</v>
      </c>
      <c r="P13" s="158"/>
      <c r="Q13" s="158">
        <f>SUM(Q14:Q17)</f>
        <v>0</v>
      </c>
      <c r="R13" s="158"/>
      <c r="S13" s="158"/>
      <c r="T13" s="158"/>
      <c r="U13" s="158"/>
      <c r="V13" s="158">
        <f>SUM(V14:V17)</f>
        <v>29.110000000000003</v>
      </c>
      <c r="W13" s="158"/>
      <c r="X13" s="158"/>
      <c r="AG13" t="s">
        <v>148</v>
      </c>
    </row>
    <row r="14" spans="1:60" outlineLevel="1" x14ac:dyDescent="0.2">
      <c r="A14" s="171">
        <v>5</v>
      </c>
      <c r="B14" s="172" t="s">
        <v>297</v>
      </c>
      <c r="C14" s="179" t="s">
        <v>298</v>
      </c>
      <c r="D14" s="173" t="s">
        <v>151</v>
      </c>
      <c r="E14" s="174">
        <v>54</v>
      </c>
      <c r="F14" s="175">
        <v>256</v>
      </c>
      <c r="G14" s="176">
        <f>ROUND(E14*F14,2)</f>
        <v>13824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16727.04</v>
      </c>
      <c r="N14" s="156">
        <v>1.289E-2</v>
      </c>
      <c r="O14" s="156">
        <f>ROUND(E14*N14,2)</f>
        <v>0.7</v>
      </c>
      <c r="P14" s="156">
        <v>0</v>
      </c>
      <c r="Q14" s="156">
        <f>ROUND(E14*P14,2)</f>
        <v>0</v>
      </c>
      <c r="R14" s="156"/>
      <c r="S14" s="156" t="s">
        <v>152</v>
      </c>
      <c r="T14" s="156" t="s">
        <v>153</v>
      </c>
      <c r="U14" s="156">
        <v>0.51400000000000001</v>
      </c>
      <c r="V14" s="156">
        <f>ROUND(E14*U14,2)</f>
        <v>27.76</v>
      </c>
      <c r="W14" s="156"/>
      <c r="X14" s="156" t="s">
        <v>154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1">
        <v>6</v>
      </c>
      <c r="B15" s="172" t="s">
        <v>299</v>
      </c>
      <c r="C15" s="179" t="s">
        <v>300</v>
      </c>
      <c r="D15" s="173" t="s">
        <v>160</v>
      </c>
      <c r="E15" s="174">
        <v>0.89</v>
      </c>
      <c r="F15" s="175">
        <v>2648</v>
      </c>
      <c r="G15" s="176">
        <f>ROUND(E15*F15,2)</f>
        <v>2356.7199999999998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2851.6311999999998</v>
      </c>
      <c r="N15" s="156">
        <v>2.5249999999999999</v>
      </c>
      <c r="O15" s="156">
        <f>ROUND(E15*N15,2)</f>
        <v>2.25</v>
      </c>
      <c r="P15" s="156">
        <v>0</v>
      </c>
      <c r="Q15" s="156">
        <f>ROUND(E15*P15,2)</f>
        <v>0</v>
      </c>
      <c r="R15" s="156"/>
      <c r="S15" s="156" t="s">
        <v>152</v>
      </c>
      <c r="T15" s="156" t="s">
        <v>153</v>
      </c>
      <c r="U15" s="156">
        <v>0.47699999999999998</v>
      </c>
      <c r="V15" s="156">
        <f>ROUND(E15*U15,2)</f>
        <v>0.42</v>
      </c>
      <c r="W15" s="156"/>
      <c r="X15" s="156" t="s">
        <v>154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1">
        <v>7</v>
      </c>
      <c r="B16" s="172" t="s">
        <v>301</v>
      </c>
      <c r="C16" s="179" t="s">
        <v>302</v>
      </c>
      <c r="D16" s="173" t="s">
        <v>160</v>
      </c>
      <c r="E16" s="174">
        <v>0.8</v>
      </c>
      <c r="F16" s="175">
        <v>2648</v>
      </c>
      <c r="G16" s="176">
        <f>ROUND(E16*F16,2)</f>
        <v>2118.4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2563.2640000000001</v>
      </c>
      <c r="N16" s="156">
        <v>2.5249999999999999</v>
      </c>
      <c r="O16" s="156">
        <f>ROUND(E16*N16,2)</f>
        <v>2.02</v>
      </c>
      <c r="P16" s="156">
        <v>0</v>
      </c>
      <c r="Q16" s="156">
        <f>ROUND(E16*P16,2)</f>
        <v>0</v>
      </c>
      <c r="R16" s="156"/>
      <c r="S16" s="156" t="s">
        <v>152</v>
      </c>
      <c r="T16" s="156" t="s">
        <v>153</v>
      </c>
      <c r="U16" s="156">
        <v>0.47699999999999998</v>
      </c>
      <c r="V16" s="156">
        <f>ROUND(E16*U16,2)</f>
        <v>0.38</v>
      </c>
      <c r="W16" s="156"/>
      <c r="X16" s="156" t="s">
        <v>154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1">
        <v>8</v>
      </c>
      <c r="B17" s="172" t="s">
        <v>303</v>
      </c>
      <c r="C17" s="179" t="s">
        <v>304</v>
      </c>
      <c r="D17" s="173" t="s">
        <v>151</v>
      </c>
      <c r="E17" s="174">
        <v>0.5</v>
      </c>
      <c r="F17" s="175">
        <v>1439</v>
      </c>
      <c r="G17" s="176">
        <f>ROUND(E17*F17,2)</f>
        <v>719.5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870.59500000000003</v>
      </c>
      <c r="N17" s="156">
        <v>0.74</v>
      </c>
      <c r="O17" s="156">
        <f>ROUND(E17*N17,2)</f>
        <v>0.37</v>
      </c>
      <c r="P17" s="156">
        <v>0</v>
      </c>
      <c r="Q17" s="156">
        <f>ROUND(E17*P17,2)</f>
        <v>0</v>
      </c>
      <c r="R17" s="156"/>
      <c r="S17" s="156" t="s">
        <v>152</v>
      </c>
      <c r="T17" s="156" t="s">
        <v>153</v>
      </c>
      <c r="U17" s="156">
        <v>1.1000000000000001</v>
      </c>
      <c r="V17" s="156">
        <f>ROUND(E17*U17,2)</f>
        <v>0.55000000000000004</v>
      </c>
      <c r="W17" s="156"/>
      <c r="X17" s="156" t="s">
        <v>154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155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59" t="s">
        <v>147</v>
      </c>
      <c r="B18" s="160" t="s">
        <v>69</v>
      </c>
      <c r="C18" s="178" t="s">
        <v>70</v>
      </c>
      <c r="D18" s="161"/>
      <c r="E18" s="162"/>
      <c r="F18" s="163"/>
      <c r="G18" s="164">
        <f>SUMIF(AG19:AG30,"&lt;&gt;NOR",G19:G30)</f>
        <v>740520.17999999993</v>
      </c>
      <c r="H18" s="158"/>
      <c r="I18" s="158">
        <f>SUM(I19:I30)</f>
        <v>0</v>
      </c>
      <c r="J18" s="158"/>
      <c r="K18" s="158">
        <f>SUM(K19:K30)</f>
        <v>0</v>
      </c>
      <c r="L18" s="158"/>
      <c r="M18" s="158">
        <f>SUM(M19:M30)</f>
        <v>896029.41780000005</v>
      </c>
      <c r="N18" s="158"/>
      <c r="O18" s="158">
        <f>SUM(O19:O30)</f>
        <v>40.909999999999997</v>
      </c>
      <c r="P18" s="158"/>
      <c r="Q18" s="158">
        <f>SUM(Q19:Q30)</f>
        <v>0</v>
      </c>
      <c r="R18" s="158"/>
      <c r="S18" s="158"/>
      <c r="T18" s="158"/>
      <c r="U18" s="158"/>
      <c r="V18" s="158">
        <f>SUM(V19:V30)</f>
        <v>193.72</v>
      </c>
      <c r="W18" s="158"/>
      <c r="X18" s="158"/>
      <c r="AG18" t="s">
        <v>148</v>
      </c>
    </row>
    <row r="19" spans="1:60" ht="22.5" outlineLevel="1" x14ac:dyDescent="0.2">
      <c r="A19" s="171">
        <v>9</v>
      </c>
      <c r="B19" s="172" t="s">
        <v>305</v>
      </c>
      <c r="C19" s="179" t="s">
        <v>306</v>
      </c>
      <c r="D19" s="173" t="s">
        <v>151</v>
      </c>
      <c r="E19" s="174">
        <v>4.8</v>
      </c>
      <c r="F19" s="175">
        <v>435</v>
      </c>
      <c r="G19" s="176">
        <f t="shared" ref="G19:G30" si="0">ROUND(E19*F19,2)</f>
        <v>2088</v>
      </c>
      <c r="H19" s="157"/>
      <c r="I19" s="156">
        <f t="shared" ref="I19:I30" si="1">ROUND(E19*H19,2)</f>
        <v>0</v>
      </c>
      <c r="J19" s="157"/>
      <c r="K19" s="156">
        <f t="shared" ref="K19:K30" si="2">ROUND(E19*J19,2)</f>
        <v>0</v>
      </c>
      <c r="L19" s="156">
        <v>21</v>
      </c>
      <c r="M19" s="156">
        <f t="shared" ref="M19:M30" si="3">G19*(1+L19/100)</f>
        <v>2526.48</v>
      </c>
      <c r="N19" s="156">
        <v>0.54600000000000004</v>
      </c>
      <c r="O19" s="156">
        <f t="shared" ref="O19:O30" si="4">ROUND(E19*N19,2)</f>
        <v>2.62</v>
      </c>
      <c r="P19" s="156">
        <v>0</v>
      </c>
      <c r="Q19" s="156">
        <f t="shared" ref="Q19:Q30" si="5">ROUND(E19*P19,2)</f>
        <v>0</v>
      </c>
      <c r="R19" s="156"/>
      <c r="S19" s="156" t="s">
        <v>152</v>
      </c>
      <c r="T19" s="156" t="s">
        <v>153</v>
      </c>
      <c r="U19" s="156">
        <v>0.93400000000000005</v>
      </c>
      <c r="V19" s="156">
        <f t="shared" ref="V19:V30" si="6">ROUND(E19*U19,2)</f>
        <v>4.4800000000000004</v>
      </c>
      <c r="W19" s="156"/>
      <c r="X19" s="156" t="s">
        <v>154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155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1">
        <v>10</v>
      </c>
      <c r="B20" s="172" t="s">
        <v>307</v>
      </c>
      <c r="C20" s="179" t="s">
        <v>308</v>
      </c>
      <c r="D20" s="173" t="s">
        <v>171</v>
      </c>
      <c r="E20" s="174">
        <v>9</v>
      </c>
      <c r="F20" s="175">
        <v>681</v>
      </c>
      <c r="G20" s="176">
        <f t="shared" si="0"/>
        <v>6129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7416.09</v>
      </c>
      <c r="N20" s="156">
        <v>0.1017</v>
      </c>
      <c r="O20" s="156">
        <f t="shared" si="4"/>
        <v>0.92</v>
      </c>
      <c r="P20" s="156">
        <v>0</v>
      </c>
      <c r="Q20" s="156">
        <f t="shared" si="5"/>
        <v>0</v>
      </c>
      <c r="R20" s="156"/>
      <c r="S20" s="156" t="s">
        <v>152</v>
      </c>
      <c r="T20" s="156" t="s">
        <v>153</v>
      </c>
      <c r="U20" s="156">
        <v>0.71499999999999997</v>
      </c>
      <c r="V20" s="156">
        <f t="shared" si="6"/>
        <v>6.44</v>
      </c>
      <c r="W20" s="156"/>
      <c r="X20" s="156" t="s">
        <v>154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1">
        <v>11</v>
      </c>
      <c r="B21" s="172" t="s">
        <v>309</v>
      </c>
      <c r="C21" s="179" t="s">
        <v>310</v>
      </c>
      <c r="D21" s="173" t="s">
        <v>254</v>
      </c>
      <c r="E21" s="174">
        <v>0.51</v>
      </c>
      <c r="F21" s="175">
        <v>51963</v>
      </c>
      <c r="G21" s="176">
        <f t="shared" si="0"/>
        <v>26501.13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32066.367300000002</v>
      </c>
      <c r="N21" s="156">
        <v>1.0922099999999999</v>
      </c>
      <c r="O21" s="156">
        <f t="shared" si="4"/>
        <v>0.56000000000000005</v>
      </c>
      <c r="P21" s="156">
        <v>0</v>
      </c>
      <c r="Q21" s="156">
        <f t="shared" si="5"/>
        <v>0</v>
      </c>
      <c r="R21" s="156"/>
      <c r="S21" s="156" t="s">
        <v>152</v>
      </c>
      <c r="T21" s="156" t="s">
        <v>153</v>
      </c>
      <c r="U21" s="156">
        <v>15.532999999999999</v>
      </c>
      <c r="V21" s="156">
        <f t="shared" si="6"/>
        <v>7.92</v>
      </c>
      <c r="W21" s="156"/>
      <c r="X21" s="156" t="s">
        <v>154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1">
        <v>12</v>
      </c>
      <c r="B22" s="172" t="s">
        <v>311</v>
      </c>
      <c r="C22" s="179" t="s">
        <v>312</v>
      </c>
      <c r="D22" s="173" t="s">
        <v>254</v>
      </c>
      <c r="E22" s="174">
        <v>0.1</v>
      </c>
      <c r="F22" s="175">
        <v>51585</v>
      </c>
      <c r="G22" s="176">
        <f t="shared" si="0"/>
        <v>5158.5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6241.7849999999999</v>
      </c>
      <c r="N22" s="156">
        <v>1.0970899999999999</v>
      </c>
      <c r="O22" s="156">
        <f t="shared" si="4"/>
        <v>0.11</v>
      </c>
      <c r="P22" s="156">
        <v>0</v>
      </c>
      <c r="Q22" s="156">
        <f t="shared" si="5"/>
        <v>0</v>
      </c>
      <c r="R22" s="156"/>
      <c r="S22" s="156" t="s">
        <v>152</v>
      </c>
      <c r="T22" s="156" t="s">
        <v>313</v>
      </c>
      <c r="U22" s="156">
        <v>0</v>
      </c>
      <c r="V22" s="156">
        <f t="shared" si="6"/>
        <v>0</v>
      </c>
      <c r="W22" s="156"/>
      <c r="X22" s="156" t="s">
        <v>193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194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1">
        <v>13</v>
      </c>
      <c r="B23" s="172" t="s">
        <v>314</v>
      </c>
      <c r="C23" s="179" t="s">
        <v>315</v>
      </c>
      <c r="D23" s="173" t="s">
        <v>151</v>
      </c>
      <c r="E23" s="174">
        <v>3.6844999999999999</v>
      </c>
      <c r="F23" s="175">
        <v>5980</v>
      </c>
      <c r="G23" s="176">
        <f t="shared" si="0"/>
        <v>22033.31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26660.305100000001</v>
      </c>
      <c r="N23" s="156">
        <v>1.6573</v>
      </c>
      <c r="O23" s="156">
        <f t="shared" si="4"/>
        <v>6.11</v>
      </c>
      <c r="P23" s="156">
        <v>0</v>
      </c>
      <c r="Q23" s="156">
        <f t="shared" si="5"/>
        <v>0</v>
      </c>
      <c r="R23" s="156"/>
      <c r="S23" s="156" t="s">
        <v>152</v>
      </c>
      <c r="T23" s="156" t="s">
        <v>313</v>
      </c>
      <c r="U23" s="156">
        <v>0</v>
      </c>
      <c r="V23" s="156">
        <f t="shared" si="6"/>
        <v>0</v>
      </c>
      <c r="W23" s="156"/>
      <c r="X23" s="156" t="s">
        <v>193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1">
        <v>14</v>
      </c>
      <c r="B24" s="172" t="s">
        <v>316</v>
      </c>
      <c r="C24" s="179" t="s">
        <v>317</v>
      </c>
      <c r="D24" s="173" t="s">
        <v>151</v>
      </c>
      <c r="E24" s="174">
        <v>10</v>
      </c>
      <c r="F24" s="175">
        <v>825</v>
      </c>
      <c r="G24" s="176">
        <f t="shared" si="0"/>
        <v>8250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9982.5</v>
      </c>
      <c r="N24" s="156">
        <v>3.5839999999999997E-2</v>
      </c>
      <c r="O24" s="156">
        <f t="shared" si="4"/>
        <v>0.36</v>
      </c>
      <c r="P24" s="156">
        <v>0</v>
      </c>
      <c r="Q24" s="156">
        <f t="shared" si="5"/>
        <v>0</v>
      </c>
      <c r="R24" s="156"/>
      <c r="S24" s="156" t="s">
        <v>152</v>
      </c>
      <c r="T24" s="156" t="s">
        <v>313</v>
      </c>
      <c r="U24" s="156">
        <v>0</v>
      </c>
      <c r="V24" s="156">
        <f t="shared" si="6"/>
        <v>0</v>
      </c>
      <c r="W24" s="156"/>
      <c r="X24" s="156" t="s">
        <v>193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1">
        <v>15</v>
      </c>
      <c r="B25" s="172" t="s">
        <v>318</v>
      </c>
      <c r="C25" s="179" t="s">
        <v>319</v>
      </c>
      <c r="D25" s="173" t="s">
        <v>176</v>
      </c>
      <c r="E25" s="174">
        <v>4.5</v>
      </c>
      <c r="F25" s="175">
        <v>19400</v>
      </c>
      <c r="G25" s="176">
        <f t="shared" si="0"/>
        <v>87300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105633</v>
      </c>
      <c r="N25" s="156">
        <v>0.19073000000000001</v>
      </c>
      <c r="O25" s="156">
        <f t="shared" si="4"/>
        <v>0.86</v>
      </c>
      <c r="P25" s="156">
        <v>0</v>
      </c>
      <c r="Q25" s="156">
        <f t="shared" si="5"/>
        <v>0</v>
      </c>
      <c r="R25" s="156"/>
      <c r="S25" s="156" t="s">
        <v>152</v>
      </c>
      <c r="T25" s="156" t="s">
        <v>313</v>
      </c>
      <c r="U25" s="156">
        <v>0</v>
      </c>
      <c r="V25" s="156">
        <f t="shared" si="6"/>
        <v>0</v>
      </c>
      <c r="W25" s="156"/>
      <c r="X25" s="156" t="s">
        <v>193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1">
        <v>16</v>
      </c>
      <c r="B26" s="172" t="s">
        <v>320</v>
      </c>
      <c r="C26" s="179" t="s">
        <v>321</v>
      </c>
      <c r="D26" s="173" t="s">
        <v>292</v>
      </c>
      <c r="E26" s="174">
        <v>1</v>
      </c>
      <c r="F26" s="175">
        <v>9700</v>
      </c>
      <c r="G26" s="176">
        <f t="shared" si="0"/>
        <v>9700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11737</v>
      </c>
      <c r="N26" s="156">
        <v>0.19073000000000001</v>
      </c>
      <c r="O26" s="156">
        <f t="shared" si="4"/>
        <v>0.19</v>
      </c>
      <c r="P26" s="156">
        <v>0</v>
      </c>
      <c r="Q26" s="156">
        <f t="shared" si="5"/>
        <v>0</v>
      </c>
      <c r="R26" s="156"/>
      <c r="S26" s="156" t="s">
        <v>293</v>
      </c>
      <c r="T26" s="156" t="s">
        <v>294</v>
      </c>
      <c r="U26" s="156">
        <v>0</v>
      </c>
      <c r="V26" s="156">
        <f t="shared" si="6"/>
        <v>0</v>
      </c>
      <c r="W26" s="156"/>
      <c r="X26" s="156" t="s">
        <v>193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17</v>
      </c>
      <c r="B27" s="172" t="s">
        <v>322</v>
      </c>
      <c r="C27" s="179" t="s">
        <v>323</v>
      </c>
      <c r="D27" s="173" t="s">
        <v>151</v>
      </c>
      <c r="E27" s="174">
        <v>420</v>
      </c>
      <c r="F27" s="175">
        <v>620</v>
      </c>
      <c r="G27" s="176">
        <f t="shared" si="0"/>
        <v>260400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315084</v>
      </c>
      <c r="N27" s="156">
        <v>2.3609999999999999E-2</v>
      </c>
      <c r="O27" s="156">
        <f t="shared" si="4"/>
        <v>9.92</v>
      </c>
      <c r="P27" s="156">
        <v>0</v>
      </c>
      <c r="Q27" s="156">
        <f t="shared" si="5"/>
        <v>0</v>
      </c>
      <c r="R27" s="156"/>
      <c r="S27" s="156" t="s">
        <v>152</v>
      </c>
      <c r="T27" s="156" t="s">
        <v>153</v>
      </c>
      <c r="U27" s="156">
        <v>0.2</v>
      </c>
      <c r="V27" s="156">
        <f t="shared" si="6"/>
        <v>84</v>
      </c>
      <c r="W27" s="156"/>
      <c r="X27" s="156" t="s">
        <v>154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1">
        <v>18</v>
      </c>
      <c r="B28" s="172" t="s">
        <v>324</v>
      </c>
      <c r="C28" s="179" t="s">
        <v>325</v>
      </c>
      <c r="D28" s="173" t="s">
        <v>151</v>
      </c>
      <c r="E28" s="174">
        <v>420</v>
      </c>
      <c r="F28" s="175">
        <v>715</v>
      </c>
      <c r="G28" s="176">
        <f t="shared" si="0"/>
        <v>300300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363363</v>
      </c>
      <c r="N28" s="156">
        <v>3.8309999999999997E-2</v>
      </c>
      <c r="O28" s="156">
        <f t="shared" si="4"/>
        <v>16.09</v>
      </c>
      <c r="P28" s="156">
        <v>0</v>
      </c>
      <c r="Q28" s="156">
        <f t="shared" si="5"/>
        <v>0</v>
      </c>
      <c r="R28" s="156"/>
      <c r="S28" s="156" t="s">
        <v>152</v>
      </c>
      <c r="T28" s="156" t="s">
        <v>153</v>
      </c>
      <c r="U28" s="156">
        <v>0.2</v>
      </c>
      <c r="V28" s="156">
        <f t="shared" si="6"/>
        <v>84</v>
      </c>
      <c r="W28" s="156"/>
      <c r="X28" s="156" t="s">
        <v>154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155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1">
        <v>19</v>
      </c>
      <c r="B29" s="172" t="s">
        <v>326</v>
      </c>
      <c r="C29" s="179" t="s">
        <v>327</v>
      </c>
      <c r="D29" s="173" t="s">
        <v>176</v>
      </c>
      <c r="E29" s="174">
        <v>7.92</v>
      </c>
      <c r="F29" s="175">
        <v>1301</v>
      </c>
      <c r="G29" s="176">
        <f t="shared" si="0"/>
        <v>10303.92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12467.743199999999</v>
      </c>
      <c r="N29" s="156">
        <v>0.39561000000000002</v>
      </c>
      <c r="O29" s="156">
        <f t="shared" si="4"/>
        <v>3.13</v>
      </c>
      <c r="P29" s="156">
        <v>0</v>
      </c>
      <c r="Q29" s="156">
        <f t="shared" si="5"/>
        <v>0</v>
      </c>
      <c r="R29" s="156"/>
      <c r="S29" s="156" t="s">
        <v>152</v>
      </c>
      <c r="T29" s="156" t="s">
        <v>153</v>
      </c>
      <c r="U29" s="156">
        <v>0.72</v>
      </c>
      <c r="V29" s="156">
        <f t="shared" si="6"/>
        <v>5.7</v>
      </c>
      <c r="W29" s="156"/>
      <c r="X29" s="156" t="s">
        <v>154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155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1">
        <v>20</v>
      </c>
      <c r="B30" s="172" t="s">
        <v>328</v>
      </c>
      <c r="C30" s="179" t="s">
        <v>329</v>
      </c>
      <c r="D30" s="173" t="s">
        <v>254</v>
      </c>
      <c r="E30" s="174">
        <v>0.04</v>
      </c>
      <c r="F30" s="175">
        <v>58908</v>
      </c>
      <c r="G30" s="176">
        <f t="shared" si="0"/>
        <v>2356.3200000000002</v>
      </c>
      <c r="H30" s="157"/>
      <c r="I30" s="156">
        <f t="shared" si="1"/>
        <v>0</v>
      </c>
      <c r="J30" s="157"/>
      <c r="K30" s="156">
        <f t="shared" si="2"/>
        <v>0</v>
      </c>
      <c r="L30" s="156">
        <v>21</v>
      </c>
      <c r="M30" s="156">
        <f t="shared" si="3"/>
        <v>2851.1472000000003</v>
      </c>
      <c r="N30" s="156">
        <v>1.02396</v>
      </c>
      <c r="O30" s="156">
        <f t="shared" si="4"/>
        <v>0.04</v>
      </c>
      <c r="P30" s="156">
        <v>0</v>
      </c>
      <c r="Q30" s="156">
        <f t="shared" si="5"/>
        <v>0</v>
      </c>
      <c r="R30" s="156"/>
      <c r="S30" s="156" t="s">
        <v>152</v>
      </c>
      <c r="T30" s="156" t="s">
        <v>153</v>
      </c>
      <c r="U30" s="156">
        <v>29.568000000000001</v>
      </c>
      <c r="V30" s="156">
        <f t="shared" si="6"/>
        <v>1.18</v>
      </c>
      <c r="W30" s="156"/>
      <c r="X30" s="156" t="s">
        <v>154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155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59" t="s">
        <v>147</v>
      </c>
      <c r="B31" s="160" t="s">
        <v>71</v>
      </c>
      <c r="C31" s="178" t="s">
        <v>72</v>
      </c>
      <c r="D31" s="161"/>
      <c r="E31" s="162"/>
      <c r="F31" s="163"/>
      <c r="G31" s="164">
        <f>SUMIF(AG32:AG33,"&lt;&gt;NOR",G32:G33)</f>
        <v>975432</v>
      </c>
      <c r="H31" s="158"/>
      <c r="I31" s="158">
        <f>SUM(I32:I33)</f>
        <v>0</v>
      </c>
      <c r="J31" s="158"/>
      <c r="K31" s="158">
        <f>SUM(K32:K33)</f>
        <v>0</v>
      </c>
      <c r="L31" s="158"/>
      <c r="M31" s="158">
        <f>SUM(M32:M33)</f>
        <v>1180272.72</v>
      </c>
      <c r="N31" s="158"/>
      <c r="O31" s="158">
        <f>SUM(O32:O33)</f>
        <v>11.809999999999999</v>
      </c>
      <c r="P31" s="158"/>
      <c r="Q31" s="158">
        <f>SUM(Q32:Q33)</f>
        <v>0</v>
      </c>
      <c r="R31" s="158"/>
      <c r="S31" s="158"/>
      <c r="T31" s="158"/>
      <c r="U31" s="158"/>
      <c r="V31" s="158">
        <f>SUM(V32:V33)</f>
        <v>121.44</v>
      </c>
      <c r="W31" s="158"/>
      <c r="X31" s="158"/>
      <c r="AG31" t="s">
        <v>148</v>
      </c>
    </row>
    <row r="32" spans="1:60" ht="22.5" outlineLevel="1" x14ac:dyDescent="0.2">
      <c r="A32" s="171">
        <v>21</v>
      </c>
      <c r="B32" s="172" t="s">
        <v>330</v>
      </c>
      <c r="C32" s="179" t="s">
        <v>331</v>
      </c>
      <c r="D32" s="173" t="s">
        <v>160</v>
      </c>
      <c r="E32" s="174">
        <v>3.06</v>
      </c>
      <c r="F32" s="175">
        <v>38800</v>
      </c>
      <c r="G32" s="176">
        <f>ROUND(E32*F32,2)</f>
        <v>118728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143660.88</v>
      </c>
      <c r="N32" s="156">
        <v>3.0807500000000001</v>
      </c>
      <c r="O32" s="156">
        <f>ROUND(E32*N32,2)</f>
        <v>9.43</v>
      </c>
      <c r="P32" s="156">
        <v>0</v>
      </c>
      <c r="Q32" s="156">
        <f>ROUND(E32*P32,2)</f>
        <v>0</v>
      </c>
      <c r="R32" s="156"/>
      <c r="S32" s="156" t="s">
        <v>293</v>
      </c>
      <c r="T32" s="156" t="s">
        <v>294</v>
      </c>
      <c r="U32" s="156">
        <v>0</v>
      </c>
      <c r="V32" s="156">
        <f>ROUND(E32*U32,2)</f>
        <v>0</v>
      </c>
      <c r="W32" s="156"/>
      <c r="X32" s="156" t="s">
        <v>193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194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1">
        <v>22</v>
      </c>
      <c r="B33" s="172" t="s">
        <v>332</v>
      </c>
      <c r="C33" s="179" t="s">
        <v>333</v>
      </c>
      <c r="D33" s="173" t="s">
        <v>151</v>
      </c>
      <c r="E33" s="174">
        <v>368</v>
      </c>
      <c r="F33" s="175">
        <v>2328</v>
      </c>
      <c r="G33" s="176">
        <f>ROUND(E33*F33,2)</f>
        <v>856704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1036611.84</v>
      </c>
      <c r="N33" s="156">
        <v>6.4799999999999996E-3</v>
      </c>
      <c r="O33" s="156">
        <f>ROUND(E33*N33,2)</f>
        <v>2.38</v>
      </c>
      <c r="P33" s="156">
        <v>0</v>
      </c>
      <c r="Q33" s="156">
        <f>ROUND(E33*P33,2)</f>
        <v>0</v>
      </c>
      <c r="R33" s="156"/>
      <c r="S33" s="156" t="s">
        <v>152</v>
      </c>
      <c r="T33" s="156" t="s">
        <v>153</v>
      </c>
      <c r="U33" s="156">
        <v>0.33</v>
      </c>
      <c r="V33" s="156">
        <f>ROUND(E33*U33,2)</f>
        <v>121.44</v>
      </c>
      <c r="W33" s="156"/>
      <c r="X33" s="156" t="s">
        <v>154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155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59" t="s">
        <v>147</v>
      </c>
      <c r="B34" s="160" t="s">
        <v>73</v>
      </c>
      <c r="C34" s="178" t="s">
        <v>74</v>
      </c>
      <c r="D34" s="161"/>
      <c r="E34" s="162"/>
      <c r="F34" s="163"/>
      <c r="G34" s="164">
        <f>SUMIF(AG35:AG35,"&lt;&gt;NOR",G35:G35)</f>
        <v>2003.76</v>
      </c>
      <c r="H34" s="158"/>
      <c r="I34" s="158">
        <f>SUM(I35:I35)</f>
        <v>0</v>
      </c>
      <c r="J34" s="158"/>
      <c r="K34" s="158">
        <f>SUM(K35:K35)</f>
        <v>0</v>
      </c>
      <c r="L34" s="158"/>
      <c r="M34" s="158">
        <f>SUM(M35:M35)</f>
        <v>2424.5495999999998</v>
      </c>
      <c r="N34" s="158"/>
      <c r="O34" s="158">
        <f>SUM(O35:O35)</f>
        <v>0.59</v>
      </c>
      <c r="P34" s="158"/>
      <c r="Q34" s="158">
        <f>SUM(Q35:Q35)</f>
        <v>0</v>
      </c>
      <c r="R34" s="158"/>
      <c r="S34" s="158"/>
      <c r="T34" s="158"/>
      <c r="U34" s="158"/>
      <c r="V34" s="158">
        <f>SUM(V35:V35)</f>
        <v>3.58</v>
      </c>
      <c r="W34" s="158"/>
      <c r="X34" s="158"/>
      <c r="AG34" t="s">
        <v>148</v>
      </c>
    </row>
    <row r="35" spans="1:60" ht="22.5" outlineLevel="1" x14ac:dyDescent="0.2">
      <c r="A35" s="171">
        <v>23</v>
      </c>
      <c r="B35" s="172" t="s">
        <v>334</v>
      </c>
      <c r="C35" s="179" t="s">
        <v>335</v>
      </c>
      <c r="D35" s="173" t="s">
        <v>151</v>
      </c>
      <c r="E35" s="174">
        <v>7.92</v>
      </c>
      <c r="F35" s="175">
        <v>253</v>
      </c>
      <c r="G35" s="176">
        <f>ROUND(E35*F35,2)</f>
        <v>2003.76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2424.5495999999998</v>
      </c>
      <c r="N35" s="156">
        <v>7.3899999999999993E-2</v>
      </c>
      <c r="O35" s="156">
        <f>ROUND(E35*N35,2)</f>
        <v>0.59</v>
      </c>
      <c r="P35" s="156">
        <v>0</v>
      </c>
      <c r="Q35" s="156">
        <f>ROUND(E35*P35,2)</f>
        <v>0</v>
      </c>
      <c r="R35" s="156"/>
      <c r="S35" s="156" t="s">
        <v>152</v>
      </c>
      <c r="T35" s="156" t="s">
        <v>153</v>
      </c>
      <c r="U35" s="156">
        <v>0.45200000000000001</v>
      </c>
      <c r="V35" s="156">
        <f>ROUND(E35*U35,2)</f>
        <v>3.58</v>
      </c>
      <c r="W35" s="156"/>
      <c r="X35" s="156" t="s">
        <v>154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155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59" t="s">
        <v>147</v>
      </c>
      <c r="B36" s="160" t="s">
        <v>75</v>
      </c>
      <c r="C36" s="178" t="s">
        <v>76</v>
      </c>
      <c r="D36" s="161"/>
      <c r="E36" s="162"/>
      <c r="F36" s="163"/>
      <c r="G36" s="164">
        <f>SUMIF(AG37:AG37,"&lt;&gt;NOR",G37:G37)</f>
        <v>3388</v>
      </c>
      <c r="H36" s="158"/>
      <c r="I36" s="158">
        <f>SUM(I37:I37)</f>
        <v>0</v>
      </c>
      <c r="J36" s="158"/>
      <c r="K36" s="158">
        <f>SUM(K37:K37)</f>
        <v>0</v>
      </c>
      <c r="L36" s="158"/>
      <c r="M36" s="158">
        <f>SUM(M37:M37)</f>
        <v>4099.4799999999996</v>
      </c>
      <c r="N36" s="158"/>
      <c r="O36" s="158">
        <f>SUM(O37:O37)</f>
        <v>0.31</v>
      </c>
      <c r="P36" s="158"/>
      <c r="Q36" s="158">
        <f>SUM(Q37:Q37)</f>
        <v>0</v>
      </c>
      <c r="R36" s="158"/>
      <c r="S36" s="158"/>
      <c r="T36" s="158"/>
      <c r="U36" s="158"/>
      <c r="V36" s="158">
        <f>SUM(V37:V37)</f>
        <v>5.42</v>
      </c>
      <c r="W36" s="158"/>
      <c r="X36" s="158"/>
      <c r="AG36" t="s">
        <v>148</v>
      </c>
    </row>
    <row r="37" spans="1:60" outlineLevel="1" x14ac:dyDescent="0.2">
      <c r="A37" s="171">
        <v>24</v>
      </c>
      <c r="B37" s="172" t="s">
        <v>336</v>
      </c>
      <c r="C37" s="179" t="s">
        <v>337</v>
      </c>
      <c r="D37" s="173" t="s">
        <v>151</v>
      </c>
      <c r="E37" s="174">
        <v>7</v>
      </c>
      <c r="F37" s="175">
        <v>484</v>
      </c>
      <c r="G37" s="176">
        <f>ROUND(E37*F37,2)</f>
        <v>3388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4099.4799999999996</v>
      </c>
      <c r="N37" s="156">
        <v>4.3950000000000003E-2</v>
      </c>
      <c r="O37" s="156">
        <f>ROUND(E37*N37,2)</f>
        <v>0.31</v>
      </c>
      <c r="P37" s="156">
        <v>0</v>
      </c>
      <c r="Q37" s="156">
        <f>ROUND(E37*P37,2)</f>
        <v>0</v>
      </c>
      <c r="R37" s="156"/>
      <c r="S37" s="156" t="s">
        <v>152</v>
      </c>
      <c r="T37" s="156" t="s">
        <v>153</v>
      </c>
      <c r="U37" s="156">
        <v>0.77400000000000002</v>
      </c>
      <c r="V37" s="156">
        <f>ROUND(E37*U37,2)</f>
        <v>5.42</v>
      </c>
      <c r="W37" s="156"/>
      <c r="X37" s="156" t="s">
        <v>154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155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59" t="s">
        <v>147</v>
      </c>
      <c r="B38" s="160" t="s">
        <v>77</v>
      </c>
      <c r="C38" s="178" t="s">
        <v>78</v>
      </c>
      <c r="D38" s="161"/>
      <c r="E38" s="162"/>
      <c r="F38" s="163"/>
      <c r="G38" s="164">
        <f>SUMIF(AG39:AG56,"&lt;&gt;NOR",G39:G56)</f>
        <v>1518299.24</v>
      </c>
      <c r="H38" s="158"/>
      <c r="I38" s="158">
        <f>SUM(I39:I56)</f>
        <v>0</v>
      </c>
      <c r="J38" s="158"/>
      <c r="K38" s="158">
        <f>SUM(K39:K56)</f>
        <v>0</v>
      </c>
      <c r="L38" s="158"/>
      <c r="M38" s="158">
        <f>SUM(M39:M56)</f>
        <v>1837142.0804000001</v>
      </c>
      <c r="N38" s="158"/>
      <c r="O38" s="158">
        <f>SUM(O39:O56)</f>
        <v>18.570000000000004</v>
      </c>
      <c r="P38" s="158"/>
      <c r="Q38" s="158">
        <f>SUM(Q39:Q56)</f>
        <v>0</v>
      </c>
      <c r="R38" s="158"/>
      <c r="S38" s="158"/>
      <c r="T38" s="158"/>
      <c r="U38" s="158"/>
      <c r="V38" s="158">
        <f>SUM(V39:V56)</f>
        <v>1656.5700000000004</v>
      </c>
      <c r="W38" s="158"/>
      <c r="X38" s="158"/>
      <c r="AG38" t="s">
        <v>148</v>
      </c>
    </row>
    <row r="39" spans="1:60" outlineLevel="1" x14ac:dyDescent="0.2">
      <c r="A39" s="171">
        <v>25</v>
      </c>
      <c r="B39" s="172" t="s">
        <v>338</v>
      </c>
      <c r="C39" s="179" t="s">
        <v>339</v>
      </c>
      <c r="D39" s="173" t="s">
        <v>151</v>
      </c>
      <c r="E39" s="174">
        <v>127.6</v>
      </c>
      <c r="F39" s="175">
        <v>251</v>
      </c>
      <c r="G39" s="176">
        <f t="shared" ref="G39:G56" si="7">ROUND(E39*F39,2)</f>
        <v>32027.599999999999</v>
      </c>
      <c r="H39" s="157"/>
      <c r="I39" s="156">
        <f t="shared" ref="I39:I56" si="8">ROUND(E39*H39,2)</f>
        <v>0</v>
      </c>
      <c r="J39" s="157"/>
      <c r="K39" s="156">
        <f t="shared" ref="K39:K56" si="9">ROUND(E39*J39,2)</f>
        <v>0</v>
      </c>
      <c r="L39" s="156">
        <v>21</v>
      </c>
      <c r="M39" s="156">
        <f t="shared" ref="M39:M56" si="10">G39*(1+L39/100)</f>
        <v>38753.396000000001</v>
      </c>
      <c r="N39" s="156">
        <v>4.5929999999999999E-2</v>
      </c>
      <c r="O39" s="156">
        <f t="shared" ref="O39:O56" si="11">ROUND(E39*N39,2)</f>
        <v>5.86</v>
      </c>
      <c r="P39" s="156">
        <v>0</v>
      </c>
      <c r="Q39" s="156">
        <f t="shared" ref="Q39:Q56" si="12">ROUND(E39*P39,2)</f>
        <v>0</v>
      </c>
      <c r="R39" s="156"/>
      <c r="S39" s="156" t="s">
        <v>152</v>
      </c>
      <c r="T39" s="156" t="s">
        <v>153</v>
      </c>
      <c r="U39" s="156">
        <v>0.51100000000000001</v>
      </c>
      <c r="V39" s="156">
        <f t="shared" ref="V39:V56" si="13">ROUND(E39*U39,2)</f>
        <v>65.2</v>
      </c>
      <c r="W39" s="156"/>
      <c r="X39" s="156" t="s">
        <v>154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155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1">
        <v>26</v>
      </c>
      <c r="B40" s="172" t="s">
        <v>340</v>
      </c>
      <c r="C40" s="179" t="s">
        <v>341</v>
      </c>
      <c r="D40" s="173" t="s">
        <v>151</v>
      </c>
      <c r="E40" s="174">
        <v>638</v>
      </c>
      <c r="F40" s="175">
        <v>69</v>
      </c>
      <c r="G40" s="176">
        <f t="shared" si="7"/>
        <v>44022</v>
      </c>
      <c r="H40" s="157"/>
      <c r="I40" s="156">
        <f t="shared" si="8"/>
        <v>0</v>
      </c>
      <c r="J40" s="157"/>
      <c r="K40" s="156">
        <f t="shared" si="9"/>
        <v>0</v>
      </c>
      <c r="L40" s="156">
        <v>21</v>
      </c>
      <c r="M40" s="156">
        <f t="shared" si="10"/>
        <v>53266.619999999995</v>
      </c>
      <c r="N40" s="156">
        <v>3.2000000000000003E-4</v>
      </c>
      <c r="O40" s="156">
        <f t="shared" si="11"/>
        <v>0.2</v>
      </c>
      <c r="P40" s="156">
        <v>0</v>
      </c>
      <c r="Q40" s="156">
        <f t="shared" si="12"/>
        <v>0</v>
      </c>
      <c r="R40" s="156"/>
      <c r="S40" s="156" t="s">
        <v>152</v>
      </c>
      <c r="T40" s="156" t="s">
        <v>153</v>
      </c>
      <c r="U40" s="156">
        <v>7.0000000000000007E-2</v>
      </c>
      <c r="V40" s="156">
        <f t="shared" si="13"/>
        <v>44.66</v>
      </c>
      <c r="W40" s="156"/>
      <c r="X40" s="156" t="s">
        <v>154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1">
        <v>27</v>
      </c>
      <c r="B41" s="172" t="s">
        <v>342</v>
      </c>
      <c r="C41" s="179" t="s">
        <v>343</v>
      </c>
      <c r="D41" s="173" t="s">
        <v>151</v>
      </c>
      <c r="E41" s="174">
        <v>22.9</v>
      </c>
      <c r="F41" s="175">
        <v>1759</v>
      </c>
      <c r="G41" s="176">
        <f t="shared" si="7"/>
        <v>40281.1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48740.130999999994</v>
      </c>
      <c r="N41" s="156">
        <v>1.8880000000000001E-2</v>
      </c>
      <c r="O41" s="156">
        <f t="shared" si="11"/>
        <v>0.43</v>
      </c>
      <c r="P41" s="156">
        <v>0</v>
      </c>
      <c r="Q41" s="156">
        <f t="shared" si="12"/>
        <v>0</v>
      </c>
      <c r="R41" s="156"/>
      <c r="S41" s="156" t="s">
        <v>152</v>
      </c>
      <c r="T41" s="156" t="s">
        <v>153</v>
      </c>
      <c r="U41" s="156">
        <v>1.2558</v>
      </c>
      <c r="V41" s="156">
        <f t="shared" si="13"/>
        <v>28.76</v>
      </c>
      <c r="W41" s="156"/>
      <c r="X41" s="156" t="s">
        <v>154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155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1">
        <v>28</v>
      </c>
      <c r="B42" s="172" t="s">
        <v>344</v>
      </c>
      <c r="C42" s="179" t="s">
        <v>345</v>
      </c>
      <c r="D42" s="173" t="s">
        <v>176</v>
      </c>
      <c r="E42" s="174">
        <v>150</v>
      </c>
      <c r="F42" s="175">
        <v>229</v>
      </c>
      <c r="G42" s="176">
        <f t="shared" si="7"/>
        <v>34350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41563.5</v>
      </c>
      <c r="N42" s="156">
        <v>3.6999999999999999E-4</v>
      </c>
      <c r="O42" s="156">
        <f t="shared" si="11"/>
        <v>0.06</v>
      </c>
      <c r="P42" s="156">
        <v>0</v>
      </c>
      <c r="Q42" s="156">
        <f t="shared" si="12"/>
        <v>0</v>
      </c>
      <c r="R42" s="156"/>
      <c r="S42" s="156" t="s">
        <v>152</v>
      </c>
      <c r="T42" s="156" t="s">
        <v>153</v>
      </c>
      <c r="U42" s="156">
        <v>0.21360000000000001</v>
      </c>
      <c r="V42" s="156">
        <f t="shared" si="13"/>
        <v>32.04</v>
      </c>
      <c r="W42" s="156"/>
      <c r="X42" s="156" t="s">
        <v>154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1">
        <v>29</v>
      </c>
      <c r="B43" s="172" t="s">
        <v>346</v>
      </c>
      <c r="C43" s="179" t="s">
        <v>347</v>
      </c>
      <c r="D43" s="173" t="s">
        <v>151</v>
      </c>
      <c r="E43" s="174">
        <v>638</v>
      </c>
      <c r="F43" s="175">
        <v>1300</v>
      </c>
      <c r="G43" s="176">
        <f t="shared" si="7"/>
        <v>829400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1003574</v>
      </c>
      <c r="N43" s="156">
        <v>1.3939999999999999E-2</v>
      </c>
      <c r="O43" s="156">
        <f t="shared" si="11"/>
        <v>8.89</v>
      </c>
      <c r="P43" s="156">
        <v>0</v>
      </c>
      <c r="Q43" s="156">
        <f t="shared" si="12"/>
        <v>0</v>
      </c>
      <c r="R43" s="156"/>
      <c r="S43" s="156" t="s">
        <v>152</v>
      </c>
      <c r="T43" s="156" t="s">
        <v>153</v>
      </c>
      <c r="U43" s="156">
        <v>1.2558</v>
      </c>
      <c r="V43" s="156">
        <f t="shared" si="13"/>
        <v>801.2</v>
      </c>
      <c r="W43" s="156"/>
      <c r="X43" s="156" t="s">
        <v>154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155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1">
        <v>30</v>
      </c>
      <c r="B44" s="172" t="s">
        <v>348</v>
      </c>
      <c r="C44" s="179" t="s">
        <v>349</v>
      </c>
      <c r="D44" s="173" t="s">
        <v>151</v>
      </c>
      <c r="E44" s="174">
        <v>59.5</v>
      </c>
      <c r="F44" s="175">
        <v>1940</v>
      </c>
      <c r="G44" s="176">
        <f t="shared" si="7"/>
        <v>115430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139670.29999999999</v>
      </c>
      <c r="N44" s="156">
        <v>1.278E-2</v>
      </c>
      <c r="O44" s="156">
        <f t="shared" si="11"/>
        <v>0.76</v>
      </c>
      <c r="P44" s="156">
        <v>0</v>
      </c>
      <c r="Q44" s="156">
        <f t="shared" si="12"/>
        <v>0</v>
      </c>
      <c r="R44" s="156"/>
      <c r="S44" s="156" t="s">
        <v>152</v>
      </c>
      <c r="T44" s="156" t="s">
        <v>153</v>
      </c>
      <c r="U44" s="156">
        <v>2.9020000000000001</v>
      </c>
      <c r="V44" s="156">
        <f t="shared" si="13"/>
        <v>172.67</v>
      </c>
      <c r="W44" s="156"/>
      <c r="X44" s="156" t="s">
        <v>154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155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1">
        <v>31</v>
      </c>
      <c r="B45" s="172" t="s">
        <v>350</v>
      </c>
      <c r="C45" s="179" t="s">
        <v>351</v>
      </c>
      <c r="D45" s="173" t="s">
        <v>151</v>
      </c>
      <c r="E45" s="174">
        <v>24.6</v>
      </c>
      <c r="F45" s="175">
        <v>2522</v>
      </c>
      <c r="G45" s="176">
        <f t="shared" si="7"/>
        <v>62041.2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75069.851999999999</v>
      </c>
      <c r="N45" s="156">
        <v>1.3390000000000001E-2</v>
      </c>
      <c r="O45" s="156">
        <f t="shared" si="11"/>
        <v>0.33</v>
      </c>
      <c r="P45" s="156">
        <v>0</v>
      </c>
      <c r="Q45" s="156">
        <f t="shared" si="12"/>
        <v>0</v>
      </c>
      <c r="R45" s="156"/>
      <c r="S45" s="156" t="s">
        <v>152</v>
      </c>
      <c r="T45" s="156" t="s">
        <v>153</v>
      </c>
      <c r="U45" s="156">
        <v>2.9020000000000001</v>
      </c>
      <c r="V45" s="156">
        <f t="shared" si="13"/>
        <v>71.39</v>
      </c>
      <c r="W45" s="156"/>
      <c r="X45" s="156" t="s">
        <v>154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155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1">
        <v>32</v>
      </c>
      <c r="B46" s="172" t="s">
        <v>352</v>
      </c>
      <c r="C46" s="179" t="s">
        <v>353</v>
      </c>
      <c r="D46" s="173" t="s">
        <v>151</v>
      </c>
      <c r="E46" s="174">
        <v>109.28</v>
      </c>
      <c r="F46" s="175">
        <v>2328</v>
      </c>
      <c r="G46" s="176">
        <f t="shared" si="7"/>
        <v>254403.84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307828.64639999997</v>
      </c>
      <c r="N46" s="156">
        <v>1.37E-2</v>
      </c>
      <c r="O46" s="156">
        <f t="shared" si="11"/>
        <v>1.5</v>
      </c>
      <c r="P46" s="156">
        <v>0</v>
      </c>
      <c r="Q46" s="156">
        <f t="shared" si="12"/>
        <v>0</v>
      </c>
      <c r="R46" s="156"/>
      <c r="S46" s="156" t="s">
        <v>152</v>
      </c>
      <c r="T46" s="156" t="s">
        <v>153</v>
      </c>
      <c r="U46" s="156">
        <v>2.9020000000000001</v>
      </c>
      <c r="V46" s="156">
        <f t="shared" si="13"/>
        <v>317.13</v>
      </c>
      <c r="W46" s="156"/>
      <c r="X46" s="156" t="s">
        <v>154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155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1">
        <v>33</v>
      </c>
      <c r="B47" s="172" t="s">
        <v>354</v>
      </c>
      <c r="C47" s="179" t="s">
        <v>355</v>
      </c>
      <c r="D47" s="173" t="s">
        <v>176</v>
      </c>
      <c r="E47" s="174">
        <v>37.5</v>
      </c>
      <c r="F47" s="175">
        <v>222</v>
      </c>
      <c r="G47" s="176">
        <f t="shared" si="7"/>
        <v>8325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10073.25</v>
      </c>
      <c r="N47" s="156">
        <v>2.7100000000000002E-3</v>
      </c>
      <c r="O47" s="156">
        <f t="shared" si="11"/>
        <v>0.1</v>
      </c>
      <c r="P47" s="156">
        <v>0</v>
      </c>
      <c r="Q47" s="156">
        <f t="shared" si="12"/>
        <v>0</v>
      </c>
      <c r="R47" s="156"/>
      <c r="S47" s="156" t="s">
        <v>152</v>
      </c>
      <c r="T47" s="156" t="s">
        <v>153</v>
      </c>
      <c r="U47" s="156">
        <v>0.28000000000000003</v>
      </c>
      <c r="V47" s="156">
        <f t="shared" si="13"/>
        <v>10.5</v>
      </c>
      <c r="W47" s="156"/>
      <c r="X47" s="156" t="s">
        <v>154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155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1">
        <v>34</v>
      </c>
      <c r="B48" s="172" t="s">
        <v>354</v>
      </c>
      <c r="C48" s="179" t="s">
        <v>356</v>
      </c>
      <c r="D48" s="173" t="s">
        <v>176</v>
      </c>
      <c r="E48" s="174">
        <v>50</v>
      </c>
      <c r="F48" s="175">
        <v>246</v>
      </c>
      <c r="G48" s="176">
        <f t="shared" si="7"/>
        <v>12300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14883</v>
      </c>
      <c r="N48" s="156">
        <v>3.2799999999999999E-3</v>
      </c>
      <c r="O48" s="156">
        <f t="shared" si="11"/>
        <v>0.16</v>
      </c>
      <c r="P48" s="156">
        <v>0</v>
      </c>
      <c r="Q48" s="156">
        <f t="shared" si="12"/>
        <v>0</v>
      </c>
      <c r="R48" s="156"/>
      <c r="S48" s="156" t="s">
        <v>152</v>
      </c>
      <c r="T48" s="156" t="s">
        <v>153</v>
      </c>
      <c r="U48" s="156">
        <v>0.28000000000000003</v>
      </c>
      <c r="V48" s="156">
        <f t="shared" si="13"/>
        <v>14</v>
      </c>
      <c r="W48" s="156"/>
      <c r="X48" s="156" t="s">
        <v>154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155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1">
        <v>35</v>
      </c>
      <c r="B49" s="172" t="s">
        <v>357</v>
      </c>
      <c r="C49" s="179" t="s">
        <v>358</v>
      </c>
      <c r="D49" s="173" t="s">
        <v>151</v>
      </c>
      <c r="E49" s="174">
        <v>21.827999999999999</v>
      </c>
      <c r="F49" s="175">
        <v>200</v>
      </c>
      <c r="G49" s="176">
        <f t="shared" si="7"/>
        <v>4365.6000000000004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5282.3760000000002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6"/>
      <c r="S49" s="156" t="s">
        <v>152</v>
      </c>
      <c r="T49" s="156" t="s">
        <v>153</v>
      </c>
      <c r="U49" s="156">
        <v>0.42</v>
      </c>
      <c r="V49" s="156">
        <f t="shared" si="13"/>
        <v>9.17</v>
      </c>
      <c r="W49" s="156"/>
      <c r="X49" s="156" t="s">
        <v>154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155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1">
        <v>36</v>
      </c>
      <c r="B50" s="172" t="s">
        <v>359</v>
      </c>
      <c r="C50" s="179" t="s">
        <v>360</v>
      </c>
      <c r="D50" s="173" t="s">
        <v>176</v>
      </c>
      <c r="E50" s="174">
        <v>169</v>
      </c>
      <c r="F50" s="175">
        <v>45</v>
      </c>
      <c r="G50" s="176">
        <f t="shared" si="7"/>
        <v>7605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9202.0499999999993</v>
      </c>
      <c r="N50" s="156">
        <v>1.4999999999999999E-4</v>
      </c>
      <c r="O50" s="156">
        <f t="shared" si="11"/>
        <v>0.03</v>
      </c>
      <c r="P50" s="156">
        <v>0</v>
      </c>
      <c r="Q50" s="156">
        <f t="shared" si="12"/>
        <v>0</v>
      </c>
      <c r="R50" s="156"/>
      <c r="S50" s="156" t="s">
        <v>152</v>
      </c>
      <c r="T50" s="156" t="s">
        <v>153</v>
      </c>
      <c r="U50" s="156">
        <v>0.06</v>
      </c>
      <c r="V50" s="156">
        <f t="shared" si="13"/>
        <v>10.14</v>
      </c>
      <c r="W50" s="156"/>
      <c r="X50" s="156" t="s">
        <v>154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1">
        <v>37</v>
      </c>
      <c r="B51" s="172" t="s">
        <v>361</v>
      </c>
      <c r="C51" s="179" t="s">
        <v>362</v>
      </c>
      <c r="D51" s="173" t="s">
        <v>176</v>
      </c>
      <c r="E51" s="174">
        <v>591.5</v>
      </c>
      <c r="F51" s="175">
        <v>50</v>
      </c>
      <c r="G51" s="176">
        <f t="shared" si="7"/>
        <v>29575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35785.75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6"/>
      <c r="S51" s="156" t="s">
        <v>152</v>
      </c>
      <c r="T51" s="156" t="s">
        <v>153</v>
      </c>
      <c r="U51" s="156">
        <v>0.1</v>
      </c>
      <c r="V51" s="156">
        <f t="shared" si="13"/>
        <v>59.15</v>
      </c>
      <c r="W51" s="156"/>
      <c r="X51" s="156" t="s">
        <v>154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155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1">
        <v>38</v>
      </c>
      <c r="B52" s="172" t="s">
        <v>363</v>
      </c>
      <c r="C52" s="179" t="s">
        <v>364</v>
      </c>
      <c r="D52" s="173" t="s">
        <v>176</v>
      </c>
      <c r="E52" s="174">
        <v>620.54999999999995</v>
      </c>
      <c r="F52" s="175">
        <v>14</v>
      </c>
      <c r="G52" s="176">
        <f t="shared" si="7"/>
        <v>8687.7000000000007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10512.117</v>
      </c>
      <c r="N52" s="156">
        <v>1E-4</v>
      </c>
      <c r="O52" s="156">
        <f t="shared" si="11"/>
        <v>0.06</v>
      </c>
      <c r="P52" s="156">
        <v>0</v>
      </c>
      <c r="Q52" s="156">
        <f t="shared" si="12"/>
        <v>0</v>
      </c>
      <c r="R52" s="156" t="s">
        <v>365</v>
      </c>
      <c r="S52" s="156" t="s">
        <v>152</v>
      </c>
      <c r="T52" s="156" t="s">
        <v>153</v>
      </c>
      <c r="U52" s="156">
        <v>0</v>
      </c>
      <c r="V52" s="156">
        <f t="shared" si="13"/>
        <v>0</v>
      </c>
      <c r="W52" s="156"/>
      <c r="X52" s="156" t="s">
        <v>366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367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1">
        <v>39</v>
      </c>
      <c r="B53" s="172" t="s">
        <v>368</v>
      </c>
      <c r="C53" s="179" t="s">
        <v>369</v>
      </c>
      <c r="D53" s="173" t="s">
        <v>151</v>
      </c>
      <c r="E53" s="174">
        <v>27.2</v>
      </c>
      <c r="F53" s="175">
        <v>175</v>
      </c>
      <c r="G53" s="176">
        <f t="shared" si="7"/>
        <v>4760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5759.5999999999995</v>
      </c>
      <c r="N53" s="156">
        <v>3.6700000000000001E-3</v>
      </c>
      <c r="O53" s="156">
        <f t="shared" si="11"/>
        <v>0.1</v>
      </c>
      <c r="P53" s="156">
        <v>0</v>
      </c>
      <c r="Q53" s="156">
        <f t="shared" si="12"/>
        <v>0</v>
      </c>
      <c r="R53" s="156"/>
      <c r="S53" s="156" t="s">
        <v>152</v>
      </c>
      <c r="T53" s="156" t="s">
        <v>153</v>
      </c>
      <c r="U53" s="156">
        <v>0.36199999999999999</v>
      </c>
      <c r="V53" s="156">
        <f t="shared" si="13"/>
        <v>9.85</v>
      </c>
      <c r="W53" s="156"/>
      <c r="X53" s="156" t="s">
        <v>154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1">
        <v>40</v>
      </c>
      <c r="B54" s="172" t="s">
        <v>370</v>
      </c>
      <c r="C54" s="179" t="s">
        <v>371</v>
      </c>
      <c r="D54" s="173" t="s">
        <v>151</v>
      </c>
      <c r="E54" s="174">
        <v>27.2</v>
      </c>
      <c r="F54" s="175">
        <v>281</v>
      </c>
      <c r="G54" s="176">
        <f t="shared" si="7"/>
        <v>7643.2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9248.271999999999</v>
      </c>
      <c r="N54" s="156">
        <v>2.4199999999999998E-3</v>
      </c>
      <c r="O54" s="156">
        <f t="shared" si="11"/>
        <v>7.0000000000000007E-2</v>
      </c>
      <c r="P54" s="156">
        <v>0</v>
      </c>
      <c r="Q54" s="156">
        <f t="shared" si="12"/>
        <v>0</v>
      </c>
      <c r="R54" s="156"/>
      <c r="S54" s="156" t="s">
        <v>152</v>
      </c>
      <c r="T54" s="156" t="s">
        <v>153</v>
      </c>
      <c r="U54" s="156">
        <v>0.22</v>
      </c>
      <c r="V54" s="156">
        <f t="shared" si="13"/>
        <v>5.98</v>
      </c>
      <c r="W54" s="156"/>
      <c r="X54" s="156" t="s">
        <v>154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155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1">
        <v>41</v>
      </c>
      <c r="B55" s="172" t="s">
        <v>372</v>
      </c>
      <c r="C55" s="179" t="s">
        <v>373</v>
      </c>
      <c r="D55" s="173" t="s">
        <v>151</v>
      </c>
      <c r="E55" s="174">
        <v>54</v>
      </c>
      <c r="F55" s="175">
        <v>158</v>
      </c>
      <c r="G55" s="176">
        <f t="shared" si="7"/>
        <v>8532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10323.719999999999</v>
      </c>
      <c r="N55" s="156">
        <v>3.5E-4</v>
      </c>
      <c r="O55" s="156">
        <f t="shared" si="11"/>
        <v>0.02</v>
      </c>
      <c r="P55" s="156">
        <v>0</v>
      </c>
      <c r="Q55" s="156">
        <f t="shared" si="12"/>
        <v>0</v>
      </c>
      <c r="R55" s="156"/>
      <c r="S55" s="156" t="s">
        <v>152</v>
      </c>
      <c r="T55" s="156" t="s">
        <v>153</v>
      </c>
      <c r="U55" s="156">
        <v>8.5999999999999993E-2</v>
      </c>
      <c r="V55" s="156">
        <f t="shared" si="13"/>
        <v>4.6399999999999997</v>
      </c>
      <c r="W55" s="156"/>
      <c r="X55" s="156" t="s">
        <v>154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155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1">
        <v>42</v>
      </c>
      <c r="B56" s="172" t="s">
        <v>374</v>
      </c>
      <c r="C56" s="179" t="s">
        <v>375</v>
      </c>
      <c r="D56" s="173" t="s">
        <v>171</v>
      </c>
      <c r="E56" s="174">
        <v>1</v>
      </c>
      <c r="F56" s="175">
        <v>14550</v>
      </c>
      <c r="G56" s="176">
        <f t="shared" si="7"/>
        <v>14550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17605.5</v>
      </c>
      <c r="N56" s="156">
        <v>3.5E-4</v>
      </c>
      <c r="O56" s="156">
        <f t="shared" si="11"/>
        <v>0</v>
      </c>
      <c r="P56" s="156">
        <v>0</v>
      </c>
      <c r="Q56" s="156">
        <f t="shared" si="12"/>
        <v>0</v>
      </c>
      <c r="R56" s="156"/>
      <c r="S56" s="156" t="s">
        <v>293</v>
      </c>
      <c r="T56" s="156" t="s">
        <v>294</v>
      </c>
      <c r="U56" s="156">
        <v>0.09</v>
      </c>
      <c r="V56" s="156">
        <f t="shared" si="13"/>
        <v>0.09</v>
      </c>
      <c r="W56" s="156"/>
      <c r="X56" s="156" t="s">
        <v>154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155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59" t="s">
        <v>147</v>
      </c>
      <c r="B57" s="160" t="s">
        <v>79</v>
      </c>
      <c r="C57" s="178" t="s">
        <v>80</v>
      </c>
      <c r="D57" s="161"/>
      <c r="E57" s="162"/>
      <c r="F57" s="163"/>
      <c r="G57" s="164">
        <f>SUMIF(AG58:AG59,"&lt;&gt;NOR",G58:G59)</f>
        <v>167970</v>
      </c>
      <c r="H57" s="158"/>
      <c r="I57" s="158">
        <f>SUM(I58:I59)</f>
        <v>0</v>
      </c>
      <c r="J57" s="158"/>
      <c r="K57" s="158">
        <f>SUM(K58:K59)</f>
        <v>0</v>
      </c>
      <c r="L57" s="158"/>
      <c r="M57" s="158">
        <f>SUM(M58:M59)</f>
        <v>203243.7</v>
      </c>
      <c r="N57" s="158"/>
      <c r="O57" s="158">
        <f>SUM(O58:O59)</f>
        <v>12.549999999999999</v>
      </c>
      <c r="P57" s="158"/>
      <c r="Q57" s="158">
        <f>SUM(Q58:Q59)</f>
        <v>0</v>
      </c>
      <c r="R57" s="158"/>
      <c r="S57" s="158"/>
      <c r="T57" s="158"/>
      <c r="U57" s="158"/>
      <c r="V57" s="158">
        <f>SUM(V58:V59)</f>
        <v>194.92000000000002</v>
      </c>
      <c r="W57" s="158"/>
      <c r="X57" s="158"/>
      <c r="AG57" t="s">
        <v>148</v>
      </c>
    </row>
    <row r="58" spans="1:60" ht="22.5" outlineLevel="1" x14ac:dyDescent="0.2">
      <c r="A58" s="171">
        <v>43</v>
      </c>
      <c r="B58" s="172" t="s">
        <v>376</v>
      </c>
      <c r="C58" s="179" t="s">
        <v>377</v>
      </c>
      <c r="D58" s="173" t="s">
        <v>151</v>
      </c>
      <c r="E58" s="174">
        <v>420</v>
      </c>
      <c r="F58" s="175">
        <v>393</v>
      </c>
      <c r="G58" s="176">
        <f>ROUND(E58*F58,2)</f>
        <v>165060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199722.6</v>
      </c>
      <c r="N58" s="156">
        <v>2.98E-2</v>
      </c>
      <c r="O58" s="156">
        <f>ROUND(E58*N58,2)</f>
        <v>12.52</v>
      </c>
      <c r="P58" s="156">
        <v>0</v>
      </c>
      <c r="Q58" s="156">
        <f>ROUND(E58*P58,2)</f>
        <v>0</v>
      </c>
      <c r="R58" s="156"/>
      <c r="S58" s="156" t="s">
        <v>152</v>
      </c>
      <c r="T58" s="156" t="s">
        <v>153</v>
      </c>
      <c r="U58" s="156">
        <v>0.46300000000000002</v>
      </c>
      <c r="V58" s="156">
        <f>ROUND(E58*U58,2)</f>
        <v>194.46</v>
      </c>
      <c r="W58" s="156"/>
      <c r="X58" s="156" t="s">
        <v>154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155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1">
        <v>44</v>
      </c>
      <c r="B59" s="172" t="s">
        <v>378</v>
      </c>
      <c r="C59" s="179" t="s">
        <v>379</v>
      </c>
      <c r="D59" s="173" t="s">
        <v>292</v>
      </c>
      <c r="E59" s="174">
        <v>1</v>
      </c>
      <c r="F59" s="175">
        <v>2910</v>
      </c>
      <c r="G59" s="176">
        <f>ROUND(E59*F59,2)</f>
        <v>2910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3521.1</v>
      </c>
      <c r="N59" s="156">
        <v>2.98E-2</v>
      </c>
      <c r="O59" s="156">
        <f>ROUND(E59*N59,2)</f>
        <v>0.03</v>
      </c>
      <c r="P59" s="156">
        <v>0</v>
      </c>
      <c r="Q59" s="156">
        <f>ROUND(E59*P59,2)</f>
        <v>0</v>
      </c>
      <c r="R59" s="156"/>
      <c r="S59" s="156" t="s">
        <v>293</v>
      </c>
      <c r="T59" s="156" t="s">
        <v>294</v>
      </c>
      <c r="U59" s="156">
        <v>0.46</v>
      </c>
      <c r="V59" s="156">
        <f>ROUND(E59*U59,2)</f>
        <v>0.46</v>
      </c>
      <c r="W59" s="156"/>
      <c r="X59" s="156" t="s">
        <v>154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155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">
      <c r="A60" s="159" t="s">
        <v>147</v>
      </c>
      <c r="B60" s="160" t="s">
        <v>81</v>
      </c>
      <c r="C60" s="178" t="s">
        <v>82</v>
      </c>
      <c r="D60" s="161"/>
      <c r="E60" s="162"/>
      <c r="F60" s="163"/>
      <c r="G60" s="164">
        <f>SUMIF(AG61:AG62,"&lt;&gt;NOR",G61:G62)</f>
        <v>13338</v>
      </c>
      <c r="H60" s="158"/>
      <c r="I60" s="158">
        <f>SUM(I61:I62)</f>
        <v>0</v>
      </c>
      <c r="J60" s="158"/>
      <c r="K60" s="158">
        <f>SUM(K61:K62)</f>
        <v>0</v>
      </c>
      <c r="L60" s="158"/>
      <c r="M60" s="158">
        <f>SUM(M61:M62)</f>
        <v>16138.98</v>
      </c>
      <c r="N60" s="158"/>
      <c r="O60" s="158">
        <f>SUM(O61:O62)</f>
        <v>1.03</v>
      </c>
      <c r="P60" s="158"/>
      <c r="Q60" s="158">
        <f>SUM(Q61:Q62)</f>
        <v>0.14000000000000001</v>
      </c>
      <c r="R60" s="158"/>
      <c r="S60" s="158"/>
      <c r="T60" s="158"/>
      <c r="U60" s="158"/>
      <c r="V60" s="158">
        <f>SUM(V61:V62)</f>
        <v>0</v>
      </c>
      <c r="W60" s="158"/>
      <c r="X60" s="158"/>
      <c r="AG60" t="s">
        <v>148</v>
      </c>
    </row>
    <row r="61" spans="1:60" outlineLevel="1" x14ac:dyDescent="0.2">
      <c r="A61" s="171">
        <v>45</v>
      </c>
      <c r="B61" s="172" t="s">
        <v>380</v>
      </c>
      <c r="C61" s="179" t="s">
        <v>381</v>
      </c>
      <c r="D61" s="173" t="s">
        <v>171</v>
      </c>
      <c r="E61" s="174">
        <v>2</v>
      </c>
      <c r="F61" s="175">
        <v>5408</v>
      </c>
      <c r="G61" s="176">
        <f>ROUND(E61*F61,2)</f>
        <v>10816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13087.359999999999</v>
      </c>
      <c r="N61" s="156">
        <v>0.17843999999999999</v>
      </c>
      <c r="O61" s="156">
        <f>ROUND(E61*N61,2)</f>
        <v>0.36</v>
      </c>
      <c r="P61" s="156">
        <v>0</v>
      </c>
      <c r="Q61" s="156">
        <f>ROUND(E61*P61,2)</f>
        <v>0</v>
      </c>
      <c r="R61" s="156"/>
      <c r="S61" s="156" t="s">
        <v>152</v>
      </c>
      <c r="T61" s="156" t="s">
        <v>313</v>
      </c>
      <c r="U61" s="156">
        <v>0</v>
      </c>
      <c r="V61" s="156">
        <f>ROUND(E61*U61,2)</f>
        <v>0</v>
      </c>
      <c r="W61" s="156"/>
      <c r="X61" s="156" t="s">
        <v>193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194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1">
        <v>46</v>
      </c>
      <c r="B62" s="172" t="s">
        <v>382</v>
      </c>
      <c r="C62" s="179" t="s">
        <v>383</v>
      </c>
      <c r="D62" s="173" t="s">
        <v>171</v>
      </c>
      <c r="E62" s="174">
        <v>1</v>
      </c>
      <c r="F62" s="175">
        <v>2522</v>
      </c>
      <c r="G62" s="176">
        <f>ROUND(E62*F62,2)</f>
        <v>2522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3051.62</v>
      </c>
      <c r="N62" s="156">
        <v>0.67042999999999997</v>
      </c>
      <c r="O62" s="156">
        <f>ROUND(E62*N62,2)</f>
        <v>0.67</v>
      </c>
      <c r="P62" s="156">
        <v>0.1368</v>
      </c>
      <c r="Q62" s="156">
        <f>ROUND(E62*P62,2)</f>
        <v>0.14000000000000001</v>
      </c>
      <c r="R62" s="156"/>
      <c r="S62" s="156" t="s">
        <v>152</v>
      </c>
      <c r="T62" s="156" t="s">
        <v>313</v>
      </c>
      <c r="U62" s="156">
        <v>0</v>
      </c>
      <c r="V62" s="156">
        <f>ROUND(E62*U62,2)</f>
        <v>0</v>
      </c>
      <c r="W62" s="156"/>
      <c r="X62" s="156" t="s">
        <v>193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194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59" t="s">
        <v>147</v>
      </c>
      <c r="B63" s="160" t="s">
        <v>83</v>
      </c>
      <c r="C63" s="178" t="s">
        <v>84</v>
      </c>
      <c r="D63" s="161"/>
      <c r="E63" s="162"/>
      <c r="F63" s="163"/>
      <c r="G63" s="164">
        <f>SUMIF(AG64:AG70,"&lt;&gt;NOR",G64:G70)</f>
        <v>163833.20000000001</v>
      </c>
      <c r="H63" s="158"/>
      <c r="I63" s="158">
        <f>SUM(I64:I70)</f>
        <v>0</v>
      </c>
      <c r="J63" s="158"/>
      <c r="K63" s="158">
        <f>SUM(K64:K70)</f>
        <v>0</v>
      </c>
      <c r="L63" s="158"/>
      <c r="M63" s="158">
        <f>SUM(M64:M70)</f>
        <v>198238.17199999999</v>
      </c>
      <c r="N63" s="158"/>
      <c r="O63" s="158">
        <f>SUM(O64:O70)</f>
        <v>23.16</v>
      </c>
      <c r="P63" s="158"/>
      <c r="Q63" s="158">
        <f>SUM(Q64:Q70)</f>
        <v>0</v>
      </c>
      <c r="R63" s="158"/>
      <c r="S63" s="158"/>
      <c r="T63" s="158"/>
      <c r="U63" s="158"/>
      <c r="V63" s="158">
        <f>SUM(V64:V70)</f>
        <v>290.58</v>
      </c>
      <c r="W63" s="158"/>
      <c r="X63" s="158"/>
      <c r="AG63" t="s">
        <v>148</v>
      </c>
    </row>
    <row r="64" spans="1:60" outlineLevel="1" x14ac:dyDescent="0.2">
      <c r="A64" s="171">
        <v>47</v>
      </c>
      <c r="B64" s="172" t="s">
        <v>384</v>
      </c>
      <c r="C64" s="179" t="s">
        <v>385</v>
      </c>
      <c r="D64" s="173" t="s">
        <v>151</v>
      </c>
      <c r="E64" s="174">
        <v>720</v>
      </c>
      <c r="F64" s="175">
        <v>61</v>
      </c>
      <c r="G64" s="176">
        <f t="shared" ref="G64:G70" si="14">ROUND(E64*F64,2)</f>
        <v>43920</v>
      </c>
      <c r="H64" s="157"/>
      <c r="I64" s="156">
        <f t="shared" ref="I64:I70" si="15">ROUND(E64*H64,2)</f>
        <v>0</v>
      </c>
      <c r="J64" s="157"/>
      <c r="K64" s="156">
        <f t="shared" ref="K64:K70" si="16">ROUND(E64*J64,2)</f>
        <v>0</v>
      </c>
      <c r="L64" s="156">
        <v>21</v>
      </c>
      <c r="M64" s="156">
        <f t="shared" ref="M64:M70" si="17">G64*(1+L64/100)</f>
        <v>53143.199999999997</v>
      </c>
      <c r="N64" s="156">
        <v>1.8380000000000001E-2</v>
      </c>
      <c r="O64" s="156">
        <f t="shared" ref="O64:O70" si="18">ROUND(E64*N64,2)</f>
        <v>13.23</v>
      </c>
      <c r="P64" s="156">
        <v>0</v>
      </c>
      <c r="Q64" s="156">
        <f t="shared" ref="Q64:Q70" si="19">ROUND(E64*P64,2)</f>
        <v>0</v>
      </c>
      <c r="R64" s="156"/>
      <c r="S64" s="156" t="s">
        <v>152</v>
      </c>
      <c r="T64" s="156" t="s">
        <v>153</v>
      </c>
      <c r="U64" s="156">
        <v>0.13</v>
      </c>
      <c r="V64" s="156">
        <f t="shared" ref="V64:V70" si="20">ROUND(E64*U64,2)</f>
        <v>93.6</v>
      </c>
      <c r="W64" s="156"/>
      <c r="X64" s="156" t="s">
        <v>154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155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1">
        <v>48</v>
      </c>
      <c r="B65" s="172" t="s">
        <v>386</v>
      </c>
      <c r="C65" s="179" t="s">
        <v>387</v>
      </c>
      <c r="D65" s="173" t="s">
        <v>151</v>
      </c>
      <c r="E65" s="174">
        <v>21600</v>
      </c>
      <c r="F65" s="175">
        <v>1</v>
      </c>
      <c r="G65" s="176">
        <f t="shared" si="14"/>
        <v>21600</v>
      </c>
      <c r="H65" s="157"/>
      <c r="I65" s="156">
        <f t="shared" si="15"/>
        <v>0</v>
      </c>
      <c r="J65" s="157"/>
      <c r="K65" s="156">
        <f t="shared" si="16"/>
        <v>0</v>
      </c>
      <c r="L65" s="156">
        <v>21</v>
      </c>
      <c r="M65" s="156">
        <f t="shared" si="17"/>
        <v>26136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6"/>
      <c r="S65" s="156" t="s">
        <v>152</v>
      </c>
      <c r="T65" s="156" t="s">
        <v>153</v>
      </c>
      <c r="U65" s="156">
        <v>0</v>
      </c>
      <c r="V65" s="156">
        <f t="shared" si="20"/>
        <v>0</v>
      </c>
      <c r="W65" s="156"/>
      <c r="X65" s="156" t="s">
        <v>154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155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1">
        <v>49</v>
      </c>
      <c r="B66" s="172" t="s">
        <v>388</v>
      </c>
      <c r="C66" s="179" t="s">
        <v>389</v>
      </c>
      <c r="D66" s="173" t="s">
        <v>151</v>
      </c>
      <c r="E66" s="174">
        <v>720</v>
      </c>
      <c r="F66" s="175">
        <v>50</v>
      </c>
      <c r="G66" s="176">
        <f t="shared" si="14"/>
        <v>36000</v>
      </c>
      <c r="H66" s="157"/>
      <c r="I66" s="156">
        <f t="shared" si="15"/>
        <v>0</v>
      </c>
      <c r="J66" s="157"/>
      <c r="K66" s="156">
        <f t="shared" si="16"/>
        <v>0</v>
      </c>
      <c r="L66" s="156">
        <v>21</v>
      </c>
      <c r="M66" s="156">
        <f t="shared" si="17"/>
        <v>43560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6"/>
      <c r="S66" s="156" t="s">
        <v>152</v>
      </c>
      <c r="T66" s="156" t="s">
        <v>153</v>
      </c>
      <c r="U66" s="156">
        <v>0.10199999999999999</v>
      </c>
      <c r="V66" s="156">
        <f t="shared" si="20"/>
        <v>73.44</v>
      </c>
      <c r="W66" s="156"/>
      <c r="X66" s="156" t="s">
        <v>154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155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1">
        <v>50</v>
      </c>
      <c r="B67" s="172" t="s">
        <v>390</v>
      </c>
      <c r="C67" s="179" t="s">
        <v>391</v>
      </c>
      <c r="D67" s="173" t="s">
        <v>151</v>
      </c>
      <c r="E67" s="174">
        <v>170.2</v>
      </c>
      <c r="F67" s="175">
        <v>116</v>
      </c>
      <c r="G67" s="176">
        <f t="shared" si="14"/>
        <v>19743.2</v>
      </c>
      <c r="H67" s="157"/>
      <c r="I67" s="156">
        <f t="shared" si="15"/>
        <v>0</v>
      </c>
      <c r="J67" s="157"/>
      <c r="K67" s="156">
        <f t="shared" si="16"/>
        <v>0</v>
      </c>
      <c r="L67" s="156">
        <v>21</v>
      </c>
      <c r="M67" s="156">
        <f t="shared" si="17"/>
        <v>23889.272000000001</v>
      </c>
      <c r="N67" s="156">
        <v>1.58E-3</v>
      </c>
      <c r="O67" s="156">
        <f t="shared" si="18"/>
        <v>0.27</v>
      </c>
      <c r="P67" s="156">
        <v>0</v>
      </c>
      <c r="Q67" s="156">
        <f t="shared" si="19"/>
        <v>0</v>
      </c>
      <c r="R67" s="156"/>
      <c r="S67" s="156" t="s">
        <v>152</v>
      </c>
      <c r="T67" s="156" t="s">
        <v>153</v>
      </c>
      <c r="U67" s="156">
        <v>0.214</v>
      </c>
      <c r="V67" s="156">
        <f t="shared" si="20"/>
        <v>36.42</v>
      </c>
      <c r="W67" s="156"/>
      <c r="X67" s="156" t="s">
        <v>154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155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1">
        <v>51</v>
      </c>
      <c r="B68" s="172" t="s">
        <v>392</v>
      </c>
      <c r="C68" s="179" t="s">
        <v>393</v>
      </c>
      <c r="D68" s="173" t="s">
        <v>160</v>
      </c>
      <c r="E68" s="174">
        <v>990</v>
      </c>
      <c r="F68" s="175">
        <v>25</v>
      </c>
      <c r="G68" s="176">
        <f t="shared" si="14"/>
        <v>24750</v>
      </c>
      <c r="H68" s="157"/>
      <c r="I68" s="156">
        <f t="shared" si="15"/>
        <v>0</v>
      </c>
      <c r="J68" s="157"/>
      <c r="K68" s="156">
        <f t="shared" si="16"/>
        <v>0</v>
      </c>
      <c r="L68" s="156">
        <v>21</v>
      </c>
      <c r="M68" s="156">
        <f t="shared" si="17"/>
        <v>29947.5</v>
      </c>
      <c r="N68" s="156">
        <v>9.5600000000000008E-3</v>
      </c>
      <c r="O68" s="156">
        <f t="shared" si="18"/>
        <v>9.4600000000000009</v>
      </c>
      <c r="P68" s="156">
        <v>0</v>
      </c>
      <c r="Q68" s="156">
        <f t="shared" si="19"/>
        <v>0</v>
      </c>
      <c r="R68" s="156"/>
      <c r="S68" s="156" t="s">
        <v>152</v>
      </c>
      <c r="T68" s="156" t="s">
        <v>153</v>
      </c>
      <c r="U68" s="156">
        <v>5.1999999999999998E-2</v>
      </c>
      <c r="V68" s="156">
        <f t="shared" si="20"/>
        <v>51.48</v>
      </c>
      <c r="W68" s="156"/>
      <c r="X68" s="156" t="s">
        <v>154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155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1">
        <v>52</v>
      </c>
      <c r="B69" s="172" t="s">
        <v>394</v>
      </c>
      <c r="C69" s="179" t="s">
        <v>395</v>
      </c>
      <c r="D69" s="173" t="s">
        <v>160</v>
      </c>
      <c r="E69" s="174">
        <v>990</v>
      </c>
      <c r="F69" s="175">
        <v>2</v>
      </c>
      <c r="G69" s="176">
        <f t="shared" si="14"/>
        <v>1980</v>
      </c>
      <c r="H69" s="157"/>
      <c r="I69" s="156">
        <f t="shared" si="15"/>
        <v>0</v>
      </c>
      <c r="J69" s="157"/>
      <c r="K69" s="156">
        <f t="shared" si="16"/>
        <v>0</v>
      </c>
      <c r="L69" s="156">
        <v>21</v>
      </c>
      <c r="M69" s="156">
        <f t="shared" si="17"/>
        <v>2395.7999999999997</v>
      </c>
      <c r="N69" s="156">
        <v>2.0000000000000001E-4</v>
      </c>
      <c r="O69" s="156">
        <f t="shared" si="18"/>
        <v>0.2</v>
      </c>
      <c r="P69" s="156">
        <v>0</v>
      </c>
      <c r="Q69" s="156">
        <f t="shared" si="19"/>
        <v>0</v>
      </c>
      <c r="R69" s="156"/>
      <c r="S69" s="156" t="s">
        <v>152</v>
      </c>
      <c r="T69" s="156" t="s">
        <v>153</v>
      </c>
      <c r="U69" s="156">
        <v>1E-3</v>
      </c>
      <c r="V69" s="156">
        <f t="shared" si="20"/>
        <v>0.99</v>
      </c>
      <c r="W69" s="156"/>
      <c r="X69" s="156" t="s">
        <v>154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155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1">
        <v>53</v>
      </c>
      <c r="B70" s="172" t="s">
        <v>396</v>
      </c>
      <c r="C70" s="179" t="s">
        <v>397</v>
      </c>
      <c r="D70" s="173" t="s">
        <v>160</v>
      </c>
      <c r="E70" s="174">
        <v>990</v>
      </c>
      <c r="F70" s="175">
        <v>16</v>
      </c>
      <c r="G70" s="176">
        <f t="shared" si="14"/>
        <v>15840</v>
      </c>
      <c r="H70" s="157"/>
      <c r="I70" s="156">
        <f t="shared" si="15"/>
        <v>0</v>
      </c>
      <c r="J70" s="157"/>
      <c r="K70" s="156">
        <f t="shared" si="16"/>
        <v>0</v>
      </c>
      <c r="L70" s="156">
        <v>21</v>
      </c>
      <c r="M70" s="156">
        <f t="shared" si="17"/>
        <v>19166.399999999998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6"/>
      <c r="S70" s="156" t="s">
        <v>152</v>
      </c>
      <c r="T70" s="156" t="s">
        <v>153</v>
      </c>
      <c r="U70" s="156">
        <v>3.5000000000000003E-2</v>
      </c>
      <c r="V70" s="156">
        <f t="shared" si="20"/>
        <v>34.65</v>
      </c>
      <c r="W70" s="156"/>
      <c r="X70" s="156" t="s">
        <v>154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155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59" t="s">
        <v>147</v>
      </c>
      <c r="B71" s="160" t="s">
        <v>89</v>
      </c>
      <c r="C71" s="178" t="s">
        <v>90</v>
      </c>
      <c r="D71" s="161"/>
      <c r="E71" s="162"/>
      <c r="F71" s="163"/>
      <c r="G71" s="164">
        <f>SUMIF(AG72:AG72,"&lt;&gt;NOR",G72:G72)</f>
        <v>71067.11</v>
      </c>
      <c r="H71" s="158"/>
      <c r="I71" s="158">
        <f>SUM(I72:I72)</f>
        <v>0</v>
      </c>
      <c r="J71" s="158"/>
      <c r="K71" s="158">
        <f>SUM(K72:K72)</f>
        <v>0</v>
      </c>
      <c r="L71" s="158"/>
      <c r="M71" s="158">
        <f>SUM(M72:M72)</f>
        <v>85991.203099999999</v>
      </c>
      <c r="N71" s="158"/>
      <c r="O71" s="158">
        <f>SUM(O72:O72)</f>
        <v>0</v>
      </c>
      <c r="P71" s="158"/>
      <c r="Q71" s="158">
        <f>SUM(Q72:Q72)</f>
        <v>0</v>
      </c>
      <c r="R71" s="158"/>
      <c r="S71" s="158"/>
      <c r="T71" s="158"/>
      <c r="U71" s="158"/>
      <c r="V71" s="158">
        <f>SUM(V72:V72)</f>
        <v>181.95</v>
      </c>
      <c r="W71" s="158"/>
      <c r="X71" s="158"/>
      <c r="AG71" t="s">
        <v>148</v>
      </c>
    </row>
    <row r="72" spans="1:60" outlineLevel="1" x14ac:dyDescent="0.2">
      <c r="A72" s="171">
        <v>54</v>
      </c>
      <c r="B72" s="172" t="s">
        <v>398</v>
      </c>
      <c r="C72" s="179" t="s">
        <v>399</v>
      </c>
      <c r="D72" s="173" t="s">
        <v>254</v>
      </c>
      <c r="E72" s="174">
        <v>96.166589999999999</v>
      </c>
      <c r="F72" s="175">
        <v>739</v>
      </c>
      <c r="G72" s="176">
        <f>ROUND(E72*F72,2)</f>
        <v>71067.11</v>
      </c>
      <c r="H72" s="157"/>
      <c r="I72" s="156">
        <f>ROUND(E72*H72,2)</f>
        <v>0</v>
      </c>
      <c r="J72" s="157"/>
      <c r="K72" s="156">
        <f>ROUND(E72*J72,2)</f>
        <v>0</v>
      </c>
      <c r="L72" s="156">
        <v>21</v>
      </c>
      <c r="M72" s="156">
        <f>G72*(1+L72/100)</f>
        <v>85991.203099999999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6"/>
      <c r="S72" s="156" t="s">
        <v>152</v>
      </c>
      <c r="T72" s="156" t="s">
        <v>153</v>
      </c>
      <c r="U72" s="156">
        <v>1.8919999999999999</v>
      </c>
      <c r="V72" s="156">
        <f>ROUND(E72*U72,2)</f>
        <v>181.95</v>
      </c>
      <c r="W72" s="156"/>
      <c r="X72" s="156" t="s">
        <v>400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401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59" t="s">
        <v>147</v>
      </c>
      <c r="B73" s="160" t="s">
        <v>91</v>
      </c>
      <c r="C73" s="178" t="s">
        <v>92</v>
      </c>
      <c r="D73" s="161"/>
      <c r="E73" s="162"/>
      <c r="F73" s="163"/>
      <c r="G73" s="164">
        <f>SUMIF(AG74:AG74,"&lt;&gt;NOR",G74:G74)</f>
        <v>16800</v>
      </c>
      <c r="H73" s="158"/>
      <c r="I73" s="158">
        <f>SUM(I74:I74)</f>
        <v>0</v>
      </c>
      <c r="J73" s="158"/>
      <c r="K73" s="158">
        <f>SUM(K74:K74)</f>
        <v>0</v>
      </c>
      <c r="L73" s="158"/>
      <c r="M73" s="158">
        <f>SUM(M74:M74)</f>
        <v>20328</v>
      </c>
      <c r="N73" s="158"/>
      <c r="O73" s="158">
        <f>SUM(O74:O74)</f>
        <v>0</v>
      </c>
      <c r="P73" s="158"/>
      <c r="Q73" s="158">
        <f>SUM(Q74:Q74)</f>
        <v>0</v>
      </c>
      <c r="R73" s="158"/>
      <c r="S73" s="158"/>
      <c r="T73" s="158"/>
      <c r="U73" s="158"/>
      <c r="V73" s="158">
        <f>SUM(V74:V74)</f>
        <v>25.2</v>
      </c>
      <c r="W73" s="158"/>
      <c r="X73" s="158"/>
      <c r="AG73" t="s">
        <v>148</v>
      </c>
    </row>
    <row r="74" spans="1:60" outlineLevel="1" x14ac:dyDescent="0.2">
      <c r="A74" s="171">
        <v>55</v>
      </c>
      <c r="B74" s="172" t="s">
        <v>402</v>
      </c>
      <c r="C74" s="179" t="s">
        <v>403</v>
      </c>
      <c r="D74" s="173" t="s">
        <v>151</v>
      </c>
      <c r="E74" s="174">
        <v>420</v>
      </c>
      <c r="F74" s="175">
        <v>40</v>
      </c>
      <c r="G74" s="176">
        <f>ROUND(E74*F74,2)</f>
        <v>16800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20328</v>
      </c>
      <c r="N74" s="156">
        <v>0</v>
      </c>
      <c r="O74" s="156">
        <f>ROUND(E74*N74,2)</f>
        <v>0</v>
      </c>
      <c r="P74" s="156">
        <v>0</v>
      </c>
      <c r="Q74" s="156">
        <f>ROUND(E74*P74,2)</f>
        <v>0</v>
      </c>
      <c r="R74" s="156"/>
      <c r="S74" s="156" t="s">
        <v>152</v>
      </c>
      <c r="T74" s="156" t="s">
        <v>153</v>
      </c>
      <c r="U74" s="156">
        <v>0.06</v>
      </c>
      <c r="V74" s="156">
        <f>ROUND(E74*U74,2)</f>
        <v>25.2</v>
      </c>
      <c r="W74" s="156"/>
      <c r="X74" s="156" t="s">
        <v>154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155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59" t="s">
        <v>147</v>
      </c>
      <c r="B75" s="160" t="s">
        <v>95</v>
      </c>
      <c r="C75" s="178" t="s">
        <v>96</v>
      </c>
      <c r="D75" s="161"/>
      <c r="E75" s="162"/>
      <c r="F75" s="163"/>
      <c r="G75" s="164">
        <f>SUMIF(AG76:AG76,"&lt;&gt;NOR",G76:G76)</f>
        <v>733320</v>
      </c>
      <c r="H75" s="158"/>
      <c r="I75" s="158">
        <f>SUM(I76:I76)</f>
        <v>0</v>
      </c>
      <c r="J75" s="158"/>
      <c r="K75" s="158">
        <f>SUM(K76:K76)</f>
        <v>0</v>
      </c>
      <c r="L75" s="158"/>
      <c r="M75" s="158">
        <f>SUM(M76:M76)</f>
        <v>887317.2</v>
      </c>
      <c r="N75" s="158"/>
      <c r="O75" s="158">
        <f>SUM(O76:O76)</f>
        <v>11.62</v>
      </c>
      <c r="P75" s="158"/>
      <c r="Q75" s="158">
        <f>SUM(Q76:Q76)</f>
        <v>0</v>
      </c>
      <c r="R75" s="158"/>
      <c r="S75" s="158"/>
      <c r="T75" s="158"/>
      <c r="U75" s="158"/>
      <c r="V75" s="158">
        <f>SUM(V76:V76)</f>
        <v>0</v>
      </c>
      <c r="W75" s="158"/>
      <c r="X75" s="158"/>
      <c r="AG75" t="s">
        <v>148</v>
      </c>
    </row>
    <row r="76" spans="1:60" ht="22.5" outlineLevel="1" x14ac:dyDescent="0.2">
      <c r="A76" s="171">
        <v>56</v>
      </c>
      <c r="B76" s="172" t="s">
        <v>404</v>
      </c>
      <c r="C76" s="179" t="s">
        <v>405</v>
      </c>
      <c r="D76" s="173" t="s">
        <v>151</v>
      </c>
      <c r="E76" s="174">
        <v>420</v>
      </c>
      <c r="F76" s="175">
        <v>1746</v>
      </c>
      <c r="G76" s="176">
        <f>ROUND(E76*F76,2)</f>
        <v>733320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21</v>
      </c>
      <c r="M76" s="156">
        <f>G76*(1+L76/100)</f>
        <v>887317.2</v>
      </c>
      <c r="N76" s="156">
        <v>2.767E-2</v>
      </c>
      <c r="O76" s="156">
        <f>ROUND(E76*N76,2)</f>
        <v>11.62</v>
      </c>
      <c r="P76" s="156">
        <v>0</v>
      </c>
      <c r="Q76" s="156">
        <f>ROUND(E76*P76,2)</f>
        <v>0</v>
      </c>
      <c r="R76" s="156"/>
      <c r="S76" s="156" t="s">
        <v>152</v>
      </c>
      <c r="T76" s="156" t="s">
        <v>313</v>
      </c>
      <c r="U76" s="156">
        <v>0</v>
      </c>
      <c r="V76" s="156">
        <f>ROUND(E76*U76,2)</f>
        <v>0</v>
      </c>
      <c r="W76" s="156"/>
      <c r="X76" s="156" t="s">
        <v>193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194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59" t="s">
        <v>147</v>
      </c>
      <c r="B77" s="160" t="s">
        <v>99</v>
      </c>
      <c r="C77" s="178" t="s">
        <v>100</v>
      </c>
      <c r="D77" s="161"/>
      <c r="E77" s="162"/>
      <c r="F77" s="163"/>
      <c r="G77" s="164">
        <f>SUMIF(AG78:AG90,"&lt;&gt;NOR",G78:G90)</f>
        <v>862443.94</v>
      </c>
      <c r="H77" s="158"/>
      <c r="I77" s="158">
        <f>SUM(I78:I90)</f>
        <v>0</v>
      </c>
      <c r="J77" s="158"/>
      <c r="K77" s="158">
        <f>SUM(K78:K90)</f>
        <v>0</v>
      </c>
      <c r="L77" s="158"/>
      <c r="M77" s="158">
        <f>SUM(M78:M90)</f>
        <v>1043557.1673999999</v>
      </c>
      <c r="N77" s="158"/>
      <c r="O77" s="158">
        <f>SUM(O78:O90)</f>
        <v>25.78</v>
      </c>
      <c r="P77" s="158"/>
      <c r="Q77" s="158">
        <f>SUM(Q78:Q90)</f>
        <v>0</v>
      </c>
      <c r="R77" s="158"/>
      <c r="S77" s="158"/>
      <c r="T77" s="158"/>
      <c r="U77" s="158"/>
      <c r="V77" s="158">
        <f>SUM(V78:V90)</f>
        <v>441.62</v>
      </c>
      <c r="W77" s="158"/>
      <c r="X77" s="158"/>
      <c r="AG77" t="s">
        <v>148</v>
      </c>
    </row>
    <row r="78" spans="1:60" ht="22.5" outlineLevel="1" x14ac:dyDescent="0.2">
      <c r="A78" s="171">
        <v>57</v>
      </c>
      <c r="B78" s="172" t="s">
        <v>406</v>
      </c>
      <c r="C78" s="179" t="s">
        <v>407</v>
      </c>
      <c r="D78" s="173" t="s">
        <v>151</v>
      </c>
      <c r="E78" s="174">
        <v>267.08</v>
      </c>
      <c r="F78" s="175">
        <v>301</v>
      </c>
      <c r="G78" s="176">
        <f t="shared" ref="G78:G90" si="21">ROUND(E78*F78,2)</f>
        <v>80391.08</v>
      </c>
      <c r="H78" s="157"/>
      <c r="I78" s="156">
        <f t="shared" ref="I78:I90" si="22">ROUND(E78*H78,2)</f>
        <v>0</v>
      </c>
      <c r="J78" s="157"/>
      <c r="K78" s="156">
        <f t="shared" ref="K78:K90" si="23">ROUND(E78*J78,2)</f>
        <v>0</v>
      </c>
      <c r="L78" s="156">
        <v>21</v>
      </c>
      <c r="M78" s="156">
        <f t="shared" ref="M78:M90" si="24">G78*(1+L78/100)</f>
        <v>97273.2068</v>
      </c>
      <c r="N78" s="156">
        <v>1.452E-2</v>
      </c>
      <c r="O78" s="156">
        <f t="shared" ref="O78:O90" si="25">ROUND(E78*N78,2)</f>
        <v>3.88</v>
      </c>
      <c r="P78" s="156">
        <v>0</v>
      </c>
      <c r="Q78" s="156">
        <f t="shared" ref="Q78:Q90" si="26">ROUND(E78*P78,2)</f>
        <v>0</v>
      </c>
      <c r="R78" s="156"/>
      <c r="S78" s="156" t="s">
        <v>152</v>
      </c>
      <c r="T78" s="156" t="s">
        <v>153</v>
      </c>
      <c r="U78" s="156">
        <v>0.27</v>
      </c>
      <c r="V78" s="156">
        <f t="shared" ref="V78:V90" si="27">ROUND(E78*U78,2)</f>
        <v>72.11</v>
      </c>
      <c r="W78" s="156"/>
      <c r="X78" s="156" t="s">
        <v>154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1">
        <v>58</v>
      </c>
      <c r="B79" s="172" t="s">
        <v>408</v>
      </c>
      <c r="C79" s="179" t="s">
        <v>409</v>
      </c>
      <c r="D79" s="173" t="s">
        <v>151</v>
      </c>
      <c r="E79" s="174">
        <v>627.29999999999995</v>
      </c>
      <c r="F79" s="175">
        <v>99</v>
      </c>
      <c r="G79" s="176">
        <f t="shared" si="21"/>
        <v>62102.7</v>
      </c>
      <c r="H79" s="157"/>
      <c r="I79" s="156">
        <f t="shared" si="22"/>
        <v>0</v>
      </c>
      <c r="J79" s="157"/>
      <c r="K79" s="156">
        <f t="shared" si="23"/>
        <v>0</v>
      </c>
      <c r="L79" s="156">
        <v>21</v>
      </c>
      <c r="M79" s="156">
        <f t="shared" si="24"/>
        <v>75144.266999999993</v>
      </c>
      <c r="N79" s="156">
        <v>1.47E-3</v>
      </c>
      <c r="O79" s="156">
        <f t="shared" si="25"/>
        <v>0.92</v>
      </c>
      <c r="P79" s="156">
        <v>0</v>
      </c>
      <c r="Q79" s="156">
        <f t="shared" si="26"/>
        <v>0</v>
      </c>
      <c r="R79" s="156"/>
      <c r="S79" s="156" t="s">
        <v>152</v>
      </c>
      <c r="T79" s="156" t="s">
        <v>153</v>
      </c>
      <c r="U79" s="156">
        <v>0.08</v>
      </c>
      <c r="V79" s="156">
        <f t="shared" si="27"/>
        <v>50.18</v>
      </c>
      <c r="W79" s="156"/>
      <c r="X79" s="156" t="s">
        <v>154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155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1">
        <v>59</v>
      </c>
      <c r="B80" s="172" t="s">
        <v>410</v>
      </c>
      <c r="C80" s="179" t="s">
        <v>411</v>
      </c>
      <c r="D80" s="173" t="s">
        <v>151</v>
      </c>
      <c r="E80" s="174">
        <v>627.29999999999995</v>
      </c>
      <c r="F80" s="175">
        <v>170</v>
      </c>
      <c r="G80" s="176">
        <f t="shared" si="21"/>
        <v>106641</v>
      </c>
      <c r="H80" s="157"/>
      <c r="I80" s="156">
        <f t="shared" si="22"/>
        <v>0</v>
      </c>
      <c r="J80" s="157"/>
      <c r="K80" s="156">
        <f t="shared" si="23"/>
        <v>0</v>
      </c>
      <c r="L80" s="156">
        <v>21</v>
      </c>
      <c r="M80" s="156">
        <f t="shared" si="24"/>
        <v>129035.61</v>
      </c>
      <c r="N80" s="156">
        <v>4.0299999999999997E-3</v>
      </c>
      <c r="O80" s="156">
        <f t="shared" si="25"/>
        <v>2.5299999999999998</v>
      </c>
      <c r="P80" s="156">
        <v>0</v>
      </c>
      <c r="Q80" s="156">
        <f t="shared" si="26"/>
        <v>0</v>
      </c>
      <c r="R80" s="156"/>
      <c r="S80" s="156" t="s">
        <v>152</v>
      </c>
      <c r="T80" s="156" t="s">
        <v>153</v>
      </c>
      <c r="U80" s="156">
        <v>0.156</v>
      </c>
      <c r="V80" s="156">
        <f t="shared" si="27"/>
        <v>97.86</v>
      </c>
      <c r="W80" s="156"/>
      <c r="X80" s="156" t="s">
        <v>154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155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1">
        <v>60</v>
      </c>
      <c r="B81" s="172" t="s">
        <v>412</v>
      </c>
      <c r="C81" s="179" t="s">
        <v>413</v>
      </c>
      <c r="D81" s="173" t="s">
        <v>160</v>
      </c>
      <c r="E81" s="174">
        <v>12.02322</v>
      </c>
      <c r="F81" s="175">
        <v>1190</v>
      </c>
      <c r="G81" s="176">
        <f t="shared" si="21"/>
        <v>14307.63</v>
      </c>
      <c r="H81" s="157"/>
      <c r="I81" s="156">
        <f t="shared" si="22"/>
        <v>0</v>
      </c>
      <c r="J81" s="157"/>
      <c r="K81" s="156">
        <f t="shared" si="23"/>
        <v>0</v>
      </c>
      <c r="L81" s="156">
        <v>21</v>
      </c>
      <c r="M81" s="156">
        <f t="shared" si="24"/>
        <v>17312.2323</v>
      </c>
      <c r="N81" s="156">
        <v>2.3570000000000001E-2</v>
      </c>
      <c r="O81" s="156">
        <f t="shared" si="25"/>
        <v>0.28000000000000003</v>
      </c>
      <c r="P81" s="156">
        <v>0</v>
      </c>
      <c r="Q81" s="156">
        <f t="shared" si="26"/>
        <v>0</v>
      </c>
      <c r="R81" s="156"/>
      <c r="S81" s="156" t="s">
        <v>152</v>
      </c>
      <c r="T81" s="156" t="s">
        <v>153</v>
      </c>
      <c r="U81" s="156">
        <v>0</v>
      </c>
      <c r="V81" s="156">
        <f t="shared" si="27"/>
        <v>0</v>
      </c>
      <c r="W81" s="156"/>
      <c r="X81" s="156" t="s">
        <v>154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155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1">
        <v>61</v>
      </c>
      <c r="B82" s="172" t="s">
        <v>414</v>
      </c>
      <c r="C82" s="179" t="s">
        <v>415</v>
      </c>
      <c r="D82" s="173" t="s">
        <v>176</v>
      </c>
      <c r="E82" s="174">
        <v>75.400000000000006</v>
      </c>
      <c r="F82" s="175">
        <v>290</v>
      </c>
      <c r="G82" s="176">
        <f t="shared" si="21"/>
        <v>21866</v>
      </c>
      <c r="H82" s="157"/>
      <c r="I82" s="156">
        <f t="shared" si="22"/>
        <v>0</v>
      </c>
      <c r="J82" s="157"/>
      <c r="K82" s="156">
        <f t="shared" si="23"/>
        <v>0</v>
      </c>
      <c r="L82" s="156">
        <v>21</v>
      </c>
      <c r="M82" s="156">
        <f t="shared" si="24"/>
        <v>26457.86</v>
      </c>
      <c r="N82" s="156">
        <v>7.1700000000000002E-3</v>
      </c>
      <c r="O82" s="156">
        <f t="shared" si="25"/>
        <v>0.54</v>
      </c>
      <c r="P82" s="156">
        <v>0</v>
      </c>
      <c r="Q82" s="156">
        <f t="shared" si="26"/>
        <v>0</v>
      </c>
      <c r="R82" s="156"/>
      <c r="S82" s="156" t="s">
        <v>152</v>
      </c>
      <c r="T82" s="156" t="s">
        <v>313</v>
      </c>
      <c r="U82" s="156">
        <v>0</v>
      </c>
      <c r="V82" s="156">
        <f t="shared" si="27"/>
        <v>0</v>
      </c>
      <c r="W82" s="156"/>
      <c r="X82" s="156" t="s">
        <v>193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194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1">
        <v>62</v>
      </c>
      <c r="B83" s="172" t="s">
        <v>416</v>
      </c>
      <c r="C83" s="179" t="s">
        <v>417</v>
      </c>
      <c r="D83" s="173" t="s">
        <v>176</v>
      </c>
      <c r="E83" s="174">
        <v>90</v>
      </c>
      <c r="F83" s="175">
        <v>485</v>
      </c>
      <c r="G83" s="176">
        <f t="shared" si="21"/>
        <v>43650</v>
      </c>
      <c r="H83" s="157"/>
      <c r="I83" s="156">
        <f t="shared" si="22"/>
        <v>0</v>
      </c>
      <c r="J83" s="157"/>
      <c r="K83" s="156">
        <f t="shared" si="23"/>
        <v>0</v>
      </c>
      <c r="L83" s="156">
        <v>21</v>
      </c>
      <c r="M83" s="156">
        <f t="shared" si="24"/>
        <v>52816.5</v>
      </c>
      <c r="N83" s="156">
        <v>1.311E-2</v>
      </c>
      <c r="O83" s="156">
        <f t="shared" si="25"/>
        <v>1.18</v>
      </c>
      <c r="P83" s="156">
        <v>0</v>
      </c>
      <c r="Q83" s="156">
        <f t="shared" si="26"/>
        <v>0</v>
      </c>
      <c r="R83" s="156"/>
      <c r="S83" s="156" t="s">
        <v>152</v>
      </c>
      <c r="T83" s="156" t="s">
        <v>313</v>
      </c>
      <c r="U83" s="156">
        <v>0</v>
      </c>
      <c r="V83" s="156">
        <f t="shared" si="27"/>
        <v>0</v>
      </c>
      <c r="W83" s="156"/>
      <c r="X83" s="156" t="s">
        <v>193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194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1">
        <v>63</v>
      </c>
      <c r="B84" s="172" t="s">
        <v>418</v>
      </c>
      <c r="C84" s="179" t="s">
        <v>419</v>
      </c>
      <c r="D84" s="173" t="s">
        <v>176</v>
      </c>
      <c r="E84" s="174">
        <v>150</v>
      </c>
      <c r="F84" s="175">
        <v>631</v>
      </c>
      <c r="G84" s="176">
        <f t="shared" si="21"/>
        <v>94650</v>
      </c>
      <c r="H84" s="157"/>
      <c r="I84" s="156">
        <f t="shared" si="22"/>
        <v>0</v>
      </c>
      <c r="J84" s="157"/>
      <c r="K84" s="156">
        <f t="shared" si="23"/>
        <v>0</v>
      </c>
      <c r="L84" s="156">
        <v>21</v>
      </c>
      <c r="M84" s="156">
        <f t="shared" si="24"/>
        <v>114526.5</v>
      </c>
      <c r="N84" s="156">
        <v>1.8769999999999998E-2</v>
      </c>
      <c r="O84" s="156">
        <f t="shared" si="25"/>
        <v>2.82</v>
      </c>
      <c r="P84" s="156">
        <v>0</v>
      </c>
      <c r="Q84" s="156">
        <f t="shared" si="26"/>
        <v>0</v>
      </c>
      <c r="R84" s="156"/>
      <c r="S84" s="156" t="s">
        <v>152</v>
      </c>
      <c r="T84" s="156" t="s">
        <v>313</v>
      </c>
      <c r="U84" s="156">
        <v>0</v>
      </c>
      <c r="V84" s="156">
        <f t="shared" si="27"/>
        <v>0</v>
      </c>
      <c r="W84" s="156"/>
      <c r="X84" s="156" t="s">
        <v>193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194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1">
        <v>64</v>
      </c>
      <c r="B85" s="172" t="s">
        <v>420</v>
      </c>
      <c r="C85" s="179" t="s">
        <v>421</v>
      </c>
      <c r="D85" s="173" t="s">
        <v>171</v>
      </c>
      <c r="E85" s="174">
        <v>1</v>
      </c>
      <c r="F85" s="175">
        <v>4850</v>
      </c>
      <c r="G85" s="176">
        <f t="shared" si="21"/>
        <v>4850</v>
      </c>
      <c r="H85" s="157"/>
      <c r="I85" s="156">
        <f t="shared" si="22"/>
        <v>0</v>
      </c>
      <c r="J85" s="157"/>
      <c r="K85" s="156">
        <f t="shared" si="23"/>
        <v>0</v>
      </c>
      <c r="L85" s="156">
        <v>21</v>
      </c>
      <c r="M85" s="156">
        <f t="shared" si="24"/>
        <v>5868.5</v>
      </c>
      <c r="N85" s="156">
        <v>1.8769999999999998E-2</v>
      </c>
      <c r="O85" s="156">
        <f t="shared" si="25"/>
        <v>0.02</v>
      </c>
      <c r="P85" s="156">
        <v>0</v>
      </c>
      <c r="Q85" s="156">
        <f t="shared" si="26"/>
        <v>0</v>
      </c>
      <c r="R85" s="156"/>
      <c r="S85" s="156" t="s">
        <v>293</v>
      </c>
      <c r="T85" s="156" t="s">
        <v>294</v>
      </c>
      <c r="U85" s="156">
        <v>0</v>
      </c>
      <c r="V85" s="156">
        <f t="shared" si="27"/>
        <v>0</v>
      </c>
      <c r="W85" s="156"/>
      <c r="X85" s="156" t="s">
        <v>193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194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1">
        <v>65</v>
      </c>
      <c r="B86" s="172" t="s">
        <v>422</v>
      </c>
      <c r="C86" s="179" t="s">
        <v>423</v>
      </c>
      <c r="D86" s="173" t="s">
        <v>151</v>
      </c>
      <c r="E86" s="174">
        <v>420</v>
      </c>
      <c r="F86" s="175">
        <v>834</v>
      </c>
      <c r="G86" s="176">
        <f t="shared" si="21"/>
        <v>350280</v>
      </c>
      <c r="H86" s="157"/>
      <c r="I86" s="156">
        <f t="shared" si="22"/>
        <v>0</v>
      </c>
      <c r="J86" s="157"/>
      <c r="K86" s="156">
        <f t="shared" si="23"/>
        <v>0</v>
      </c>
      <c r="L86" s="156">
        <v>21</v>
      </c>
      <c r="M86" s="156">
        <f t="shared" si="24"/>
        <v>423838.8</v>
      </c>
      <c r="N86" s="156">
        <v>2.9700000000000001E-2</v>
      </c>
      <c r="O86" s="156">
        <f t="shared" si="25"/>
        <v>12.47</v>
      </c>
      <c r="P86" s="156">
        <v>0</v>
      </c>
      <c r="Q86" s="156">
        <f t="shared" si="26"/>
        <v>0</v>
      </c>
      <c r="R86" s="156"/>
      <c r="S86" s="156" t="s">
        <v>152</v>
      </c>
      <c r="T86" s="156" t="s">
        <v>153</v>
      </c>
      <c r="U86" s="156">
        <v>0.34100000000000003</v>
      </c>
      <c r="V86" s="156">
        <f t="shared" si="27"/>
        <v>143.22</v>
      </c>
      <c r="W86" s="156"/>
      <c r="X86" s="156" t="s">
        <v>154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155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1">
        <v>66</v>
      </c>
      <c r="B87" s="172" t="s">
        <v>424</v>
      </c>
      <c r="C87" s="179" t="s">
        <v>425</v>
      </c>
      <c r="D87" s="173" t="s">
        <v>151</v>
      </c>
      <c r="E87" s="174">
        <v>55.23</v>
      </c>
      <c r="F87" s="175">
        <v>320</v>
      </c>
      <c r="G87" s="176">
        <f t="shared" si="21"/>
        <v>17673.599999999999</v>
      </c>
      <c r="H87" s="157"/>
      <c r="I87" s="156">
        <f t="shared" si="22"/>
        <v>0</v>
      </c>
      <c r="J87" s="157"/>
      <c r="K87" s="156">
        <f t="shared" si="23"/>
        <v>0</v>
      </c>
      <c r="L87" s="156">
        <v>21</v>
      </c>
      <c r="M87" s="156">
        <f t="shared" si="24"/>
        <v>21385.055999999997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6"/>
      <c r="S87" s="156" t="s">
        <v>152</v>
      </c>
      <c r="T87" s="156" t="s">
        <v>153</v>
      </c>
      <c r="U87" s="156">
        <v>0.78</v>
      </c>
      <c r="V87" s="156">
        <f t="shared" si="27"/>
        <v>43.08</v>
      </c>
      <c r="W87" s="156"/>
      <c r="X87" s="156" t="s">
        <v>154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155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1">
        <v>67</v>
      </c>
      <c r="B88" s="172" t="s">
        <v>426</v>
      </c>
      <c r="C88" s="179" t="s">
        <v>427</v>
      </c>
      <c r="D88" s="173" t="s">
        <v>176</v>
      </c>
      <c r="E88" s="174">
        <v>70.150000000000006</v>
      </c>
      <c r="F88" s="175">
        <v>291</v>
      </c>
      <c r="G88" s="176">
        <f t="shared" si="21"/>
        <v>20413.650000000001</v>
      </c>
      <c r="H88" s="157"/>
      <c r="I88" s="156">
        <f t="shared" si="22"/>
        <v>0</v>
      </c>
      <c r="J88" s="157"/>
      <c r="K88" s="156">
        <f t="shared" si="23"/>
        <v>0</v>
      </c>
      <c r="L88" s="156">
        <v>21</v>
      </c>
      <c r="M88" s="156">
        <f t="shared" si="24"/>
        <v>24700.516500000002</v>
      </c>
      <c r="N88" s="156">
        <v>9.6200000000000001E-3</v>
      </c>
      <c r="O88" s="156">
        <f t="shared" si="25"/>
        <v>0.67</v>
      </c>
      <c r="P88" s="156">
        <v>0</v>
      </c>
      <c r="Q88" s="156">
        <f t="shared" si="26"/>
        <v>0</v>
      </c>
      <c r="R88" s="156"/>
      <c r="S88" s="156" t="s">
        <v>293</v>
      </c>
      <c r="T88" s="156" t="s">
        <v>313</v>
      </c>
      <c r="U88" s="156">
        <v>0</v>
      </c>
      <c r="V88" s="156">
        <f t="shared" si="27"/>
        <v>0</v>
      </c>
      <c r="W88" s="156"/>
      <c r="X88" s="156" t="s">
        <v>193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194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33.75" outlineLevel="1" x14ac:dyDescent="0.2">
      <c r="A89" s="171">
        <v>68</v>
      </c>
      <c r="B89" s="172" t="s">
        <v>428</v>
      </c>
      <c r="C89" s="179" t="s">
        <v>429</v>
      </c>
      <c r="D89" s="173" t="s">
        <v>176</v>
      </c>
      <c r="E89" s="174">
        <v>49</v>
      </c>
      <c r="F89" s="175">
        <v>369</v>
      </c>
      <c r="G89" s="176">
        <f t="shared" si="21"/>
        <v>18081</v>
      </c>
      <c r="H89" s="157"/>
      <c r="I89" s="156">
        <f t="shared" si="22"/>
        <v>0</v>
      </c>
      <c r="J89" s="157"/>
      <c r="K89" s="156">
        <f t="shared" si="23"/>
        <v>0</v>
      </c>
      <c r="L89" s="156">
        <v>21</v>
      </c>
      <c r="M89" s="156">
        <f t="shared" si="24"/>
        <v>21878.01</v>
      </c>
      <c r="N89" s="156">
        <v>9.6200000000000001E-3</v>
      </c>
      <c r="O89" s="156">
        <f t="shared" si="25"/>
        <v>0.47</v>
      </c>
      <c r="P89" s="156">
        <v>0</v>
      </c>
      <c r="Q89" s="156">
        <f t="shared" si="26"/>
        <v>0</v>
      </c>
      <c r="R89" s="156"/>
      <c r="S89" s="156" t="s">
        <v>293</v>
      </c>
      <c r="T89" s="156" t="s">
        <v>313</v>
      </c>
      <c r="U89" s="156">
        <v>0</v>
      </c>
      <c r="V89" s="156">
        <f t="shared" si="27"/>
        <v>0</v>
      </c>
      <c r="W89" s="156"/>
      <c r="X89" s="156" t="s">
        <v>193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194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1">
        <v>69</v>
      </c>
      <c r="B90" s="172" t="s">
        <v>430</v>
      </c>
      <c r="C90" s="179" t="s">
        <v>431</v>
      </c>
      <c r="D90" s="173" t="s">
        <v>254</v>
      </c>
      <c r="E90" s="174">
        <v>20.085540000000002</v>
      </c>
      <c r="F90" s="175">
        <v>1371</v>
      </c>
      <c r="G90" s="176">
        <f t="shared" si="21"/>
        <v>27537.279999999999</v>
      </c>
      <c r="H90" s="157"/>
      <c r="I90" s="156">
        <f t="shared" si="22"/>
        <v>0</v>
      </c>
      <c r="J90" s="157"/>
      <c r="K90" s="156">
        <f t="shared" si="23"/>
        <v>0</v>
      </c>
      <c r="L90" s="156">
        <v>21</v>
      </c>
      <c r="M90" s="156">
        <f t="shared" si="24"/>
        <v>33320.108799999995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6"/>
      <c r="S90" s="156" t="s">
        <v>152</v>
      </c>
      <c r="T90" s="156" t="s">
        <v>153</v>
      </c>
      <c r="U90" s="156">
        <v>1.7509999999999999</v>
      </c>
      <c r="V90" s="156">
        <f t="shared" si="27"/>
        <v>35.17</v>
      </c>
      <c r="W90" s="156"/>
      <c r="X90" s="156" t="s">
        <v>400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401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59" t="s">
        <v>147</v>
      </c>
      <c r="B91" s="160" t="s">
        <v>101</v>
      </c>
      <c r="C91" s="178" t="s">
        <v>102</v>
      </c>
      <c r="D91" s="161"/>
      <c r="E91" s="162"/>
      <c r="F91" s="163"/>
      <c r="G91" s="164">
        <f>SUMIF(AG92:AG111,"&lt;&gt;NOR",G92:G111)</f>
        <v>1016560.3399999999</v>
      </c>
      <c r="H91" s="158"/>
      <c r="I91" s="158">
        <f>SUM(I92:I111)</f>
        <v>0</v>
      </c>
      <c r="J91" s="158"/>
      <c r="K91" s="158">
        <f>SUM(K92:K111)</f>
        <v>0</v>
      </c>
      <c r="L91" s="158"/>
      <c r="M91" s="158">
        <f>SUM(M92:M111)</f>
        <v>1230038.0114</v>
      </c>
      <c r="N91" s="158"/>
      <c r="O91" s="158">
        <f>SUM(O92:O111)</f>
        <v>6.7199999999999989</v>
      </c>
      <c r="P91" s="158"/>
      <c r="Q91" s="158">
        <f>SUM(Q92:Q111)</f>
        <v>0</v>
      </c>
      <c r="R91" s="158"/>
      <c r="S91" s="158"/>
      <c r="T91" s="158"/>
      <c r="U91" s="158"/>
      <c r="V91" s="158">
        <f>SUM(V92:V111)</f>
        <v>690.12</v>
      </c>
      <c r="W91" s="158"/>
      <c r="X91" s="158"/>
      <c r="AG91" t="s">
        <v>148</v>
      </c>
    </row>
    <row r="92" spans="1:60" ht="33.75" outlineLevel="1" x14ac:dyDescent="0.2">
      <c r="A92" s="171">
        <v>70</v>
      </c>
      <c r="B92" s="172" t="s">
        <v>432</v>
      </c>
      <c r="C92" s="179" t="s">
        <v>433</v>
      </c>
      <c r="D92" s="173" t="s">
        <v>151</v>
      </c>
      <c r="E92" s="174">
        <v>627.29999999999995</v>
      </c>
      <c r="F92" s="175">
        <v>757</v>
      </c>
      <c r="G92" s="176">
        <f t="shared" ref="G92:G111" si="28">ROUND(E92*F92,2)</f>
        <v>474866.1</v>
      </c>
      <c r="H92" s="157"/>
      <c r="I92" s="156">
        <f t="shared" ref="I92:I111" si="29">ROUND(E92*H92,2)</f>
        <v>0</v>
      </c>
      <c r="J92" s="157"/>
      <c r="K92" s="156">
        <f t="shared" ref="K92:K111" si="30">ROUND(E92*J92,2)</f>
        <v>0</v>
      </c>
      <c r="L92" s="156">
        <v>21</v>
      </c>
      <c r="M92" s="156">
        <f t="shared" ref="M92:M111" si="31">G92*(1+L92/100)</f>
        <v>574587.98099999991</v>
      </c>
      <c r="N92" s="156">
        <v>6.5799999999999999E-3</v>
      </c>
      <c r="O92" s="156">
        <f t="shared" ref="O92:O111" si="32">ROUND(E92*N92,2)</f>
        <v>4.13</v>
      </c>
      <c r="P92" s="156">
        <v>0</v>
      </c>
      <c r="Q92" s="156">
        <f t="shared" ref="Q92:Q111" si="33">ROUND(E92*P92,2)</f>
        <v>0</v>
      </c>
      <c r="R92" s="156"/>
      <c r="S92" s="156" t="s">
        <v>152</v>
      </c>
      <c r="T92" s="156" t="s">
        <v>153</v>
      </c>
      <c r="U92" s="156">
        <v>0.28000000000000003</v>
      </c>
      <c r="V92" s="156">
        <f t="shared" ref="V92:V111" si="34">ROUND(E92*U92,2)</f>
        <v>175.64</v>
      </c>
      <c r="W92" s="156"/>
      <c r="X92" s="156" t="s">
        <v>154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155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1">
        <v>71</v>
      </c>
      <c r="B93" s="172" t="s">
        <v>434</v>
      </c>
      <c r="C93" s="179" t="s">
        <v>435</v>
      </c>
      <c r="D93" s="173" t="s">
        <v>151</v>
      </c>
      <c r="E93" s="174">
        <v>627.29999999999995</v>
      </c>
      <c r="F93" s="175">
        <v>7</v>
      </c>
      <c r="G93" s="176">
        <f t="shared" si="28"/>
        <v>4391.1000000000004</v>
      </c>
      <c r="H93" s="157"/>
      <c r="I93" s="156">
        <f t="shared" si="29"/>
        <v>0</v>
      </c>
      <c r="J93" s="157"/>
      <c r="K93" s="156">
        <f t="shared" si="30"/>
        <v>0</v>
      </c>
      <c r="L93" s="156">
        <v>21</v>
      </c>
      <c r="M93" s="156">
        <f t="shared" si="31"/>
        <v>5313.2310000000007</v>
      </c>
      <c r="N93" s="156">
        <v>0</v>
      </c>
      <c r="O93" s="156">
        <f t="shared" si="32"/>
        <v>0</v>
      </c>
      <c r="P93" s="156">
        <v>0</v>
      </c>
      <c r="Q93" s="156">
        <f t="shared" si="33"/>
        <v>0</v>
      </c>
      <c r="R93" s="156"/>
      <c r="S93" s="156" t="s">
        <v>152</v>
      </c>
      <c r="T93" s="156" t="s">
        <v>153</v>
      </c>
      <c r="U93" s="156">
        <v>1.35E-2</v>
      </c>
      <c r="V93" s="156">
        <f t="shared" si="34"/>
        <v>8.4700000000000006</v>
      </c>
      <c r="W93" s="156"/>
      <c r="X93" s="156" t="s">
        <v>154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155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1">
        <v>72</v>
      </c>
      <c r="B94" s="172" t="s">
        <v>436</v>
      </c>
      <c r="C94" s="179" t="s">
        <v>437</v>
      </c>
      <c r="D94" s="173" t="s">
        <v>151</v>
      </c>
      <c r="E94" s="174">
        <v>100</v>
      </c>
      <c r="F94" s="175">
        <v>1416</v>
      </c>
      <c r="G94" s="176">
        <f t="shared" si="28"/>
        <v>141600</v>
      </c>
      <c r="H94" s="157"/>
      <c r="I94" s="156">
        <f t="shared" si="29"/>
        <v>0</v>
      </c>
      <c r="J94" s="157"/>
      <c r="K94" s="156">
        <f t="shared" si="30"/>
        <v>0</v>
      </c>
      <c r="L94" s="156">
        <v>21</v>
      </c>
      <c r="M94" s="156">
        <f t="shared" si="31"/>
        <v>171336</v>
      </c>
      <c r="N94" s="156">
        <v>3.0699999999999998E-3</v>
      </c>
      <c r="O94" s="156">
        <f t="shared" si="32"/>
        <v>0.31</v>
      </c>
      <c r="P94" s="156">
        <v>0</v>
      </c>
      <c r="Q94" s="156">
        <f t="shared" si="33"/>
        <v>0</v>
      </c>
      <c r="R94" s="156"/>
      <c r="S94" s="156" t="s">
        <v>152</v>
      </c>
      <c r="T94" s="156" t="s">
        <v>153</v>
      </c>
      <c r="U94" s="156">
        <v>1.167</v>
      </c>
      <c r="V94" s="156">
        <f t="shared" si="34"/>
        <v>116.7</v>
      </c>
      <c r="W94" s="156"/>
      <c r="X94" s="156" t="s">
        <v>154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155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1">
        <v>73</v>
      </c>
      <c r="B95" s="172" t="s">
        <v>438</v>
      </c>
      <c r="C95" s="179" t="s">
        <v>439</v>
      </c>
      <c r="D95" s="173" t="s">
        <v>151</v>
      </c>
      <c r="E95" s="174">
        <v>142.5</v>
      </c>
      <c r="F95" s="175">
        <v>1274</v>
      </c>
      <c r="G95" s="176">
        <f t="shared" si="28"/>
        <v>181545</v>
      </c>
      <c r="H95" s="157"/>
      <c r="I95" s="156">
        <f t="shared" si="29"/>
        <v>0</v>
      </c>
      <c r="J95" s="157"/>
      <c r="K95" s="156">
        <f t="shared" si="30"/>
        <v>0</v>
      </c>
      <c r="L95" s="156">
        <v>21</v>
      </c>
      <c r="M95" s="156">
        <f t="shared" si="31"/>
        <v>219669.44999999998</v>
      </c>
      <c r="N95" s="156">
        <v>6.5100000000000002E-3</v>
      </c>
      <c r="O95" s="156">
        <f t="shared" si="32"/>
        <v>0.93</v>
      </c>
      <c r="P95" s="156">
        <v>0</v>
      </c>
      <c r="Q95" s="156">
        <f t="shared" si="33"/>
        <v>0</v>
      </c>
      <c r="R95" s="156"/>
      <c r="S95" s="156" t="s">
        <v>152</v>
      </c>
      <c r="T95" s="156" t="s">
        <v>153</v>
      </c>
      <c r="U95" s="156">
        <v>1.2765</v>
      </c>
      <c r="V95" s="156">
        <f t="shared" si="34"/>
        <v>181.9</v>
      </c>
      <c r="W95" s="156"/>
      <c r="X95" s="156" t="s">
        <v>154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1">
        <v>74</v>
      </c>
      <c r="B96" s="172" t="s">
        <v>440</v>
      </c>
      <c r="C96" s="179" t="s">
        <v>441</v>
      </c>
      <c r="D96" s="173" t="s">
        <v>176</v>
      </c>
      <c r="E96" s="174">
        <v>34.25</v>
      </c>
      <c r="F96" s="175">
        <v>624</v>
      </c>
      <c r="G96" s="176">
        <f t="shared" si="28"/>
        <v>21372</v>
      </c>
      <c r="H96" s="157"/>
      <c r="I96" s="156">
        <f t="shared" si="29"/>
        <v>0</v>
      </c>
      <c r="J96" s="157"/>
      <c r="K96" s="156">
        <f t="shared" si="30"/>
        <v>0</v>
      </c>
      <c r="L96" s="156">
        <v>21</v>
      </c>
      <c r="M96" s="156">
        <f t="shared" si="31"/>
        <v>25860.12</v>
      </c>
      <c r="N96" s="156">
        <v>2.6099999999999999E-3</v>
      </c>
      <c r="O96" s="156">
        <f t="shared" si="32"/>
        <v>0.09</v>
      </c>
      <c r="P96" s="156">
        <v>0</v>
      </c>
      <c r="Q96" s="156">
        <f t="shared" si="33"/>
        <v>0</v>
      </c>
      <c r="R96" s="156"/>
      <c r="S96" s="156" t="s">
        <v>152</v>
      </c>
      <c r="T96" s="156" t="s">
        <v>153</v>
      </c>
      <c r="U96" s="156">
        <v>0.18</v>
      </c>
      <c r="V96" s="156">
        <f t="shared" si="34"/>
        <v>6.17</v>
      </c>
      <c r="W96" s="156"/>
      <c r="X96" s="156" t="s">
        <v>154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155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1">
        <v>75</v>
      </c>
      <c r="B97" s="172" t="s">
        <v>442</v>
      </c>
      <c r="C97" s="179" t="s">
        <v>443</v>
      </c>
      <c r="D97" s="173" t="s">
        <v>176</v>
      </c>
      <c r="E97" s="174">
        <v>30</v>
      </c>
      <c r="F97" s="175">
        <v>5</v>
      </c>
      <c r="G97" s="176">
        <f t="shared" si="28"/>
        <v>150</v>
      </c>
      <c r="H97" s="157"/>
      <c r="I97" s="156">
        <f t="shared" si="29"/>
        <v>0</v>
      </c>
      <c r="J97" s="157"/>
      <c r="K97" s="156">
        <f t="shared" si="30"/>
        <v>0</v>
      </c>
      <c r="L97" s="156">
        <v>21</v>
      </c>
      <c r="M97" s="156">
        <f t="shared" si="31"/>
        <v>181.5</v>
      </c>
      <c r="N97" s="156">
        <v>0</v>
      </c>
      <c r="O97" s="156">
        <f t="shared" si="32"/>
        <v>0</v>
      </c>
      <c r="P97" s="156">
        <v>0</v>
      </c>
      <c r="Q97" s="156">
        <f t="shared" si="33"/>
        <v>0</v>
      </c>
      <c r="R97" s="156"/>
      <c r="S97" s="156" t="s">
        <v>152</v>
      </c>
      <c r="T97" s="156" t="s">
        <v>153</v>
      </c>
      <c r="U97" s="156">
        <v>1.0500000000000001E-2</v>
      </c>
      <c r="V97" s="156">
        <f t="shared" si="34"/>
        <v>0.32</v>
      </c>
      <c r="W97" s="156"/>
      <c r="X97" s="156" t="s">
        <v>154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155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1">
        <v>76</v>
      </c>
      <c r="B98" s="172" t="s">
        <v>444</v>
      </c>
      <c r="C98" s="179" t="s">
        <v>445</v>
      </c>
      <c r="D98" s="173" t="s">
        <v>176</v>
      </c>
      <c r="E98" s="174">
        <v>30</v>
      </c>
      <c r="F98" s="175">
        <v>194</v>
      </c>
      <c r="G98" s="176">
        <f t="shared" si="28"/>
        <v>5820</v>
      </c>
      <c r="H98" s="157"/>
      <c r="I98" s="156">
        <f t="shared" si="29"/>
        <v>0</v>
      </c>
      <c r="J98" s="157"/>
      <c r="K98" s="156">
        <f t="shared" si="30"/>
        <v>0</v>
      </c>
      <c r="L98" s="156">
        <v>21</v>
      </c>
      <c r="M98" s="156">
        <f t="shared" si="31"/>
        <v>7042.2</v>
      </c>
      <c r="N98" s="156">
        <v>0</v>
      </c>
      <c r="O98" s="156">
        <f t="shared" si="32"/>
        <v>0</v>
      </c>
      <c r="P98" s="156">
        <v>0</v>
      </c>
      <c r="Q98" s="156">
        <f t="shared" si="33"/>
        <v>0</v>
      </c>
      <c r="R98" s="156"/>
      <c r="S98" s="156" t="s">
        <v>152</v>
      </c>
      <c r="T98" s="156" t="s">
        <v>153</v>
      </c>
      <c r="U98" s="156">
        <v>5.7500000000000002E-2</v>
      </c>
      <c r="V98" s="156">
        <f t="shared" si="34"/>
        <v>1.73</v>
      </c>
      <c r="W98" s="156"/>
      <c r="X98" s="156" t="s">
        <v>154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155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1">
        <v>77</v>
      </c>
      <c r="B99" s="172" t="s">
        <v>446</v>
      </c>
      <c r="C99" s="179" t="s">
        <v>447</v>
      </c>
      <c r="D99" s="173" t="s">
        <v>176</v>
      </c>
      <c r="E99" s="174">
        <v>42.4</v>
      </c>
      <c r="F99" s="175">
        <v>310</v>
      </c>
      <c r="G99" s="176">
        <f t="shared" si="28"/>
        <v>13144</v>
      </c>
      <c r="H99" s="157"/>
      <c r="I99" s="156">
        <f t="shared" si="29"/>
        <v>0</v>
      </c>
      <c r="J99" s="157"/>
      <c r="K99" s="156">
        <f t="shared" si="30"/>
        <v>0</v>
      </c>
      <c r="L99" s="156">
        <v>21</v>
      </c>
      <c r="M99" s="156">
        <f t="shared" si="31"/>
        <v>15904.24</v>
      </c>
      <c r="N99" s="156">
        <v>1.3699999999999999E-3</v>
      </c>
      <c r="O99" s="156">
        <f t="shared" si="32"/>
        <v>0.06</v>
      </c>
      <c r="P99" s="156">
        <v>0</v>
      </c>
      <c r="Q99" s="156">
        <f t="shared" si="33"/>
        <v>0</v>
      </c>
      <c r="R99" s="156"/>
      <c r="S99" s="156" t="s">
        <v>152</v>
      </c>
      <c r="T99" s="156" t="s">
        <v>153</v>
      </c>
      <c r="U99" s="156">
        <v>0.24</v>
      </c>
      <c r="V99" s="156">
        <f t="shared" si="34"/>
        <v>10.18</v>
      </c>
      <c r="W99" s="156"/>
      <c r="X99" s="156" t="s">
        <v>154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155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1">
        <v>78</v>
      </c>
      <c r="B100" s="172" t="s">
        <v>448</v>
      </c>
      <c r="C100" s="179" t="s">
        <v>449</v>
      </c>
      <c r="D100" s="173" t="s">
        <v>176</v>
      </c>
      <c r="E100" s="174">
        <v>29.5</v>
      </c>
      <c r="F100" s="175">
        <v>661</v>
      </c>
      <c r="G100" s="176">
        <f t="shared" si="28"/>
        <v>19499.5</v>
      </c>
      <c r="H100" s="157"/>
      <c r="I100" s="156">
        <f t="shared" si="29"/>
        <v>0</v>
      </c>
      <c r="J100" s="157"/>
      <c r="K100" s="156">
        <f t="shared" si="30"/>
        <v>0</v>
      </c>
      <c r="L100" s="156">
        <v>21</v>
      </c>
      <c r="M100" s="156">
        <f t="shared" si="31"/>
        <v>23594.395</v>
      </c>
      <c r="N100" s="156">
        <v>6.3899999999999998E-3</v>
      </c>
      <c r="O100" s="156">
        <f t="shared" si="32"/>
        <v>0.19</v>
      </c>
      <c r="P100" s="156">
        <v>0</v>
      </c>
      <c r="Q100" s="156">
        <f t="shared" si="33"/>
        <v>0</v>
      </c>
      <c r="R100" s="156"/>
      <c r="S100" s="156" t="s">
        <v>152</v>
      </c>
      <c r="T100" s="156" t="s">
        <v>153</v>
      </c>
      <c r="U100" s="156">
        <v>0.59875</v>
      </c>
      <c r="V100" s="156">
        <f t="shared" si="34"/>
        <v>17.66</v>
      </c>
      <c r="W100" s="156"/>
      <c r="X100" s="156" t="s">
        <v>154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155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1">
        <v>79</v>
      </c>
      <c r="B101" s="172" t="s">
        <v>450</v>
      </c>
      <c r="C101" s="179" t="s">
        <v>451</v>
      </c>
      <c r="D101" s="173" t="s">
        <v>171</v>
      </c>
      <c r="E101" s="174">
        <v>4</v>
      </c>
      <c r="F101" s="175">
        <v>4753</v>
      </c>
      <c r="G101" s="176">
        <f t="shared" si="28"/>
        <v>19012</v>
      </c>
      <c r="H101" s="157"/>
      <c r="I101" s="156">
        <f t="shared" si="29"/>
        <v>0</v>
      </c>
      <c r="J101" s="157"/>
      <c r="K101" s="156">
        <f t="shared" si="30"/>
        <v>0</v>
      </c>
      <c r="L101" s="156">
        <v>21</v>
      </c>
      <c r="M101" s="156">
        <f t="shared" si="31"/>
        <v>23004.52</v>
      </c>
      <c r="N101" s="156">
        <v>8.5100000000000002E-3</v>
      </c>
      <c r="O101" s="156">
        <f t="shared" si="32"/>
        <v>0.03</v>
      </c>
      <c r="P101" s="156">
        <v>0</v>
      </c>
      <c r="Q101" s="156">
        <f t="shared" si="33"/>
        <v>0</v>
      </c>
      <c r="R101" s="156"/>
      <c r="S101" s="156" t="s">
        <v>152</v>
      </c>
      <c r="T101" s="156" t="s">
        <v>153</v>
      </c>
      <c r="U101" s="156">
        <v>1.4524999999999999</v>
      </c>
      <c r="V101" s="156">
        <f t="shared" si="34"/>
        <v>5.81</v>
      </c>
      <c r="W101" s="156"/>
      <c r="X101" s="156" t="s">
        <v>154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155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1">
        <v>80</v>
      </c>
      <c r="B102" s="172" t="s">
        <v>452</v>
      </c>
      <c r="C102" s="179" t="s">
        <v>453</v>
      </c>
      <c r="D102" s="173" t="s">
        <v>171</v>
      </c>
      <c r="E102" s="174">
        <v>1</v>
      </c>
      <c r="F102" s="175">
        <v>1213</v>
      </c>
      <c r="G102" s="176">
        <f t="shared" si="28"/>
        <v>1213</v>
      </c>
      <c r="H102" s="157"/>
      <c r="I102" s="156">
        <f t="shared" si="29"/>
        <v>0</v>
      </c>
      <c r="J102" s="157"/>
      <c r="K102" s="156">
        <f t="shared" si="30"/>
        <v>0</v>
      </c>
      <c r="L102" s="156">
        <v>21</v>
      </c>
      <c r="M102" s="156">
        <f t="shared" si="31"/>
        <v>1467.73</v>
      </c>
      <c r="N102" s="156">
        <v>7.5799999999999999E-3</v>
      </c>
      <c r="O102" s="156">
        <f t="shared" si="32"/>
        <v>0.01</v>
      </c>
      <c r="P102" s="156">
        <v>0</v>
      </c>
      <c r="Q102" s="156">
        <f t="shared" si="33"/>
        <v>0</v>
      </c>
      <c r="R102" s="156"/>
      <c r="S102" s="156" t="s">
        <v>152</v>
      </c>
      <c r="T102" s="156" t="s">
        <v>153</v>
      </c>
      <c r="U102" s="156">
        <v>1.1856</v>
      </c>
      <c r="V102" s="156">
        <f t="shared" si="34"/>
        <v>1.19</v>
      </c>
      <c r="W102" s="156"/>
      <c r="X102" s="156" t="s">
        <v>154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155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1">
        <v>81</v>
      </c>
      <c r="B103" s="172" t="s">
        <v>454</v>
      </c>
      <c r="C103" s="179" t="s">
        <v>455</v>
      </c>
      <c r="D103" s="173" t="s">
        <v>176</v>
      </c>
      <c r="E103" s="174">
        <v>39</v>
      </c>
      <c r="F103" s="175">
        <v>494</v>
      </c>
      <c r="G103" s="176">
        <f t="shared" si="28"/>
        <v>19266</v>
      </c>
      <c r="H103" s="157"/>
      <c r="I103" s="156">
        <f t="shared" si="29"/>
        <v>0</v>
      </c>
      <c r="J103" s="157"/>
      <c r="K103" s="156">
        <f t="shared" si="30"/>
        <v>0</v>
      </c>
      <c r="L103" s="156">
        <v>21</v>
      </c>
      <c r="M103" s="156">
        <f t="shared" si="31"/>
        <v>23311.86</v>
      </c>
      <c r="N103" s="156">
        <v>2.8700000000000002E-3</v>
      </c>
      <c r="O103" s="156">
        <f t="shared" si="32"/>
        <v>0.11</v>
      </c>
      <c r="P103" s="156">
        <v>0</v>
      </c>
      <c r="Q103" s="156">
        <f t="shared" si="33"/>
        <v>0</v>
      </c>
      <c r="R103" s="156"/>
      <c r="S103" s="156" t="s">
        <v>152</v>
      </c>
      <c r="T103" s="156" t="s">
        <v>153</v>
      </c>
      <c r="U103" s="156">
        <v>0.42342999999999997</v>
      </c>
      <c r="V103" s="156">
        <f t="shared" si="34"/>
        <v>16.510000000000002</v>
      </c>
      <c r="W103" s="156"/>
      <c r="X103" s="156" t="s">
        <v>154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155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1">
        <v>82</v>
      </c>
      <c r="B104" s="172" t="s">
        <v>456</v>
      </c>
      <c r="C104" s="179" t="s">
        <v>457</v>
      </c>
      <c r="D104" s="173" t="s">
        <v>176</v>
      </c>
      <c r="E104" s="174">
        <v>6</v>
      </c>
      <c r="F104" s="175">
        <v>320</v>
      </c>
      <c r="G104" s="176">
        <f t="shared" si="28"/>
        <v>1920</v>
      </c>
      <c r="H104" s="157"/>
      <c r="I104" s="156">
        <f t="shared" si="29"/>
        <v>0</v>
      </c>
      <c r="J104" s="157"/>
      <c r="K104" s="156">
        <f t="shared" si="30"/>
        <v>0</v>
      </c>
      <c r="L104" s="156">
        <v>21</v>
      </c>
      <c r="M104" s="156">
        <f t="shared" si="31"/>
        <v>2323.1999999999998</v>
      </c>
      <c r="N104" s="156">
        <v>1.3699999999999999E-3</v>
      </c>
      <c r="O104" s="156">
        <f t="shared" si="32"/>
        <v>0.01</v>
      </c>
      <c r="P104" s="156">
        <v>0</v>
      </c>
      <c r="Q104" s="156">
        <f t="shared" si="33"/>
        <v>0</v>
      </c>
      <c r="R104" s="156"/>
      <c r="S104" s="156" t="s">
        <v>152</v>
      </c>
      <c r="T104" s="156" t="s">
        <v>153</v>
      </c>
      <c r="U104" s="156">
        <v>0.23</v>
      </c>
      <c r="V104" s="156">
        <f t="shared" si="34"/>
        <v>1.38</v>
      </c>
      <c r="W104" s="156"/>
      <c r="X104" s="156" t="s">
        <v>154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155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1">
        <v>83</v>
      </c>
      <c r="B105" s="172" t="s">
        <v>458</v>
      </c>
      <c r="C105" s="179" t="s">
        <v>457</v>
      </c>
      <c r="D105" s="173" t="s">
        <v>176</v>
      </c>
      <c r="E105" s="174">
        <v>70.5</v>
      </c>
      <c r="F105" s="175">
        <v>394</v>
      </c>
      <c r="G105" s="176">
        <f t="shared" si="28"/>
        <v>27777</v>
      </c>
      <c r="H105" s="157"/>
      <c r="I105" s="156">
        <f t="shared" si="29"/>
        <v>0</v>
      </c>
      <c r="J105" s="157"/>
      <c r="K105" s="156">
        <f t="shared" si="30"/>
        <v>0</v>
      </c>
      <c r="L105" s="156">
        <v>21</v>
      </c>
      <c r="M105" s="156">
        <f t="shared" si="31"/>
        <v>33610.17</v>
      </c>
      <c r="N105" s="156">
        <v>1.8799999999999999E-3</v>
      </c>
      <c r="O105" s="156">
        <f t="shared" si="32"/>
        <v>0.13</v>
      </c>
      <c r="P105" s="156">
        <v>0</v>
      </c>
      <c r="Q105" s="156">
        <f t="shared" si="33"/>
        <v>0</v>
      </c>
      <c r="R105" s="156"/>
      <c r="S105" s="156" t="s">
        <v>152</v>
      </c>
      <c r="T105" s="156" t="s">
        <v>153</v>
      </c>
      <c r="U105" s="156">
        <v>0.25</v>
      </c>
      <c r="V105" s="156">
        <f t="shared" si="34"/>
        <v>17.63</v>
      </c>
      <c r="W105" s="156"/>
      <c r="X105" s="156" t="s">
        <v>154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155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1">
        <v>84</v>
      </c>
      <c r="B106" s="172" t="s">
        <v>459</v>
      </c>
      <c r="C106" s="179" t="s">
        <v>460</v>
      </c>
      <c r="D106" s="173" t="s">
        <v>176</v>
      </c>
      <c r="E106" s="174">
        <v>102.7</v>
      </c>
      <c r="F106" s="175">
        <v>466</v>
      </c>
      <c r="G106" s="176">
        <f t="shared" si="28"/>
        <v>47858.2</v>
      </c>
      <c r="H106" s="157"/>
      <c r="I106" s="156">
        <f t="shared" si="29"/>
        <v>0</v>
      </c>
      <c r="J106" s="157"/>
      <c r="K106" s="156">
        <f t="shared" si="30"/>
        <v>0</v>
      </c>
      <c r="L106" s="156">
        <v>21</v>
      </c>
      <c r="M106" s="156">
        <f t="shared" si="31"/>
        <v>57908.421999999991</v>
      </c>
      <c r="N106" s="156">
        <v>5.1399999999999996E-3</v>
      </c>
      <c r="O106" s="156">
        <f t="shared" si="32"/>
        <v>0.53</v>
      </c>
      <c r="P106" s="156">
        <v>0</v>
      </c>
      <c r="Q106" s="156">
        <f t="shared" si="33"/>
        <v>0</v>
      </c>
      <c r="R106" s="156"/>
      <c r="S106" s="156" t="s">
        <v>152</v>
      </c>
      <c r="T106" s="156" t="s">
        <v>153</v>
      </c>
      <c r="U106" s="156">
        <v>0.65119000000000005</v>
      </c>
      <c r="V106" s="156">
        <f t="shared" si="34"/>
        <v>66.88</v>
      </c>
      <c r="W106" s="156"/>
      <c r="X106" s="156" t="s">
        <v>154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155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1">
        <v>85</v>
      </c>
      <c r="B107" s="172" t="s">
        <v>461</v>
      </c>
      <c r="C107" s="179" t="s">
        <v>462</v>
      </c>
      <c r="D107" s="173" t="s">
        <v>171</v>
      </c>
      <c r="E107" s="174">
        <v>10</v>
      </c>
      <c r="F107" s="175">
        <v>291</v>
      </c>
      <c r="G107" s="176">
        <f t="shared" si="28"/>
        <v>2910</v>
      </c>
      <c r="H107" s="157"/>
      <c r="I107" s="156">
        <f t="shared" si="29"/>
        <v>0</v>
      </c>
      <c r="J107" s="157"/>
      <c r="K107" s="156">
        <f t="shared" si="30"/>
        <v>0</v>
      </c>
      <c r="L107" s="156">
        <v>21</v>
      </c>
      <c r="M107" s="156">
        <f t="shared" si="31"/>
        <v>3521.1</v>
      </c>
      <c r="N107" s="156">
        <v>2.7000000000000001E-3</v>
      </c>
      <c r="O107" s="156">
        <f t="shared" si="32"/>
        <v>0.03</v>
      </c>
      <c r="P107" s="156">
        <v>0</v>
      </c>
      <c r="Q107" s="156">
        <f t="shared" si="33"/>
        <v>0</v>
      </c>
      <c r="R107" s="156"/>
      <c r="S107" s="156" t="s">
        <v>152</v>
      </c>
      <c r="T107" s="156" t="s">
        <v>153</v>
      </c>
      <c r="U107" s="156">
        <v>1.8331</v>
      </c>
      <c r="V107" s="156">
        <f t="shared" si="34"/>
        <v>18.329999999999998</v>
      </c>
      <c r="W107" s="156"/>
      <c r="X107" s="156" t="s">
        <v>154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155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1">
        <v>86</v>
      </c>
      <c r="B108" s="172" t="s">
        <v>463</v>
      </c>
      <c r="C108" s="179" t="s">
        <v>464</v>
      </c>
      <c r="D108" s="173" t="s">
        <v>176</v>
      </c>
      <c r="E108" s="174">
        <v>40</v>
      </c>
      <c r="F108" s="175">
        <v>497</v>
      </c>
      <c r="G108" s="176">
        <f t="shared" si="28"/>
        <v>19880</v>
      </c>
      <c r="H108" s="157"/>
      <c r="I108" s="156">
        <f t="shared" si="29"/>
        <v>0</v>
      </c>
      <c r="J108" s="157"/>
      <c r="K108" s="156">
        <f t="shared" si="30"/>
        <v>0</v>
      </c>
      <c r="L108" s="156">
        <v>21</v>
      </c>
      <c r="M108" s="156">
        <f t="shared" si="31"/>
        <v>24054.799999999999</v>
      </c>
      <c r="N108" s="156">
        <v>3.5400000000000002E-3</v>
      </c>
      <c r="O108" s="156">
        <f t="shared" si="32"/>
        <v>0.14000000000000001</v>
      </c>
      <c r="P108" s="156">
        <v>0</v>
      </c>
      <c r="Q108" s="156">
        <f t="shared" si="33"/>
        <v>0</v>
      </c>
      <c r="R108" s="156"/>
      <c r="S108" s="156" t="s">
        <v>152</v>
      </c>
      <c r="T108" s="156" t="s">
        <v>153</v>
      </c>
      <c r="U108" s="156">
        <v>0.219</v>
      </c>
      <c r="V108" s="156">
        <f t="shared" si="34"/>
        <v>8.76</v>
      </c>
      <c r="W108" s="156"/>
      <c r="X108" s="156" t="s">
        <v>154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155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1">
        <v>87</v>
      </c>
      <c r="B109" s="172" t="s">
        <v>465</v>
      </c>
      <c r="C109" s="179" t="s">
        <v>466</v>
      </c>
      <c r="D109" s="173" t="s">
        <v>292</v>
      </c>
      <c r="E109" s="174">
        <v>1</v>
      </c>
      <c r="F109" s="175">
        <v>485</v>
      </c>
      <c r="G109" s="176">
        <f t="shared" si="28"/>
        <v>485</v>
      </c>
      <c r="H109" s="157"/>
      <c r="I109" s="156">
        <f t="shared" si="29"/>
        <v>0</v>
      </c>
      <c r="J109" s="157"/>
      <c r="K109" s="156">
        <f t="shared" si="30"/>
        <v>0</v>
      </c>
      <c r="L109" s="156">
        <v>21</v>
      </c>
      <c r="M109" s="156">
        <f t="shared" si="31"/>
        <v>586.85</v>
      </c>
      <c r="N109" s="156">
        <v>6.5100000000000002E-3</v>
      </c>
      <c r="O109" s="156">
        <f t="shared" si="32"/>
        <v>0.01</v>
      </c>
      <c r="P109" s="156">
        <v>0</v>
      </c>
      <c r="Q109" s="156">
        <f t="shared" si="33"/>
        <v>0</v>
      </c>
      <c r="R109" s="156"/>
      <c r="S109" s="156" t="s">
        <v>293</v>
      </c>
      <c r="T109" s="156" t="s">
        <v>294</v>
      </c>
      <c r="U109" s="156">
        <v>1.28</v>
      </c>
      <c r="V109" s="156">
        <f t="shared" si="34"/>
        <v>1.28</v>
      </c>
      <c r="W109" s="156"/>
      <c r="X109" s="156" t="s">
        <v>154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155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1">
        <v>88</v>
      </c>
      <c r="B110" s="172" t="s">
        <v>467</v>
      </c>
      <c r="C110" s="179" t="s">
        <v>468</v>
      </c>
      <c r="D110" s="173" t="s">
        <v>292</v>
      </c>
      <c r="E110" s="174">
        <v>1</v>
      </c>
      <c r="F110" s="175">
        <v>970</v>
      </c>
      <c r="G110" s="176">
        <f t="shared" si="28"/>
        <v>970</v>
      </c>
      <c r="H110" s="157"/>
      <c r="I110" s="156">
        <f t="shared" si="29"/>
        <v>0</v>
      </c>
      <c r="J110" s="157"/>
      <c r="K110" s="156">
        <f t="shared" si="30"/>
        <v>0</v>
      </c>
      <c r="L110" s="156">
        <v>21</v>
      </c>
      <c r="M110" s="156">
        <f t="shared" si="31"/>
        <v>1173.7</v>
      </c>
      <c r="N110" s="156">
        <v>6.5100000000000002E-3</v>
      </c>
      <c r="O110" s="156">
        <f t="shared" si="32"/>
        <v>0.01</v>
      </c>
      <c r="P110" s="156">
        <v>0</v>
      </c>
      <c r="Q110" s="156">
        <f t="shared" si="33"/>
        <v>0</v>
      </c>
      <c r="R110" s="156"/>
      <c r="S110" s="156" t="s">
        <v>293</v>
      </c>
      <c r="T110" s="156" t="s">
        <v>294</v>
      </c>
      <c r="U110" s="156">
        <v>1.28</v>
      </c>
      <c r="V110" s="156">
        <f t="shared" si="34"/>
        <v>1.28</v>
      </c>
      <c r="W110" s="156"/>
      <c r="X110" s="156" t="s">
        <v>154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155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1">
        <v>89</v>
      </c>
      <c r="B111" s="172" t="s">
        <v>469</v>
      </c>
      <c r="C111" s="179" t="s">
        <v>470</v>
      </c>
      <c r="D111" s="173" t="s">
        <v>254</v>
      </c>
      <c r="E111" s="174">
        <v>6.7020999999999997</v>
      </c>
      <c r="F111" s="175">
        <v>1922</v>
      </c>
      <c r="G111" s="176">
        <f t="shared" si="28"/>
        <v>12881.44</v>
      </c>
      <c r="H111" s="157"/>
      <c r="I111" s="156">
        <f t="shared" si="29"/>
        <v>0</v>
      </c>
      <c r="J111" s="157"/>
      <c r="K111" s="156">
        <f t="shared" si="30"/>
        <v>0</v>
      </c>
      <c r="L111" s="156">
        <v>21</v>
      </c>
      <c r="M111" s="156">
        <f t="shared" si="31"/>
        <v>15586.5424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6"/>
      <c r="S111" s="156" t="s">
        <v>152</v>
      </c>
      <c r="T111" s="156" t="s">
        <v>153</v>
      </c>
      <c r="U111" s="156">
        <v>4.82</v>
      </c>
      <c r="V111" s="156">
        <f t="shared" si="34"/>
        <v>32.299999999999997</v>
      </c>
      <c r="W111" s="156"/>
      <c r="X111" s="156" t="s">
        <v>400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401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59" t="s">
        <v>147</v>
      </c>
      <c r="B112" s="160" t="s">
        <v>103</v>
      </c>
      <c r="C112" s="178" t="s">
        <v>104</v>
      </c>
      <c r="D112" s="161"/>
      <c r="E112" s="162"/>
      <c r="F112" s="163"/>
      <c r="G112" s="164">
        <f>SUMIF(AG113:AG114,"&lt;&gt;NOR",G113:G114)</f>
        <v>62227.13</v>
      </c>
      <c r="H112" s="158"/>
      <c r="I112" s="158">
        <f>SUM(I113:I114)</f>
        <v>0</v>
      </c>
      <c r="J112" s="158"/>
      <c r="K112" s="158">
        <f>SUM(K113:K114)</f>
        <v>0</v>
      </c>
      <c r="L112" s="158"/>
      <c r="M112" s="158">
        <f>SUM(M113:M114)</f>
        <v>75294.82729999999</v>
      </c>
      <c r="N112" s="158"/>
      <c r="O112" s="158">
        <f>SUM(O113:O114)</f>
        <v>0.11</v>
      </c>
      <c r="P112" s="158"/>
      <c r="Q112" s="158">
        <f>SUM(Q113:Q114)</f>
        <v>0</v>
      </c>
      <c r="R112" s="158"/>
      <c r="S112" s="158"/>
      <c r="T112" s="158"/>
      <c r="U112" s="158"/>
      <c r="V112" s="158">
        <f>SUM(V113:V114)</f>
        <v>62.989999999999995</v>
      </c>
      <c r="W112" s="158"/>
      <c r="X112" s="158"/>
      <c r="AG112" t="s">
        <v>148</v>
      </c>
    </row>
    <row r="113" spans="1:60" outlineLevel="1" x14ac:dyDescent="0.2">
      <c r="A113" s="171">
        <v>90</v>
      </c>
      <c r="B113" s="172" t="s">
        <v>471</v>
      </c>
      <c r="C113" s="179" t="s">
        <v>472</v>
      </c>
      <c r="D113" s="173" t="s">
        <v>151</v>
      </c>
      <c r="E113" s="174">
        <v>627.29999999999995</v>
      </c>
      <c r="F113" s="175">
        <v>99</v>
      </c>
      <c r="G113" s="176">
        <f>ROUND(E113*F113,2)</f>
        <v>62102.7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75144.266999999993</v>
      </c>
      <c r="N113" s="156">
        <v>1.8000000000000001E-4</v>
      </c>
      <c r="O113" s="156">
        <f>ROUND(E113*N113,2)</f>
        <v>0.11</v>
      </c>
      <c r="P113" s="156">
        <v>0</v>
      </c>
      <c r="Q113" s="156">
        <f>ROUND(E113*P113,2)</f>
        <v>0</v>
      </c>
      <c r="R113" s="156"/>
      <c r="S113" s="156" t="s">
        <v>152</v>
      </c>
      <c r="T113" s="156" t="s">
        <v>153</v>
      </c>
      <c r="U113" s="156">
        <v>0.1</v>
      </c>
      <c r="V113" s="156">
        <f>ROUND(E113*U113,2)</f>
        <v>62.73</v>
      </c>
      <c r="W113" s="156"/>
      <c r="X113" s="156" t="s">
        <v>154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155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1">
        <v>91</v>
      </c>
      <c r="B114" s="172" t="s">
        <v>473</v>
      </c>
      <c r="C114" s="179" t="s">
        <v>474</v>
      </c>
      <c r="D114" s="173" t="s">
        <v>254</v>
      </c>
      <c r="E114" s="174">
        <v>0.11291</v>
      </c>
      <c r="F114" s="175">
        <v>1102</v>
      </c>
      <c r="G114" s="176">
        <f>ROUND(E114*F114,2)</f>
        <v>124.43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150.56030000000001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6"/>
      <c r="S114" s="156" t="s">
        <v>152</v>
      </c>
      <c r="T114" s="156" t="s">
        <v>153</v>
      </c>
      <c r="U114" s="156">
        <v>2.3290000000000002</v>
      </c>
      <c r="V114" s="156">
        <f>ROUND(E114*U114,2)</f>
        <v>0.26</v>
      </c>
      <c r="W114" s="156"/>
      <c r="X114" s="156" t="s">
        <v>400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401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59" t="s">
        <v>147</v>
      </c>
      <c r="B115" s="160" t="s">
        <v>105</v>
      </c>
      <c r="C115" s="178" t="s">
        <v>106</v>
      </c>
      <c r="D115" s="161"/>
      <c r="E115" s="162"/>
      <c r="F115" s="163"/>
      <c r="G115" s="164">
        <f>SUMIF(AG116:AG122,"&lt;&gt;NOR",G116:G122)</f>
        <v>203222.7</v>
      </c>
      <c r="H115" s="158"/>
      <c r="I115" s="158">
        <f>SUM(I116:I122)</f>
        <v>0</v>
      </c>
      <c r="J115" s="158"/>
      <c r="K115" s="158">
        <f>SUM(K116:K122)</f>
        <v>0</v>
      </c>
      <c r="L115" s="158"/>
      <c r="M115" s="158">
        <f>SUM(M116:M122)</f>
        <v>245899.46699999998</v>
      </c>
      <c r="N115" s="158"/>
      <c r="O115" s="158">
        <f>SUM(O116:O122)</f>
        <v>0.70000000000000007</v>
      </c>
      <c r="P115" s="158"/>
      <c r="Q115" s="158">
        <f>SUM(Q116:Q122)</f>
        <v>0</v>
      </c>
      <c r="R115" s="158"/>
      <c r="S115" s="158"/>
      <c r="T115" s="158"/>
      <c r="U115" s="158"/>
      <c r="V115" s="158">
        <f>SUM(V116:V122)</f>
        <v>3.4899999999999998</v>
      </c>
      <c r="W115" s="158"/>
      <c r="X115" s="158"/>
      <c r="AG115" t="s">
        <v>148</v>
      </c>
    </row>
    <row r="116" spans="1:60" outlineLevel="1" x14ac:dyDescent="0.2">
      <c r="A116" s="171">
        <v>92</v>
      </c>
      <c r="B116" s="172" t="s">
        <v>475</v>
      </c>
      <c r="C116" s="179" t="s">
        <v>476</v>
      </c>
      <c r="D116" s="173" t="s">
        <v>151</v>
      </c>
      <c r="E116" s="174">
        <v>15.42</v>
      </c>
      <c r="F116" s="175">
        <v>5335</v>
      </c>
      <c r="G116" s="176">
        <f t="shared" ref="G116:G122" si="35">ROUND(E116*F116,2)</f>
        <v>82265.7</v>
      </c>
      <c r="H116" s="157"/>
      <c r="I116" s="156">
        <f t="shared" ref="I116:I122" si="36">ROUND(E116*H116,2)</f>
        <v>0</v>
      </c>
      <c r="J116" s="157"/>
      <c r="K116" s="156">
        <f t="shared" ref="K116:K122" si="37">ROUND(E116*J116,2)</f>
        <v>0</v>
      </c>
      <c r="L116" s="156">
        <v>21</v>
      </c>
      <c r="M116" s="156">
        <f t="shared" ref="M116:M122" si="38">G116*(1+L116/100)</f>
        <v>99541.496999999988</v>
      </c>
      <c r="N116" s="156">
        <v>2.0369999999999999E-2</v>
      </c>
      <c r="O116" s="156">
        <f t="shared" ref="O116:O122" si="39">ROUND(E116*N116,2)</f>
        <v>0.31</v>
      </c>
      <c r="P116" s="156">
        <v>0</v>
      </c>
      <c r="Q116" s="156">
        <f t="shared" ref="Q116:Q122" si="40">ROUND(E116*P116,2)</f>
        <v>0</v>
      </c>
      <c r="R116" s="156"/>
      <c r="S116" s="156" t="s">
        <v>152</v>
      </c>
      <c r="T116" s="156" t="s">
        <v>313</v>
      </c>
      <c r="U116" s="156">
        <v>0</v>
      </c>
      <c r="V116" s="156">
        <f t="shared" ref="V116:V122" si="41">ROUND(E116*U116,2)</f>
        <v>0</v>
      </c>
      <c r="W116" s="156"/>
      <c r="X116" s="156" t="s">
        <v>193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194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1">
        <v>93</v>
      </c>
      <c r="B117" s="172" t="s">
        <v>477</v>
      </c>
      <c r="C117" s="179" t="s">
        <v>478</v>
      </c>
      <c r="D117" s="173" t="s">
        <v>171</v>
      </c>
      <c r="E117" s="174">
        <v>1</v>
      </c>
      <c r="F117" s="175">
        <v>21340</v>
      </c>
      <c r="G117" s="176">
        <f t="shared" si="35"/>
        <v>21340</v>
      </c>
      <c r="H117" s="157"/>
      <c r="I117" s="156">
        <f t="shared" si="36"/>
        <v>0</v>
      </c>
      <c r="J117" s="157"/>
      <c r="K117" s="156">
        <f t="shared" si="37"/>
        <v>0</v>
      </c>
      <c r="L117" s="156">
        <v>21</v>
      </c>
      <c r="M117" s="156">
        <f t="shared" si="38"/>
        <v>25821.399999999998</v>
      </c>
      <c r="N117" s="156">
        <v>3.0120000000000001E-2</v>
      </c>
      <c r="O117" s="156">
        <f t="shared" si="39"/>
        <v>0.03</v>
      </c>
      <c r="P117" s="156">
        <v>0</v>
      </c>
      <c r="Q117" s="156">
        <f t="shared" si="40"/>
        <v>0</v>
      </c>
      <c r="R117" s="156"/>
      <c r="S117" s="156" t="s">
        <v>293</v>
      </c>
      <c r="T117" s="156" t="s">
        <v>294</v>
      </c>
      <c r="U117" s="156">
        <v>0</v>
      </c>
      <c r="V117" s="156">
        <f t="shared" si="41"/>
        <v>0</v>
      </c>
      <c r="W117" s="156"/>
      <c r="X117" s="156" t="s">
        <v>193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194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1">
        <v>94</v>
      </c>
      <c r="B118" s="172" t="s">
        <v>479</v>
      </c>
      <c r="C118" s="179" t="s">
        <v>480</v>
      </c>
      <c r="D118" s="173" t="s">
        <v>292</v>
      </c>
      <c r="E118" s="174">
        <v>1</v>
      </c>
      <c r="F118" s="175">
        <v>14550</v>
      </c>
      <c r="G118" s="176">
        <f t="shared" si="35"/>
        <v>14550</v>
      </c>
      <c r="H118" s="157"/>
      <c r="I118" s="156">
        <f t="shared" si="36"/>
        <v>0</v>
      </c>
      <c r="J118" s="157"/>
      <c r="K118" s="156">
        <f t="shared" si="37"/>
        <v>0</v>
      </c>
      <c r="L118" s="156">
        <v>21</v>
      </c>
      <c r="M118" s="156">
        <f t="shared" si="38"/>
        <v>17605.5</v>
      </c>
      <c r="N118" s="156">
        <v>2.0369999999999999E-2</v>
      </c>
      <c r="O118" s="156">
        <f t="shared" si="39"/>
        <v>0.02</v>
      </c>
      <c r="P118" s="156">
        <v>0</v>
      </c>
      <c r="Q118" s="156">
        <f t="shared" si="40"/>
        <v>0</v>
      </c>
      <c r="R118" s="156"/>
      <c r="S118" s="156" t="s">
        <v>293</v>
      </c>
      <c r="T118" s="156" t="s">
        <v>294</v>
      </c>
      <c r="U118" s="156">
        <v>0</v>
      </c>
      <c r="V118" s="156">
        <f t="shared" si="41"/>
        <v>0</v>
      </c>
      <c r="W118" s="156"/>
      <c r="X118" s="156" t="s">
        <v>193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194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1">
        <v>95</v>
      </c>
      <c r="B119" s="172" t="s">
        <v>481</v>
      </c>
      <c r="C119" s="179" t="s">
        <v>482</v>
      </c>
      <c r="D119" s="173" t="s">
        <v>171</v>
      </c>
      <c r="E119" s="174">
        <v>1</v>
      </c>
      <c r="F119" s="175">
        <v>1273</v>
      </c>
      <c r="G119" s="176">
        <f t="shared" si="35"/>
        <v>1273</v>
      </c>
      <c r="H119" s="157"/>
      <c r="I119" s="156">
        <f t="shared" si="36"/>
        <v>0</v>
      </c>
      <c r="J119" s="157"/>
      <c r="K119" s="156">
        <f t="shared" si="37"/>
        <v>0</v>
      </c>
      <c r="L119" s="156">
        <v>21</v>
      </c>
      <c r="M119" s="156">
        <f t="shared" si="38"/>
        <v>1540.33</v>
      </c>
      <c r="N119" s="156">
        <v>0</v>
      </c>
      <c r="O119" s="156">
        <f t="shared" si="39"/>
        <v>0</v>
      </c>
      <c r="P119" s="156">
        <v>0</v>
      </c>
      <c r="Q119" s="156">
        <f t="shared" si="40"/>
        <v>0</v>
      </c>
      <c r="R119" s="156"/>
      <c r="S119" s="156" t="s">
        <v>152</v>
      </c>
      <c r="T119" s="156" t="s">
        <v>153</v>
      </c>
      <c r="U119" s="156">
        <v>2.67</v>
      </c>
      <c r="V119" s="156">
        <f t="shared" si="41"/>
        <v>2.67</v>
      </c>
      <c r="W119" s="156"/>
      <c r="X119" s="156" t="s">
        <v>154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155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1">
        <v>96</v>
      </c>
      <c r="B120" s="172" t="s">
        <v>483</v>
      </c>
      <c r="C120" s="179" t="s">
        <v>484</v>
      </c>
      <c r="D120" s="173" t="s">
        <v>171</v>
      </c>
      <c r="E120" s="174">
        <v>1</v>
      </c>
      <c r="F120" s="175">
        <v>44620</v>
      </c>
      <c r="G120" s="176">
        <f t="shared" si="35"/>
        <v>44620</v>
      </c>
      <c r="H120" s="157"/>
      <c r="I120" s="156">
        <f t="shared" si="36"/>
        <v>0</v>
      </c>
      <c r="J120" s="157"/>
      <c r="K120" s="156">
        <f t="shared" si="37"/>
        <v>0</v>
      </c>
      <c r="L120" s="156">
        <v>21</v>
      </c>
      <c r="M120" s="156">
        <f t="shared" si="38"/>
        <v>53990.2</v>
      </c>
      <c r="N120" s="156">
        <v>0.17</v>
      </c>
      <c r="O120" s="156">
        <f t="shared" si="39"/>
        <v>0.17</v>
      </c>
      <c r="P120" s="156">
        <v>0</v>
      </c>
      <c r="Q120" s="156">
        <f t="shared" si="40"/>
        <v>0</v>
      </c>
      <c r="R120" s="156" t="s">
        <v>365</v>
      </c>
      <c r="S120" s="156" t="s">
        <v>152</v>
      </c>
      <c r="T120" s="156" t="s">
        <v>153</v>
      </c>
      <c r="U120" s="156">
        <v>0</v>
      </c>
      <c r="V120" s="156">
        <f t="shared" si="41"/>
        <v>0</v>
      </c>
      <c r="W120" s="156"/>
      <c r="X120" s="156" t="s">
        <v>366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367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1">
        <v>97</v>
      </c>
      <c r="B121" s="172" t="s">
        <v>485</v>
      </c>
      <c r="C121" s="179" t="s">
        <v>486</v>
      </c>
      <c r="D121" s="173" t="s">
        <v>292</v>
      </c>
      <c r="E121" s="174">
        <v>1</v>
      </c>
      <c r="F121" s="175">
        <v>38800</v>
      </c>
      <c r="G121" s="176">
        <f t="shared" si="35"/>
        <v>38800</v>
      </c>
      <c r="H121" s="157"/>
      <c r="I121" s="156">
        <f t="shared" si="36"/>
        <v>0</v>
      </c>
      <c r="J121" s="157"/>
      <c r="K121" s="156">
        <f t="shared" si="37"/>
        <v>0</v>
      </c>
      <c r="L121" s="156">
        <v>21</v>
      </c>
      <c r="M121" s="156">
        <f t="shared" si="38"/>
        <v>46948</v>
      </c>
      <c r="N121" s="156">
        <v>0.17</v>
      </c>
      <c r="O121" s="156">
        <f t="shared" si="39"/>
        <v>0.17</v>
      </c>
      <c r="P121" s="156">
        <v>0</v>
      </c>
      <c r="Q121" s="156">
        <f t="shared" si="40"/>
        <v>0</v>
      </c>
      <c r="R121" s="156"/>
      <c r="S121" s="156" t="s">
        <v>293</v>
      </c>
      <c r="T121" s="156" t="s">
        <v>294</v>
      </c>
      <c r="U121" s="156">
        <v>0</v>
      </c>
      <c r="V121" s="156">
        <f t="shared" si="41"/>
        <v>0</v>
      </c>
      <c r="W121" s="156"/>
      <c r="X121" s="156" t="s">
        <v>366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367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1">
        <v>98</v>
      </c>
      <c r="B122" s="172" t="s">
        <v>487</v>
      </c>
      <c r="C122" s="179" t="s">
        <v>488</v>
      </c>
      <c r="D122" s="173" t="s">
        <v>254</v>
      </c>
      <c r="E122" s="174">
        <v>0.34</v>
      </c>
      <c r="F122" s="175">
        <v>1100</v>
      </c>
      <c r="G122" s="176">
        <f t="shared" si="35"/>
        <v>374</v>
      </c>
      <c r="H122" s="157"/>
      <c r="I122" s="156">
        <f t="shared" si="36"/>
        <v>0</v>
      </c>
      <c r="J122" s="157"/>
      <c r="K122" s="156">
        <f t="shared" si="37"/>
        <v>0</v>
      </c>
      <c r="L122" s="156">
        <v>21</v>
      </c>
      <c r="M122" s="156">
        <f t="shared" si="38"/>
        <v>452.53999999999996</v>
      </c>
      <c r="N122" s="156">
        <v>0</v>
      </c>
      <c r="O122" s="156">
        <f t="shared" si="39"/>
        <v>0</v>
      </c>
      <c r="P122" s="156">
        <v>0</v>
      </c>
      <c r="Q122" s="156">
        <f t="shared" si="40"/>
        <v>0</v>
      </c>
      <c r="R122" s="156"/>
      <c r="S122" s="156" t="s">
        <v>152</v>
      </c>
      <c r="T122" s="156" t="s">
        <v>153</v>
      </c>
      <c r="U122" s="156">
        <v>2.4209999999999998</v>
      </c>
      <c r="V122" s="156">
        <f t="shared" si="41"/>
        <v>0.82</v>
      </c>
      <c r="W122" s="156"/>
      <c r="X122" s="156" t="s">
        <v>400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401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2">
      <c r="A123" s="159" t="s">
        <v>147</v>
      </c>
      <c r="B123" s="160" t="s">
        <v>107</v>
      </c>
      <c r="C123" s="178" t="s">
        <v>108</v>
      </c>
      <c r="D123" s="161"/>
      <c r="E123" s="162"/>
      <c r="F123" s="163"/>
      <c r="G123" s="164">
        <f>SUMIF(AG124:AG126,"&lt;&gt;NOR",G124:G126)</f>
        <v>93945.07</v>
      </c>
      <c r="H123" s="158"/>
      <c r="I123" s="158">
        <f>SUM(I124:I126)</f>
        <v>0</v>
      </c>
      <c r="J123" s="158"/>
      <c r="K123" s="158">
        <f>SUM(K124:K126)</f>
        <v>0</v>
      </c>
      <c r="L123" s="158"/>
      <c r="M123" s="158">
        <f>SUM(M124:M126)</f>
        <v>113673.5347</v>
      </c>
      <c r="N123" s="158"/>
      <c r="O123" s="158">
        <f>SUM(O124:O126)</f>
        <v>0.7</v>
      </c>
      <c r="P123" s="158"/>
      <c r="Q123" s="158">
        <f>SUM(Q124:Q126)</f>
        <v>0</v>
      </c>
      <c r="R123" s="158"/>
      <c r="S123" s="158"/>
      <c r="T123" s="158"/>
      <c r="U123" s="158"/>
      <c r="V123" s="158">
        <f>SUM(V124:V126)</f>
        <v>0.08</v>
      </c>
      <c r="W123" s="158"/>
      <c r="X123" s="158"/>
      <c r="AG123" t="s">
        <v>148</v>
      </c>
    </row>
    <row r="124" spans="1:60" ht="22.5" outlineLevel="1" x14ac:dyDescent="0.2">
      <c r="A124" s="171">
        <v>99</v>
      </c>
      <c r="B124" s="172" t="s">
        <v>489</v>
      </c>
      <c r="C124" s="179" t="s">
        <v>490</v>
      </c>
      <c r="D124" s="173" t="s">
        <v>292</v>
      </c>
      <c r="E124" s="174">
        <v>1</v>
      </c>
      <c r="F124" s="175">
        <v>14550</v>
      </c>
      <c r="G124" s="176">
        <f>ROUND(E124*F124,2)</f>
        <v>14550</v>
      </c>
      <c r="H124" s="157"/>
      <c r="I124" s="156">
        <f>ROUND(E124*H124,2)</f>
        <v>0</v>
      </c>
      <c r="J124" s="157"/>
      <c r="K124" s="156">
        <f>ROUND(E124*J124,2)</f>
        <v>0</v>
      </c>
      <c r="L124" s="156">
        <v>21</v>
      </c>
      <c r="M124" s="156">
        <f>G124*(1+L124/100)</f>
        <v>17605.5</v>
      </c>
      <c r="N124" s="156">
        <v>5.0000000000000002E-5</v>
      </c>
      <c r="O124" s="156">
        <f>ROUND(E124*N124,2)</f>
        <v>0</v>
      </c>
      <c r="P124" s="156">
        <v>0</v>
      </c>
      <c r="Q124" s="156">
        <f>ROUND(E124*P124,2)</f>
        <v>0</v>
      </c>
      <c r="R124" s="156"/>
      <c r="S124" s="156" t="s">
        <v>293</v>
      </c>
      <c r="T124" s="156" t="s">
        <v>294</v>
      </c>
      <c r="U124" s="156">
        <v>0.08</v>
      </c>
      <c r="V124" s="156">
        <f>ROUND(E124*U124,2)</f>
        <v>0.08</v>
      </c>
      <c r="W124" s="156"/>
      <c r="X124" s="156" t="s">
        <v>154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155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1">
        <v>100</v>
      </c>
      <c r="B125" s="172" t="s">
        <v>491</v>
      </c>
      <c r="C125" s="179" t="s">
        <v>492</v>
      </c>
      <c r="D125" s="173" t="s">
        <v>493</v>
      </c>
      <c r="E125" s="174">
        <v>5</v>
      </c>
      <c r="F125" s="175">
        <v>15879</v>
      </c>
      <c r="G125" s="176">
        <f>ROUND(E125*F125,2)</f>
        <v>79395</v>
      </c>
      <c r="H125" s="157"/>
      <c r="I125" s="156">
        <f>ROUND(E125*H125,2)</f>
        <v>0</v>
      </c>
      <c r="J125" s="157"/>
      <c r="K125" s="156">
        <f>ROUND(E125*J125,2)</f>
        <v>0</v>
      </c>
      <c r="L125" s="156">
        <v>21</v>
      </c>
      <c r="M125" s="156">
        <f>G125*(1+L125/100)</f>
        <v>96067.95</v>
      </c>
      <c r="N125" s="156">
        <v>0.13963999999999999</v>
      </c>
      <c r="O125" s="156">
        <f>ROUND(E125*N125,2)</f>
        <v>0.7</v>
      </c>
      <c r="P125" s="156">
        <v>0</v>
      </c>
      <c r="Q125" s="156">
        <f>ROUND(E125*P125,2)</f>
        <v>0</v>
      </c>
      <c r="R125" s="156"/>
      <c r="S125" s="156" t="s">
        <v>152</v>
      </c>
      <c r="T125" s="156" t="s">
        <v>313</v>
      </c>
      <c r="U125" s="156">
        <v>0</v>
      </c>
      <c r="V125" s="156">
        <f>ROUND(E125*U125,2)</f>
        <v>0</v>
      </c>
      <c r="W125" s="156"/>
      <c r="X125" s="156" t="s">
        <v>193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194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1">
        <v>101</v>
      </c>
      <c r="B126" s="172" t="s">
        <v>494</v>
      </c>
      <c r="C126" s="179" t="s">
        <v>495</v>
      </c>
      <c r="D126" s="173" t="s">
        <v>254</v>
      </c>
      <c r="E126" s="174">
        <v>5.0000000000000002E-5</v>
      </c>
      <c r="F126" s="175">
        <v>1370</v>
      </c>
      <c r="G126" s="176">
        <f>ROUND(E126*F126,2)</f>
        <v>7.0000000000000007E-2</v>
      </c>
      <c r="H126" s="157"/>
      <c r="I126" s="156">
        <f>ROUND(E126*H126,2)</f>
        <v>0</v>
      </c>
      <c r="J126" s="157"/>
      <c r="K126" s="156">
        <f>ROUND(E126*J126,2)</f>
        <v>0</v>
      </c>
      <c r="L126" s="156">
        <v>21</v>
      </c>
      <c r="M126" s="156">
        <f>G126*(1+L126/100)</f>
        <v>8.4700000000000011E-2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6"/>
      <c r="S126" s="156" t="s">
        <v>152</v>
      </c>
      <c r="T126" s="156" t="s">
        <v>153</v>
      </c>
      <c r="U126" s="156">
        <v>3.0059999999999998</v>
      </c>
      <c r="V126" s="156">
        <f>ROUND(E126*U126,2)</f>
        <v>0</v>
      </c>
      <c r="W126" s="156"/>
      <c r="X126" s="156" t="s">
        <v>400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401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59" t="s">
        <v>147</v>
      </c>
      <c r="B127" s="160" t="s">
        <v>109</v>
      </c>
      <c r="C127" s="178" t="s">
        <v>110</v>
      </c>
      <c r="D127" s="161"/>
      <c r="E127" s="162"/>
      <c r="F127" s="163"/>
      <c r="G127" s="164">
        <f>SUMIF(AG128:AG129,"&lt;&gt;NOR",G128:G129)</f>
        <v>359696.46</v>
      </c>
      <c r="H127" s="158"/>
      <c r="I127" s="158">
        <f>SUM(I128:I129)</f>
        <v>0</v>
      </c>
      <c r="J127" s="158"/>
      <c r="K127" s="158">
        <f>SUM(K128:K129)</f>
        <v>0</v>
      </c>
      <c r="L127" s="158"/>
      <c r="M127" s="158">
        <f>SUM(M128:M129)</f>
        <v>435232.71659999999</v>
      </c>
      <c r="N127" s="158"/>
      <c r="O127" s="158">
        <f>SUM(O128:O129)</f>
        <v>2.04</v>
      </c>
      <c r="P127" s="158"/>
      <c r="Q127" s="158">
        <f>SUM(Q128:Q129)</f>
        <v>0</v>
      </c>
      <c r="R127" s="158"/>
      <c r="S127" s="158"/>
      <c r="T127" s="158"/>
      <c r="U127" s="158"/>
      <c r="V127" s="158">
        <f>SUM(V128:V129)</f>
        <v>191.24</v>
      </c>
      <c r="W127" s="158"/>
      <c r="X127" s="158"/>
      <c r="AG127" t="s">
        <v>148</v>
      </c>
    </row>
    <row r="128" spans="1:60" ht="22.5" outlineLevel="1" x14ac:dyDescent="0.2">
      <c r="A128" s="171">
        <v>102</v>
      </c>
      <c r="B128" s="172" t="s">
        <v>496</v>
      </c>
      <c r="C128" s="179" t="s">
        <v>497</v>
      </c>
      <c r="D128" s="173" t="s">
        <v>151</v>
      </c>
      <c r="E128" s="174">
        <v>420</v>
      </c>
      <c r="F128" s="175">
        <v>854</v>
      </c>
      <c r="G128" s="176">
        <f>ROUND(E128*F128,2)</f>
        <v>358680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434002.8</v>
      </c>
      <c r="N128" s="156">
        <v>4.8500000000000001E-3</v>
      </c>
      <c r="O128" s="156">
        <f>ROUND(E128*N128,2)</f>
        <v>2.04</v>
      </c>
      <c r="P128" s="156">
        <v>0</v>
      </c>
      <c r="Q128" s="156">
        <f>ROUND(E128*P128,2)</f>
        <v>0</v>
      </c>
      <c r="R128" s="156"/>
      <c r="S128" s="156" t="s">
        <v>152</v>
      </c>
      <c r="T128" s="156" t="s">
        <v>153</v>
      </c>
      <c r="U128" s="156">
        <v>0.45</v>
      </c>
      <c r="V128" s="156">
        <f>ROUND(E128*U128,2)</f>
        <v>189</v>
      </c>
      <c r="W128" s="156"/>
      <c r="X128" s="156" t="s">
        <v>154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155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1">
        <v>103</v>
      </c>
      <c r="B129" s="172" t="s">
        <v>498</v>
      </c>
      <c r="C129" s="179" t="s">
        <v>499</v>
      </c>
      <c r="D129" s="173" t="s">
        <v>254</v>
      </c>
      <c r="E129" s="174">
        <v>2.0369999999999999</v>
      </c>
      <c r="F129" s="175">
        <v>499</v>
      </c>
      <c r="G129" s="176">
        <f>ROUND(E129*F129,2)</f>
        <v>1016.46</v>
      </c>
      <c r="H129" s="157"/>
      <c r="I129" s="156">
        <f>ROUND(E129*H129,2)</f>
        <v>0</v>
      </c>
      <c r="J129" s="157"/>
      <c r="K129" s="156">
        <f>ROUND(E129*J129,2)</f>
        <v>0</v>
      </c>
      <c r="L129" s="156">
        <v>21</v>
      </c>
      <c r="M129" s="156">
        <f>G129*(1+L129/100)</f>
        <v>1229.9166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6"/>
      <c r="S129" s="156" t="s">
        <v>152</v>
      </c>
      <c r="T129" s="156" t="s">
        <v>153</v>
      </c>
      <c r="U129" s="156">
        <v>1.1020000000000001</v>
      </c>
      <c r="V129" s="156">
        <f>ROUND(E129*U129,2)</f>
        <v>2.2400000000000002</v>
      </c>
      <c r="W129" s="156"/>
      <c r="X129" s="156" t="s">
        <v>400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401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x14ac:dyDescent="0.2">
      <c r="A130" s="159" t="s">
        <v>147</v>
      </c>
      <c r="B130" s="160" t="s">
        <v>111</v>
      </c>
      <c r="C130" s="178" t="s">
        <v>112</v>
      </c>
      <c r="D130" s="161"/>
      <c r="E130" s="162"/>
      <c r="F130" s="163"/>
      <c r="G130" s="164">
        <f>SUMIF(AG131:AG131,"&lt;&gt;NOR",G131:G131)</f>
        <v>7732.2</v>
      </c>
      <c r="H130" s="158"/>
      <c r="I130" s="158">
        <f>SUM(I131:I131)</f>
        <v>0</v>
      </c>
      <c r="J130" s="158"/>
      <c r="K130" s="158">
        <f>SUM(K131:K131)</f>
        <v>0</v>
      </c>
      <c r="L130" s="158"/>
      <c r="M130" s="158">
        <f>SUM(M131:M131)</f>
        <v>9355.9619999999995</v>
      </c>
      <c r="N130" s="158"/>
      <c r="O130" s="158">
        <f>SUM(O131:O131)</f>
        <v>0.03</v>
      </c>
      <c r="P130" s="158"/>
      <c r="Q130" s="158">
        <f>SUM(Q131:Q131)</f>
        <v>0</v>
      </c>
      <c r="R130" s="158"/>
      <c r="S130" s="158"/>
      <c r="T130" s="158"/>
      <c r="U130" s="158"/>
      <c r="V130" s="158">
        <f>SUM(V131:V131)</f>
        <v>6.79</v>
      </c>
      <c r="W130" s="158"/>
      <c r="X130" s="158"/>
      <c r="AG130" t="s">
        <v>148</v>
      </c>
    </row>
    <row r="131" spans="1:60" outlineLevel="1" x14ac:dyDescent="0.2">
      <c r="A131" s="171">
        <v>104</v>
      </c>
      <c r="B131" s="172" t="s">
        <v>500</v>
      </c>
      <c r="C131" s="179" t="s">
        <v>501</v>
      </c>
      <c r="D131" s="173" t="s">
        <v>151</v>
      </c>
      <c r="E131" s="174">
        <v>55.23</v>
      </c>
      <c r="F131" s="175">
        <v>140</v>
      </c>
      <c r="G131" s="176">
        <f>ROUND(E131*F131,2)</f>
        <v>7732.2</v>
      </c>
      <c r="H131" s="157"/>
      <c r="I131" s="156">
        <f>ROUND(E131*H131,2)</f>
        <v>0</v>
      </c>
      <c r="J131" s="157"/>
      <c r="K131" s="156">
        <f>ROUND(E131*J131,2)</f>
        <v>0</v>
      </c>
      <c r="L131" s="156">
        <v>21</v>
      </c>
      <c r="M131" s="156">
        <f>G131*(1+L131/100)</f>
        <v>9355.9619999999995</v>
      </c>
      <c r="N131" s="156">
        <v>4.8999999999999998E-4</v>
      </c>
      <c r="O131" s="156">
        <f>ROUND(E131*N131,2)</f>
        <v>0.03</v>
      </c>
      <c r="P131" s="156">
        <v>0</v>
      </c>
      <c r="Q131" s="156">
        <f>ROUND(E131*P131,2)</f>
        <v>0</v>
      </c>
      <c r="R131" s="156"/>
      <c r="S131" s="156" t="s">
        <v>152</v>
      </c>
      <c r="T131" s="156" t="s">
        <v>153</v>
      </c>
      <c r="U131" s="156">
        <v>0.123</v>
      </c>
      <c r="V131" s="156">
        <f>ROUND(E131*U131,2)</f>
        <v>6.79</v>
      </c>
      <c r="W131" s="156"/>
      <c r="X131" s="156" t="s">
        <v>154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155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159" t="s">
        <v>147</v>
      </c>
      <c r="B132" s="160" t="s">
        <v>113</v>
      </c>
      <c r="C132" s="178" t="s">
        <v>114</v>
      </c>
      <c r="D132" s="161"/>
      <c r="E132" s="162"/>
      <c r="F132" s="163"/>
      <c r="G132" s="164">
        <f>SUMIF(AG133:AG134,"&lt;&gt;NOR",G133:G134)</f>
        <v>50440</v>
      </c>
      <c r="H132" s="158"/>
      <c r="I132" s="158">
        <f>SUM(I133:I134)</f>
        <v>0</v>
      </c>
      <c r="J132" s="158"/>
      <c r="K132" s="158">
        <f>SUM(K133:K134)</f>
        <v>0</v>
      </c>
      <c r="L132" s="158"/>
      <c r="M132" s="158">
        <f>SUM(M133:M134)</f>
        <v>61032.4</v>
      </c>
      <c r="N132" s="158"/>
      <c r="O132" s="158">
        <f>SUM(O133:O134)</f>
        <v>0.3</v>
      </c>
      <c r="P132" s="158"/>
      <c r="Q132" s="158">
        <f>SUM(Q133:Q134)</f>
        <v>0</v>
      </c>
      <c r="R132" s="158"/>
      <c r="S132" s="158"/>
      <c r="T132" s="158"/>
      <c r="U132" s="158"/>
      <c r="V132" s="158">
        <f>SUM(V133:V134)</f>
        <v>0.18</v>
      </c>
      <c r="W132" s="158"/>
      <c r="X132" s="158"/>
      <c r="AG132" t="s">
        <v>148</v>
      </c>
    </row>
    <row r="133" spans="1:60" outlineLevel="1" x14ac:dyDescent="0.2">
      <c r="A133" s="171">
        <v>105</v>
      </c>
      <c r="B133" s="172" t="s">
        <v>502</v>
      </c>
      <c r="C133" s="179" t="s">
        <v>503</v>
      </c>
      <c r="D133" s="173" t="s">
        <v>504</v>
      </c>
      <c r="E133" s="174">
        <v>1</v>
      </c>
      <c r="F133" s="175">
        <v>48500</v>
      </c>
      <c r="G133" s="176">
        <f>ROUND(E133*F133,2)</f>
        <v>48500</v>
      </c>
      <c r="H133" s="157"/>
      <c r="I133" s="156">
        <f>ROUND(E133*H133,2)</f>
        <v>0</v>
      </c>
      <c r="J133" s="157"/>
      <c r="K133" s="156">
        <f>ROUND(E133*J133,2)</f>
        <v>0</v>
      </c>
      <c r="L133" s="156">
        <v>21</v>
      </c>
      <c r="M133" s="156">
        <f>G133*(1+L133/100)</f>
        <v>58685</v>
      </c>
      <c r="N133" s="156">
        <v>0.29942999999999997</v>
      </c>
      <c r="O133" s="156">
        <f>ROUND(E133*N133,2)</f>
        <v>0.3</v>
      </c>
      <c r="P133" s="156">
        <v>0</v>
      </c>
      <c r="Q133" s="156">
        <f>ROUND(E133*P133,2)</f>
        <v>0</v>
      </c>
      <c r="R133" s="156"/>
      <c r="S133" s="156" t="s">
        <v>152</v>
      </c>
      <c r="T133" s="156" t="s">
        <v>313</v>
      </c>
      <c r="U133" s="156">
        <v>0</v>
      </c>
      <c r="V133" s="156">
        <f>ROUND(E133*U133,2)</f>
        <v>0</v>
      </c>
      <c r="W133" s="156"/>
      <c r="X133" s="156" t="s">
        <v>193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194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65">
        <v>106</v>
      </c>
      <c r="B134" s="166" t="s">
        <v>505</v>
      </c>
      <c r="C134" s="180" t="s">
        <v>506</v>
      </c>
      <c r="D134" s="167" t="s">
        <v>171</v>
      </c>
      <c r="E134" s="168">
        <v>1</v>
      </c>
      <c r="F134" s="169">
        <v>1940</v>
      </c>
      <c r="G134" s="170">
        <f>ROUND(E134*F134,2)</f>
        <v>1940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2347.4</v>
      </c>
      <c r="N134" s="156">
        <v>0</v>
      </c>
      <c r="O134" s="156">
        <f>ROUND(E134*N134,2)</f>
        <v>0</v>
      </c>
      <c r="P134" s="156">
        <v>0</v>
      </c>
      <c r="Q134" s="156">
        <f>ROUND(E134*P134,2)</f>
        <v>0</v>
      </c>
      <c r="R134" s="156"/>
      <c r="S134" s="156" t="s">
        <v>293</v>
      </c>
      <c r="T134" s="156" t="s">
        <v>294</v>
      </c>
      <c r="U134" s="156">
        <v>0.18</v>
      </c>
      <c r="V134" s="156">
        <f>ROUND(E134*U134,2)</f>
        <v>0.18</v>
      </c>
      <c r="W134" s="156"/>
      <c r="X134" s="156" t="s">
        <v>154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155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3"/>
      <c r="B135" s="4"/>
      <c r="C135" s="181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134</v>
      </c>
    </row>
    <row r="136" spans="1:60" x14ac:dyDescent="0.2">
      <c r="A136" s="152"/>
      <c r="B136" s="153" t="s">
        <v>31</v>
      </c>
      <c r="C136" s="182"/>
      <c r="D136" s="154"/>
      <c r="E136" s="155"/>
      <c r="F136" s="155"/>
      <c r="G136" s="177">
        <f>G8+G13+G18+G31+G34+G36+G38+G57+G60+G63+G71+G73+G75+G77+G91+G112+G115+G123+G127+G130+G132</f>
        <v>7092874.7799999993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7092874.7800000012</v>
      </c>
      <c r="AG136" t="s">
        <v>282</v>
      </c>
    </row>
    <row r="137" spans="1:60" x14ac:dyDescent="0.2">
      <c r="A137" s="3"/>
      <c r="B137" s="4"/>
      <c r="C137" s="181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3"/>
      <c r="B138" s="4"/>
      <c r="C138" s="181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59" t="s">
        <v>283</v>
      </c>
      <c r="B139" s="259"/>
      <c r="C139" s="26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40"/>
      <c r="B140" s="241"/>
      <c r="C140" s="242"/>
      <c r="D140" s="241"/>
      <c r="E140" s="241"/>
      <c r="F140" s="241"/>
      <c r="G140" s="24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G140" t="s">
        <v>284</v>
      </c>
    </row>
    <row r="141" spans="1:60" x14ac:dyDescent="0.2">
      <c r="A141" s="244"/>
      <c r="B141" s="245"/>
      <c r="C141" s="246"/>
      <c r="D141" s="245"/>
      <c r="E141" s="245"/>
      <c r="F141" s="245"/>
      <c r="G141" s="24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44"/>
      <c r="B142" s="245"/>
      <c r="C142" s="246"/>
      <c r="D142" s="245"/>
      <c r="E142" s="245"/>
      <c r="F142" s="245"/>
      <c r="G142" s="24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44"/>
      <c r="B143" s="245"/>
      <c r="C143" s="246"/>
      <c r="D143" s="245"/>
      <c r="E143" s="245"/>
      <c r="F143" s="245"/>
      <c r="G143" s="24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48"/>
      <c r="B144" s="249"/>
      <c r="C144" s="250"/>
      <c r="D144" s="249"/>
      <c r="E144" s="249"/>
      <c r="F144" s="249"/>
      <c r="G144" s="25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18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C146" s="183"/>
      <c r="D146" s="10"/>
      <c r="AG146" t="s">
        <v>285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0:G144"/>
    <mergeCell ref="A1:G1"/>
    <mergeCell ref="C2:G2"/>
    <mergeCell ref="C3:G3"/>
    <mergeCell ref="C4:G4"/>
    <mergeCell ref="A139:C1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8" sqref="F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122</v>
      </c>
    </row>
    <row r="2" spans="1:60" ht="24.95" customHeight="1" x14ac:dyDescent="0.2">
      <c r="A2" s="141" t="s">
        <v>8</v>
      </c>
      <c r="B2" s="49" t="s">
        <v>43</v>
      </c>
      <c r="C2" s="253" t="s">
        <v>44</v>
      </c>
      <c r="D2" s="254"/>
      <c r="E2" s="254"/>
      <c r="F2" s="254"/>
      <c r="G2" s="255"/>
      <c r="AG2" t="s">
        <v>123</v>
      </c>
    </row>
    <row r="3" spans="1:60" ht="24.95" customHeight="1" x14ac:dyDescent="0.2">
      <c r="A3" s="141" t="s">
        <v>9</v>
      </c>
      <c r="B3" s="49" t="s">
        <v>52</v>
      </c>
      <c r="C3" s="253" t="s">
        <v>53</v>
      </c>
      <c r="D3" s="254"/>
      <c r="E3" s="254"/>
      <c r="F3" s="254"/>
      <c r="G3" s="255"/>
      <c r="AC3" s="123" t="s">
        <v>123</v>
      </c>
      <c r="AG3" t="s">
        <v>124</v>
      </c>
    </row>
    <row r="4" spans="1:60" ht="24.95" customHeight="1" x14ac:dyDescent="0.2">
      <c r="A4" s="142" t="s">
        <v>10</v>
      </c>
      <c r="B4" s="143" t="s">
        <v>57</v>
      </c>
      <c r="C4" s="256" t="s">
        <v>58</v>
      </c>
      <c r="D4" s="257"/>
      <c r="E4" s="257"/>
      <c r="F4" s="257"/>
      <c r="G4" s="258"/>
      <c r="AG4" t="s">
        <v>125</v>
      </c>
    </row>
    <row r="5" spans="1:60" x14ac:dyDescent="0.2">
      <c r="D5" s="10"/>
    </row>
    <row r="6" spans="1:60" ht="38.25" x14ac:dyDescent="0.2">
      <c r="A6" s="145" t="s">
        <v>126</v>
      </c>
      <c r="B6" s="147" t="s">
        <v>127</v>
      </c>
      <c r="C6" s="147" t="s">
        <v>128</v>
      </c>
      <c r="D6" s="146" t="s">
        <v>129</v>
      </c>
      <c r="E6" s="145" t="s">
        <v>130</v>
      </c>
      <c r="F6" s="144" t="s">
        <v>131</v>
      </c>
      <c r="G6" s="145" t="s">
        <v>31</v>
      </c>
      <c r="H6" s="148" t="s">
        <v>32</v>
      </c>
      <c r="I6" s="148" t="s">
        <v>132</v>
      </c>
      <c r="J6" s="148" t="s">
        <v>33</v>
      </c>
      <c r="K6" s="148" t="s">
        <v>133</v>
      </c>
      <c r="L6" s="148" t="s">
        <v>134</v>
      </c>
      <c r="M6" s="148" t="s">
        <v>135</v>
      </c>
      <c r="N6" s="148" t="s">
        <v>136</v>
      </c>
      <c r="O6" s="148" t="s">
        <v>137</v>
      </c>
      <c r="P6" s="148" t="s">
        <v>138</v>
      </c>
      <c r="Q6" s="148" t="s">
        <v>139</v>
      </c>
      <c r="R6" s="148" t="s">
        <v>140</v>
      </c>
      <c r="S6" s="148" t="s">
        <v>141</v>
      </c>
      <c r="T6" s="148" t="s">
        <v>142</v>
      </c>
      <c r="U6" s="148" t="s">
        <v>143</v>
      </c>
      <c r="V6" s="148" t="s">
        <v>144</v>
      </c>
      <c r="W6" s="148" t="s">
        <v>145</v>
      </c>
      <c r="X6" s="148" t="s">
        <v>146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9" t="s">
        <v>147</v>
      </c>
      <c r="B8" s="160" t="s">
        <v>63</v>
      </c>
      <c r="C8" s="178" t="s">
        <v>64</v>
      </c>
      <c r="D8" s="161"/>
      <c r="E8" s="162"/>
      <c r="F8" s="163"/>
      <c r="G8" s="164">
        <f>SUMIF(AG9:AG12,"&lt;&gt;NOR",G9:G12)</f>
        <v>7500</v>
      </c>
      <c r="H8" s="158"/>
      <c r="I8" s="158">
        <f>SUM(I9:I12)</f>
        <v>0</v>
      </c>
      <c r="J8" s="158"/>
      <c r="K8" s="158">
        <f>SUM(K9:K12)</f>
        <v>0</v>
      </c>
      <c r="L8" s="158"/>
      <c r="M8" s="158">
        <f>SUM(M9:M12)</f>
        <v>9075</v>
      </c>
      <c r="N8" s="158"/>
      <c r="O8" s="158">
        <f>SUM(O9:O12)</f>
        <v>0</v>
      </c>
      <c r="P8" s="158"/>
      <c r="Q8" s="158">
        <f>SUM(Q9:Q12)</f>
        <v>0</v>
      </c>
      <c r="R8" s="158"/>
      <c r="S8" s="158"/>
      <c r="T8" s="158"/>
      <c r="U8" s="158"/>
      <c r="V8" s="158">
        <f>SUM(V9:V12)</f>
        <v>0</v>
      </c>
      <c r="W8" s="158"/>
      <c r="X8" s="158"/>
      <c r="AG8" t="s">
        <v>148</v>
      </c>
    </row>
    <row r="9" spans="1:60" outlineLevel="1" x14ac:dyDescent="0.2">
      <c r="A9" s="171">
        <v>1</v>
      </c>
      <c r="B9" s="172" t="s">
        <v>507</v>
      </c>
      <c r="C9" s="179" t="s">
        <v>508</v>
      </c>
      <c r="D9" s="173" t="s">
        <v>509</v>
      </c>
      <c r="E9" s="174">
        <v>1</v>
      </c>
      <c r="F9" s="175">
        <v>5000</v>
      </c>
      <c r="G9" s="176">
        <f>ROUND(E9*F9,2)</f>
        <v>5000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6050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152</v>
      </c>
      <c r="T9" s="156" t="s">
        <v>294</v>
      </c>
      <c r="U9" s="156">
        <v>0</v>
      </c>
      <c r="V9" s="156">
        <f>ROUND(E9*U9,2)</f>
        <v>0</v>
      </c>
      <c r="W9" s="156"/>
      <c r="X9" s="156" t="s">
        <v>510</v>
      </c>
      <c r="Y9" s="149"/>
      <c r="Z9" s="149"/>
      <c r="AA9" s="149"/>
      <c r="AB9" s="149"/>
      <c r="AC9" s="149"/>
      <c r="AD9" s="149"/>
      <c r="AE9" s="149"/>
      <c r="AF9" s="149"/>
      <c r="AG9" s="149" t="s">
        <v>511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1">
        <v>2</v>
      </c>
      <c r="B10" s="172" t="s">
        <v>512</v>
      </c>
      <c r="C10" s="179" t="s">
        <v>513</v>
      </c>
      <c r="D10" s="173" t="s">
        <v>509</v>
      </c>
      <c r="E10" s="174">
        <v>1</v>
      </c>
      <c r="F10" s="175">
        <v>500</v>
      </c>
      <c r="G10" s="176">
        <f>ROUND(E10*F10,2)</f>
        <v>500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605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152</v>
      </c>
      <c r="T10" s="156" t="s">
        <v>294</v>
      </c>
      <c r="U10" s="156">
        <v>0</v>
      </c>
      <c r="V10" s="156">
        <f>ROUND(E10*U10,2)</f>
        <v>0</v>
      </c>
      <c r="W10" s="156"/>
      <c r="X10" s="156" t="s">
        <v>510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511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1">
        <v>3</v>
      </c>
      <c r="B11" s="172" t="s">
        <v>514</v>
      </c>
      <c r="C11" s="179" t="s">
        <v>515</v>
      </c>
      <c r="D11" s="173" t="s">
        <v>509</v>
      </c>
      <c r="E11" s="174">
        <v>1</v>
      </c>
      <c r="F11" s="175">
        <v>1000</v>
      </c>
      <c r="G11" s="176">
        <f>ROUND(E11*F11,2)</f>
        <v>1000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1210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152</v>
      </c>
      <c r="T11" s="156" t="s">
        <v>294</v>
      </c>
      <c r="U11" s="156">
        <v>0</v>
      </c>
      <c r="V11" s="156">
        <f>ROUND(E11*U11,2)</f>
        <v>0</v>
      </c>
      <c r="W11" s="156"/>
      <c r="X11" s="156" t="s">
        <v>510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511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1">
        <v>4</v>
      </c>
      <c r="B12" s="172" t="s">
        <v>516</v>
      </c>
      <c r="C12" s="179" t="s">
        <v>517</v>
      </c>
      <c r="D12" s="173" t="s">
        <v>509</v>
      </c>
      <c r="E12" s="174">
        <v>1</v>
      </c>
      <c r="F12" s="175">
        <v>1000</v>
      </c>
      <c r="G12" s="176">
        <f>ROUND(E12*F12,2)</f>
        <v>1000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1210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6"/>
      <c r="S12" s="156" t="s">
        <v>152</v>
      </c>
      <c r="T12" s="156" t="s">
        <v>294</v>
      </c>
      <c r="U12" s="156">
        <v>0</v>
      </c>
      <c r="V12" s="156">
        <f>ROUND(E12*U12,2)</f>
        <v>0</v>
      </c>
      <c r="W12" s="156"/>
      <c r="X12" s="156" t="s">
        <v>510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511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59" t="s">
        <v>147</v>
      </c>
      <c r="B13" s="160" t="s">
        <v>120</v>
      </c>
      <c r="C13" s="178" t="s">
        <v>29</v>
      </c>
      <c r="D13" s="161"/>
      <c r="E13" s="162"/>
      <c r="F13" s="163"/>
      <c r="G13" s="164">
        <f>SUMIF(AG14:AG14,"&lt;&gt;NOR",G14:G14)</f>
        <v>3000</v>
      </c>
      <c r="H13" s="158"/>
      <c r="I13" s="158">
        <f>SUM(I14:I14)</f>
        <v>0</v>
      </c>
      <c r="J13" s="158"/>
      <c r="K13" s="158">
        <f>SUM(K14:K14)</f>
        <v>0</v>
      </c>
      <c r="L13" s="158"/>
      <c r="M13" s="158">
        <f>SUM(M14:M14)</f>
        <v>3630</v>
      </c>
      <c r="N13" s="158"/>
      <c r="O13" s="158">
        <f>SUM(O14:O14)</f>
        <v>0</v>
      </c>
      <c r="P13" s="158"/>
      <c r="Q13" s="158">
        <f>SUM(Q14:Q14)</f>
        <v>0</v>
      </c>
      <c r="R13" s="158"/>
      <c r="S13" s="158"/>
      <c r="T13" s="158"/>
      <c r="U13" s="158"/>
      <c r="V13" s="158">
        <f>SUM(V14:V14)</f>
        <v>0</v>
      </c>
      <c r="W13" s="158"/>
      <c r="X13" s="158"/>
      <c r="AG13" t="s">
        <v>148</v>
      </c>
    </row>
    <row r="14" spans="1:60" outlineLevel="1" x14ac:dyDescent="0.2">
      <c r="A14" s="171">
        <v>5</v>
      </c>
      <c r="B14" s="172" t="s">
        <v>518</v>
      </c>
      <c r="C14" s="179" t="s">
        <v>519</v>
      </c>
      <c r="D14" s="173" t="s">
        <v>509</v>
      </c>
      <c r="E14" s="174">
        <v>1</v>
      </c>
      <c r="F14" s="175">
        <v>3000</v>
      </c>
      <c r="G14" s="176">
        <f>ROUND(E14*F14,2)</f>
        <v>3000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3630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152</v>
      </c>
      <c r="T14" s="156" t="s">
        <v>294</v>
      </c>
      <c r="U14" s="156">
        <v>0</v>
      </c>
      <c r="V14" s="156">
        <f>ROUND(E14*U14,2)</f>
        <v>0</v>
      </c>
      <c r="W14" s="156"/>
      <c r="X14" s="156" t="s">
        <v>510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511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59" t="s">
        <v>147</v>
      </c>
      <c r="B15" s="160" t="s">
        <v>121</v>
      </c>
      <c r="C15" s="178" t="s">
        <v>30</v>
      </c>
      <c r="D15" s="161"/>
      <c r="E15" s="162"/>
      <c r="F15" s="163"/>
      <c r="G15" s="164">
        <f>SUMIF(AG16:AG17,"&lt;&gt;NOR",G16:G17)</f>
        <v>25000</v>
      </c>
      <c r="H15" s="158"/>
      <c r="I15" s="158">
        <f>SUM(I16:I17)</f>
        <v>0</v>
      </c>
      <c r="J15" s="158"/>
      <c r="K15" s="158">
        <f>SUM(K16:K17)</f>
        <v>0</v>
      </c>
      <c r="L15" s="158"/>
      <c r="M15" s="158">
        <f>SUM(M16:M17)</f>
        <v>30250</v>
      </c>
      <c r="N15" s="158"/>
      <c r="O15" s="158">
        <f>SUM(O16:O17)</f>
        <v>0</v>
      </c>
      <c r="P15" s="158"/>
      <c r="Q15" s="158">
        <f>SUM(Q16:Q17)</f>
        <v>0</v>
      </c>
      <c r="R15" s="158"/>
      <c r="S15" s="158"/>
      <c r="T15" s="158"/>
      <c r="U15" s="158"/>
      <c r="V15" s="158">
        <f>SUM(V16:V17)</f>
        <v>0</v>
      </c>
      <c r="W15" s="158"/>
      <c r="X15" s="158"/>
      <c r="AG15" t="s">
        <v>148</v>
      </c>
    </row>
    <row r="16" spans="1:60" outlineLevel="1" x14ac:dyDescent="0.2">
      <c r="A16" s="171">
        <v>6</v>
      </c>
      <c r="B16" s="172" t="s">
        <v>520</v>
      </c>
      <c r="C16" s="179" t="s">
        <v>521</v>
      </c>
      <c r="D16" s="173" t="s">
        <v>509</v>
      </c>
      <c r="E16" s="174">
        <v>1</v>
      </c>
      <c r="F16" s="175">
        <v>5000</v>
      </c>
      <c r="G16" s="176">
        <f>ROUND(E16*F16,2)</f>
        <v>5000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6050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6"/>
      <c r="S16" s="156" t="s">
        <v>152</v>
      </c>
      <c r="T16" s="156" t="s">
        <v>294</v>
      </c>
      <c r="U16" s="156">
        <v>0</v>
      </c>
      <c r="V16" s="156">
        <f>ROUND(E16*U16,2)</f>
        <v>0</v>
      </c>
      <c r="W16" s="156"/>
      <c r="X16" s="156" t="s">
        <v>510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511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5">
        <v>7</v>
      </c>
      <c r="B17" s="166" t="s">
        <v>522</v>
      </c>
      <c r="C17" s="180" t="s">
        <v>523</v>
      </c>
      <c r="D17" s="167" t="s">
        <v>509</v>
      </c>
      <c r="E17" s="168">
        <v>1</v>
      </c>
      <c r="F17" s="169">
        <v>20000</v>
      </c>
      <c r="G17" s="170">
        <f>ROUND(E17*F17,2)</f>
        <v>20000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24200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6"/>
      <c r="S17" s="156" t="s">
        <v>152</v>
      </c>
      <c r="T17" s="156" t="s">
        <v>294</v>
      </c>
      <c r="U17" s="156">
        <v>0</v>
      </c>
      <c r="V17" s="156">
        <f>ROUND(E17*U17,2)</f>
        <v>0</v>
      </c>
      <c r="W17" s="156"/>
      <c r="X17" s="156" t="s">
        <v>510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511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3"/>
      <c r="B18" s="4"/>
      <c r="C18" s="18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134</v>
      </c>
    </row>
    <row r="19" spans="1:60" x14ac:dyDescent="0.2">
      <c r="A19" s="152"/>
      <c r="B19" s="153" t="s">
        <v>31</v>
      </c>
      <c r="C19" s="182"/>
      <c r="D19" s="154"/>
      <c r="E19" s="155"/>
      <c r="F19" s="155"/>
      <c r="G19" s="177">
        <f>G8+G13+G15</f>
        <v>35500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35500</v>
      </c>
      <c r="AG19" t="s">
        <v>282</v>
      </c>
    </row>
    <row r="20" spans="1:60" x14ac:dyDescent="0.2">
      <c r="A20" s="3"/>
      <c r="B20" s="4"/>
      <c r="C20" s="18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2">
      <c r="A21" s="3"/>
      <c r="B21" s="4"/>
      <c r="C21" s="18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259" t="s">
        <v>283</v>
      </c>
      <c r="B22" s="259"/>
      <c r="C22" s="26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40"/>
      <c r="B23" s="241"/>
      <c r="C23" s="242"/>
      <c r="D23" s="241"/>
      <c r="E23" s="241"/>
      <c r="F23" s="241"/>
      <c r="G23" s="2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284</v>
      </c>
    </row>
    <row r="24" spans="1:60" x14ac:dyDescent="0.2">
      <c r="A24" s="244"/>
      <c r="B24" s="245"/>
      <c r="C24" s="246"/>
      <c r="D24" s="245"/>
      <c r="E24" s="245"/>
      <c r="F24" s="245"/>
      <c r="G24" s="24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44"/>
      <c r="B25" s="245"/>
      <c r="C25" s="246"/>
      <c r="D25" s="245"/>
      <c r="E25" s="245"/>
      <c r="F25" s="245"/>
      <c r="G25" s="24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44"/>
      <c r="B26" s="245"/>
      <c r="C26" s="246"/>
      <c r="D26" s="245"/>
      <c r="E26" s="245"/>
      <c r="F26" s="245"/>
      <c r="G26" s="24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48"/>
      <c r="B27" s="249"/>
      <c r="C27" s="250"/>
      <c r="D27" s="249"/>
      <c r="E27" s="249"/>
      <c r="F27" s="249"/>
      <c r="G27" s="25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18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C29" s="183"/>
      <c r="D29" s="10"/>
      <c r="AG29" t="s">
        <v>285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c16zFJk+3VK1lFwMiazQXLYTPzA=</DigestValue>
    </Reference>
    <Reference URI="#idOfficeObject" Type="http://www.w3.org/2000/09/xmldsig#Object">
      <DigestMethod Algorithm="http://www.w3.org/2000/09/xmldsig#sha1"/>
      <DigestValue>sHRP66DxhtOdQOjPtrbKarI3AEQ=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1DFxDqMnWrC59hxnqA+bZvMehG4=</DigestValue>
    </Reference>
    <Reference URI="#idValidSigLnImg" Type="http://www.w3.org/2000/09/xmldsig#Object">
      <DigestMethod Algorithm="http://www.w3.org/2000/09/xmldsig#sha1"/>
      <DigestValue>ShHyqpQlLzplCidXQJMyx0bEqOA=</DigestValue>
    </Reference>
    <Reference URI="#idInvalidSigLnImg" Type="http://www.w3.org/2000/09/xmldsig#Object">
      <DigestMethod Algorithm="http://www.w3.org/2000/09/xmldsig#sha1"/>
      <DigestValue>/FJFpfMRD1xigkhRyQEs3/GVSZI=</DigestValue>
    </Reference>
  </SignedInfo>
  <SignatureValue>OJkLtiDZuPJ9iMNP2PswRul0GPfm5OL8OQyMdS603pKR+6rRhc7IYQ0Sl+uG/GBlusYy1hTgdpfs
cKulXfQOvHwaVA1b0KMO2u0QNwFm8GWQEU+r+JirVx4YzLkpVKXGwwQtx1DhTXM/0/TOswBK0r/F
WcGqPCGO/H1Wld9IHUudNUNEcefoxq7TJDQQjo2uk3vNLObmaw4/Y2FY/YAv2E5ngV8vN0AAs2b7
riv6OFAQhaIyM5OfkKK3xoaVGSZ+AvsbjKGNkWgX4woQTImc5f/IikPSJmioNQDqCe7hqLwPp59y
jcuF+WJLXdDDDukZm8VYQe276MPfhMtFIIgfqA==</SignatureValue>
  <KeyInfo>
    <X509Data>
      <X509Certificate>MIIISDCCBjCgAwIBAgIEAVT13zANBgkqhkiG9w0BAQsFADBpMQswCQYDVQQGEwJDWjEXMBUGA1UE
YRMOTlRSQ1otNDcxMTQ5ODMxHTAbBgNVBAoMFMSMZXNrw6EgcG/FoXRhLCBzLnAuMSIwIAYDVQQD
ExlQb3N0U2lnbnVtIFF1YWxpZmllZCBDQSA0MB4XDTIxMDIxOTA2MTUyMVoXDTIyMDMxMTA2MTUy
MVowgaUxCzAJBgNVBAYTAkNaMRcwFQYDVQRhEw5OVFJDWi0yNjAwNjExMTEmMCQGA1UECgwdSElL
RUxFIHN0YXZlYm7DrSBmaXJtYSBzLnIuby4xCjAIBgNVBAsTATExGDAWBgNVBAMTD0luZy4gSmFu
IEhpa2VsZTEPMA0GA1UEBBMGSGlrZWxlMQwwCgYDVQQqEwNKYW4xEDAOBgNVBAUTB1AzNjQxNjMw
ggEiMA0GCSqGSIb3DQEBAQUAA4IBDwAwggEKAoIBAQDAA5ZV1bnpvcK2QOPSB3yzKXt9SfxZM1kt
91dN7AFgdwkMMQ4guJtAWGn409hGqK8WKcbx7bNSv3S0eElayLKTVMVnh5y4GPiCRwCEG37Z6XKM
SjRJTDa35R7ZGdAV6iBvbDSY6z4FJ4JeYyvSOf33nNUguCTf0cFGbdDuD5wAXVdBUMwbKygb2yXH
CVJXHJc7IV6KpFVChkI078hMEhSB0jTLjZj4i8lpUVR5ojgSVj/SKadjtxGRqJJR9Z0qTppwhvS8
qBZVvh+xaC1h7LgEjD3c6KOsIFcKW6Zj9Q2gIyIylZLKU8a0XTP4pN7GCnSaLrLQ0t/ZVzKhf95H
H8cPAgMBAAGjggO5MIIDtTA2BgNVHREELzAtgRBoaWtlbGVAaGlrZWxlLmN6oBkGCSsGAQQB3BkC
AaAMEwoxNjYxNjQ4OTc4MAkGA1UdEwQCMAAwggEsBgNVHSAEggEjMIIBHzCCARAGCWeBBgEEARGB
SDCCAQEwgdgGCCsGAQUFBwICMIHLGoHIVGVudG8ga3ZhbGlmaWtvdmFueSBjZXJ0aWZpa2F0IHBy
byBlbGVrdHJvbmlja3kgcG9kcGlzIGJ5bCB2eWRhbiB2IHNvdWxhZHUgcyBuYXJpemVuaW0gRVUg
Yy4gOTEwLzIwMTQuVGhpcyBpcyBhIHF1YWxpZmllZCBjZXJ0aWZpY2F0ZSBmb3IgZWxlY3Ryb25p
YyBzaWduYXR1cmUgYWNjb3JkaW5nIHRvIFJlZ3VsYXRpb24gKEVVKSBObyA5MTAvMjAxNC4wJAYI
KwYBBQUHAgEWGGh0dHA6Ly93d3cucG9zdHNpZ251bS5jejAJBgcEAIvsQAEAMIGbBggrBgEFBQcB
AwSBjjCBizAIBgYEAI5GAQEwagYGBACORgEFMGAwLhYoaHR0cHM6Ly93d3cucG9zdHNpZ251bS5j
ei9wZHMvcGRzX2VuLnBkZhMCZW4wLhYoaHR0cHM6Ly93d3cucG9zdHNpZ251bS5jei9wZHMvcGRz
X2NzLnBkZhMCY3MwEwYGBACORgEGMAkGBwQAjkYBBgEwfQYIKwYBBQUHAQEEcTBvMDsGCCsGAQUF
BzAChi9odHRwOi8vY3J0LnBvc3RzaWdudW0uY3ovY3J0L3BzcXVhbGlmaWVkY2E0LmNydDAwBggr
BgEFBQcwAYYkaHR0cDovL29jc3AucG9zdHNpZ251bS5jei9PQ1NQL1FDQTQvMA4GA1UdDwEB/wQE
AwIF4DAfBgNVHSUEGDAWBggrBgEFBQcDBAYKKwYBBAGCNwoDDDAfBgNVHSMEGDAWgBQPKHw+NgA4
EFCuPbghl4v3YFxheDCBsQYDVR0fBIGpMIGmMDWgM6Axhi9odHRwOi8vY3JsLnBvc3RzaWdudW0u
Y3ovY3JsL3BzcXVhbGlmaWVkY2E0LmNybDA2oDSgMoYwaHR0cDovL2NybDIucG9zdHNpZ251bS5j
ei9jcmwvcHNxdWFsaWZpZWRjYTQuY3JsMDWgM6Axhi9odHRwOi8vY3JsLnBvc3RzaWdudW0uZXUv
Y3JsL3BzcXVhbGlmaWVkY2E0LmNybDAdBgNVHQ4EFgQUMIHTV4l1dWdPx6DJpB0JD9rY4xwwDQYJ
KoZIhvcNAQELBQADggIBAADix6sYAqeDC1B9wWejEUH+iZK4yqgiTTAxhD1yetR9KseEOMI5goWr
VCaTMHwsjZW4nfW8Tu6ugJ1OyRhtwvtG+b4/IsJxBSGDhd2OMPbDzc8/1BU2cU4pcR89/pjGtnuo
VgVz0EMv/bAZ3Yt082U/m7u+pbIgQG3htvu950r1sF0ej7qJiI9x0Du8oZOG7ATQQGiLrurU0uul
CcGUA/AFEHHi86LDdtmw2h8sy29uLMkco0mr4Fv48CCU9bcJDw7IlH0VuiOC4qViZksh5bVPWxr3
wEiVIMpvT7lhCEC4VC8FHsWXVdiHdmbCSyjNZaFvxaqMEQGQH6msXkU2KcGn77Qd72tjG1yUShnV
NkvRCvNqrIj9BD6rfUddHNituH7zOIQyxm1CbVaiZZQrpNpJRBiDZiEqp5rLssSpWKt2B9s7Lwvm
iqufsq0I/6txFpDw9EmuElbjOKzDkNb1E2sQKG8OfCodd6X6h44fZ88ugyc3bqb+wLLM1oRyOs6f
RAsTFBUhm6UhKnQ5e1q/KpEZS60076Cuh8rYqF9GeQ7wKP9aRmsRL9/L4/7XsALV9ag4oW75pNy2
m9YBJZ8EaAKhq8UbaB1d/FqxJfcYGOR1c8mUwFH3hGjlfv7hE3bK+yZPrNMhg0wIsvXt/HEIZSAt
QlpQOFfAMDDKF4SPTzaO</X509Certificate>
    </X509Data>
  </KeyInfo>
  <Object xmlns:mdssi="http://schemas.openxmlformats.org/package/2006/digital-signature" Id="idPackageObject">
    <Manifest>
      <Reference URI="/xl/comments4.xml?ContentType=application/vnd.openxmlformats-officedocument.spreadsheetml.comments+xml">
        <DigestMethod Algorithm="http://www.w3.org/2000/09/xmldsig#sha1"/>
        <DigestValue>quMvRI+1cPuluCnxP9/0P2ktGQA=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prPT9Kgslf0/W1mqFWIh6DZzhG4=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NCQfs/xeIzt4n+flGkHZVkXvgeM=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n5+TOBy9d9JLkkSVv5VdAu/SbsE=</DigestValue>
      </Reference>
      <Reference URI="/xl/worksheets/sheet5.xml?ContentType=application/vnd.openxmlformats-officedocument.spreadsheetml.worksheet+xml">
        <DigestMethod Algorithm="http://www.w3.org/2000/09/xmldsig#sha1"/>
        <DigestValue>oC+eVRu2BJKwSD0D7U5kHXBGJSw=</DigestValue>
      </Reference>
      <Reference URI="/xl/media/image1.emf?ContentType=image/x-emf">
        <DigestMethod Algorithm="http://www.w3.org/2000/09/xmldsig#sha1"/>
        <DigestValue>np887GfyVRma8Ch9Ga6s7ASILI8=</DigestValue>
      </Reference>
      <Reference URI="/xl/calcChain.xml?ContentType=application/vnd.openxmlformats-officedocument.spreadsheetml.calcChain+xml">
        <DigestMethod Algorithm="http://www.w3.org/2000/09/xmldsig#sha1"/>
        <DigestValue>srQnwWiXH8S1dXu2el7vZIqpMrY=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SPI1SpRWqRUDrkzzITae980MJ0M=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f41WmMRPNrTq4i/rtM7Zo5ycw/8=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NCQfs/xeIzt4n+flGkHZVkXvgeM=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LvBMzS4wpeQ/7AQpY+dS2vRArq4=</DigestValue>
      </Reference>
      <Reference URI="/xl/comments3.xml?ContentType=application/vnd.openxmlformats-officedocument.spreadsheetml.comments+xml">
        <DigestMethod Algorithm="http://www.w3.org/2000/09/xmldsig#sha1"/>
        <DigestValue>quMvRI+1cPuluCnxP9/0P2ktGQA=</DigestValue>
      </Reference>
      <Reference URI="/xl/comments1.xml?ContentType=application/vnd.openxmlformats-officedocument.spreadsheetml.comments+xml">
        <DigestMethod Algorithm="http://www.w3.org/2000/09/xmldsig#sha1"/>
        <DigestValue>mL9U65fqvaoNkQmkGcw0BWBjwi0=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LvBMzS4wpeQ/7AQpY+dS2vRArq4=</DigestValue>
      </Reference>
      <Reference URI="/xl/comments2.xml?ContentType=application/vnd.openxmlformats-officedocument.spreadsheetml.comments+xml">
        <DigestMethod Algorithm="http://www.w3.org/2000/09/xmldsig#sha1"/>
        <DigestValue>quMvRI+1cPuluCnxP9/0P2ktGQA=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LvBMzS4wpeQ/7AQpY+dS2vRArq4=</DigestValue>
      </Reference>
      <Reference URI="/xl/sharedStrings.xml?ContentType=application/vnd.openxmlformats-officedocument.spreadsheetml.sharedStrings+xml">
        <DigestMethod Algorithm="http://www.w3.org/2000/09/xmldsig#sha1"/>
        <DigestValue>maqFvqLYnuCBVgSYLJxv5SXuvTU=</DigestValue>
      </Reference>
      <Reference URI="/xl/worksheets/sheet6.xml?ContentType=application/vnd.openxmlformats-officedocument.spreadsheetml.worksheet+xml">
        <DigestMethod Algorithm="http://www.w3.org/2000/09/xmldsig#sha1"/>
        <DigestValue>gIcUON3bSY2P+ucWHf9tQDWaKAA=</DigestValue>
      </Reference>
      <Reference URI="/xl/styles.xml?ContentType=application/vnd.openxmlformats-officedocument.spreadsheetml.styles+xml">
        <DigestMethod Algorithm="http://www.w3.org/2000/09/xmldsig#sha1"/>
        <DigestValue>Otm8AJwEEqGNZpZt9oMeZCdDeYc=</DigestValue>
      </Reference>
      <Reference URI="/xl/drawings/vmlDrawing4.vml?ContentType=application/vnd.openxmlformats-officedocument.vmlDrawing">
        <DigestMethod Algorithm="http://www.w3.org/2000/09/xmldsig#sha1"/>
        <DigestValue>pMIrgaEQx6yx3W2vbIkrKm2SBsM=</DigestValue>
      </Reference>
      <Reference URI="/xl/worksheets/sheet3.xml?ContentType=application/vnd.openxmlformats-officedocument.spreadsheetml.worksheet+xml">
        <DigestMethod Algorithm="http://www.w3.org/2000/09/xmldsig#sha1"/>
        <DigestValue>xdBjoe90lLyw471Wb4sRCT801/4=</DigestValue>
      </Reference>
      <Reference URI="/xl/worksheets/sheet2.xml?ContentType=application/vnd.openxmlformats-officedocument.spreadsheetml.worksheet+xml">
        <DigestMethod Algorithm="http://www.w3.org/2000/09/xmldsig#sha1"/>
        <DigestValue>F1dY52rxZuoc7t1m98wGO1Yfms8=</DigestValue>
      </Reference>
      <Reference URI="/xl/worksheets/sheet4.xml?ContentType=application/vnd.openxmlformats-officedocument.spreadsheetml.worksheet+xml">
        <DigestMethod Algorithm="http://www.w3.org/2000/09/xmldsig#sha1"/>
        <DigestValue>WhAwkRkN/2JecpxFRKoYhe4UZJo=</DigestValue>
      </Reference>
      <Reference URI="/xl/workbook.xml?ContentType=application/vnd.openxmlformats-officedocument.spreadsheetml.sheet.main+xml">
        <DigestMethod Algorithm="http://www.w3.org/2000/09/xmldsig#sha1"/>
        <DigestValue>va4gGmcm/XhunzYi1c3grhddCQM=</DigestValue>
      </Reference>
      <Reference URI="/xl/drawings/vmlDrawing3.vml?ContentType=application/vnd.openxmlformats-officedocument.vmlDrawing">
        <DigestMethod Algorithm="http://www.w3.org/2000/09/xmldsig#sha1"/>
        <DigestValue>9qUb06cZ0oqfVmqwb6ix/ZPiRng=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1.xml?ContentType=application/vnd.openxmlformats-officedocument.spreadsheetml.worksheet+xml">
        <DigestMethod Algorithm="http://www.w3.org/2000/09/xmldsig#sha1"/>
        <DigestValue>1KyWDCxiEBKiC0pgQPm9b+u3Lm4=</DigestValue>
      </Reference>
      <Reference URI="/xl/drawings/vmlDrawing2.vml?ContentType=application/vnd.openxmlformats-officedocument.vmlDrawing">
        <DigestMethod Algorithm="http://www.w3.org/2000/09/xmldsig#sha1"/>
        <DigestValue>4oWdxyH/DP3dWFqAJ1ZUct4C3DU=</DigestValue>
      </Reference>
      <Reference URI="/xl/drawings/vmlDrawing1.vml?ContentType=application/vnd.openxmlformats-officedocument.vmlDrawing">
        <DigestMethod Algorithm="http://www.w3.org/2000/09/xmldsig#sha1"/>
        <DigestValue>i+RTPDCPXxqHcZ1JdcuZDtD/1C4=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RBIOm6fvjiBHwNfBVLV2RGuJUfo=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pfU2CWNcrFgAf38vbzcM9Az48sE=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pxhq9Cbx6dbIZzcRH/UnqngtsL8=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SBDQiC25DquJxkAMPlDLtJ4kJJM=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DaJdm91/jKkA31uxmXouQunNnxo=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LsULd2ixx7jXDv3QBpMWFbwYnkY=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dCXgRajOQB0GujG4jT43DAKsu3Y=</DigestValue>
      </Reference>
    </Manifest>
    <SignatureProperties>
      <SignatureProperty Id="idSignatureTime" Target="#idPackageSignature">
        <mdssi:SignatureTime>
          <mdssi:Format>YYYY-MM-DDThh:mm:ssTZD</mdssi:Format>
          <mdssi:Value>2021-08-11T05:20:54Z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{54B50847-18C9-49AD-9044-3097B37CA003}</SetupID>
          <SignatureText>HIKELE stavební firma s.r.o.</SignatureText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2021-08-11T05:20:54Z</xd:SigningTime>
          <xd:SigningCertificate>
            <xd:Cert>
              <xd:CertDigest>
                <DigestMethod Algorithm="http://www.w3.org/2000/09/xmldsig#sha1"/>
                <DigestValue>p3xEZnbYVBApgb28rE2X6lJ6wCo=</DigestValue>
              </xd:CertDigest>
              <xd:IssuerSerial>
                <X509IssuerName>CN=PostSignum Qualified CA 4, O="Česká pošta, s.p.", OID.2.5.4.97=NTRCZ-47114983, C=CZ</X509IssuerName>
                <X509SerialNumber>22345183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  <Object Id="idValidSigLnImg">AQAAAGwAAAAAAAAAAAAAAP8AAAB/AAAAAAAAAAAAAABKIwAApREAACBFTUYAAAEAUBkAAJoAAAAG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QAYQBoAG8AbQBhAAAAAAAAAAAAAAAAAAAAAAAAAAAAAAAAAAAAAAAAAAAAAAAAAAAAAAAAAAAAAAAAAAAAAAAAAJ9qfLssAO4AAACAEXcD4LwsAAAAAADEuywArv6fany7LACAEXcDAQAAAIARdwMBAAAANP2fagECAADIvCwAwMFwAsC8LACAEXcDcLssAIABqHUNXKN131ujdXC7LABkAQAAAAAAAAAAAADiZot34maLd1gpMgAACAAAAAIAAAAAAACYuywAdW6LdwAAAAAAAAAAyrwsAAcAAAC8vCwABwAAAAAAAAAAAAAAvLwsANC7LADa7Yp3AAAAAAACAAAAACwABwAAALy8LAAHAAAATBKMdwAAAAAAAAAAvLwsAAcAAADwsUgA/LssAJgwincAAAAAAAIAALy8LAAHAAAAZHYACAAAAAAlAAAADAAAAAEAAAAYAAAADAAAAAAAAAISAAAADAAAAAEAAAAeAAAAGAAAAMMAAAAEAAAA9wAAABEAAAAlAAAADAAAAAEAAABUAAAAhAAAAMQAAAAEAAAA9QAAABAAAAABAAAAWyQNQlUlDULEAAAABAAAAAkAAABMAAAAAAAAAAAAAAAAAAAA//////////9gAAAAMQAxAC4AOAAuADIAMAAyADEAAAAGAAAABgAAAAQAAAAGAAAABAAAAAYAAAAGAAAABgAAAAYAAABLAAAAQAAAADAAAAAFAAAAIAAAAAEAAAABAAAAEAAAAAAAAAAAAAAAAAEAAIAAAAAAAAAAAAAAAAABAACAAAAAUgAAAHABAAACAAAAEAAAAAcAAAAAAAAAAAAAALwCAAAAAADuAQICIlMAeQBzAHQAZQBtAAAAAAAAAAAAAAAAAAAAAAAAAAAAAAAAAAAAAAAAAAAAAAAAAAAAAAAAAAAAAAAAAAAAAAAAAC4ABAAAAPAWFwCAFhcAvDIyAPy9LAAejkNq8BYXAAAfLgDmXUNqAAAAAIAWFwC8MjIAwE82AOZdQ2oAAAAAgBUXAPCxSAAAUnoDIL4sAH5XQ2ow4k8A/AEAAFy+LABCV0Nq/AEAAAAAAADiZot34maLd/wBAAAACAAAAAIAAAAAAAB0viwAdW6LdwAAAAAAAAAApr8sAAcAAACYvywABwAAAAAAAAAAAAAAmL8sAKy+LADa7Yp3AAAAAAACAAAAACwABwAAAJi/LAAHAAAATBKMdwAAAAAAAAAAmL8sAAcAAADwsUgA2L4sAJgwincAAAAAAAIAAJi/LAAH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Rmrc3CwAVPRLahhmXWoBAAAAVBtaaig9ZGoACmsCGGZdagEAAABUG1pqbBtaaiCTMgAgkzIAJN0sAICgRmrsNl1qAQAAAFQbWmow3SwAgAGodQ1co3XfW6N1MN0sAGQBAAAAAAAAAAAAAOJmi3fiZot3ECsyAAAIAAAAAgAAAAAAAFjdLAB1bot3AAAAAAAAAACI3iwABgAAAHzeLAAGAAAAAAAAAAAAAAB83iwAkN0sANrtincAAAAAAAIAAAAALAAGAAAAfN4sAAYAAABMEox3AAAAAAAAAAB83iwABgAAAPCxSAC83SwAmDCKdwAAAAAAAgAAfN4sAAYAAABkdgAIAAAAACUAAAAMAAAAAwAAABgAAAAMAAAAAAAAAhIAAAAMAAAAAQAAABYAAAAMAAAACAAAAFQAAABUAAAACgAAACcAAAAeAAAASgAAAAEAAABbJA1CVSUNQg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NQAAAPEAAABHAAAAKQAAADUAAADJAAAAEwAAACEA8AAAAAAAAAAAAAAAgD8AAAAAAAAAAAAAgD8AAAAAAAAAAAAAAAAAAAAAAAAAAAAAAAAAAAAAAAAAACUAAAAMAAAAAAAAgCgAAAAMAAAABAAAAFIAAABwAQAABAAAAPD///8AAAAAAAAAAAAAAACQAQAAAAAAAQAAAAB0AGEAaABvAG0AYQAAAAAAAAAAAAAAAAAAAAAAAAAAAAAAAAAAAAAAAAAAAAAAAAAAAAAAAAAAAAAAAAAAAAAAAAAsAJSDTGoAAAAAFwAAALTtZWqkg0xqOQ8KqJQRdwPAwXACAKlABQAAAAAAAAAAAAAAACAAAAC8AgAAAAAA7gECAiJTAHkAcwB0AJDcLACAAah1DVyjdd9bo3WQ3CwAZAEAAAAAAAAAAAAA4maLd+Jmi3doKzIAAAgAAAACAAAAAAAAuNwsAHVui3cAAAAAAAAAAOrdLAAHAAAA3N0sAAcAAAAAAAAAAAAAANzdLADw3CwA2u2KdwAAAAAAAgAAAAAsAAcAAADc3SwABwAAAEwSjHcAAAAAAAAAANzdLAAHAAAA8LFIABzdLACYMIp3AAAAAAACAADc3SwABwAAAGR2AAgAAAAAJQAAAAwAAAAEAAAAGAAAAAwAAAAAAAACEgAAAAwAAAABAAAAHgAAABgAAAApAAAANQAAAPIAAABIAAAAJQAAAAwAAAAEAAAAVAAAAPQAAAAqAAAANQAAAPAAAABHAAAAAQAAAFskDUJVJQ1CKgAAADUAAAAcAAAATAAAAAAAAAAAAAAAAAAAAP//////////hAAAAEgASQBLAEUATABFACAAcwB0AGEAdgBlAGIAbgDtACAAZgBpAHIAbQBhACAAcwAuAHIALgBvAC4ACwAAAAYAAAAJAAAACQAAAAgAAAAJAAAABQAAAAcAAAAFAAAACAAAAAgAAAAIAAAACQAAAAkAAAAEAAAABQAAAAUAAAAEAAAABgAAAA4AAAAIAAAABQAAAAcAAAAFAAAABgAAAAUAAAAJAAAABQ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cAAAAYAAAABQAAAAAAAAD///8AAAAAACUAAAAMAAAABQAAAEwAAABkAAAACQAAAGAAAAD2AAAAbAAAAAkAAABgAAAA7gAAAA0AAAAhAPAAAAAAAAAAAAAAAIA/AAAAAAAAAAAAAIA/AAAAAAAAAAAAAAAAAAAAAAAAAAAAAAAAAAAAAAAAAAAlAAAADAAAAAAAAIAoAAAADAAAAAUAAAAnAAAAGAAAAAUAAAAAAAAA////AAAAAAAlAAAADAAAAAUAAABMAAAAZAAAAAkAAABwAAAAkQAAAHwAAAAJAAAAcAAAAIkAAAANAAAAIQDwAAAAAAAAAAAAAACAPwAAAAAAAAAAAACAPwAAAAAAAAAAAAAAAAAAAAAAAAAAAAAAAAAAAAAAAAAAJQAAAAwAAAAAAACAKAAAAAwAAAAFAAAAJQAAAAwAAAABAAAAGAAAAAwAAAAAAAACEgAAAAwAAAABAAAAFgAAAAwAAAAAAAAAVAAAAPQAAAAKAAAAcAAAAJAAAAB8AAAAAQAAAFskDUJVJQ1CCgAAAHAAAAAcAAAATAAAAAQAAAAJAAAAcAAAAJIAAAB9AAAAhAAAAFAAbwBkAGUAcABzAGEAbAAoAGEAKQA6ACAASQBuAGcALgAgAEoAYQBuACAASABpAGsAZQBsAGUABgAAAAYAAAAGAAAABgAAAAYAAAAFAAAABgAAAAIAAAAEAAAABgAAAAQAAAAEAAAAAwAAAAQAAAAGAAAABgAAAAQAAAADAAAABQAAAAYAAAAGAAAAAwAAAAcAAAACAAAABQAAAAYAAAACAAAABgAAABYAAAAMAAAAAAAAACUAAAAMAAAAAgAAAA4AAAAUAAAAAAAAABAAAAAUAAAA</Object>
  <Object Id="idInvalidSigLnImg">AQAAAGwAAAAAAAAAAAAAAP8AAAB/AAAAAAAAAAAAAABKIwAApREAACBFTUYAAAEA8BwAAKAAAAAGAAAAAAAAAAAAAAAAAAAAVgUAAAADAADiAQAADwEAAAAAAAAAAAAAAAAAAGZaBwBVI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/OFPsgIesbXzHJD7bUVV6cgAGBgaHr79WdoZvkaNvj6NbdIuivsutytZ+k/cxVP9FY/M6We9ZaLEyMjRpABYWFn2er8y6rdrJvdrIvcy8tezj4vHq6Obm8oid/zld/3SI/3FzgQ4OD2kAZ26Nu93o/9jA/9jA/9jA/93L/+zd/+7gyMr9aoH/W3j/X3z/lJ3GLy8wAABAQEB2jZnjwKugcFCpfWLSsJ367+b/+PBgeP97jv/a3P+tuP9ZfP9teq14ADk5Ob3j7/nt3uXe0t/WzvDn5pyq/I2e/4KT/Ozl9v/u5uXs6JGhzWt6x2UABwcHjrHD0evxQbrjJqfPhs3epLn3pLP67OXt/+zg/+fZwMfEhpypSUpKMQAAAACly9y86PYtvOk7w+1TvNvo7Oz/9PD/7uf/6OD/5tnDz89vj5sXGBg0AAAAAKXL3Nnx+GLJ6i266VvI6Ovv7//08P/v4P/r4P/o3cPR02mImwECAmkAAAAAmLzE+f392fD4vOf21PL5+vz6//36//Dp/+3g/+Xbs7y/ZISVAQICbgAAAACt2ueEpq2hx9CZw9B2mq295fPI8v+Cnaqx0t9whJSStsRtjKEBAgJPAHCYsHSaspCowIKhsoKhspCowGaMpGCIoImiuW2LnZCowGuIm1BwgAECAmwAJwAAABgAAAABAAAAAAAAAP///wAAAAAAJQAAAAwAAAABAAAATAAAAGQAAAAiAAAABAAAAHAAAAAQAAAAIgAAAAQAAABPAAAADQAAACEA8AAAAAAAAAAAAAAAgD8AAAAAAAAAAAAAgD8AAAAAAAAAAAAAAAAAAAAAAAAAAAAAAAAAAAAAAAAAACUAAAAMAAAAAAAAgCgAAAAMAAAAAQAAAFIAAABwAQAAAQAAAPX///8AAAAAAAAAAAAAAACQAQAAAAAAAQAAAAB0AGEAaABvAG0AYQAAAAAAAAAAAAAAAAAAAAAAAAAAAAAAAAAAAAAAAAAAAAAAAAAAAAAAAAAAAAAAAAAAAAAAAACfany7LADuAAAAgBF3A+C8LAAAAAAAxLssAK7+n2p8uywAgBF3AwEAAACAEXcDAQAAADT9n2oBAgAAyLwsAMDBcALAvCwAgBF3A3C7LACAAah1DVyjdd9bo3VwuywAZAEAAAAAAAAAAAAA4maLd+Jmi3dYKTIAAAgAAAACAAAAAAAAmLssAHVui3cAAAAAAAAAAMq8LAAHAAAAvLwsAAcAAAAAAAAAAAAAALy8LADQuywA2u2KdwAAAAAAAgAAAAAsAAcAAAC8vCwABwAAAEwSjHcAAAAAAAAAALy8LAAHAAAA8LFIAPy7LACYMIp3AAAAAAACAAC8vCwABwAAAGR2AAgAAAAAJQAAAAwAAAABAAAAGAAAAAwAAAD/AAACEgAAAAwAAAABAAAAHgAAABgAAAAiAAAABAAAAHEAAAARAAAAJQAAAAwAAAABAAAAVAAAAKgAAAAjAAAABAAAAG8AAAAQAAAAAQAAAFskDUJVJQ1CIwAAAAQAAAAPAAAATAAAAAAAAAAAAAAAAAAAAP//////////bAAAAE4AZQBwAGwAYQB0AG4A/QAgAHAAbwBkAHAAaQBzAIA/BwAAAAYAAAAGAAAAAgAAAAYAAAAEAAAABgAAAAYAAAADAAAABgAAAAYAAAAGAAAABgAAAAIAAAAFAAAASwAAAEAAAAAwAAAABQAAACAAAAABAAAAAQAAABAAAAAAAAAAAAAAAAABAACAAAAAAAAAAAAAAAAAAQAAgAAAAFIAAABwAQAAAgAAABAAAAAHAAAAAAAAAAAAAAC8AgAAAAAA7gECAiJTAHkAcwB0AGUAbQAAAAAAAAAAAAAAAAAAAAAAAAAAAAAAAAAAAAAAAAAAAAAAAAAAAAAAAAAAAAAAAAAAAAAAAAAuAAQAAADwFhcAgBYXALwyMgD8vSwAHo5DavAWFwAAHy4A5l1DagAAAACAFhcAvDIyAMBPNgDmXUNqAAAAAIAVFwDwsUgAAFJ6AyC+LAB+V0NqMOJPAPwBAABcviwAQldDavwBAAAAAAAA4maLd+Jmi3f8AQAAAAgAAAACAAAAAAAAdL4sAHVui3cAAAAAAAAAAKa/LAAHAAAAmL8sAAcAAAAAAAAAAAAAAJi/LACsviwA2u2KdwAAAAAAAgAAAAAsAAcAAACYvywABwAAAEwSjHcAAAAAAAAAAJi/LAAHAAAA8LFIANi+LACYMIp3AAAAAAACAACYvywABw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EZq3NwsAFT0S2oYZl1qAQAAAFQbWmooPWRqAAprAhhmXWoBAAAAVBtaamwbWmogkzIAIJMyACTdLACAoEZq7DZdagEAAABUG1pqMN0sAIABqHUNXKN131ujdTDdLABkAQAAAAAAAAAAAADiZot34maLdxArMgAACAAAAAIAAAAAAABY3SwAdW6LdwAAAAAAAAAAiN4sAAYAAAB83iwABgAAAAAAAAAAAAAAfN4sAJDdLADa7Yp3AAAAAAACAAAAACwABgAAAHzeLAAGAAAATBKMdwAAAAAAAAAAfN4sAAYAAADwsUgAvN0sAJgwincAAAAAAAIAAHzeLAAGAAAAZHYACAAAAAAlAAAADAAAAAMAAAAYAAAADAAAAAAAAAISAAAADAAAAAEAAAAWAAAADAAAAAgAAABUAAAAVAAAAAoAAAAnAAAAHgAAAEoAAAABAAAAWyQNQlUlDUI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UAAADxAAAARwAAACkAAAA1AAAAyQAAABMAAAAhAPAAAAAAAAAAAAAAAIA/AAAAAAAAAAAAAIA/AAAAAAAAAAAAAAAAAAAAAAAAAAAAAAAAAAAAAAAAAAAlAAAADAAAAAAAAIAoAAAADAAAAAQAAABSAAAAcAEAAAQAAADw////AAAAAAAAAAAAAAAAkAEAAAAAAAEAAAAAdABhAGgAbwBtAGEAAAAAAAAAAAAAAAAAAAAAAAAAAAAAAAAAAAAAAAAAAAAAAAAAAAAAAAAAAAAAAAAAAAAAAAAALACUg0xqAAAAABcAAAC07WVqpINMajkPCqiUEXcDwMFwAgCpQAUAAAAAAAAAAAAAAAAgAAAAvAIAAAAAAO4BAgIiUwB5AHMAdACQ3CwAgAGodQ1co3XfW6N1kNwsAGQBAAAAAAAAAAAAAOJmi3fiZot3aCsyAAAIAAAAAgAAAAAAALjcLAB1bot3AAAAAAAAAADq3SwABwAAANzdLAAHAAAAAAAAAAAAAADc3SwA8NwsANrtincAAAAAAAIAAAAALAAHAAAA3N0sAAcAAABMEox3AAAAAAAAAADc3SwABwAAAPCxSAAc3SwAmDCKdwAAAAAAAgAA3N0sAAcAAABkdgAIAAAAACUAAAAMAAAABAAAABgAAAAMAAAAAAAAAhIAAAAMAAAAAQAAAB4AAAAYAAAAKQAAADUAAADyAAAASAAAACUAAAAMAAAABAAAAFQAAAD0AAAAKgAAADUAAADwAAAARwAAAAEAAABbJA1CVSUNQioAAAA1AAAAHAAAAEwAAAAAAAAAAAAAAAAAAAD//////////4QAAABIAEkASwBFAEwARQAgAHMAdABhAHYAZQBiAG4A7QAgAGYAaQByAG0AYQAgAHMALgByAC4AbwAuAAsAAAAGAAAACQAAAAkAAAAIAAAACQAAAAUAAAAHAAAABQAAAAgAAAAIAAAACAAAAAkAAAAJAAAABAAAAAUAAAAFAAAABAAAAAYAAAAOAAAACAAAAAUAAAAHAAAABQAAAAYAAAAFAAAACQAAAAU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nAAAAGAAAAAUAAAAAAAAA////AAAAAAAlAAAADAAAAAUAAABMAAAAZAAAAAkAAABgAAAA9gAAAGwAAAAJAAAAYAAAAO4AAAANAAAAIQDwAAAAAAAAAAAAAACAPwAAAAAAAAAAAACAPwAAAAAAAAAAAAAAAAAAAAAAAAAAAAAAAAAAAAAAAAAAJQAAAAwAAAAAAACAKAAAAAwAAAAFAAAAJwAAABgAAAAFAAAAAAAAAP///wAAAAAAJQAAAAwAAAAFAAAATAAAAGQAAAAJAAAAcAAAAJEAAAB8AAAACQAAAHAAAACJAAAADQAAACEA8AAAAAAAAAAAAAAAgD8AAAAAAAAAAAAAgD8AAAAAAAAAAAAAAAAAAAAAAAAAAAAAAAAAAAAAAAAAACUAAAAMAAAAAAAAgCgAAAAMAAAABQAAACUAAAAMAAAAAQAAABgAAAAMAAAAAAAAAhIAAAAMAAAAAQAAABYAAAAMAAAAAAAAAFQAAAD0AAAACgAAAHAAAACQAAAAfAAAAAEAAABbJA1CVSUNQgoAAABwAAAAHAAAAEwAAAAEAAAACQAAAHAAAACSAAAAfQAAAIQAAABQAG8AZABlAHAAcwBhAGwAKABhACkAOgAgAEkAbgBnAC4AIABKAGEAbgAgAEgAaQBrAGUAbABlAAYAAAAGAAAABgAAAAYAAAAGAAAABQAAAAYAAAACAAAABAAAAAYAAAAEAAAABAAAAAMAAAAEAAAABgAAAAYAAAAEAAAAAwAAAAUAAAAGAAAABgAAAAMAAAAHAAAAAgAAAAUAAAAGAAAAA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Hikele</cp:lastModifiedBy>
  <cp:lastPrinted>2019-03-19T12:27:02Z</cp:lastPrinted>
  <dcterms:created xsi:type="dcterms:W3CDTF">2009-04-08T07:15:50Z</dcterms:created>
  <dcterms:modified xsi:type="dcterms:W3CDTF">2021-08-11T05:20:54Z</dcterms:modified>
</cp:coreProperties>
</file>