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28" yWindow="65428" windowWidth="23256" windowHeight="12456" activeTab="0"/>
  </bookViews>
  <sheets>
    <sheet name="Rekapitulace stavby" sheetId="1" r:id="rId1"/>
    <sheet name="SO 01 - Stavební úpravy P..." sheetId="2" r:id="rId2"/>
    <sheet name="SO 02 - Stavební úpravy 1.NP" sheetId="3" r:id="rId3"/>
    <sheet name="SO 03 - Stavební úpravy 2.NP" sheetId="4" r:id="rId4"/>
    <sheet name="SO 04 - Zateplení a omítk..." sheetId="5" r:id="rId5"/>
    <sheet name="SO 06 - Elektroinstalace" sheetId="6" r:id="rId6"/>
    <sheet name="SO 07 - Zdravotně technic..." sheetId="7" r:id="rId7"/>
  </sheets>
  <definedNames>
    <definedName name="_xlnm._FilterDatabase" localSheetId="1" hidden="1">'SO 01 - Stavební úpravy P...'!$C$117:$K$130</definedName>
    <definedName name="_xlnm._FilterDatabase" localSheetId="2" hidden="1">'SO 02 - Stavební úpravy 1.NP'!$C$122:$K$192</definedName>
    <definedName name="_xlnm._FilterDatabase" localSheetId="3" hidden="1">'SO 03 - Stavební úpravy 2.NP'!$C$119:$K$163</definedName>
    <definedName name="_xlnm._FilterDatabase" localSheetId="4" hidden="1">'SO 04 - Zateplení a omítk...'!$C$118:$K$130</definedName>
    <definedName name="_xlnm._FilterDatabase" localSheetId="5" hidden="1">'SO 06 - Elektroinstalace'!$C$117:$K$130</definedName>
    <definedName name="_xlnm._FilterDatabase" localSheetId="6" hidden="1">'SO 07 - Zdravotně technic...'!$C$117:$K$134</definedName>
    <definedName name="_xlnm.Print_Area" localSheetId="0">'Rekapitulace stavby'!$D$4:$AO$76,'Rekapitulace stavby'!$C$82:$AQ$101</definedName>
    <definedName name="_xlnm.Print_Area" localSheetId="1">'SO 01 - Stavební úpravy P...'!$C$4:$J$76,'SO 01 - Stavební úpravy P...'!$C$82:$J$99,'SO 01 - Stavební úpravy P...'!$C$105:$J$130</definedName>
    <definedName name="_xlnm.Print_Area" localSheetId="2">'SO 02 - Stavební úpravy 1.NP'!$C$4:$J$76,'SO 02 - Stavební úpravy 1.NP'!$C$82:$J$104,'SO 02 - Stavební úpravy 1.NP'!$C$110:$J$192</definedName>
    <definedName name="_xlnm.Print_Area" localSheetId="3">'SO 03 - Stavební úpravy 2.NP'!$C$4:$J$76,'SO 03 - Stavební úpravy 2.NP'!$C$82:$J$101,'SO 03 - Stavební úpravy 2.NP'!$C$107:$J$163</definedName>
    <definedName name="_xlnm.Print_Area" localSheetId="4">'SO 04 - Zateplení a omítk...'!$C$4:$J$76,'SO 04 - Zateplení a omítk...'!$C$82:$J$100,'SO 04 - Zateplení a omítk...'!$C$106:$J$130</definedName>
    <definedName name="_xlnm.Print_Area" localSheetId="5">'SO 06 - Elektroinstalace'!$C$4:$J$76,'SO 06 - Elektroinstalace'!$C$82:$J$99,'SO 06 - Elektroinstalace'!$C$105:$J$130</definedName>
    <definedName name="_xlnm.Print_Area" localSheetId="6">'SO 07 - Zdravotně technic...'!$C$4:$J$76,'SO 07 - Zdravotně technic...'!$C$82:$J$99,'SO 07 - Zdravotně technic...'!$C$105:$J$134</definedName>
    <definedName name="_xlnm.Print_Titles" localSheetId="0">'Rekapitulace stavby'!$92:$92</definedName>
    <definedName name="_xlnm.Print_Titles" localSheetId="1">'SO 01 - Stavební úpravy P...'!$117:$117</definedName>
    <definedName name="_xlnm.Print_Titles" localSheetId="2">'SO 02 - Stavební úpravy 1.NP'!$122:$122</definedName>
    <definedName name="_xlnm.Print_Titles" localSheetId="3">'SO 03 - Stavební úpravy 2.NP'!$119:$119</definedName>
    <definedName name="_xlnm.Print_Titles" localSheetId="4">'SO 04 - Zateplení a omítk...'!$118:$118</definedName>
    <definedName name="_xlnm.Print_Titles" localSheetId="5">'SO 06 - Elektroinstalace'!$117:$117</definedName>
    <definedName name="_xlnm.Print_Titles" localSheetId="6">'SO 07 - Zdravotně technic...'!$117:$117</definedName>
  </definedNames>
  <calcPr calcId="191029"/>
  <extLst/>
</workbook>
</file>

<file path=xl/sharedStrings.xml><?xml version="1.0" encoding="utf-8"?>
<sst xmlns="http://schemas.openxmlformats.org/spreadsheetml/2006/main" count="2219" uniqueCount="358">
  <si>
    <t>Export Komplet</t>
  </si>
  <si>
    <t/>
  </si>
  <si>
    <t>2.0</t>
  </si>
  <si>
    <t>False</t>
  </si>
  <si>
    <t>{63407120-68f4-4691-9759-5f59524561e9}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</si>
  <si>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</si>
  <si>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</si>
  <si>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</si>
  <si>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</si>
  <si>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</si>
  <si>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</si>
  <si>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</si>
  <si>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</si>
  <si>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ZL-1-dodatek-SoD</t>
  </si>
  <si>
    <t>Stavba:</t>
  </si>
  <si>
    <t>0009059 - Polyfunkční dům Hrob č.p. 3 dodatek k SOD</t>
  </si>
  <si>
    <t>KSO:</t>
  </si>
  <si>
    <t>CC-CZ:</t>
  </si>
  <si>
    <t>Místo:</t>
  </si>
  <si>
    <t xml:space="preserve"> </t>
  </si>
  <si>
    <t>Datum:</t>
  </si>
  <si>
    <t>16. 3. 2022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</si>
  <si>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</si>
  <si>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</si>
  <si>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</si>
  <si>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</si>
  <si>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</si>
  <si>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</si>
  <si>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</si>
  <si>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</si>
  <si>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</si>
  <si>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</si>
  <si>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</si>
  <si>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</si>
  <si>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</si>
  <si>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</si>
  <si>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</si>
  <si>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</si>
  <si>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</si>
  <si>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</si>
  <si>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</si>
  <si>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</si>
  <si>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</si>
  <si>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</si>
  <si>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</si>
  <si>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</si>
  <si>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</si>
  <si>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</si>
  <si>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</si>
  <si>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</si>
  <si>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</si>
  <si>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</si>
  <si>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</si>
  <si>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</si>
  <si>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</si>
  <si>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</si>
  <si>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</si>
  <si>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</si>
  <si>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</si>
  <si>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</si>
  <si>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</si>
  <si>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</si>
  <si>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</si>
  <si>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</si>
  <si>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</si>
  <si>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</si>
  <si>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</si>
  <si>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</si>
  <si>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</si>
  <si>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</si>
  <si>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</si>
  <si>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</si>
  <si>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</si>
  <si>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</si>
  <si>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</si>
  <si>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</si>
  <si>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 P...</t>
  </si>
  <si>
    <t>STA</t>
  </si>
  <si>
    <t>1</t>
  </si>
  <si>
    <t>{ef84c4a9-3e8e-415e-8d21-e74578adb117}</t>
  </si>
  <si>
    <t>SO 02</t>
  </si>
  <si>
    <t>Stavební úpravy 1.NP</t>
  </si>
  <si>
    <t>{e713787d-1f89-478f-b174-ea3513fdcfd4}</t>
  </si>
  <si>
    <t>SO 03</t>
  </si>
  <si>
    <t>Stavební úpravy 2.NP</t>
  </si>
  <si>
    <t>{e32c7961-edbd-4619-a316-7e99a0226399}</t>
  </si>
  <si>
    <t>SO 04</t>
  </si>
  <si>
    <t>Zateplení a omítk...</t>
  </si>
  <si>
    <t>{94ae9268-bb86-4882-a8b7-bae046637ca8}</t>
  </si>
  <si>
    <t>SO 06</t>
  </si>
  <si>
    <t>Elektroinstalace</t>
  </si>
  <si>
    <t>{1a18f535-75f6-4aae-bca3-7a996bde2783}</t>
  </si>
  <si>
    <t>SO 07</t>
  </si>
  <si>
    <t>Zdravotně technic...</t>
  </si>
  <si>
    <t>{250070c5-6ffe-4f8a-b982-2560bbfc1390}</t>
  </si>
  <si>
    <t>KRYCÍ LIST SOUPISU PRACÍ</t>
  </si>
  <si>
    <t>Objekt:</t>
  </si>
  <si>
    <t>SO 01 - Stavební úpravy P...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</si>
  <si>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</si>
  <si>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</si>
  <si>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</si>
  <si>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</si>
  <si>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</si>
  <si>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</si>
  <si>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</si>
  <si>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</si>
  <si>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</si>
  <si>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</si>
  <si>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</si>
  <si>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</si>
  <si>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</si>
  <si>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</si>
  <si>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</si>
  <si>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</si>
  <si>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</si>
  <si>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</si>
  <si>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</si>
  <si>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</si>
  <si>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</si>
  <si>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</si>
  <si>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</si>
  <si>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</si>
  <si>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766</t>
  </si>
  <si>
    <t>Konstrukce truhlářské</t>
  </si>
  <si>
    <t>57</t>
  </si>
  <si>
    <t>K</t>
  </si>
  <si>
    <t>766660002</t>
  </si>
  <si>
    <t>Montáž dveřních křídel dřevěných nebo plastových otevíravých do ocelové zárubně povrchově upravených jednokřídlových, šířky přes 800 mm</t>
  </si>
  <si>
    <t>kus</t>
  </si>
  <si>
    <t>16</t>
  </si>
  <si>
    <t>-2135838885</t>
  </si>
  <si>
    <t>PP</t>
  </si>
  <si>
    <t>58</t>
  </si>
  <si>
    <t>M</t>
  </si>
  <si>
    <t>611640810</t>
  </si>
  <si>
    <t>dveře vnitřní profilované plné 1křídlé 600x1970mm dub</t>
  </si>
  <si>
    <t>32</t>
  </si>
  <si>
    <t>-1170615583</t>
  </si>
  <si>
    <t>59</t>
  </si>
  <si>
    <t>611640830</t>
  </si>
  <si>
    <t>dveře vnitřní profilované plné 1křídlé 700x1970mm dub</t>
  </si>
  <si>
    <t>-1045320762</t>
  </si>
  <si>
    <t>60</t>
  </si>
  <si>
    <t>611640850</t>
  </si>
  <si>
    <t>dveře vnitřní profilované plné 1křídlé 800x1970mm dub</t>
  </si>
  <si>
    <t>1878776146</t>
  </si>
  <si>
    <t>66</t>
  </si>
  <si>
    <t>549146100</t>
  </si>
  <si>
    <t>kování dveřní vrchní klika včetně rozet a montážního materiálu R BB nerez PK</t>
  </si>
  <si>
    <t>1989376672</t>
  </si>
  <si>
    <t>SO 02 - Stavební úpravy 1.NP</t>
  </si>
  <si>
    <t xml:space="preserve">    751 - Vzduchotechnika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</si>
  <si>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</si>
  <si>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</si>
  <si>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</si>
  <si>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</si>
  <si>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>751</t>
  </si>
  <si>
    <t>Vzduchotechnika</t>
  </si>
  <si>
    <t>56</t>
  </si>
  <si>
    <t>751111012</t>
  </si>
  <si>
    <t>Montáž ventilátoru axiálního nízkotlakého nástěnného základního, průměru přes 100 do 200 mm</t>
  </si>
  <si>
    <t>1146198427</t>
  </si>
  <si>
    <t>429141020</t>
  </si>
  <si>
    <t>ventilátor axiální potrubní skříň z plastu průtok 110m3/h D 100mm 13W IP44</t>
  </si>
  <si>
    <t>-138055111</t>
  </si>
  <si>
    <t>124</t>
  </si>
  <si>
    <t>766660651R01</t>
  </si>
  <si>
    <t xml:space="preserve">Montáž a dodání madel na schodišti </t>
  </si>
  <si>
    <t xml:space="preserve">soubor </t>
  </si>
  <si>
    <t>-111097864</t>
  </si>
  <si>
    <t>771</t>
  </si>
  <si>
    <t>Podlahy z dlaždic</t>
  </si>
  <si>
    <t>82</t>
  </si>
  <si>
    <t>771571131</t>
  </si>
  <si>
    <t>Montáž podlah z dlaždic keramických kladených do malty kladených do malty protiskluzných nebo reliefních do 50 ks/ m2</t>
  </si>
  <si>
    <t>m2</t>
  </si>
  <si>
    <t>-1286271026</t>
  </si>
  <si>
    <t>VV</t>
  </si>
  <si>
    <t>49,8-21,645</t>
  </si>
  <si>
    <t>Součet</t>
  </si>
  <si>
    <t>4</t>
  </si>
  <si>
    <t>83</t>
  </si>
  <si>
    <t>59761409</t>
  </si>
  <si>
    <t>dlažba keramická slinutá protiskluzná do interiéru i exteriéru pro vysoké mechanické namáhání přes 9 do 12ks/m2</t>
  </si>
  <si>
    <t>-1193474243</t>
  </si>
  <si>
    <t>51-23,81</t>
  </si>
  <si>
    <t>84</t>
  </si>
  <si>
    <t>771579196</t>
  </si>
  <si>
    <t>Montáž podlah z dlaždic keramických lepených flexibilním lepidlem Příplatek k cenám za dvousložkový spárovací tmel</t>
  </si>
  <si>
    <t>-2073916056</t>
  </si>
  <si>
    <t>85</t>
  </si>
  <si>
    <t>771579197</t>
  </si>
  <si>
    <t>Montáž podlah z dlaždic keramických lepených flexibilním lepidlem Příplatek k cenám za dvousložkové lepidlo</t>
  </si>
  <si>
    <t>-1850603074</t>
  </si>
  <si>
    <t>775</t>
  </si>
  <si>
    <t>Podlahy skládané</t>
  </si>
  <si>
    <t>93</t>
  </si>
  <si>
    <t>775541111</t>
  </si>
  <si>
    <t>Montáž podlah plovoucích z velkoplošných lamel dýhovaných a laminovaných bez podložky, spojovaných lepením v drážce šířka dílce přes 100 do 150 mm</t>
  </si>
  <si>
    <t>280107071</t>
  </si>
  <si>
    <t>94-76,85</t>
  </si>
  <si>
    <t>94</t>
  </si>
  <si>
    <t>284110510</t>
  </si>
  <si>
    <t>dílce vinylové tl 2,5mm, nášlapná vrstva 0,55mm, úprava PUR, třída zátěže 23/33/42, otlak 0,05mm, R10, třída otěru T, hořlavost Bfl S1, bez ftalátů</t>
  </si>
  <si>
    <t>1889857715</t>
  </si>
  <si>
    <t>104-84,535</t>
  </si>
  <si>
    <t>95</t>
  </si>
  <si>
    <t>775591191</t>
  </si>
  <si>
    <t>Ostatní prvky pro plovoucí podlahy montáž podložky vyrovnávací a tlumící</t>
  </si>
  <si>
    <t>297125714</t>
  </si>
  <si>
    <t>96</t>
  </si>
  <si>
    <t>611553500</t>
  </si>
  <si>
    <t>podložka izolační z pěnového PE 2mm</t>
  </si>
  <si>
    <t>-1913475267</t>
  </si>
  <si>
    <t>776</t>
  </si>
  <si>
    <t>Podlahy povlakové</t>
  </si>
  <si>
    <t>99</t>
  </si>
  <si>
    <t>776212111</t>
  </si>
  <si>
    <t>Montáž textilních podlahovin volným položením s podlepením spojů páskou pásů</t>
  </si>
  <si>
    <t>1047824481</t>
  </si>
  <si>
    <t>100</t>
  </si>
  <si>
    <t>697510010</t>
  </si>
  <si>
    <t>koberec zátěžový vysoká zátěž hm 1950g/m2 š 4m</t>
  </si>
  <si>
    <t>343923304</t>
  </si>
  <si>
    <t>101</t>
  </si>
  <si>
    <t>776222111</t>
  </si>
  <si>
    <t>Montáž podlahovin z PVC lepením 2-složkovým lepidlem (do vlhkých prostor) z pásů</t>
  </si>
  <si>
    <t>461530320</t>
  </si>
  <si>
    <t>102</t>
  </si>
  <si>
    <t>284110000</t>
  </si>
  <si>
    <t>PVC heterogenní zátěžová antibakteriální, nášlapná vrstva 0,90mm, třída zátěže 34/43, otlak do 0,03mm, R10, hořlavost Bfl S1</t>
  </si>
  <si>
    <t>1762200794</t>
  </si>
  <si>
    <t>781</t>
  </si>
  <si>
    <t>Dokončovací práce - obklady</t>
  </si>
  <si>
    <t>109</t>
  </si>
  <si>
    <t>781471113</t>
  </si>
  <si>
    <t>Montáž obkladů vnitřních stěn z dlaždic keramických kladených do malty hladkých přes 12 do 19 ks/m2</t>
  </si>
  <si>
    <t>-188957923</t>
  </si>
  <si>
    <t>86-65,34</t>
  </si>
  <si>
    <t>110</t>
  </si>
  <si>
    <t>59761026</t>
  </si>
  <si>
    <t>obklad keramický hladký do 12ks/m2</t>
  </si>
  <si>
    <t>189633740</t>
  </si>
  <si>
    <t>81-60,84</t>
  </si>
  <si>
    <t>112</t>
  </si>
  <si>
    <t>781479191</t>
  </si>
  <si>
    <t>Montáž obkladů vnitřních stěn z dlaždic keramických Příplatek k cenám za plochu do 10 m2 jednotlivě</t>
  </si>
  <si>
    <t>1986671796</t>
  </si>
  <si>
    <t>86-64,37</t>
  </si>
  <si>
    <t>113</t>
  </si>
  <si>
    <t>781479196</t>
  </si>
  <si>
    <t>Montáž obkladů vnitřních stěn z dlaždic keramických Příplatek k cenám za dvousložkový spárovací tmel</t>
  </si>
  <si>
    <t>-1080244973</t>
  </si>
  <si>
    <t>114</t>
  </si>
  <si>
    <t>781479197</t>
  </si>
  <si>
    <t>Montáž obkladů vnitřních stěn z dlaždic keramických Příplatek k cenám za dvousložkové lepidlo</t>
  </si>
  <si>
    <t>-756309077</t>
  </si>
  <si>
    <t>SO 03 - Stavební úpravy 2.NP</t>
  </si>
  <si>
    <t>72</t>
  </si>
  <si>
    <t>8111353</t>
  </si>
  <si>
    <t>64-25,705</t>
  </si>
  <si>
    <t>73</t>
  </si>
  <si>
    <t>-280969279</t>
  </si>
  <si>
    <t>71-28,276</t>
  </si>
  <si>
    <t>74</t>
  </si>
  <si>
    <t>373204085</t>
  </si>
  <si>
    <t>75</t>
  </si>
  <si>
    <t>-2136105830</t>
  </si>
  <si>
    <t>81</t>
  </si>
  <si>
    <t>152461114</t>
  </si>
  <si>
    <t>98,2-79,47</t>
  </si>
  <si>
    <t>687955954</t>
  </si>
  <si>
    <t>108-87,417</t>
  </si>
  <si>
    <t>-263447357</t>
  </si>
  <si>
    <t>1014054031</t>
  </si>
  <si>
    <t>87</t>
  </si>
  <si>
    <t>220111421</t>
  </si>
  <si>
    <t>88</t>
  </si>
  <si>
    <t>509744659</t>
  </si>
  <si>
    <t>89</t>
  </si>
  <si>
    <t>-1076403541</t>
  </si>
  <si>
    <t>90</t>
  </si>
  <si>
    <t>1635633179</t>
  </si>
  <si>
    <t>SO 04 - Zateplení a omítk...</t>
  </si>
  <si>
    <t xml:space="preserve">    721 - Zdravotechnika - vnitřní kanalizace</t>
  </si>
  <si>
    <t xml:space="preserve">    764 - Konstrukce klempířské</t>
  </si>
  <si>
    <t>721</t>
  </si>
  <si>
    <t>Zdravotechnika - vnitřní kanalizace</t>
  </si>
  <si>
    <t>36</t>
  </si>
  <si>
    <t>721242115</t>
  </si>
  <si>
    <t>Lapače střešních splavenin polypropylenové (PP) s kulovým kloubem na odtoku DN 110</t>
  </si>
  <si>
    <t>1885666555</t>
  </si>
  <si>
    <t>37</t>
  </si>
  <si>
    <t>721242803</t>
  </si>
  <si>
    <t>Demontáž lapačů střešních splavenin DN 110</t>
  </si>
  <si>
    <t>-2001431977</t>
  </si>
  <si>
    <t>764</t>
  </si>
  <si>
    <t>Konstrukce klempířské</t>
  </si>
  <si>
    <t>43</t>
  </si>
  <si>
    <t>764548423</t>
  </si>
  <si>
    <t>Svod z titanzinkového předzvětralého plechu včetně objímek, kolen a odskoků kruhový, průměru 100 mm</t>
  </si>
  <si>
    <t>m</t>
  </si>
  <si>
    <t>635117370</t>
  </si>
  <si>
    <t>16-31,6</t>
  </si>
  <si>
    <t>SO 06 - Elektroinstalace</t>
  </si>
  <si>
    <t xml:space="preserve">    741 - Elektroinstalace - silnoproud</t>
  </si>
  <si>
    <t>741</t>
  </si>
  <si>
    <t>Elektroinstalace - silnoproud</t>
  </si>
  <si>
    <t>40</t>
  </si>
  <si>
    <t>234568731.R01</t>
  </si>
  <si>
    <t xml:space="preserve">Vybavení rozvaděčů </t>
  </si>
  <si>
    <t>soubor</t>
  </si>
  <si>
    <t>657015278</t>
  </si>
  <si>
    <t>13</t>
  </si>
  <si>
    <t>234568990.R4</t>
  </si>
  <si>
    <t>Montáž a dodávka světlo stropní s komp.zářivkou 2x11W typ A</t>
  </si>
  <si>
    <t>ks</t>
  </si>
  <si>
    <t>1091098332</t>
  </si>
  <si>
    <t>234568996.0</t>
  </si>
  <si>
    <t>Průtokový ohřívač vody 2kW</t>
  </si>
  <si>
    <t>39</t>
  </si>
  <si>
    <t>23456899999</t>
  </si>
  <si>
    <t>Vybavení rozvaděčů - jističe</t>
  </si>
  <si>
    <t>-514192263</t>
  </si>
  <si>
    <t>38</t>
  </si>
  <si>
    <t>434568998.0</t>
  </si>
  <si>
    <t>Ventilátor</t>
  </si>
  <si>
    <t>-137636479</t>
  </si>
  <si>
    <t>SO 07 - Zdravotně technic...</t>
  </si>
  <si>
    <t xml:space="preserve">    725 - Zdravotechnika - zařizovací předměty</t>
  </si>
  <si>
    <t>725</t>
  </si>
  <si>
    <t>Zdravotechnika - zařizovací předměty</t>
  </si>
  <si>
    <t>725211705</t>
  </si>
  <si>
    <t>Umyvadla keramická bílá bez výtokových armatur připevněná na stěnu šrouby malá (umývátka) rohová 450 mm</t>
  </si>
  <si>
    <t>932884497</t>
  </si>
  <si>
    <t>106</t>
  </si>
  <si>
    <t>725532114</t>
  </si>
  <si>
    <t>Elektrické ohřívače zásobníkové beztlakové přepadové akumulační s pojistným ventilem závěsné svislé objem nádrže (příkon) 80 l (3,0 kW) rychloohřev 220V</t>
  </si>
  <si>
    <t>1578045553</t>
  </si>
  <si>
    <t>153</t>
  </si>
  <si>
    <t>725532114.OKC</t>
  </si>
  <si>
    <t>Elektrický ohřívač zásobníkový akumulační závěsný svislý 80 l / 3 kW</t>
  </si>
  <si>
    <t>-1917384800</t>
  </si>
  <si>
    <t>Elektrické ohřívače zásobníkové beztlakové přepadové akumulační s pojistným ventilem závěsné svislé objem nádrže (příkon) 80 l (3,0 kW) rychloohřev 220 V</t>
  </si>
  <si>
    <t>107</t>
  </si>
  <si>
    <t>725619101</t>
  </si>
  <si>
    <t>Plynové sporáky a vařidlové desky bez regulátoru tlaku montáž sporáků na zemní plyn</t>
  </si>
  <si>
    <t>98055818</t>
  </si>
  <si>
    <t>725619101R01</t>
  </si>
  <si>
    <t>Elektrické sporáky a vařidlové desky montáž sporáků na elektriku</t>
  </si>
  <si>
    <t>816442169</t>
  </si>
  <si>
    <t>108</t>
  </si>
  <si>
    <t>54111971</t>
  </si>
  <si>
    <t>sporák plynový</t>
  </si>
  <si>
    <t>298378227</t>
  </si>
  <si>
    <t>54111971R01</t>
  </si>
  <si>
    <t xml:space="preserve">sporák elektrický </t>
  </si>
  <si>
    <t>-649258712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</si>
</sst>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88">
      <selection activeCell="AN100" sqref="AN100:AP10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" customHeight="1">
      <c r="AR2" s="222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08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9"/>
      <c r="BS5" s="16" t="s">
        <v>6</v>
      </c>
    </row>
    <row r="6" spans="2:71" s="1" customFormat="1" ht="36.9" customHeight="1">
      <c r="B6" s="19"/>
      <c r="D6" s="24" t="s">
        <v>14</v>
      </c>
      <c r="K6" s="210" t="s">
        <v>15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s="1" customFormat="1" ht="14.4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s="1" customFormat="1" ht="18.45" customHeight="1">
      <c r="B11" s="19"/>
      <c r="E11" s="23" t="s">
        <v>19</v>
      </c>
      <c r="AK11" s="25" t="s">
        <v>24</v>
      </c>
      <c r="AN11" s="23" t="s">
        <v>1</v>
      </c>
      <c r="AR11" s="19"/>
      <c r="BS11" s="16" t="s">
        <v>6</v>
      </c>
    </row>
    <row r="12" spans="2:71" s="1" customFormat="1" ht="6.9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25</v>
      </c>
      <c r="AK13" s="25" t="s">
        <v>23</v>
      </c>
      <c r="AN13" s="23" t="s">
        <v>1</v>
      </c>
      <c r="AR13" s="19"/>
      <c r="BS13" s="16" t="s">
        <v>6</v>
      </c>
    </row>
    <row r="14" spans="2:71" ht="13.2">
      <c r="B14" s="19"/>
      <c r="E14" s="23" t="s">
        <v>19</v>
      </c>
      <c r="AK14" s="25" t="s">
        <v>24</v>
      </c>
      <c r="AN14" s="23" t="s">
        <v>1</v>
      </c>
      <c r="AR14" s="19"/>
      <c r="BS14" s="16" t="s">
        <v>6</v>
      </c>
    </row>
    <row r="15" spans="2:71" s="1" customFormat="1" ht="6.9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26</v>
      </c>
      <c r="AK16" s="25" t="s">
        <v>23</v>
      </c>
      <c r="AN16" s="23" t="s">
        <v>1</v>
      </c>
      <c r="AR16" s="19"/>
      <c r="BS16" s="16" t="s">
        <v>3</v>
      </c>
    </row>
    <row r="17" spans="2:71" s="1" customFormat="1" ht="18.45" customHeight="1">
      <c r="B17" s="19"/>
      <c r="E17" s="23" t="s">
        <v>19</v>
      </c>
      <c r="AK17" s="25" t="s">
        <v>24</v>
      </c>
      <c r="AN17" s="23" t="s">
        <v>1</v>
      </c>
      <c r="AR17" s="19"/>
      <c r="BS17" s="16" t="s">
        <v>27</v>
      </c>
    </row>
    <row r="18" spans="2:71" s="1" customFormat="1" ht="6.9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28</v>
      </c>
      <c r="AK19" s="25" t="s">
        <v>23</v>
      </c>
      <c r="AN19" s="23" t="s">
        <v>1</v>
      </c>
      <c r="AR19" s="19"/>
      <c r="BS19" s="16" t="s">
        <v>6</v>
      </c>
    </row>
    <row r="20" spans="2:71" s="1" customFormat="1" ht="18.45" customHeight="1">
      <c r="B20" s="19"/>
      <c r="E20" s="23" t="s">
        <v>19</v>
      </c>
      <c r="AK20" s="25" t="s">
        <v>24</v>
      </c>
      <c r="AN20" s="23" t="s">
        <v>1</v>
      </c>
      <c r="AR20" s="19"/>
      <c r="BS20" s="16" t="s">
        <v>27</v>
      </c>
    </row>
    <row r="21" spans="2:44" s="1" customFormat="1" ht="6.9" customHeight="1">
      <c r="B21" s="19"/>
      <c r="AR21" s="19"/>
    </row>
    <row r="22" spans="2:44" s="1" customFormat="1" ht="12" customHeight="1">
      <c r="B22" s="19"/>
      <c r="D22" s="25" t="s">
        <v>29</v>
      </c>
      <c r="AR22" s="19"/>
    </row>
    <row r="23" spans="2:44" s="1" customFormat="1" ht="16.5" customHeight="1">
      <c r="B23" s="19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9"/>
    </row>
    <row r="24" spans="2:44" s="1" customFormat="1" ht="6.9" customHeight="1">
      <c r="B24" s="19"/>
      <c r="AR24" s="19"/>
    </row>
    <row r="25" spans="2:44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5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2">
        <v>0</v>
      </c>
      <c r="AL26" s="213"/>
      <c r="AM26" s="213"/>
      <c r="AN26" s="213"/>
      <c r="AO26" s="213"/>
      <c r="AP26" s="28"/>
      <c r="AQ26" s="28"/>
      <c r="AR26" s="29"/>
      <c r="BE26" s="28"/>
    </row>
    <row r="27" spans="1:57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4" t="s">
        <v>31</v>
      </c>
      <c r="M28" s="214"/>
      <c r="N28" s="214"/>
      <c r="O28" s="214"/>
      <c r="P28" s="214"/>
      <c r="Q28" s="28"/>
      <c r="R28" s="28"/>
      <c r="S28" s="28"/>
      <c r="T28" s="28"/>
      <c r="U28" s="28"/>
      <c r="V28" s="28"/>
      <c r="W28" s="214" t="s">
        <v>32</v>
      </c>
      <c r="X28" s="214"/>
      <c r="Y28" s="214"/>
      <c r="Z28" s="214"/>
      <c r="AA28" s="214"/>
      <c r="AB28" s="214"/>
      <c r="AC28" s="214"/>
      <c r="AD28" s="214"/>
      <c r="AE28" s="214"/>
      <c r="AF28" s="28"/>
      <c r="AG28" s="28"/>
      <c r="AH28" s="28"/>
      <c r="AI28" s="28"/>
      <c r="AJ28" s="28"/>
      <c r="AK28" s="214" t="s">
        <v>33</v>
      </c>
      <c r="AL28" s="214"/>
      <c r="AM28" s="214"/>
      <c r="AN28" s="214"/>
      <c r="AO28" s="214"/>
      <c r="AP28" s="28"/>
      <c r="AQ28" s="28"/>
      <c r="AR28" s="29"/>
      <c r="BE28" s="28"/>
    </row>
    <row r="29" spans="2:44" s="3" customFormat="1" ht="14.4" customHeight="1">
      <c r="B29" s="33"/>
      <c r="D29" s="25" t="s">
        <v>34</v>
      </c>
      <c r="F29" s="25" t="s">
        <v>35</v>
      </c>
      <c r="L29" s="215">
        <v>0.21</v>
      </c>
      <c r="M29" s="216"/>
      <c r="N29" s="216"/>
      <c r="O29" s="216"/>
      <c r="P29" s="216"/>
      <c r="W29" s="217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7">
        <f>ROUND(AV94,2)</f>
        <v>0</v>
      </c>
      <c r="AL29" s="216"/>
      <c r="AM29" s="216"/>
      <c r="AN29" s="216"/>
      <c r="AO29" s="216"/>
      <c r="AR29" s="33"/>
    </row>
    <row r="30" spans="2:44" s="3" customFormat="1" ht="14.4" customHeight="1">
      <c r="B30" s="33"/>
      <c r="F30" s="25" t="s">
        <v>36</v>
      </c>
      <c r="L30" s="215">
        <v>0.15</v>
      </c>
      <c r="M30" s="216"/>
      <c r="N30" s="216"/>
      <c r="O30" s="216"/>
      <c r="P30" s="216"/>
      <c r="W30" s="217">
        <v>0</v>
      </c>
      <c r="X30" s="216"/>
      <c r="Y30" s="216"/>
      <c r="Z30" s="216"/>
      <c r="AA30" s="216"/>
      <c r="AB30" s="216"/>
      <c r="AC30" s="216"/>
      <c r="AD30" s="216"/>
      <c r="AE30" s="216"/>
      <c r="AK30" s="217">
        <v>0</v>
      </c>
      <c r="AL30" s="216"/>
      <c r="AM30" s="216"/>
      <c r="AN30" s="216"/>
      <c r="AO30" s="216"/>
      <c r="AR30" s="33"/>
    </row>
    <row r="31" spans="2:44" s="3" customFormat="1" ht="14.4" customHeight="1" hidden="1">
      <c r="B31" s="33"/>
      <c r="F31" s="25" t="s">
        <v>37</v>
      </c>
      <c r="L31" s="215">
        <v>0.21</v>
      </c>
      <c r="M31" s="216"/>
      <c r="N31" s="216"/>
      <c r="O31" s="216"/>
      <c r="P31" s="216"/>
      <c r="W31" s="217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7">
        <v>0</v>
      </c>
      <c r="AL31" s="216"/>
      <c r="AM31" s="216"/>
      <c r="AN31" s="216"/>
      <c r="AO31" s="216"/>
      <c r="AR31" s="33"/>
    </row>
    <row r="32" spans="2:44" s="3" customFormat="1" ht="14.4" customHeight="1" hidden="1">
      <c r="B32" s="33"/>
      <c r="F32" s="25" t="s">
        <v>38</v>
      </c>
      <c r="L32" s="215">
        <v>0.15</v>
      </c>
      <c r="M32" s="216"/>
      <c r="N32" s="216"/>
      <c r="O32" s="216"/>
      <c r="P32" s="216"/>
      <c r="W32" s="217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7">
        <v>0</v>
      </c>
      <c r="AL32" s="216"/>
      <c r="AM32" s="216"/>
      <c r="AN32" s="216"/>
      <c r="AO32" s="216"/>
      <c r="AR32" s="33"/>
    </row>
    <row r="33" spans="2:44" s="3" customFormat="1" ht="14.4" customHeight="1" hidden="1">
      <c r="B33" s="33"/>
      <c r="F33" s="25" t="s">
        <v>39</v>
      </c>
      <c r="L33" s="215">
        <v>0</v>
      </c>
      <c r="M33" s="216"/>
      <c r="N33" s="216"/>
      <c r="O33" s="216"/>
      <c r="P33" s="216"/>
      <c r="W33" s="217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7">
        <v>0</v>
      </c>
      <c r="AL33" s="216"/>
      <c r="AM33" s="216"/>
      <c r="AN33" s="216"/>
      <c r="AO33" s="216"/>
      <c r="AR33" s="33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4"/>
      <c r="D35" s="35" t="s">
        <v>40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41</v>
      </c>
      <c r="U35" s="36"/>
      <c r="V35" s="36"/>
      <c r="W35" s="36"/>
      <c r="X35" s="221" t="s">
        <v>42</v>
      </c>
      <c r="Y35" s="219"/>
      <c r="Z35" s="219"/>
      <c r="AA35" s="219"/>
      <c r="AB35" s="219"/>
      <c r="AC35" s="36"/>
      <c r="AD35" s="36"/>
      <c r="AE35" s="36"/>
      <c r="AF35" s="36"/>
      <c r="AG35" s="36"/>
      <c r="AH35" s="36"/>
      <c r="AI35" s="36"/>
      <c r="AJ35" s="36"/>
      <c r="AK35" s="218">
        <v>0</v>
      </c>
      <c r="AL35" s="219"/>
      <c r="AM35" s="219"/>
      <c r="AN35" s="219"/>
      <c r="AO35" s="220"/>
      <c r="AP35" s="34"/>
      <c r="AQ35" s="34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38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44</v>
      </c>
      <c r="AI49" s="40"/>
      <c r="AJ49" s="40"/>
      <c r="AK49" s="40"/>
      <c r="AL49" s="40"/>
      <c r="AM49" s="40"/>
      <c r="AN49" s="40"/>
      <c r="AO49" s="40"/>
      <c r="AR49" s="38"/>
    </row>
    <row r="50" spans="2:44" ht="10.2">
      <c r="B50" s="19"/>
      <c r="AR50" s="19"/>
    </row>
    <row r="51" spans="2:44" ht="10.2">
      <c r="B51" s="19"/>
      <c r="AR51" s="19"/>
    </row>
    <row r="52" spans="2:44" ht="10.2">
      <c r="B52" s="19"/>
      <c r="AR52" s="19"/>
    </row>
    <row r="53" spans="2:44" ht="10.2">
      <c r="B53" s="19"/>
      <c r="AR53" s="19"/>
    </row>
    <row r="54" spans="2:44" ht="10.2">
      <c r="B54" s="19"/>
      <c r="AR54" s="19"/>
    </row>
    <row r="55" spans="2:44" ht="10.2">
      <c r="B55" s="19"/>
      <c r="AR55" s="19"/>
    </row>
    <row r="56" spans="2:44" ht="10.2">
      <c r="B56" s="19"/>
      <c r="AR56" s="19"/>
    </row>
    <row r="57" spans="2:44" ht="10.2">
      <c r="B57" s="19"/>
      <c r="AR57" s="19"/>
    </row>
    <row r="58" spans="2:44" ht="10.2">
      <c r="B58" s="19"/>
      <c r="AR58" s="19"/>
    </row>
    <row r="59" spans="2:44" ht="10.2">
      <c r="B59" s="19"/>
      <c r="AR59" s="19"/>
    </row>
    <row r="60" spans="1:57" s="2" customFormat="1" ht="13.2">
      <c r="A60" s="28"/>
      <c r="B60" s="29"/>
      <c r="C60" s="28"/>
      <c r="D60" s="41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45</v>
      </c>
      <c r="AI60" s="31"/>
      <c r="AJ60" s="31"/>
      <c r="AK60" s="31"/>
      <c r="AL60" s="31"/>
      <c r="AM60" s="41" t="s">
        <v>46</v>
      </c>
      <c r="AN60" s="31"/>
      <c r="AO60" s="31"/>
      <c r="AP60" s="28"/>
      <c r="AQ60" s="28"/>
      <c r="AR60" s="29"/>
      <c r="BE60" s="28"/>
    </row>
    <row r="61" spans="2:44" ht="10.2">
      <c r="B61" s="19"/>
      <c r="AR61" s="19"/>
    </row>
    <row r="62" spans="2:44" ht="10.2">
      <c r="B62" s="19"/>
      <c r="AR62" s="19"/>
    </row>
    <row r="63" spans="2:44" ht="10.2">
      <c r="B63" s="19"/>
      <c r="AR63" s="19"/>
    </row>
    <row r="64" spans="1:57" s="2" customFormat="1" ht="13.2">
      <c r="A64" s="28"/>
      <c r="B64" s="29"/>
      <c r="C64" s="28"/>
      <c r="D64" s="39" t="s">
        <v>47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0.2">
      <c r="B65" s="19"/>
      <c r="AR65" s="19"/>
    </row>
    <row r="66" spans="2:44" ht="10.2">
      <c r="B66" s="19"/>
      <c r="AR66" s="19"/>
    </row>
    <row r="67" spans="2:44" ht="10.2">
      <c r="B67" s="19"/>
      <c r="AR67" s="19"/>
    </row>
    <row r="68" spans="2:44" ht="10.2">
      <c r="B68" s="19"/>
      <c r="AR68" s="19"/>
    </row>
    <row r="69" spans="2:44" ht="10.2">
      <c r="B69" s="19"/>
      <c r="AR69" s="19"/>
    </row>
    <row r="70" spans="2:44" ht="10.2">
      <c r="B70" s="19"/>
      <c r="AR70" s="19"/>
    </row>
    <row r="71" spans="2:44" ht="10.2">
      <c r="B71" s="19"/>
      <c r="AR71" s="19"/>
    </row>
    <row r="72" spans="2:44" ht="10.2">
      <c r="B72" s="19"/>
      <c r="AR72" s="19"/>
    </row>
    <row r="73" spans="2:44" ht="10.2">
      <c r="B73" s="19"/>
      <c r="AR73" s="19"/>
    </row>
    <row r="74" spans="2:44" ht="10.2">
      <c r="B74" s="19"/>
      <c r="AR74" s="19"/>
    </row>
    <row r="75" spans="1:57" s="2" customFormat="1" ht="13.2">
      <c r="A75" s="28"/>
      <c r="B75" s="29"/>
      <c r="C75" s="28"/>
      <c r="D75" s="41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45</v>
      </c>
      <c r="AI75" s="31"/>
      <c r="AJ75" s="31"/>
      <c r="AK75" s="31"/>
      <c r="AL75" s="31"/>
      <c r="AM75" s="41" t="s">
        <v>46</v>
      </c>
      <c r="AN75" s="31"/>
      <c r="AO75" s="31"/>
      <c r="AP75" s="28"/>
      <c r="AQ75" s="28"/>
      <c r="AR75" s="29"/>
      <c r="BE75" s="28"/>
    </row>
    <row r="76" spans="1:57" s="2" customFormat="1" ht="1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" customHeight="1">
      <c r="A82" s="28"/>
      <c r="B82" s="29"/>
      <c r="C82" s="20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ZL-1-dodatek-SoD</v>
      </c>
      <c r="AR84" s="47"/>
    </row>
    <row r="85" spans="2:44" s="5" customFormat="1" ht="36.9" customHeight="1">
      <c r="B85" s="48"/>
      <c r="C85" s="49" t="s">
        <v>14</v>
      </c>
      <c r="L85" s="189" t="str">
        <f>K6</f>
        <v>0009059 - Polyfunkční dům Hrob č.p. 3 dodatek k SOD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8"/>
    </row>
    <row r="86" spans="1:57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191" t="str">
        <f>IF(AN8="","",AN8)</f>
        <v>16. 3. 2022</v>
      </c>
      <c r="AN87" s="191"/>
      <c r="AO87" s="28"/>
      <c r="AP87" s="28"/>
      <c r="AQ87" s="28"/>
      <c r="AR87" s="29"/>
      <c r="BE87" s="28"/>
    </row>
    <row r="88" spans="1:5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15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192" t="str">
        <f>IF(E17="","",E17)</f>
        <v xml:space="preserve"> </v>
      </c>
      <c r="AN89" s="193"/>
      <c r="AO89" s="193"/>
      <c r="AP89" s="193"/>
      <c r="AQ89" s="28"/>
      <c r="AR89" s="29"/>
      <c r="AS89" s="194" t="s">
        <v>50</v>
      </c>
      <c r="AT89" s="19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1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192" t="str">
        <f>IF(E20="","",E20)</f>
        <v xml:space="preserve"> </v>
      </c>
      <c r="AN90" s="193"/>
      <c r="AO90" s="193"/>
      <c r="AP90" s="193"/>
      <c r="AQ90" s="28"/>
      <c r="AR90" s="29"/>
      <c r="AS90" s="196"/>
      <c r="AT90" s="19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6"/>
      <c r="AT91" s="19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98" t="s">
        <v>51</v>
      </c>
      <c r="D92" s="199"/>
      <c r="E92" s="199"/>
      <c r="F92" s="199"/>
      <c r="G92" s="199"/>
      <c r="H92" s="56"/>
      <c r="I92" s="200" t="s">
        <v>52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2" t="s">
        <v>53</v>
      </c>
      <c r="AH92" s="199"/>
      <c r="AI92" s="199"/>
      <c r="AJ92" s="199"/>
      <c r="AK92" s="199"/>
      <c r="AL92" s="199"/>
      <c r="AM92" s="199"/>
      <c r="AN92" s="200" t="s">
        <v>54</v>
      </c>
      <c r="AO92" s="199"/>
      <c r="AP92" s="201"/>
      <c r="AQ92" s="57" t="s">
        <v>55</v>
      </c>
      <c r="AR92" s="29"/>
      <c r="AS92" s="58" t="s">
        <v>56</v>
      </c>
      <c r="AT92" s="59" t="s">
        <v>57</v>
      </c>
      <c r="AU92" s="59" t="s">
        <v>58</v>
      </c>
      <c r="AV92" s="59" t="s">
        <v>59</v>
      </c>
      <c r="AW92" s="59" t="s">
        <v>60</v>
      </c>
      <c r="AX92" s="59" t="s">
        <v>61</v>
      </c>
      <c r="AY92" s="59" t="s">
        <v>62</v>
      </c>
      <c r="AZ92" s="59" t="s">
        <v>63</v>
      </c>
      <c r="BA92" s="59" t="s">
        <v>64</v>
      </c>
      <c r="BB92" s="59" t="s">
        <v>65</v>
      </c>
      <c r="BC92" s="59" t="s">
        <v>66</v>
      </c>
      <c r="BD92" s="60" t="s">
        <v>67</v>
      </c>
      <c r="BE92" s="28"/>
    </row>
    <row r="93" spans="1:57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" customHeight="1">
      <c r="B94" s="64"/>
      <c r="C94" s="65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06">
        <v>0</v>
      </c>
      <c r="AH94" s="206"/>
      <c r="AI94" s="206"/>
      <c r="AJ94" s="206"/>
      <c r="AK94" s="206"/>
      <c r="AL94" s="206"/>
      <c r="AM94" s="206"/>
      <c r="AN94" s="207">
        <v>0</v>
      </c>
      <c r="AO94" s="207"/>
      <c r="AP94" s="207"/>
      <c r="AQ94" s="68" t="s">
        <v>1</v>
      </c>
      <c r="AR94" s="64"/>
      <c r="AS94" s="69">
        <f>ROUND(SUM(AS95:AS100),2)</f>
        <v>0</v>
      </c>
      <c r="AT94" s="70">
        <f aca="true" t="shared" si="0" ref="AT94:AT100">ROUND(SUM(AV94:AW94),2)</f>
        <v>-0.07</v>
      </c>
      <c r="AU94" s="71">
        <f>ROUND(SUM(AU95:AU100),5)</f>
        <v>2.433</v>
      </c>
      <c r="AV94" s="70">
        <f>ROUND(AZ94*L29,2)</f>
        <v>0</v>
      </c>
      <c r="AW94" s="70">
        <f>ROUND(BA94*L30,2)</f>
        <v>-0.07</v>
      </c>
      <c r="AX94" s="70">
        <f>ROUND(BB94*L29,2)</f>
        <v>0</v>
      </c>
      <c r="AY94" s="70">
        <f>ROUND(BC94*L30,2)</f>
        <v>0</v>
      </c>
      <c r="AZ94" s="70">
        <f>ROUND(SUM(AZ95:AZ100),2)</f>
        <v>0</v>
      </c>
      <c r="BA94" s="70">
        <f>ROUND(SUM(BA95:BA100),2)</f>
        <v>-0.45</v>
      </c>
      <c r="BB94" s="70">
        <f>ROUND(SUM(BB95:BB100),2)</f>
        <v>0</v>
      </c>
      <c r="BC94" s="70">
        <f>ROUND(SUM(BC95:BC100),2)</f>
        <v>0</v>
      </c>
      <c r="BD94" s="72">
        <f>ROUND(SUM(BD95:BD100),2)</f>
        <v>0</v>
      </c>
      <c r="BS94" s="73" t="s">
        <v>69</v>
      </c>
      <c r="BT94" s="73" t="s">
        <v>70</v>
      </c>
      <c r="BU94" s="74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1" s="7" customFormat="1" ht="16.5" customHeight="1">
      <c r="A95" s="75" t="s">
        <v>74</v>
      </c>
      <c r="B95" s="76"/>
      <c r="C95" s="77"/>
      <c r="D95" s="205" t="s">
        <v>75</v>
      </c>
      <c r="E95" s="205"/>
      <c r="F95" s="205"/>
      <c r="G95" s="205"/>
      <c r="H95" s="205"/>
      <c r="I95" s="78"/>
      <c r="J95" s="205" t="s">
        <v>76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'SO 01 - Stavební úpravy P...'!J30</f>
        <v>-25248.6</v>
      </c>
      <c r="AH95" s="204"/>
      <c r="AI95" s="204"/>
      <c r="AJ95" s="204"/>
      <c r="AK95" s="204"/>
      <c r="AL95" s="204"/>
      <c r="AM95" s="204"/>
      <c r="AN95" s="203">
        <f aca="true" t="shared" si="1" ref="AN94:AN100">SUM(AG95,AT95)</f>
        <v>-29035.89</v>
      </c>
      <c r="AO95" s="204"/>
      <c r="AP95" s="204"/>
      <c r="AQ95" s="79" t="s">
        <v>77</v>
      </c>
      <c r="AR95" s="76"/>
      <c r="AS95" s="80">
        <v>0</v>
      </c>
      <c r="AT95" s="81">
        <f t="shared" si="0"/>
        <v>-3787.29</v>
      </c>
      <c r="AU95" s="82">
        <f>'SO 01 - Stavební úpravy P...'!P118</f>
        <v>0</v>
      </c>
      <c r="AV95" s="81">
        <f>'SO 01 - Stavební úpravy P...'!J33</f>
        <v>0</v>
      </c>
      <c r="AW95" s="81">
        <f>'SO 01 - Stavební úpravy P...'!J34</f>
        <v>-3787.29</v>
      </c>
      <c r="AX95" s="81">
        <f>'SO 01 - Stavební úpravy P...'!J35</f>
        <v>0</v>
      </c>
      <c r="AY95" s="81">
        <f>'SO 01 - Stavební úpravy P...'!J36</f>
        <v>0</v>
      </c>
      <c r="AZ95" s="81">
        <f>'SO 01 - Stavební úpravy P...'!F33</f>
        <v>0</v>
      </c>
      <c r="BA95" s="81">
        <f>'SO 01 - Stavební úpravy P...'!F34</f>
        <v>-25248.6</v>
      </c>
      <c r="BB95" s="81">
        <f>'SO 01 - Stavební úpravy P...'!F35</f>
        <v>0</v>
      </c>
      <c r="BC95" s="81">
        <f>'SO 01 - Stavební úpravy P...'!F36</f>
        <v>0</v>
      </c>
      <c r="BD95" s="83">
        <f>'SO 01 - Stavební úpravy P...'!F37</f>
        <v>0</v>
      </c>
      <c r="BT95" s="84" t="s">
        <v>78</v>
      </c>
      <c r="BV95" s="84" t="s">
        <v>72</v>
      </c>
      <c r="BW95" s="84" t="s">
        <v>79</v>
      </c>
      <c r="BX95" s="84" t="s">
        <v>4</v>
      </c>
      <c r="CL95" s="84" t="s">
        <v>1</v>
      </c>
      <c r="CM95" s="84" t="s">
        <v>78</v>
      </c>
    </row>
    <row r="96" spans="1:91" s="7" customFormat="1" ht="16.5" customHeight="1">
      <c r="A96" s="75" t="s">
        <v>74</v>
      </c>
      <c r="B96" s="76"/>
      <c r="C96" s="77"/>
      <c r="D96" s="205" t="s">
        <v>80</v>
      </c>
      <c r="E96" s="205"/>
      <c r="F96" s="205"/>
      <c r="G96" s="205"/>
      <c r="H96" s="205"/>
      <c r="I96" s="78"/>
      <c r="J96" s="205" t="s">
        <v>81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'SO 02 - Stavební úpravy 1.NP'!J30</f>
        <v>67360.62</v>
      </c>
      <c r="AH96" s="204"/>
      <c r="AI96" s="204"/>
      <c r="AJ96" s="204"/>
      <c r="AK96" s="204"/>
      <c r="AL96" s="204"/>
      <c r="AM96" s="204"/>
      <c r="AN96" s="203">
        <f t="shared" si="1"/>
        <v>77464.70999999999</v>
      </c>
      <c r="AO96" s="204"/>
      <c r="AP96" s="204"/>
      <c r="AQ96" s="79" t="s">
        <v>77</v>
      </c>
      <c r="AR96" s="76"/>
      <c r="AS96" s="80">
        <v>0</v>
      </c>
      <c r="AT96" s="81">
        <f t="shared" si="0"/>
        <v>10104.09</v>
      </c>
      <c r="AU96" s="82">
        <f>'SO 02 - Stavební úpravy 1.NP'!P123</f>
        <v>0</v>
      </c>
      <c r="AV96" s="81">
        <f>'SO 02 - Stavební úpravy 1.NP'!J33</f>
        <v>0</v>
      </c>
      <c r="AW96" s="81">
        <f>'SO 02 - Stavební úpravy 1.NP'!J34</f>
        <v>10104.09</v>
      </c>
      <c r="AX96" s="81">
        <f>'SO 02 - Stavební úpravy 1.NP'!J35</f>
        <v>0</v>
      </c>
      <c r="AY96" s="81">
        <f>'SO 02 - Stavební úpravy 1.NP'!J36</f>
        <v>0</v>
      </c>
      <c r="AZ96" s="81">
        <f>'SO 02 - Stavební úpravy 1.NP'!F33</f>
        <v>0</v>
      </c>
      <c r="BA96" s="81">
        <f>'SO 02 - Stavební úpravy 1.NP'!F34</f>
        <v>67360.62</v>
      </c>
      <c r="BB96" s="81">
        <f>'SO 02 - Stavební úpravy 1.NP'!F35</f>
        <v>0</v>
      </c>
      <c r="BC96" s="81">
        <f>'SO 02 - Stavební úpravy 1.NP'!F36</f>
        <v>0</v>
      </c>
      <c r="BD96" s="83">
        <f>'SO 02 - Stavební úpravy 1.NP'!F37</f>
        <v>0</v>
      </c>
      <c r="BT96" s="84" t="s">
        <v>78</v>
      </c>
      <c r="BV96" s="84" t="s">
        <v>72</v>
      </c>
      <c r="BW96" s="84" t="s">
        <v>82</v>
      </c>
      <c r="BX96" s="84" t="s">
        <v>4</v>
      </c>
      <c r="CL96" s="84" t="s">
        <v>1</v>
      </c>
      <c r="CM96" s="84" t="s">
        <v>78</v>
      </c>
    </row>
    <row r="97" spans="1:91" s="7" customFormat="1" ht="16.5" customHeight="1">
      <c r="A97" s="75" t="s">
        <v>74</v>
      </c>
      <c r="B97" s="76"/>
      <c r="C97" s="77"/>
      <c r="D97" s="205" t="s">
        <v>83</v>
      </c>
      <c r="E97" s="205"/>
      <c r="F97" s="205"/>
      <c r="G97" s="205"/>
      <c r="H97" s="205"/>
      <c r="I97" s="78"/>
      <c r="J97" s="205" t="s">
        <v>84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>
        <f>'SO 03 - Stavební úpravy 2.NP'!J30</f>
        <v>38953.01</v>
      </c>
      <c r="AH97" s="204"/>
      <c r="AI97" s="204"/>
      <c r="AJ97" s="204"/>
      <c r="AK97" s="204"/>
      <c r="AL97" s="204"/>
      <c r="AM97" s="204"/>
      <c r="AN97" s="203">
        <f t="shared" si="1"/>
        <v>44795.96</v>
      </c>
      <c r="AO97" s="204"/>
      <c r="AP97" s="204"/>
      <c r="AQ97" s="79" t="s">
        <v>77</v>
      </c>
      <c r="AR97" s="76"/>
      <c r="AS97" s="80">
        <v>0</v>
      </c>
      <c r="AT97" s="81">
        <f t="shared" si="0"/>
        <v>5842.95</v>
      </c>
      <c r="AU97" s="82">
        <f>'SO 03 - Stavební úpravy 2.NP'!P120</f>
        <v>0</v>
      </c>
      <c r="AV97" s="81">
        <f>'SO 03 - Stavební úpravy 2.NP'!J33</f>
        <v>0</v>
      </c>
      <c r="AW97" s="81">
        <f>'SO 03 - Stavební úpravy 2.NP'!J34</f>
        <v>5842.95</v>
      </c>
      <c r="AX97" s="81">
        <f>'SO 03 - Stavební úpravy 2.NP'!J35</f>
        <v>0</v>
      </c>
      <c r="AY97" s="81">
        <f>'SO 03 - Stavební úpravy 2.NP'!J36</f>
        <v>0</v>
      </c>
      <c r="AZ97" s="81">
        <f>'SO 03 - Stavební úpravy 2.NP'!F33</f>
        <v>0</v>
      </c>
      <c r="BA97" s="81">
        <f>'SO 03 - Stavební úpravy 2.NP'!F34</f>
        <v>38953.01</v>
      </c>
      <c r="BB97" s="81">
        <f>'SO 03 - Stavební úpravy 2.NP'!F35</f>
        <v>0</v>
      </c>
      <c r="BC97" s="81">
        <f>'SO 03 - Stavební úpravy 2.NP'!F36</f>
        <v>0</v>
      </c>
      <c r="BD97" s="83">
        <f>'SO 03 - Stavební úpravy 2.NP'!F37</f>
        <v>0</v>
      </c>
      <c r="BT97" s="84" t="s">
        <v>78</v>
      </c>
      <c r="BV97" s="84" t="s">
        <v>72</v>
      </c>
      <c r="BW97" s="84" t="s">
        <v>85</v>
      </c>
      <c r="BX97" s="84" t="s">
        <v>4</v>
      </c>
      <c r="CL97" s="84" t="s">
        <v>1</v>
      </c>
      <c r="CM97" s="84" t="s">
        <v>78</v>
      </c>
    </row>
    <row r="98" spans="1:91" s="7" customFormat="1" ht="16.5" customHeight="1">
      <c r="A98" s="75" t="s">
        <v>74</v>
      </c>
      <c r="B98" s="76"/>
      <c r="C98" s="77"/>
      <c r="D98" s="205" t="s">
        <v>86</v>
      </c>
      <c r="E98" s="205"/>
      <c r="F98" s="205"/>
      <c r="G98" s="205"/>
      <c r="H98" s="205"/>
      <c r="I98" s="78"/>
      <c r="J98" s="205" t="s">
        <v>87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>
        <f>'SO 04 - Zateplení a omítk...'!J30</f>
        <v>-23853.05</v>
      </c>
      <c r="AH98" s="204"/>
      <c r="AI98" s="204"/>
      <c r="AJ98" s="204"/>
      <c r="AK98" s="204"/>
      <c r="AL98" s="204"/>
      <c r="AM98" s="204"/>
      <c r="AN98" s="203">
        <f t="shared" si="1"/>
        <v>-27431.01</v>
      </c>
      <c r="AO98" s="204"/>
      <c r="AP98" s="204"/>
      <c r="AQ98" s="79" t="s">
        <v>77</v>
      </c>
      <c r="AR98" s="76"/>
      <c r="AS98" s="80">
        <v>0</v>
      </c>
      <c r="AT98" s="81">
        <f t="shared" si="0"/>
        <v>-3577.96</v>
      </c>
      <c r="AU98" s="82">
        <f>'SO 04 - Zateplení a omítk...'!P119</f>
        <v>0</v>
      </c>
      <c r="AV98" s="81">
        <f>'SO 04 - Zateplení a omítk...'!J33</f>
        <v>0</v>
      </c>
      <c r="AW98" s="81">
        <f>'SO 04 - Zateplení a omítk...'!J34</f>
        <v>-3577.96</v>
      </c>
      <c r="AX98" s="81">
        <f>'SO 04 - Zateplení a omítk...'!J35</f>
        <v>0</v>
      </c>
      <c r="AY98" s="81">
        <f>'SO 04 - Zateplení a omítk...'!J36</f>
        <v>0</v>
      </c>
      <c r="AZ98" s="81">
        <f>'SO 04 - Zateplení a omítk...'!F33</f>
        <v>0</v>
      </c>
      <c r="BA98" s="81">
        <f>'SO 04 - Zateplení a omítk...'!F34</f>
        <v>-23853.05</v>
      </c>
      <c r="BB98" s="81">
        <f>'SO 04 - Zateplení a omítk...'!F35</f>
        <v>0</v>
      </c>
      <c r="BC98" s="81">
        <f>'SO 04 - Zateplení a omítk...'!F36</f>
        <v>0</v>
      </c>
      <c r="BD98" s="83">
        <f>'SO 04 - Zateplení a omítk...'!F37</f>
        <v>0</v>
      </c>
      <c r="BT98" s="84" t="s">
        <v>78</v>
      </c>
      <c r="BV98" s="84" t="s">
        <v>72</v>
      </c>
      <c r="BW98" s="84" t="s">
        <v>88</v>
      </c>
      <c r="BX98" s="84" t="s">
        <v>4</v>
      </c>
      <c r="CL98" s="84" t="s">
        <v>1</v>
      </c>
      <c r="CM98" s="84" t="s">
        <v>78</v>
      </c>
    </row>
    <row r="99" spans="1:91" s="7" customFormat="1" ht="16.5" customHeight="1">
      <c r="A99" s="75" t="s">
        <v>74</v>
      </c>
      <c r="B99" s="76"/>
      <c r="C99" s="77"/>
      <c r="D99" s="205" t="s">
        <v>89</v>
      </c>
      <c r="E99" s="205"/>
      <c r="F99" s="205"/>
      <c r="G99" s="205"/>
      <c r="H99" s="205"/>
      <c r="I99" s="78"/>
      <c r="J99" s="205" t="s">
        <v>90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3">
        <f>'SO 06 - Elektroinstalace'!J30</f>
        <v>-40461.21</v>
      </c>
      <c r="AH99" s="204"/>
      <c r="AI99" s="204"/>
      <c r="AJ99" s="204"/>
      <c r="AK99" s="204"/>
      <c r="AL99" s="204"/>
      <c r="AM99" s="204"/>
      <c r="AN99" s="203">
        <f t="shared" si="1"/>
        <v>-46530.39</v>
      </c>
      <c r="AO99" s="204"/>
      <c r="AP99" s="204"/>
      <c r="AQ99" s="79" t="s">
        <v>77</v>
      </c>
      <c r="AR99" s="76"/>
      <c r="AS99" s="80">
        <v>0</v>
      </c>
      <c r="AT99" s="81">
        <f t="shared" si="0"/>
        <v>-6069.18</v>
      </c>
      <c r="AU99" s="82">
        <f>'SO 06 - Elektroinstalace'!P118</f>
        <v>0</v>
      </c>
      <c r="AV99" s="81">
        <f>'SO 06 - Elektroinstalace'!J33</f>
        <v>0</v>
      </c>
      <c r="AW99" s="81">
        <f>'SO 06 - Elektroinstalace'!J34</f>
        <v>-6069.18</v>
      </c>
      <c r="AX99" s="81">
        <f>'SO 06 - Elektroinstalace'!J35</f>
        <v>0</v>
      </c>
      <c r="AY99" s="81">
        <f>'SO 06 - Elektroinstalace'!J36</f>
        <v>0</v>
      </c>
      <c r="AZ99" s="81">
        <f>'SO 06 - Elektroinstalace'!F33</f>
        <v>0</v>
      </c>
      <c r="BA99" s="81">
        <f>'SO 06 - Elektroinstalace'!F34</f>
        <v>-40461.21</v>
      </c>
      <c r="BB99" s="81">
        <f>'SO 06 - Elektroinstalace'!F35</f>
        <v>0</v>
      </c>
      <c r="BC99" s="81">
        <f>'SO 06 - Elektroinstalace'!F36</f>
        <v>0</v>
      </c>
      <c r="BD99" s="83">
        <f>'SO 06 - Elektroinstalace'!F37</f>
        <v>0</v>
      </c>
      <c r="BT99" s="84" t="s">
        <v>78</v>
      </c>
      <c r="BV99" s="84" t="s">
        <v>72</v>
      </c>
      <c r="BW99" s="84" t="s">
        <v>91</v>
      </c>
      <c r="BX99" s="84" t="s">
        <v>4</v>
      </c>
      <c r="CL99" s="84" t="s">
        <v>1</v>
      </c>
      <c r="CM99" s="84" t="s">
        <v>78</v>
      </c>
    </row>
    <row r="100" spans="1:91" s="7" customFormat="1" ht="16.5" customHeight="1">
      <c r="A100" s="75" t="s">
        <v>74</v>
      </c>
      <c r="B100" s="76"/>
      <c r="C100" s="77"/>
      <c r="D100" s="205" t="s">
        <v>92</v>
      </c>
      <c r="E100" s="205"/>
      <c r="F100" s="205"/>
      <c r="G100" s="205"/>
      <c r="H100" s="205"/>
      <c r="I100" s="78"/>
      <c r="J100" s="205" t="s">
        <v>93</v>
      </c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3">
        <f>'SO 07 - Zdravotně technic...'!J30</f>
        <v>-16751.22</v>
      </c>
      <c r="AH100" s="204"/>
      <c r="AI100" s="204"/>
      <c r="AJ100" s="204"/>
      <c r="AK100" s="204"/>
      <c r="AL100" s="204"/>
      <c r="AM100" s="204"/>
      <c r="AN100" s="203">
        <f t="shared" si="1"/>
        <v>-19263.9</v>
      </c>
      <c r="AO100" s="204"/>
      <c r="AP100" s="204"/>
      <c r="AQ100" s="79" t="s">
        <v>77</v>
      </c>
      <c r="AR100" s="76"/>
      <c r="AS100" s="85">
        <v>0</v>
      </c>
      <c r="AT100" s="86">
        <f t="shared" si="0"/>
        <v>-2512.68</v>
      </c>
      <c r="AU100" s="87">
        <f>'SO 07 - Zdravotně technic...'!P118</f>
        <v>2.433</v>
      </c>
      <c r="AV100" s="86">
        <f>'SO 07 - Zdravotně technic...'!J33</f>
        <v>0</v>
      </c>
      <c r="AW100" s="86">
        <f>'SO 07 - Zdravotně technic...'!J34</f>
        <v>-2512.68</v>
      </c>
      <c r="AX100" s="86">
        <f>'SO 07 - Zdravotně technic...'!J35</f>
        <v>0</v>
      </c>
      <c r="AY100" s="86">
        <f>'SO 07 - Zdravotně technic...'!J36</f>
        <v>0</v>
      </c>
      <c r="AZ100" s="86">
        <f>'SO 07 - Zdravotně technic...'!F33</f>
        <v>0</v>
      </c>
      <c r="BA100" s="86">
        <f>'SO 07 - Zdravotně technic...'!F34</f>
        <v>-16751.22</v>
      </c>
      <c r="BB100" s="86">
        <f>'SO 07 - Zdravotně technic...'!F35</f>
        <v>0</v>
      </c>
      <c r="BC100" s="86">
        <f>'SO 07 - Zdravotně technic...'!F36</f>
        <v>0</v>
      </c>
      <c r="BD100" s="88">
        <f>'SO 07 - Zdravotně technic...'!F37</f>
        <v>0</v>
      </c>
      <c r="BT100" s="84" t="s">
        <v>78</v>
      </c>
      <c r="BV100" s="84" t="s">
        <v>72</v>
      </c>
      <c r="BW100" s="84" t="s">
        <v>94</v>
      </c>
      <c r="BX100" s="84" t="s">
        <v>4</v>
      </c>
      <c r="CL100" s="84" t="s">
        <v>1</v>
      </c>
      <c r="CM100" s="84" t="s">
        <v>78</v>
      </c>
    </row>
    <row r="101" spans="1:57" s="2" customFormat="1" ht="30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" customFormat="1" ht="6.9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60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SO 01 - Stavební úpravy P...'!C2" display="/"/>
    <hyperlink ref="A96" location="'SO 02 - Stavební úpravy 1.NP'!C2" display="/"/>
    <hyperlink ref="A97" location="'SO 03 - Stavební úpravy 2.NP'!C2" display="/"/>
    <hyperlink ref="A98" location="'SO 04 - Zateplení a omítk...'!C2" display="/"/>
    <hyperlink ref="A99" location="'SO 06 - Elektroinstalace'!C2" display="/"/>
    <hyperlink ref="A100" location="'SO 07 - Zdravotně techn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79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97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ROUND(J118,2)</f>
        <v>-25248.6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ROUND((SUM(BE118:BE130)),2)</f>
        <v>0</v>
      </c>
      <c r="G33" s="28"/>
      <c r="H33" s="28"/>
      <c r="I33" s="97">
        <v>0.21</v>
      </c>
      <c r="J33" s="96">
        <f>ROUND(((SUM(BE118:BE130))*I33),2)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ROUND((SUM(BF118:BF130)),2)</f>
        <v>-25248.6</v>
      </c>
      <c r="G34" s="28"/>
      <c r="H34" s="28"/>
      <c r="I34" s="97">
        <v>0.15</v>
      </c>
      <c r="J34" s="96">
        <f>ROUND(((SUM(BF118:BF130))*I34),2)</f>
        <v>-3787.29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ROUND((SUM(BG118:BG130)),2)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ROUND((SUM(BH118:BH130)),2)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ROUND((SUM(BI118:BI130)),2)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-29035.89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01 - Stavební úpravy P...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J118</f>
        <v>-25248.600000000002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J119</f>
        <v>-25248.600000000002</v>
      </c>
      <c r="L97" s="109"/>
    </row>
    <row r="98" spans="2:12" s="10" customFormat="1" ht="19.95" customHeight="1">
      <c r="B98" s="113"/>
      <c r="D98" s="114" t="s">
        <v>104</v>
      </c>
      <c r="E98" s="115"/>
      <c r="F98" s="115"/>
      <c r="G98" s="115"/>
      <c r="H98" s="115"/>
      <c r="I98" s="115"/>
      <c r="J98" s="116">
        <f>J120</f>
        <v>-25248.600000000002</v>
      </c>
      <c r="L98" s="113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105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14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23" t="str">
        <f>E7</f>
        <v>0009059 - Polyfunkční dům Hrob č.p. 3 dodatek k SOD</v>
      </c>
      <c r="F108" s="224"/>
      <c r="G108" s="224"/>
      <c r="H108" s="224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96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189" t="str">
        <f>E9</f>
        <v>SO 01 - Stavební úpravy P...</v>
      </c>
      <c r="F110" s="225"/>
      <c r="G110" s="225"/>
      <c r="H110" s="225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18</v>
      </c>
      <c r="D112" s="28"/>
      <c r="E112" s="28"/>
      <c r="F112" s="23" t="str">
        <f>F12</f>
        <v xml:space="preserve"> </v>
      </c>
      <c r="G112" s="28"/>
      <c r="H112" s="28"/>
      <c r="I112" s="25" t="s">
        <v>20</v>
      </c>
      <c r="J112" s="51" t="str">
        <f>IF(J12="","",J12)</f>
        <v>16. 3. 2022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5.15" customHeight="1">
      <c r="A114" s="28"/>
      <c r="B114" s="29"/>
      <c r="C114" s="25" t="s">
        <v>22</v>
      </c>
      <c r="D114" s="28"/>
      <c r="E114" s="28"/>
      <c r="F114" s="23" t="str">
        <f>E15</f>
        <v xml:space="preserve"> </v>
      </c>
      <c r="G114" s="28"/>
      <c r="H114" s="28"/>
      <c r="I114" s="25" t="s">
        <v>26</v>
      </c>
      <c r="J114" s="26" t="str">
        <f>E21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15" customHeight="1">
      <c r="A115" s="28"/>
      <c r="B115" s="29"/>
      <c r="C115" s="25" t="s">
        <v>25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28</v>
      </c>
      <c r="J115" s="26" t="str">
        <f>E24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11" customFormat="1" ht="29.25" customHeight="1">
      <c r="A117" s="117"/>
      <c r="B117" s="118"/>
      <c r="C117" s="119" t="s">
        <v>106</v>
      </c>
      <c r="D117" s="120" t="s">
        <v>55</v>
      </c>
      <c r="E117" s="120" t="s">
        <v>51</v>
      </c>
      <c r="F117" s="120" t="s">
        <v>52</v>
      </c>
      <c r="G117" s="120" t="s">
        <v>107</v>
      </c>
      <c r="H117" s="120" t="s">
        <v>108</v>
      </c>
      <c r="I117" s="120" t="s">
        <v>109</v>
      </c>
      <c r="J117" s="121" t="s">
        <v>100</v>
      </c>
      <c r="K117" s="122" t="s">
        <v>110</v>
      </c>
      <c r="L117" s="123"/>
      <c r="M117" s="58" t="s">
        <v>1</v>
      </c>
      <c r="N117" s="59" t="s">
        <v>34</v>
      </c>
      <c r="O117" s="59" t="s">
        <v>111</v>
      </c>
      <c r="P117" s="59" t="s">
        <v>112</v>
      </c>
      <c r="Q117" s="59" t="s">
        <v>113</v>
      </c>
      <c r="R117" s="59" t="s">
        <v>114</v>
      </c>
      <c r="S117" s="59" t="s">
        <v>115</v>
      </c>
      <c r="T117" s="60" t="s">
        <v>116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3" s="2" customFormat="1" ht="22.8" customHeight="1">
      <c r="A118" s="28"/>
      <c r="B118" s="29"/>
      <c r="C118" s="65" t="s">
        <v>117</v>
      </c>
      <c r="D118" s="28"/>
      <c r="E118" s="28"/>
      <c r="F118" s="28"/>
      <c r="G118" s="28"/>
      <c r="H118" s="28"/>
      <c r="I118" s="28"/>
      <c r="J118" s="124">
        <f>BK118</f>
        <v>-25248.600000000002</v>
      </c>
      <c r="K118" s="28"/>
      <c r="L118" s="29"/>
      <c r="M118" s="61"/>
      <c r="N118" s="52"/>
      <c r="O118" s="62"/>
      <c r="P118" s="125">
        <f>P119</f>
        <v>0</v>
      </c>
      <c r="Q118" s="62"/>
      <c r="R118" s="125">
        <f>R119</f>
        <v>0</v>
      </c>
      <c r="S118" s="62"/>
      <c r="T118" s="126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69</v>
      </c>
      <c r="AU118" s="16" t="s">
        <v>102</v>
      </c>
      <c r="BK118" s="127">
        <f>BK119</f>
        <v>-25248.600000000002</v>
      </c>
    </row>
    <row r="119" spans="2:63" s="12" customFormat="1" ht="25.95" customHeight="1">
      <c r="B119" s="128"/>
      <c r="D119" s="129" t="s">
        <v>69</v>
      </c>
      <c r="E119" s="130" t="s">
        <v>118</v>
      </c>
      <c r="F119" s="130" t="s">
        <v>119</v>
      </c>
      <c r="J119" s="131">
        <f>BK119</f>
        <v>-25248.600000000002</v>
      </c>
      <c r="L119" s="128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9" t="s">
        <v>120</v>
      </c>
      <c r="AT119" s="136" t="s">
        <v>69</v>
      </c>
      <c r="AU119" s="136" t="s">
        <v>70</v>
      </c>
      <c r="AY119" s="129" t="s">
        <v>121</v>
      </c>
      <c r="BK119" s="137">
        <f>BK120</f>
        <v>-25248.600000000002</v>
      </c>
    </row>
    <row r="120" spans="2:63" s="12" customFormat="1" ht="22.8" customHeight="1">
      <c r="B120" s="128"/>
      <c r="D120" s="129" t="s">
        <v>69</v>
      </c>
      <c r="E120" s="138" t="s">
        <v>122</v>
      </c>
      <c r="F120" s="138" t="s">
        <v>123</v>
      </c>
      <c r="J120" s="139">
        <f>BK120</f>
        <v>-25248.600000000002</v>
      </c>
      <c r="L120" s="128"/>
      <c r="M120" s="132"/>
      <c r="N120" s="133"/>
      <c r="O120" s="133"/>
      <c r="P120" s="134">
        <f>SUM(P121:P130)</f>
        <v>0</v>
      </c>
      <c r="Q120" s="133"/>
      <c r="R120" s="134">
        <f>SUM(R121:R130)</f>
        <v>0</v>
      </c>
      <c r="S120" s="133"/>
      <c r="T120" s="135">
        <f>SUM(T121:T130)</f>
        <v>0</v>
      </c>
      <c r="AR120" s="129" t="s">
        <v>120</v>
      </c>
      <c r="AT120" s="136" t="s">
        <v>69</v>
      </c>
      <c r="AU120" s="136" t="s">
        <v>78</v>
      </c>
      <c r="AY120" s="129" t="s">
        <v>121</v>
      </c>
      <c r="BK120" s="137">
        <f>SUM(BK121:BK130)</f>
        <v>-25248.600000000002</v>
      </c>
    </row>
    <row r="121" spans="1:65" s="2" customFormat="1" ht="37.8" customHeight="1">
      <c r="A121" s="28"/>
      <c r="B121" s="140"/>
      <c r="C121" s="141" t="s">
        <v>124</v>
      </c>
      <c r="D121" s="141" t="s">
        <v>125</v>
      </c>
      <c r="E121" s="142" t="s">
        <v>126</v>
      </c>
      <c r="F121" s="143" t="s">
        <v>127</v>
      </c>
      <c r="G121" s="144" t="s">
        <v>128</v>
      </c>
      <c r="H121" s="145">
        <v>-4</v>
      </c>
      <c r="I121" s="146">
        <v>744.28</v>
      </c>
      <c r="J121" s="146">
        <f>ROUND(I121*H121,2)</f>
        <v>-2977.12</v>
      </c>
      <c r="K121" s="147"/>
      <c r="L121" s="29"/>
      <c r="M121" s="148" t="s">
        <v>1</v>
      </c>
      <c r="N121" s="149" t="s">
        <v>36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2" t="s">
        <v>129</v>
      </c>
      <c r="AT121" s="152" t="s">
        <v>125</v>
      </c>
      <c r="AU121" s="152" t="s">
        <v>120</v>
      </c>
      <c r="AY121" s="16" t="s">
        <v>121</v>
      </c>
      <c r="BE121" s="153">
        <f>IF(N121="základní",J121,0)</f>
        <v>0</v>
      </c>
      <c r="BF121" s="153">
        <f>IF(N121="snížená",J121,0)</f>
        <v>-2977.12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6" t="s">
        <v>120</v>
      </c>
      <c r="BK121" s="153">
        <f>ROUND(I121*H121,2)</f>
        <v>-2977.12</v>
      </c>
      <c r="BL121" s="16" t="s">
        <v>129</v>
      </c>
      <c r="BM121" s="152" t="s">
        <v>130</v>
      </c>
    </row>
    <row r="122" spans="1:47" s="2" customFormat="1" ht="28.8">
      <c r="A122" s="28"/>
      <c r="B122" s="29"/>
      <c r="C122" s="28"/>
      <c r="D122" s="154" t="s">
        <v>131</v>
      </c>
      <c r="E122" s="28"/>
      <c r="F122" s="155" t="s">
        <v>127</v>
      </c>
      <c r="G122" s="28"/>
      <c r="H122" s="28"/>
      <c r="I122" s="28"/>
      <c r="J122" s="28"/>
      <c r="K122" s="28"/>
      <c r="L122" s="29"/>
      <c r="M122" s="156"/>
      <c r="N122" s="157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131</v>
      </c>
      <c r="AU122" s="16" t="s">
        <v>120</v>
      </c>
    </row>
    <row r="123" spans="1:65" s="2" customFormat="1" ht="21.75" customHeight="1">
      <c r="A123" s="28"/>
      <c r="B123" s="140"/>
      <c r="C123" s="158" t="s">
        <v>132</v>
      </c>
      <c r="D123" s="158" t="s">
        <v>133</v>
      </c>
      <c r="E123" s="159" t="s">
        <v>134</v>
      </c>
      <c r="F123" s="160" t="s">
        <v>135</v>
      </c>
      <c r="G123" s="161" t="s">
        <v>128</v>
      </c>
      <c r="H123" s="162">
        <v>-1</v>
      </c>
      <c r="I123" s="163">
        <v>4919.83</v>
      </c>
      <c r="J123" s="163">
        <f>ROUND(I123*H123,2)</f>
        <v>-4919.83</v>
      </c>
      <c r="K123" s="164"/>
      <c r="L123" s="165"/>
      <c r="M123" s="166" t="s">
        <v>1</v>
      </c>
      <c r="N123" s="167" t="s">
        <v>36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2" t="s">
        <v>136</v>
      </c>
      <c r="AT123" s="152" t="s">
        <v>133</v>
      </c>
      <c r="AU123" s="152" t="s">
        <v>120</v>
      </c>
      <c r="AY123" s="16" t="s">
        <v>121</v>
      </c>
      <c r="BE123" s="153">
        <f>IF(N123="základní",J123,0)</f>
        <v>0</v>
      </c>
      <c r="BF123" s="153">
        <f>IF(N123="snížená",J123,0)</f>
        <v>-4919.83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6" t="s">
        <v>120</v>
      </c>
      <c r="BK123" s="153">
        <f>ROUND(I123*H123,2)</f>
        <v>-4919.83</v>
      </c>
      <c r="BL123" s="16" t="s">
        <v>129</v>
      </c>
      <c r="BM123" s="152" t="s">
        <v>137</v>
      </c>
    </row>
    <row r="124" spans="1:47" s="2" customFormat="1" ht="10.2">
      <c r="A124" s="28"/>
      <c r="B124" s="29"/>
      <c r="C124" s="28"/>
      <c r="D124" s="154" t="s">
        <v>131</v>
      </c>
      <c r="E124" s="28"/>
      <c r="F124" s="155" t="s">
        <v>135</v>
      </c>
      <c r="G124" s="28"/>
      <c r="H124" s="28"/>
      <c r="I124" s="28"/>
      <c r="J124" s="28"/>
      <c r="K124" s="28"/>
      <c r="L124" s="29"/>
      <c r="M124" s="156"/>
      <c r="N124" s="157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131</v>
      </c>
      <c r="AU124" s="16" t="s">
        <v>120</v>
      </c>
    </row>
    <row r="125" spans="1:65" s="2" customFormat="1" ht="21.75" customHeight="1">
      <c r="A125" s="28"/>
      <c r="B125" s="140"/>
      <c r="C125" s="158" t="s">
        <v>138</v>
      </c>
      <c r="D125" s="158" t="s">
        <v>133</v>
      </c>
      <c r="E125" s="159" t="s">
        <v>139</v>
      </c>
      <c r="F125" s="160" t="s">
        <v>140</v>
      </c>
      <c r="G125" s="161" t="s">
        <v>128</v>
      </c>
      <c r="H125" s="162">
        <v>-2</v>
      </c>
      <c r="I125" s="163">
        <v>5707.92</v>
      </c>
      <c r="J125" s="163">
        <f>ROUND(I125*H125,2)</f>
        <v>-11415.84</v>
      </c>
      <c r="K125" s="164"/>
      <c r="L125" s="165"/>
      <c r="M125" s="166" t="s">
        <v>1</v>
      </c>
      <c r="N125" s="167" t="s">
        <v>36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2" t="s">
        <v>136</v>
      </c>
      <c r="AT125" s="152" t="s">
        <v>133</v>
      </c>
      <c r="AU125" s="152" t="s">
        <v>120</v>
      </c>
      <c r="AY125" s="16" t="s">
        <v>121</v>
      </c>
      <c r="BE125" s="153">
        <f>IF(N125="základní",J125,0)</f>
        <v>0</v>
      </c>
      <c r="BF125" s="153">
        <f>IF(N125="snížená",J125,0)</f>
        <v>-11415.84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6" t="s">
        <v>120</v>
      </c>
      <c r="BK125" s="153">
        <f>ROUND(I125*H125,2)</f>
        <v>-11415.84</v>
      </c>
      <c r="BL125" s="16" t="s">
        <v>129</v>
      </c>
      <c r="BM125" s="152" t="s">
        <v>141</v>
      </c>
    </row>
    <row r="126" spans="1:47" s="2" customFormat="1" ht="10.2">
      <c r="A126" s="28"/>
      <c r="B126" s="29"/>
      <c r="C126" s="28"/>
      <c r="D126" s="154" t="s">
        <v>131</v>
      </c>
      <c r="E126" s="28"/>
      <c r="F126" s="155" t="s">
        <v>140</v>
      </c>
      <c r="G126" s="28"/>
      <c r="H126" s="28"/>
      <c r="I126" s="28"/>
      <c r="J126" s="28"/>
      <c r="K126" s="28"/>
      <c r="L126" s="29"/>
      <c r="M126" s="156"/>
      <c r="N126" s="157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131</v>
      </c>
      <c r="AU126" s="16" t="s">
        <v>120</v>
      </c>
    </row>
    <row r="127" spans="1:65" s="2" customFormat="1" ht="21.75" customHeight="1">
      <c r="A127" s="28"/>
      <c r="B127" s="140"/>
      <c r="C127" s="158" t="s">
        <v>142</v>
      </c>
      <c r="D127" s="158" t="s">
        <v>133</v>
      </c>
      <c r="E127" s="159" t="s">
        <v>143</v>
      </c>
      <c r="F127" s="160" t="s">
        <v>144</v>
      </c>
      <c r="G127" s="161" t="s">
        <v>128</v>
      </c>
      <c r="H127" s="162">
        <v>-1</v>
      </c>
      <c r="I127" s="163">
        <v>5279.61</v>
      </c>
      <c r="J127" s="163">
        <f>ROUND(I127*H127,2)</f>
        <v>-5279.61</v>
      </c>
      <c r="K127" s="164"/>
      <c r="L127" s="165"/>
      <c r="M127" s="166" t="s">
        <v>1</v>
      </c>
      <c r="N127" s="167" t="s">
        <v>36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136</v>
      </c>
      <c r="AT127" s="152" t="s">
        <v>133</v>
      </c>
      <c r="AU127" s="152" t="s">
        <v>120</v>
      </c>
      <c r="AY127" s="16" t="s">
        <v>121</v>
      </c>
      <c r="BE127" s="153">
        <f>IF(N127="základní",J127,0)</f>
        <v>0</v>
      </c>
      <c r="BF127" s="153">
        <f>IF(N127="snížená",J127,0)</f>
        <v>-5279.61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120</v>
      </c>
      <c r="BK127" s="153">
        <f>ROUND(I127*H127,2)</f>
        <v>-5279.61</v>
      </c>
      <c r="BL127" s="16" t="s">
        <v>129</v>
      </c>
      <c r="BM127" s="152" t="s">
        <v>145</v>
      </c>
    </row>
    <row r="128" spans="1:47" s="2" customFormat="1" ht="10.2">
      <c r="A128" s="28"/>
      <c r="B128" s="29"/>
      <c r="C128" s="28"/>
      <c r="D128" s="154" t="s">
        <v>131</v>
      </c>
      <c r="E128" s="28"/>
      <c r="F128" s="155" t="s">
        <v>144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131</v>
      </c>
      <c r="AU128" s="16" t="s">
        <v>120</v>
      </c>
    </row>
    <row r="129" spans="1:65" s="2" customFormat="1" ht="24.15" customHeight="1">
      <c r="A129" s="28"/>
      <c r="B129" s="140"/>
      <c r="C129" s="158" t="s">
        <v>146</v>
      </c>
      <c r="D129" s="158" t="s">
        <v>133</v>
      </c>
      <c r="E129" s="159" t="s">
        <v>147</v>
      </c>
      <c r="F129" s="160" t="s">
        <v>148</v>
      </c>
      <c r="G129" s="161" t="s">
        <v>128</v>
      </c>
      <c r="H129" s="162">
        <v>-2</v>
      </c>
      <c r="I129" s="163">
        <v>328.1</v>
      </c>
      <c r="J129" s="163">
        <f>ROUND(I129*H129,2)</f>
        <v>-656.2</v>
      </c>
      <c r="K129" s="164"/>
      <c r="L129" s="165"/>
      <c r="M129" s="166" t="s">
        <v>1</v>
      </c>
      <c r="N129" s="167" t="s">
        <v>36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136</v>
      </c>
      <c r="AT129" s="152" t="s">
        <v>133</v>
      </c>
      <c r="AU129" s="152" t="s">
        <v>120</v>
      </c>
      <c r="AY129" s="16" t="s">
        <v>121</v>
      </c>
      <c r="BE129" s="153">
        <f>IF(N129="základní",J129,0)</f>
        <v>0</v>
      </c>
      <c r="BF129" s="153">
        <f>IF(N129="snížená",J129,0)</f>
        <v>-656.2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120</v>
      </c>
      <c r="BK129" s="153">
        <f>ROUND(I129*H129,2)</f>
        <v>-656.2</v>
      </c>
      <c r="BL129" s="16" t="s">
        <v>129</v>
      </c>
      <c r="BM129" s="152" t="s">
        <v>149</v>
      </c>
    </row>
    <row r="130" spans="1:47" s="2" customFormat="1" ht="19.2">
      <c r="A130" s="28"/>
      <c r="B130" s="29"/>
      <c r="C130" s="28"/>
      <c r="D130" s="154" t="s">
        <v>131</v>
      </c>
      <c r="E130" s="28"/>
      <c r="F130" s="155" t="s">
        <v>148</v>
      </c>
      <c r="G130" s="28"/>
      <c r="H130" s="28"/>
      <c r="I130" s="28"/>
      <c r="J130" s="28"/>
      <c r="K130" s="28"/>
      <c r="L130" s="29"/>
      <c r="M130" s="168"/>
      <c r="N130" s="169"/>
      <c r="O130" s="170"/>
      <c r="P130" s="170"/>
      <c r="Q130" s="170"/>
      <c r="R130" s="170"/>
      <c r="S130" s="170"/>
      <c r="T130" s="171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131</v>
      </c>
      <c r="AU130" s="16" t="s">
        <v>120</v>
      </c>
    </row>
    <row r="131" spans="1:31" s="2" customFormat="1" ht="6.9" customHeight="1">
      <c r="A131" s="28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82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150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ROUND(J123,2)</f>
        <v>67360.62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ROUND((SUM(BE123:BE192)),2)</f>
        <v>0</v>
      </c>
      <c r="G33" s="28"/>
      <c r="H33" s="28"/>
      <c r="I33" s="97">
        <v>0.21</v>
      </c>
      <c r="J33" s="96">
        <f>ROUND(((SUM(BE123:BE192))*I33),2)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ROUND((SUM(BF123:BF192)),2)</f>
        <v>67360.62</v>
      </c>
      <c r="G34" s="28"/>
      <c r="H34" s="28"/>
      <c r="I34" s="97">
        <v>0.15</v>
      </c>
      <c r="J34" s="96">
        <f>ROUND(((SUM(BF123:BF192))*I34),2)</f>
        <v>10104.09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ROUND((SUM(BG123:BG192)),2)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ROUND((SUM(BH123:BH192)),2)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ROUND((SUM(BI123:BI192)),2)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77464.70999999999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02 - Stavební úpravy 1.NP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J123</f>
        <v>67360.62000000001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J124</f>
        <v>67360.62000000001</v>
      </c>
      <c r="L97" s="109"/>
    </row>
    <row r="98" spans="2:12" s="10" customFormat="1" ht="19.95" customHeight="1">
      <c r="B98" s="113"/>
      <c r="D98" s="114" t="s">
        <v>151</v>
      </c>
      <c r="E98" s="115"/>
      <c r="F98" s="115"/>
      <c r="G98" s="115"/>
      <c r="H98" s="115"/>
      <c r="I98" s="115"/>
      <c r="J98" s="116">
        <f>J125</f>
        <v>-5788.860000000001</v>
      </c>
      <c r="L98" s="113"/>
    </row>
    <row r="99" spans="2:12" s="10" customFormat="1" ht="19.95" customHeight="1">
      <c r="B99" s="113"/>
      <c r="D99" s="114" t="s">
        <v>104</v>
      </c>
      <c r="E99" s="115"/>
      <c r="F99" s="115"/>
      <c r="G99" s="115"/>
      <c r="H99" s="115"/>
      <c r="I99" s="115"/>
      <c r="J99" s="116">
        <f>J130</f>
        <v>15884.29</v>
      </c>
      <c r="L99" s="113"/>
    </row>
    <row r="100" spans="2:12" s="10" customFormat="1" ht="19.95" customHeight="1">
      <c r="B100" s="113"/>
      <c r="D100" s="114" t="s">
        <v>152</v>
      </c>
      <c r="E100" s="115"/>
      <c r="F100" s="115"/>
      <c r="G100" s="115"/>
      <c r="H100" s="115"/>
      <c r="I100" s="115"/>
      <c r="J100" s="116">
        <f>J133</f>
        <v>35693.18</v>
      </c>
      <c r="L100" s="113"/>
    </row>
    <row r="101" spans="2:12" s="10" customFormat="1" ht="19.95" customHeight="1">
      <c r="B101" s="113"/>
      <c r="D101" s="114" t="s">
        <v>153</v>
      </c>
      <c r="E101" s="115"/>
      <c r="F101" s="115"/>
      <c r="G101" s="115"/>
      <c r="H101" s="115"/>
      <c r="I101" s="115"/>
      <c r="J101" s="116">
        <f>J148</f>
        <v>18576.010000000002</v>
      </c>
      <c r="L101" s="113"/>
    </row>
    <row r="102" spans="2:12" s="10" customFormat="1" ht="19.95" customHeight="1">
      <c r="B102" s="113"/>
      <c r="D102" s="114" t="s">
        <v>154</v>
      </c>
      <c r="E102" s="115"/>
      <c r="F102" s="115"/>
      <c r="G102" s="115"/>
      <c r="H102" s="115"/>
      <c r="I102" s="115"/>
      <c r="J102" s="116">
        <f>J163</f>
        <v>-20627.86</v>
      </c>
      <c r="L102" s="113"/>
    </row>
    <row r="103" spans="2:12" s="10" customFormat="1" ht="19.95" customHeight="1">
      <c r="B103" s="113"/>
      <c r="D103" s="114" t="s">
        <v>155</v>
      </c>
      <c r="E103" s="115"/>
      <c r="F103" s="115"/>
      <c r="G103" s="115"/>
      <c r="H103" s="115"/>
      <c r="I103" s="115"/>
      <c r="J103" s="116">
        <f>J172</f>
        <v>23623.860000000004</v>
      </c>
      <c r="L103" s="113"/>
    </row>
    <row r="104" spans="1:31" s="2" customFormat="1" ht="21.7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" customHeight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" customHeight="1">
      <c r="A110" s="28"/>
      <c r="B110" s="29"/>
      <c r="C110" s="20" t="s">
        <v>105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14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6.5" customHeight="1">
      <c r="A113" s="28"/>
      <c r="B113" s="29"/>
      <c r="C113" s="28"/>
      <c r="D113" s="28"/>
      <c r="E113" s="223" t="str">
        <f>E7</f>
        <v>0009059 - Polyfunkční dům Hrob č.p. 3 dodatek k SOD</v>
      </c>
      <c r="F113" s="224"/>
      <c r="G113" s="224"/>
      <c r="H113" s="224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96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189" t="str">
        <f>E9</f>
        <v>SO 02 - Stavební úpravy 1.NP</v>
      </c>
      <c r="F115" s="225"/>
      <c r="G115" s="225"/>
      <c r="H115" s="225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5" t="s">
        <v>18</v>
      </c>
      <c r="D117" s="28"/>
      <c r="E117" s="28"/>
      <c r="F117" s="23" t="str">
        <f>F12</f>
        <v xml:space="preserve"> </v>
      </c>
      <c r="G117" s="28"/>
      <c r="H117" s="28"/>
      <c r="I117" s="25" t="s">
        <v>20</v>
      </c>
      <c r="J117" s="51" t="str">
        <f>IF(J12="","",J12)</f>
        <v>16. 3. 2022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15" customHeight="1">
      <c r="A119" s="28"/>
      <c r="B119" s="29"/>
      <c r="C119" s="25" t="s">
        <v>22</v>
      </c>
      <c r="D119" s="28"/>
      <c r="E119" s="28"/>
      <c r="F119" s="23" t="str">
        <f>E15</f>
        <v xml:space="preserve"> </v>
      </c>
      <c r="G119" s="28"/>
      <c r="H119" s="28"/>
      <c r="I119" s="25" t="s">
        <v>26</v>
      </c>
      <c r="J119" s="26" t="str">
        <f>E21</f>
        <v xml:space="preserve"> 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15" customHeight="1">
      <c r="A120" s="28"/>
      <c r="B120" s="29"/>
      <c r="C120" s="25" t="s">
        <v>25</v>
      </c>
      <c r="D120" s="28"/>
      <c r="E120" s="28"/>
      <c r="F120" s="23" t="str">
        <f>IF(E18="","",E18)</f>
        <v xml:space="preserve"> </v>
      </c>
      <c r="G120" s="28"/>
      <c r="H120" s="28"/>
      <c r="I120" s="25" t="s">
        <v>28</v>
      </c>
      <c r="J120" s="26" t="str">
        <f>E24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11" customFormat="1" ht="29.25" customHeight="1">
      <c r="A122" s="117"/>
      <c r="B122" s="118"/>
      <c r="C122" s="119" t="s">
        <v>106</v>
      </c>
      <c r="D122" s="120" t="s">
        <v>55</v>
      </c>
      <c r="E122" s="120" t="s">
        <v>51</v>
      </c>
      <c r="F122" s="120" t="s">
        <v>52</v>
      </c>
      <c r="G122" s="120" t="s">
        <v>107</v>
      </c>
      <c r="H122" s="120" t="s">
        <v>108</v>
      </c>
      <c r="I122" s="120" t="s">
        <v>109</v>
      </c>
      <c r="J122" s="121" t="s">
        <v>100</v>
      </c>
      <c r="K122" s="122" t="s">
        <v>110</v>
      </c>
      <c r="L122" s="123"/>
      <c r="M122" s="58" t="s">
        <v>1</v>
      </c>
      <c r="N122" s="59" t="s">
        <v>34</v>
      </c>
      <c r="O122" s="59" t="s">
        <v>111</v>
      </c>
      <c r="P122" s="59" t="s">
        <v>112</v>
      </c>
      <c r="Q122" s="59" t="s">
        <v>113</v>
      </c>
      <c r="R122" s="59" t="s">
        <v>114</v>
      </c>
      <c r="S122" s="59" t="s">
        <v>115</v>
      </c>
      <c r="T122" s="60" t="s">
        <v>116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3" s="2" customFormat="1" ht="22.8" customHeight="1">
      <c r="A123" s="28"/>
      <c r="B123" s="29"/>
      <c r="C123" s="65" t="s">
        <v>117</v>
      </c>
      <c r="D123" s="28"/>
      <c r="E123" s="28"/>
      <c r="F123" s="28"/>
      <c r="G123" s="28"/>
      <c r="H123" s="28"/>
      <c r="I123" s="28"/>
      <c r="J123" s="124">
        <f>BK123</f>
        <v>67360.62000000001</v>
      </c>
      <c r="K123" s="28"/>
      <c r="L123" s="29"/>
      <c r="M123" s="61"/>
      <c r="N123" s="52"/>
      <c r="O123" s="62"/>
      <c r="P123" s="125">
        <f>P124</f>
        <v>0</v>
      </c>
      <c r="Q123" s="62"/>
      <c r="R123" s="125">
        <f>R124</f>
        <v>0</v>
      </c>
      <c r="S123" s="62"/>
      <c r="T123" s="126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69</v>
      </c>
      <c r="AU123" s="16" t="s">
        <v>102</v>
      </c>
      <c r="BK123" s="127">
        <f>BK124</f>
        <v>67360.62000000001</v>
      </c>
    </row>
    <row r="124" spans="2:63" s="12" customFormat="1" ht="25.95" customHeight="1">
      <c r="B124" s="128"/>
      <c r="D124" s="129" t="s">
        <v>69</v>
      </c>
      <c r="E124" s="130" t="s">
        <v>118</v>
      </c>
      <c r="F124" s="130" t="s">
        <v>119</v>
      </c>
      <c r="J124" s="131">
        <f>BK124</f>
        <v>67360.62000000001</v>
      </c>
      <c r="L124" s="128"/>
      <c r="M124" s="132"/>
      <c r="N124" s="133"/>
      <c r="O124" s="133"/>
      <c r="P124" s="134">
        <f>P125+P130+P133+P148+P163+P172</f>
        <v>0</v>
      </c>
      <c r="Q124" s="133"/>
      <c r="R124" s="134">
        <f>R125+R130+R133+R148+R163+R172</f>
        <v>0</v>
      </c>
      <c r="S124" s="133"/>
      <c r="T124" s="135">
        <f>T125+T130+T133+T148+T163+T172</f>
        <v>0</v>
      </c>
      <c r="AR124" s="129" t="s">
        <v>120</v>
      </c>
      <c r="AT124" s="136" t="s">
        <v>69</v>
      </c>
      <c r="AU124" s="136" t="s">
        <v>70</v>
      </c>
      <c r="AY124" s="129" t="s">
        <v>121</v>
      </c>
      <c r="BK124" s="137">
        <f>BK125+BK130+BK133+BK148+BK163+BK172</f>
        <v>67360.62000000001</v>
      </c>
    </row>
    <row r="125" spans="2:63" s="12" customFormat="1" ht="22.8" customHeight="1">
      <c r="B125" s="128"/>
      <c r="D125" s="129" t="s">
        <v>69</v>
      </c>
      <c r="E125" s="138" t="s">
        <v>156</v>
      </c>
      <c r="F125" s="138" t="s">
        <v>157</v>
      </c>
      <c r="J125" s="139">
        <f>BK125</f>
        <v>-5788.860000000001</v>
      </c>
      <c r="L125" s="128"/>
      <c r="M125" s="132"/>
      <c r="N125" s="133"/>
      <c r="O125" s="133"/>
      <c r="P125" s="134">
        <f>SUM(P126:P129)</f>
        <v>0</v>
      </c>
      <c r="Q125" s="133"/>
      <c r="R125" s="134">
        <f>SUM(R126:R129)</f>
        <v>0</v>
      </c>
      <c r="S125" s="133"/>
      <c r="T125" s="135">
        <f>SUM(T126:T129)</f>
        <v>0</v>
      </c>
      <c r="AR125" s="129" t="s">
        <v>120</v>
      </c>
      <c r="AT125" s="136" t="s">
        <v>69</v>
      </c>
      <c r="AU125" s="136" t="s">
        <v>78</v>
      </c>
      <c r="AY125" s="129" t="s">
        <v>121</v>
      </c>
      <c r="BK125" s="137">
        <f>SUM(BK126:BK129)</f>
        <v>-5788.860000000001</v>
      </c>
    </row>
    <row r="126" spans="1:65" s="2" customFormat="1" ht="33" customHeight="1">
      <c r="A126" s="28"/>
      <c r="B126" s="140"/>
      <c r="C126" s="141" t="s">
        <v>158</v>
      </c>
      <c r="D126" s="141" t="s">
        <v>125</v>
      </c>
      <c r="E126" s="142" t="s">
        <v>159</v>
      </c>
      <c r="F126" s="143" t="s">
        <v>160</v>
      </c>
      <c r="G126" s="144" t="s">
        <v>128</v>
      </c>
      <c r="H126" s="145">
        <v>-2</v>
      </c>
      <c r="I126" s="146">
        <v>159.57</v>
      </c>
      <c r="J126" s="146">
        <f>ROUND(I126*H126,2)</f>
        <v>-319.14</v>
      </c>
      <c r="K126" s="147"/>
      <c r="L126" s="29"/>
      <c r="M126" s="148" t="s">
        <v>1</v>
      </c>
      <c r="N126" s="149" t="s">
        <v>36</v>
      </c>
      <c r="O126" s="150">
        <v>0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2" t="s">
        <v>129</v>
      </c>
      <c r="AT126" s="152" t="s">
        <v>125</v>
      </c>
      <c r="AU126" s="152" t="s">
        <v>120</v>
      </c>
      <c r="AY126" s="16" t="s">
        <v>121</v>
      </c>
      <c r="BE126" s="153">
        <f>IF(N126="základní",J126,0)</f>
        <v>0</v>
      </c>
      <c r="BF126" s="153">
        <f>IF(N126="snížená",J126,0)</f>
        <v>-319.14</v>
      </c>
      <c r="BG126" s="153">
        <f>IF(N126="zákl. přenesená",J126,0)</f>
        <v>0</v>
      </c>
      <c r="BH126" s="153">
        <f>IF(N126="sníž. přenesená",J126,0)</f>
        <v>0</v>
      </c>
      <c r="BI126" s="153">
        <f>IF(N126="nulová",J126,0)</f>
        <v>0</v>
      </c>
      <c r="BJ126" s="16" t="s">
        <v>120</v>
      </c>
      <c r="BK126" s="153">
        <f>ROUND(I126*H126,2)</f>
        <v>-319.14</v>
      </c>
      <c r="BL126" s="16" t="s">
        <v>129</v>
      </c>
      <c r="BM126" s="152" t="s">
        <v>161</v>
      </c>
    </row>
    <row r="127" spans="1:47" s="2" customFormat="1" ht="19.2">
      <c r="A127" s="28"/>
      <c r="B127" s="29"/>
      <c r="C127" s="28"/>
      <c r="D127" s="154" t="s">
        <v>131</v>
      </c>
      <c r="E127" s="28"/>
      <c r="F127" s="155" t="s">
        <v>160</v>
      </c>
      <c r="G127" s="28"/>
      <c r="H127" s="28"/>
      <c r="I127" s="28"/>
      <c r="J127" s="28"/>
      <c r="K127" s="28"/>
      <c r="L127" s="29"/>
      <c r="M127" s="156"/>
      <c r="N127" s="157"/>
      <c r="O127" s="54"/>
      <c r="P127" s="54"/>
      <c r="Q127" s="54"/>
      <c r="R127" s="54"/>
      <c r="S127" s="54"/>
      <c r="T127" s="55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131</v>
      </c>
      <c r="AU127" s="16" t="s">
        <v>120</v>
      </c>
    </row>
    <row r="128" spans="1:65" s="2" customFormat="1" ht="24.15" customHeight="1">
      <c r="A128" s="28"/>
      <c r="B128" s="140"/>
      <c r="C128" s="158" t="s">
        <v>124</v>
      </c>
      <c r="D128" s="158" t="s">
        <v>133</v>
      </c>
      <c r="E128" s="159" t="s">
        <v>162</v>
      </c>
      <c r="F128" s="160" t="s">
        <v>163</v>
      </c>
      <c r="G128" s="161" t="s">
        <v>128</v>
      </c>
      <c r="H128" s="162">
        <v>-2</v>
      </c>
      <c r="I128" s="163">
        <v>2734.86</v>
      </c>
      <c r="J128" s="163">
        <f>ROUND(I128*H128,2)</f>
        <v>-5469.72</v>
      </c>
      <c r="K128" s="164"/>
      <c r="L128" s="165"/>
      <c r="M128" s="166" t="s">
        <v>1</v>
      </c>
      <c r="N128" s="167" t="s">
        <v>36</v>
      </c>
      <c r="O128" s="150">
        <v>0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2" t="s">
        <v>136</v>
      </c>
      <c r="AT128" s="152" t="s">
        <v>133</v>
      </c>
      <c r="AU128" s="152" t="s">
        <v>120</v>
      </c>
      <c r="AY128" s="16" t="s">
        <v>121</v>
      </c>
      <c r="BE128" s="153">
        <f>IF(N128="základní",J128,0)</f>
        <v>0</v>
      </c>
      <c r="BF128" s="153">
        <f>IF(N128="snížená",J128,0)</f>
        <v>-5469.72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6" t="s">
        <v>120</v>
      </c>
      <c r="BK128" s="153">
        <f>ROUND(I128*H128,2)</f>
        <v>-5469.72</v>
      </c>
      <c r="BL128" s="16" t="s">
        <v>129</v>
      </c>
      <c r="BM128" s="152" t="s">
        <v>164</v>
      </c>
    </row>
    <row r="129" spans="1:47" s="2" customFormat="1" ht="19.2">
      <c r="A129" s="28"/>
      <c r="B129" s="29"/>
      <c r="C129" s="28"/>
      <c r="D129" s="154" t="s">
        <v>131</v>
      </c>
      <c r="E129" s="28"/>
      <c r="F129" s="155" t="s">
        <v>163</v>
      </c>
      <c r="G129" s="28"/>
      <c r="H129" s="28"/>
      <c r="I129" s="28"/>
      <c r="J129" s="28"/>
      <c r="K129" s="28"/>
      <c r="L129" s="29"/>
      <c r="M129" s="156"/>
      <c r="N129" s="157"/>
      <c r="O129" s="54"/>
      <c r="P129" s="54"/>
      <c r="Q129" s="54"/>
      <c r="R129" s="54"/>
      <c r="S129" s="54"/>
      <c r="T129" s="5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131</v>
      </c>
      <c r="AU129" s="16" t="s">
        <v>120</v>
      </c>
    </row>
    <row r="130" spans="2:63" s="12" customFormat="1" ht="22.8" customHeight="1">
      <c r="B130" s="128"/>
      <c r="D130" s="129" t="s">
        <v>69</v>
      </c>
      <c r="E130" s="138" t="s">
        <v>122</v>
      </c>
      <c r="F130" s="138" t="s">
        <v>123</v>
      </c>
      <c r="J130" s="139">
        <f>BK130</f>
        <v>15884.29</v>
      </c>
      <c r="L130" s="128"/>
      <c r="M130" s="132"/>
      <c r="N130" s="133"/>
      <c r="O130" s="133"/>
      <c r="P130" s="134">
        <f>SUM(P131:P132)</f>
        <v>0</v>
      </c>
      <c r="Q130" s="133"/>
      <c r="R130" s="134">
        <f>SUM(R131:R132)</f>
        <v>0</v>
      </c>
      <c r="S130" s="133"/>
      <c r="T130" s="135">
        <f>SUM(T131:T132)</f>
        <v>0</v>
      </c>
      <c r="AR130" s="129" t="s">
        <v>120</v>
      </c>
      <c r="AT130" s="136" t="s">
        <v>69</v>
      </c>
      <c r="AU130" s="136" t="s">
        <v>78</v>
      </c>
      <c r="AY130" s="129" t="s">
        <v>121</v>
      </c>
      <c r="BK130" s="137">
        <f>SUM(BK131:BK132)</f>
        <v>15884.29</v>
      </c>
    </row>
    <row r="131" spans="1:65" s="2" customFormat="1" ht="16.5" customHeight="1">
      <c r="A131" s="28"/>
      <c r="B131" s="140"/>
      <c r="C131" s="141" t="s">
        <v>165</v>
      </c>
      <c r="D131" s="141" t="s">
        <v>125</v>
      </c>
      <c r="E131" s="142" t="s">
        <v>166</v>
      </c>
      <c r="F131" s="143" t="s">
        <v>167</v>
      </c>
      <c r="G131" s="144" t="s">
        <v>168</v>
      </c>
      <c r="H131" s="145">
        <v>1</v>
      </c>
      <c r="I131" s="146">
        <v>15884.29</v>
      </c>
      <c r="J131" s="146">
        <f>ROUND(I131*H131,2)</f>
        <v>15884.29</v>
      </c>
      <c r="K131" s="147"/>
      <c r="L131" s="29"/>
      <c r="M131" s="148" t="s">
        <v>1</v>
      </c>
      <c r="N131" s="149" t="s">
        <v>36</v>
      </c>
      <c r="O131" s="150">
        <v>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129</v>
      </c>
      <c r="AT131" s="152" t="s">
        <v>125</v>
      </c>
      <c r="AU131" s="152" t="s">
        <v>120</v>
      </c>
      <c r="AY131" s="16" t="s">
        <v>121</v>
      </c>
      <c r="BE131" s="153">
        <f>IF(N131="základní",J131,0)</f>
        <v>0</v>
      </c>
      <c r="BF131" s="153">
        <f>IF(N131="snížená",J131,0)</f>
        <v>15884.29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120</v>
      </c>
      <c r="BK131" s="153">
        <f>ROUND(I131*H131,2)</f>
        <v>15884.29</v>
      </c>
      <c r="BL131" s="16" t="s">
        <v>129</v>
      </c>
      <c r="BM131" s="152" t="s">
        <v>169</v>
      </c>
    </row>
    <row r="132" spans="1:47" s="2" customFormat="1" ht="28.8">
      <c r="A132" s="28"/>
      <c r="B132" s="29"/>
      <c r="C132" s="28"/>
      <c r="D132" s="154" t="s">
        <v>131</v>
      </c>
      <c r="E132" s="28"/>
      <c r="F132" s="155" t="s">
        <v>127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131</v>
      </c>
      <c r="AU132" s="16" t="s">
        <v>120</v>
      </c>
    </row>
    <row r="133" spans="2:63" s="12" customFormat="1" ht="22.8" customHeight="1">
      <c r="B133" s="128"/>
      <c r="D133" s="129" t="s">
        <v>69</v>
      </c>
      <c r="E133" s="138" t="s">
        <v>170</v>
      </c>
      <c r="F133" s="138" t="s">
        <v>171</v>
      </c>
      <c r="J133" s="139">
        <f>BK133</f>
        <v>35693.18</v>
      </c>
      <c r="L133" s="128"/>
      <c r="M133" s="132"/>
      <c r="N133" s="133"/>
      <c r="O133" s="133"/>
      <c r="P133" s="134">
        <f>SUM(P134:P147)</f>
        <v>0</v>
      </c>
      <c r="Q133" s="133"/>
      <c r="R133" s="134">
        <f>SUM(R134:R147)</f>
        <v>0</v>
      </c>
      <c r="S133" s="133"/>
      <c r="T133" s="135">
        <f>SUM(T134:T147)</f>
        <v>0</v>
      </c>
      <c r="AR133" s="129" t="s">
        <v>120</v>
      </c>
      <c r="AT133" s="136" t="s">
        <v>69</v>
      </c>
      <c r="AU133" s="136" t="s">
        <v>78</v>
      </c>
      <c r="AY133" s="129" t="s">
        <v>121</v>
      </c>
      <c r="BK133" s="137">
        <f>SUM(BK134:BK147)</f>
        <v>35693.18</v>
      </c>
    </row>
    <row r="134" spans="1:65" s="2" customFormat="1" ht="37.8" customHeight="1">
      <c r="A134" s="28"/>
      <c r="B134" s="140"/>
      <c r="C134" s="141" t="s">
        <v>172</v>
      </c>
      <c r="D134" s="141" t="s">
        <v>125</v>
      </c>
      <c r="E134" s="142" t="s">
        <v>173</v>
      </c>
      <c r="F134" s="143" t="s">
        <v>174</v>
      </c>
      <c r="G134" s="144" t="s">
        <v>175</v>
      </c>
      <c r="H134" s="145">
        <v>28.155</v>
      </c>
      <c r="I134" s="146">
        <v>766.95</v>
      </c>
      <c r="J134" s="146">
        <f>ROUND(I134*H134,2)</f>
        <v>21593.48</v>
      </c>
      <c r="K134" s="147"/>
      <c r="L134" s="29"/>
      <c r="M134" s="148" t="s">
        <v>1</v>
      </c>
      <c r="N134" s="149" t="s">
        <v>36</v>
      </c>
      <c r="O134" s="150">
        <v>0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2" t="s">
        <v>129</v>
      </c>
      <c r="AT134" s="152" t="s">
        <v>125</v>
      </c>
      <c r="AU134" s="152" t="s">
        <v>120</v>
      </c>
      <c r="AY134" s="16" t="s">
        <v>121</v>
      </c>
      <c r="BE134" s="153">
        <f>IF(N134="základní",J134,0)</f>
        <v>0</v>
      </c>
      <c r="BF134" s="153">
        <f>IF(N134="snížená",J134,0)</f>
        <v>21593.48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6" t="s">
        <v>120</v>
      </c>
      <c r="BK134" s="153">
        <f>ROUND(I134*H134,2)</f>
        <v>21593.48</v>
      </c>
      <c r="BL134" s="16" t="s">
        <v>129</v>
      </c>
      <c r="BM134" s="152" t="s">
        <v>176</v>
      </c>
    </row>
    <row r="135" spans="1:47" s="2" customFormat="1" ht="28.8">
      <c r="A135" s="28"/>
      <c r="B135" s="29"/>
      <c r="C135" s="28"/>
      <c r="D135" s="154" t="s">
        <v>131</v>
      </c>
      <c r="E135" s="28"/>
      <c r="F135" s="155" t="s">
        <v>174</v>
      </c>
      <c r="G135" s="28"/>
      <c r="H135" s="28"/>
      <c r="I135" s="28"/>
      <c r="J135" s="28"/>
      <c r="K135" s="28"/>
      <c r="L135" s="29"/>
      <c r="M135" s="156"/>
      <c r="N135" s="157"/>
      <c r="O135" s="54"/>
      <c r="P135" s="54"/>
      <c r="Q135" s="54"/>
      <c r="R135" s="54"/>
      <c r="S135" s="54"/>
      <c r="T135" s="5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131</v>
      </c>
      <c r="AU135" s="16" t="s">
        <v>120</v>
      </c>
    </row>
    <row r="136" spans="2:51" s="13" customFormat="1" ht="10.2">
      <c r="B136" s="172"/>
      <c r="D136" s="154" t="s">
        <v>177</v>
      </c>
      <c r="E136" s="173" t="s">
        <v>1</v>
      </c>
      <c r="F136" s="174" t="s">
        <v>178</v>
      </c>
      <c r="H136" s="175">
        <v>28.155</v>
      </c>
      <c r="L136" s="172"/>
      <c r="M136" s="176"/>
      <c r="N136" s="177"/>
      <c r="O136" s="177"/>
      <c r="P136" s="177"/>
      <c r="Q136" s="177"/>
      <c r="R136" s="177"/>
      <c r="S136" s="177"/>
      <c r="T136" s="178"/>
      <c r="AT136" s="173" t="s">
        <v>177</v>
      </c>
      <c r="AU136" s="173" t="s">
        <v>120</v>
      </c>
      <c r="AV136" s="13" t="s">
        <v>120</v>
      </c>
      <c r="AW136" s="13" t="s">
        <v>27</v>
      </c>
      <c r="AX136" s="13" t="s">
        <v>70</v>
      </c>
      <c r="AY136" s="173" t="s">
        <v>121</v>
      </c>
    </row>
    <row r="137" spans="2:51" s="14" customFormat="1" ht="10.2">
      <c r="B137" s="179"/>
      <c r="D137" s="154" t="s">
        <v>177</v>
      </c>
      <c r="E137" s="180" t="s">
        <v>1</v>
      </c>
      <c r="F137" s="181" t="s">
        <v>179</v>
      </c>
      <c r="H137" s="182">
        <v>28.155</v>
      </c>
      <c r="L137" s="179"/>
      <c r="M137" s="183"/>
      <c r="N137" s="184"/>
      <c r="O137" s="184"/>
      <c r="P137" s="184"/>
      <c r="Q137" s="184"/>
      <c r="R137" s="184"/>
      <c r="S137" s="184"/>
      <c r="T137" s="185"/>
      <c r="AT137" s="180" t="s">
        <v>177</v>
      </c>
      <c r="AU137" s="180" t="s">
        <v>120</v>
      </c>
      <c r="AV137" s="14" t="s">
        <v>180</v>
      </c>
      <c r="AW137" s="14" t="s">
        <v>27</v>
      </c>
      <c r="AX137" s="14" t="s">
        <v>78</v>
      </c>
      <c r="AY137" s="180" t="s">
        <v>121</v>
      </c>
    </row>
    <row r="138" spans="1:65" s="2" customFormat="1" ht="37.8" customHeight="1">
      <c r="A138" s="28"/>
      <c r="B138" s="140"/>
      <c r="C138" s="158" t="s">
        <v>181</v>
      </c>
      <c r="D138" s="158" t="s">
        <v>133</v>
      </c>
      <c r="E138" s="159" t="s">
        <v>182</v>
      </c>
      <c r="F138" s="160" t="s">
        <v>183</v>
      </c>
      <c r="G138" s="161" t="s">
        <v>175</v>
      </c>
      <c r="H138" s="162">
        <v>27.19</v>
      </c>
      <c r="I138" s="163">
        <v>418.13</v>
      </c>
      <c r="J138" s="163">
        <f>ROUND(I138*H138,2)</f>
        <v>11368.95</v>
      </c>
      <c r="K138" s="164"/>
      <c r="L138" s="165"/>
      <c r="M138" s="166" t="s">
        <v>1</v>
      </c>
      <c r="N138" s="167" t="s">
        <v>36</v>
      </c>
      <c r="O138" s="150">
        <v>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2" t="s">
        <v>136</v>
      </c>
      <c r="AT138" s="152" t="s">
        <v>133</v>
      </c>
      <c r="AU138" s="152" t="s">
        <v>120</v>
      </c>
      <c r="AY138" s="16" t="s">
        <v>121</v>
      </c>
      <c r="BE138" s="153">
        <f>IF(N138="základní",J138,0)</f>
        <v>0</v>
      </c>
      <c r="BF138" s="153">
        <f>IF(N138="snížená",J138,0)</f>
        <v>11368.95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6" t="s">
        <v>120</v>
      </c>
      <c r="BK138" s="153">
        <f>ROUND(I138*H138,2)</f>
        <v>11368.95</v>
      </c>
      <c r="BL138" s="16" t="s">
        <v>129</v>
      </c>
      <c r="BM138" s="152" t="s">
        <v>184</v>
      </c>
    </row>
    <row r="139" spans="1:47" s="2" customFormat="1" ht="19.2">
      <c r="A139" s="28"/>
      <c r="B139" s="29"/>
      <c r="C139" s="28"/>
      <c r="D139" s="154" t="s">
        <v>131</v>
      </c>
      <c r="E139" s="28"/>
      <c r="F139" s="155" t="s">
        <v>183</v>
      </c>
      <c r="G139" s="28"/>
      <c r="H139" s="28"/>
      <c r="I139" s="28"/>
      <c r="J139" s="28"/>
      <c r="K139" s="28"/>
      <c r="L139" s="29"/>
      <c r="M139" s="156"/>
      <c r="N139" s="157"/>
      <c r="O139" s="54"/>
      <c r="P139" s="54"/>
      <c r="Q139" s="54"/>
      <c r="R139" s="54"/>
      <c r="S139" s="54"/>
      <c r="T139" s="55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T139" s="16" t="s">
        <v>131</v>
      </c>
      <c r="AU139" s="16" t="s">
        <v>120</v>
      </c>
    </row>
    <row r="140" spans="2:51" s="13" customFormat="1" ht="10.2">
      <c r="B140" s="172"/>
      <c r="D140" s="154" t="s">
        <v>177</v>
      </c>
      <c r="E140" s="173" t="s">
        <v>1</v>
      </c>
      <c r="F140" s="174" t="s">
        <v>185</v>
      </c>
      <c r="H140" s="175">
        <v>27.19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177</v>
      </c>
      <c r="AU140" s="173" t="s">
        <v>120</v>
      </c>
      <c r="AV140" s="13" t="s">
        <v>120</v>
      </c>
      <c r="AW140" s="13" t="s">
        <v>27</v>
      </c>
      <c r="AX140" s="13" t="s">
        <v>70</v>
      </c>
      <c r="AY140" s="173" t="s">
        <v>121</v>
      </c>
    </row>
    <row r="141" spans="2:51" s="14" customFormat="1" ht="10.2">
      <c r="B141" s="179"/>
      <c r="D141" s="154" t="s">
        <v>177</v>
      </c>
      <c r="E141" s="180" t="s">
        <v>1</v>
      </c>
      <c r="F141" s="181" t="s">
        <v>179</v>
      </c>
      <c r="H141" s="182">
        <v>27.19</v>
      </c>
      <c r="L141" s="179"/>
      <c r="M141" s="183"/>
      <c r="N141" s="184"/>
      <c r="O141" s="184"/>
      <c r="P141" s="184"/>
      <c r="Q141" s="184"/>
      <c r="R141" s="184"/>
      <c r="S141" s="184"/>
      <c r="T141" s="185"/>
      <c r="AT141" s="180" t="s">
        <v>177</v>
      </c>
      <c r="AU141" s="180" t="s">
        <v>120</v>
      </c>
      <c r="AV141" s="14" t="s">
        <v>180</v>
      </c>
      <c r="AW141" s="14" t="s">
        <v>27</v>
      </c>
      <c r="AX141" s="14" t="s">
        <v>78</v>
      </c>
      <c r="AY141" s="180" t="s">
        <v>121</v>
      </c>
    </row>
    <row r="142" spans="1:65" s="2" customFormat="1" ht="37.8" customHeight="1">
      <c r="A142" s="28"/>
      <c r="B142" s="140"/>
      <c r="C142" s="141" t="s">
        <v>186</v>
      </c>
      <c r="D142" s="141" t="s">
        <v>125</v>
      </c>
      <c r="E142" s="142" t="s">
        <v>187</v>
      </c>
      <c r="F142" s="143" t="s">
        <v>188</v>
      </c>
      <c r="G142" s="144" t="s">
        <v>175</v>
      </c>
      <c r="H142" s="145">
        <v>28.155</v>
      </c>
      <c r="I142" s="146">
        <v>46.87</v>
      </c>
      <c r="J142" s="146">
        <f>ROUND(I142*H142,2)</f>
        <v>1319.62</v>
      </c>
      <c r="K142" s="147"/>
      <c r="L142" s="29"/>
      <c r="M142" s="148" t="s">
        <v>1</v>
      </c>
      <c r="N142" s="149" t="s">
        <v>36</v>
      </c>
      <c r="O142" s="150">
        <v>0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129</v>
      </c>
      <c r="AT142" s="152" t="s">
        <v>125</v>
      </c>
      <c r="AU142" s="152" t="s">
        <v>120</v>
      </c>
      <c r="AY142" s="16" t="s">
        <v>121</v>
      </c>
      <c r="BE142" s="153">
        <f>IF(N142="základní",J142,0)</f>
        <v>0</v>
      </c>
      <c r="BF142" s="153">
        <f>IF(N142="snížená",J142,0)</f>
        <v>1319.62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6" t="s">
        <v>120</v>
      </c>
      <c r="BK142" s="153">
        <f>ROUND(I142*H142,2)</f>
        <v>1319.62</v>
      </c>
      <c r="BL142" s="16" t="s">
        <v>129</v>
      </c>
      <c r="BM142" s="152" t="s">
        <v>189</v>
      </c>
    </row>
    <row r="143" spans="1:47" s="2" customFormat="1" ht="19.2">
      <c r="A143" s="28"/>
      <c r="B143" s="29"/>
      <c r="C143" s="28"/>
      <c r="D143" s="154" t="s">
        <v>131</v>
      </c>
      <c r="E143" s="28"/>
      <c r="F143" s="155" t="s">
        <v>188</v>
      </c>
      <c r="G143" s="28"/>
      <c r="H143" s="28"/>
      <c r="I143" s="28"/>
      <c r="J143" s="28"/>
      <c r="K143" s="28"/>
      <c r="L143" s="29"/>
      <c r="M143" s="156"/>
      <c r="N143" s="157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131</v>
      </c>
      <c r="AU143" s="16" t="s">
        <v>120</v>
      </c>
    </row>
    <row r="144" spans="2:51" s="13" customFormat="1" ht="10.2">
      <c r="B144" s="172"/>
      <c r="D144" s="154" t="s">
        <v>177</v>
      </c>
      <c r="E144" s="173" t="s">
        <v>1</v>
      </c>
      <c r="F144" s="174" t="s">
        <v>178</v>
      </c>
      <c r="H144" s="175">
        <v>28.155</v>
      </c>
      <c r="L144" s="172"/>
      <c r="M144" s="176"/>
      <c r="N144" s="177"/>
      <c r="O144" s="177"/>
      <c r="P144" s="177"/>
      <c r="Q144" s="177"/>
      <c r="R144" s="177"/>
      <c r="S144" s="177"/>
      <c r="T144" s="178"/>
      <c r="AT144" s="173" t="s">
        <v>177</v>
      </c>
      <c r="AU144" s="173" t="s">
        <v>120</v>
      </c>
      <c r="AV144" s="13" t="s">
        <v>120</v>
      </c>
      <c r="AW144" s="13" t="s">
        <v>27</v>
      </c>
      <c r="AX144" s="13" t="s">
        <v>78</v>
      </c>
      <c r="AY144" s="173" t="s">
        <v>121</v>
      </c>
    </row>
    <row r="145" spans="1:65" s="2" customFormat="1" ht="37.8" customHeight="1">
      <c r="A145" s="28"/>
      <c r="B145" s="140"/>
      <c r="C145" s="141" t="s">
        <v>190</v>
      </c>
      <c r="D145" s="141" t="s">
        <v>125</v>
      </c>
      <c r="E145" s="142" t="s">
        <v>191</v>
      </c>
      <c r="F145" s="143" t="s">
        <v>192</v>
      </c>
      <c r="G145" s="144" t="s">
        <v>175</v>
      </c>
      <c r="H145" s="145">
        <v>28.155</v>
      </c>
      <c r="I145" s="146">
        <v>50.12</v>
      </c>
      <c r="J145" s="146">
        <f>ROUND(I145*H145,2)</f>
        <v>1411.13</v>
      </c>
      <c r="K145" s="147"/>
      <c r="L145" s="29"/>
      <c r="M145" s="148" t="s">
        <v>1</v>
      </c>
      <c r="N145" s="149" t="s">
        <v>36</v>
      </c>
      <c r="O145" s="150">
        <v>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2" t="s">
        <v>129</v>
      </c>
      <c r="AT145" s="152" t="s">
        <v>125</v>
      </c>
      <c r="AU145" s="152" t="s">
        <v>120</v>
      </c>
      <c r="AY145" s="16" t="s">
        <v>121</v>
      </c>
      <c r="BE145" s="153">
        <f>IF(N145="základní",J145,0)</f>
        <v>0</v>
      </c>
      <c r="BF145" s="153">
        <f>IF(N145="snížená",J145,0)</f>
        <v>1411.13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6" t="s">
        <v>120</v>
      </c>
      <c r="BK145" s="153">
        <f>ROUND(I145*H145,2)</f>
        <v>1411.13</v>
      </c>
      <c r="BL145" s="16" t="s">
        <v>129</v>
      </c>
      <c r="BM145" s="152" t="s">
        <v>193</v>
      </c>
    </row>
    <row r="146" spans="1:47" s="2" customFormat="1" ht="19.2">
      <c r="A146" s="28"/>
      <c r="B146" s="29"/>
      <c r="C146" s="28"/>
      <c r="D146" s="154" t="s">
        <v>131</v>
      </c>
      <c r="E146" s="28"/>
      <c r="F146" s="155" t="s">
        <v>192</v>
      </c>
      <c r="G146" s="28"/>
      <c r="H146" s="28"/>
      <c r="I146" s="28"/>
      <c r="J146" s="28"/>
      <c r="K146" s="28"/>
      <c r="L146" s="29"/>
      <c r="M146" s="156"/>
      <c r="N146" s="157"/>
      <c r="O146" s="54"/>
      <c r="P146" s="54"/>
      <c r="Q146" s="54"/>
      <c r="R146" s="54"/>
      <c r="S146" s="54"/>
      <c r="T146" s="5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T146" s="16" t="s">
        <v>131</v>
      </c>
      <c r="AU146" s="16" t="s">
        <v>120</v>
      </c>
    </row>
    <row r="147" spans="2:51" s="13" customFormat="1" ht="10.2">
      <c r="B147" s="172"/>
      <c r="D147" s="154" t="s">
        <v>177</v>
      </c>
      <c r="E147" s="173" t="s">
        <v>1</v>
      </c>
      <c r="F147" s="174" t="s">
        <v>178</v>
      </c>
      <c r="H147" s="175">
        <v>28.155</v>
      </c>
      <c r="L147" s="172"/>
      <c r="M147" s="176"/>
      <c r="N147" s="177"/>
      <c r="O147" s="177"/>
      <c r="P147" s="177"/>
      <c r="Q147" s="177"/>
      <c r="R147" s="177"/>
      <c r="S147" s="177"/>
      <c r="T147" s="178"/>
      <c r="AT147" s="173" t="s">
        <v>177</v>
      </c>
      <c r="AU147" s="173" t="s">
        <v>120</v>
      </c>
      <c r="AV147" s="13" t="s">
        <v>120</v>
      </c>
      <c r="AW147" s="13" t="s">
        <v>27</v>
      </c>
      <c r="AX147" s="13" t="s">
        <v>78</v>
      </c>
      <c r="AY147" s="173" t="s">
        <v>121</v>
      </c>
    </row>
    <row r="148" spans="2:63" s="12" customFormat="1" ht="22.8" customHeight="1">
      <c r="B148" s="128"/>
      <c r="D148" s="129" t="s">
        <v>69</v>
      </c>
      <c r="E148" s="138" t="s">
        <v>194</v>
      </c>
      <c r="F148" s="138" t="s">
        <v>195</v>
      </c>
      <c r="J148" s="139">
        <f>BK148</f>
        <v>18576.010000000002</v>
      </c>
      <c r="L148" s="128"/>
      <c r="M148" s="132"/>
      <c r="N148" s="133"/>
      <c r="O148" s="133"/>
      <c r="P148" s="134">
        <f>SUM(P149:P162)</f>
        <v>0</v>
      </c>
      <c r="Q148" s="133"/>
      <c r="R148" s="134">
        <f>SUM(R149:R162)</f>
        <v>0</v>
      </c>
      <c r="S148" s="133"/>
      <c r="T148" s="135">
        <f>SUM(T149:T162)</f>
        <v>0</v>
      </c>
      <c r="AR148" s="129" t="s">
        <v>120</v>
      </c>
      <c r="AT148" s="136" t="s">
        <v>69</v>
      </c>
      <c r="AU148" s="136" t="s">
        <v>78</v>
      </c>
      <c r="AY148" s="129" t="s">
        <v>121</v>
      </c>
      <c r="BK148" s="137">
        <f>SUM(BK149:BK162)</f>
        <v>18576.010000000002</v>
      </c>
    </row>
    <row r="149" spans="1:65" s="2" customFormat="1" ht="44.25" customHeight="1">
      <c r="A149" s="28"/>
      <c r="B149" s="140"/>
      <c r="C149" s="141" t="s">
        <v>196</v>
      </c>
      <c r="D149" s="141" t="s">
        <v>125</v>
      </c>
      <c r="E149" s="142" t="s">
        <v>197</v>
      </c>
      <c r="F149" s="143" t="s">
        <v>198</v>
      </c>
      <c r="G149" s="144" t="s">
        <v>175</v>
      </c>
      <c r="H149" s="145">
        <v>17.15</v>
      </c>
      <c r="I149" s="146">
        <v>251.87</v>
      </c>
      <c r="J149" s="146">
        <f>ROUND(I149*H149,2)</f>
        <v>4319.57</v>
      </c>
      <c r="K149" s="147"/>
      <c r="L149" s="29"/>
      <c r="M149" s="148" t="s">
        <v>1</v>
      </c>
      <c r="N149" s="149" t="s">
        <v>36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2" t="s">
        <v>129</v>
      </c>
      <c r="AT149" s="152" t="s">
        <v>125</v>
      </c>
      <c r="AU149" s="152" t="s">
        <v>120</v>
      </c>
      <c r="AY149" s="16" t="s">
        <v>121</v>
      </c>
      <c r="BE149" s="153">
        <f>IF(N149="základní",J149,0)</f>
        <v>0</v>
      </c>
      <c r="BF149" s="153">
        <f>IF(N149="snížená",J149,0)</f>
        <v>4319.57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6" t="s">
        <v>120</v>
      </c>
      <c r="BK149" s="153">
        <f>ROUND(I149*H149,2)</f>
        <v>4319.57</v>
      </c>
      <c r="BL149" s="16" t="s">
        <v>129</v>
      </c>
      <c r="BM149" s="152" t="s">
        <v>199</v>
      </c>
    </row>
    <row r="150" spans="1:47" s="2" customFormat="1" ht="28.8">
      <c r="A150" s="28"/>
      <c r="B150" s="29"/>
      <c r="C150" s="28"/>
      <c r="D150" s="154" t="s">
        <v>131</v>
      </c>
      <c r="E150" s="28"/>
      <c r="F150" s="155" t="s">
        <v>198</v>
      </c>
      <c r="G150" s="28"/>
      <c r="H150" s="28"/>
      <c r="I150" s="28"/>
      <c r="J150" s="28"/>
      <c r="K150" s="28"/>
      <c r="L150" s="29"/>
      <c r="M150" s="156"/>
      <c r="N150" s="157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131</v>
      </c>
      <c r="AU150" s="16" t="s">
        <v>120</v>
      </c>
    </row>
    <row r="151" spans="2:51" s="13" customFormat="1" ht="10.2">
      <c r="B151" s="172"/>
      <c r="D151" s="154" t="s">
        <v>177</v>
      </c>
      <c r="E151" s="173" t="s">
        <v>1</v>
      </c>
      <c r="F151" s="174" t="s">
        <v>200</v>
      </c>
      <c r="H151" s="175">
        <v>17.15</v>
      </c>
      <c r="L151" s="172"/>
      <c r="M151" s="176"/>
      <c r="N151" s="177"/>
      <c r="O151" s="177"/>
      <c r="P151" s="177"/>
      <c r="Q151" s="177"/>
      <c r="R151" s="177"/>
      <c r="S151" s="177"/>
      <c r="T151" s="178"/>
      <c r="AT151" s="173" t="s">
        <v>177</v>
      </c>
      <c r="AU151" s="173" t="s">
        <v>120</v>
      </c>
      <c r="AV151" s="13" t="s">
        <v>120</v>
      </c>
      <c r="AW151" s="13" t="s">
        <v>27</v>
      </c>
      <c r="AX151" s="13" t="s">
        <v>70</v>
      </c>
      <c r="AY151" s="173" t="s">
        <v>121</v>
      </c>
    </row>
    <row r="152" spans="2:51" s="14" customFormat="1" ht="10.2">
      <c r="B152" s="179"/>
      <c r="D152" s="154" t="s">
        <v>177</v>
      </c>
      <c r="E152" s="180" t="s">
        <v>1</v>
      </c>
      <c r="F152" s="181" t="s">
        <v>179</v>
      </c>
      <c r="H152" s="182">
        <v>17.15</v>
      </c>
      <c r="L152" s="179"/>
      <c r="M152" s="183"/>
      <c r="N152" s="184"/>
      <c r="O152" s="184"/>
      <c r="P152" s="184"/>
      <c r="Q152" s="184"/>
      <c r="R152" s="184"/>
      <c r="S152" s="184"/>
      <c r="T152" s="185"/>
      <c r="AT152" s="180" t="s">
        <v>177</v>
      </c>
      <c r="AU152" s="180" t="s">
        <v>120</v>
      </c>
      <c r="AV152" s="14" t="s">
        <v>180</v>
      </c>
      <c r="AW152" s="14" t="s">
        <v>27</v>
      </c>
      <c r="AX152" s="14" t="s">
        <v>78</v>
      </c>
      <c r="AY152" s="180" t="s">
        <v>121</v>
      </c>
    </row>
    <row r="153" spans="1:65" s="2" customFormat="1" ht="44.25" customHeight="1">
      <c r="A153" s="28"/>
      <c r="B153" s="140"/>
      <c r="C153" s="158" t="s">
        <v>201</v>
      </c>
      <c r="D153" s="158" t="s">
        <v>133</v>
      </c>
      <c r="E153" s="159" t="s">
        <v>202</v>
      </c>
      <c r="F153" s="160" t="s">
        <v>203</v>
      </c>
      <c r="G153" s="161" t="s">
        <v>175</v>
      </c>
      <c r="H153" s="162">
        <v>19.465</v>
      </c>
      <c r="I153" s="163">
        <v>707.74</v>
      </c>
      <c r="J153" s="163">
        <f>ROUND(I153*H153,2)</f>
        <v>13776.16</v>
      </c>
      <c r="K153" s="164"/>
      <c r="L153" s="165"/>
      <c r="M153" s="166" t="s">
        <v>1</v>
      </c>
      <c r="N153" s="167" t="s">
        <v>36</v>
      </c>
      <c r="O153" s="150">
        <v>0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2" t="s">
        <v>136</v>
      </c>
      <c r="AT153" s="152" t="s">
        <v>133</v>
      </c>
      <c r="AU153" s="152" t="s">
        <v>120</v>
      </c>
      <c r="AY153" s="16" t="s">
        <v>121</v>
      </c>
      <c r="BE153" s="153">
        <f>IF(N153="základní",J153,0)</f>
        <v>0</v>
      </c>
      <c r="BF153" s="153">
        <f>IF(N153="snížená",J153,0)</f>
        <v>13776.16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6" t="s">
        <v>120</v>
      </c>
      <c r="BK153" s="153">
        <f>ROUND(I153*H153,2)</f>
        <v>13776.16</v>
      </c>
      <c r="BL153" s="16" t="s">
        <v>129</v>
      </c>
      <c r="BM153" s="152" t="s">
        <v>204</v>
      </c>
    </row>
    <row r="154" spans="1:47" s="2" customFormat="1" ht="28.8">
      <c r="A154" s="28"/>
      <c r="B154" s="29"/>
      <c r="C154" s="28"/>
      <c r="D154" s="154" t="s">
        <v>131</v>
      </c>
      <c r="E154" s="28"/>
      <c r="F154" s="155" t="s">
        <v>203</v>
      </c>
      <c r="G154" s="28"/>
      <c r="H154" s="28"/>
      <c r="I154" s="28"/>
      <c r="J154" s="28"/>
      <c r="K154" s="28"/>
      <c r="L154" s="29"/>
      <c r="M154" s="156"/>
      <c r="N154" s="157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131</v>
      </c>
      <c r="AU154" s="16" t="s">
        <v>120</v>
      </c>
    </row>
    <row r="155" spans="2:51" s="13" customFormat="1" ht="10.2">
      <c r="B155" s="172"/>
      <c r="D155" s="154" t="s">
        <v>177</v>
      </c>
      <c r="E155" s="173" t="s">
        <v>1</v>
      </c>
      <c r="F155" s="174" t="s">
        <v>205</v>
      </c>
      <c r="H155" s="175">
        <v>19.465</v>
      </c>
      <c r="L155" s="172"/>
      <c r="M155" s="176"/>
      <c r="N155" s="177"/>
      <c r="O155" s="177"/>
      <c r="P155" s="177"/>
      <c r="Q155" s="177"/>
      <c r="R155" s="177"/>
      <c r="S155" s="177"/>
      <c r="T155" s="178"/>
      <c r="AT155" s="173" t="s">
        <v>177</v>
      </c>
      <c r="AU155" s="173" t="s">
        <v>120</v>
      </c>
      <c r="AV155" s="13" t="s">
        <v>120</v>
      </c>
      <c r="AW155" s="13" t="s">
        <v>27</v>
      </c>
      <c r="AX155" s="13" t="s">
        <v>70</v>
      </c>
      <c r="AY155" s="173" t="s">
        <v>121</v>
      </c>
    </row>
    <row r="156" spans="2:51" s="14" customFormat="1" ht="10.2">
      <c r="B156" s="179"/>
      <c r="D156" s="154" t="s">
        <v>177</v>
      </c>
      <c r="E156" s="180" t="s">
        <v>1</v>
      </c>
      <c r="F156" s="181" t="s">
        <v>179</v>
      </c>
      <c r="H156" s="182">
        <v>19.465</v>
      </c>
      <c r="L156" s="179"/>
      <c r="M156" s="183"/>
      <c r="N156" s="184"/>
      <c r="O156" s="184"/>
      <c r="P156" s="184"/>
      <c r="Q156" s="184"/>
      <c r="R156" s="184"/>
      <c r="S156" s="184"/>
      <c r="T156" s="185"/>
      <c r="AT156" s="180" t="s">
        <v>177</v>
      </c>
      <c r="AU156" s="180" t="s">
        <v>120</v>
      </c>
      <c r="AV156" s="14" t="s">
        <v>180</v>
      </c>
      <c r="AW156" s="14" t="s">
        <v>27</v>
      </c>
      <c r="AX156" s="14" t="s">
        <v>78</v>
      </c>
      <c r="AY156" s="180" t="s">
        <v>121</v>
      </c>
    </row>
    <row r="157" spans="1:65" s="2" customFormat="1" ht="24.15" customHeight="1">
      <c r="A157" s="28"/>
      <c r="B157" s="140"/>
      <c r="C157" s="141" t="s">
        <v>206</v>
      </c>
      <c r="D157" s="141" t="s">
        <v>125</v>
      </c>
      <c r="E157" s="142" t="s">
        <v>207</v>
      </c>
      <c r="F157" s="143" t="s">
        <v>208</v>
      </c>
      <c r="G157" s="144" t="s">
        <v>175</v>
      </c>
      <c r="H157" s="145">
        <v>17.15</v>
      </c>
      <c r="I157" s="146">
        <v>16.11</v>
      </c>
      <c r="J157" s="146">
        <f>ROUND(I157*H157,2)</f>
        <v>276.29</v>
      </c>
      <c r="K157" s="147"/>
      <c r="L157" s="29"/>
      <c r="M157" s="148" t="s">
        <v>1</v>
      </c>
      <c r="N157" s="149" t="s">
        <v>36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129</v>
      </c>
      <c r="AT157" s="152" t="s">
        <v>125</v>
      </c>
      <c r="AU157" s="152" t="s">
        <v>120</v>
      </c>
      <c r="AY157" s="16" t="s">
        <v>121</v>
      </c>
      <c r="BE157" s="153">
        <f>IF(N157="základní",J157,0)</f>
        <v>0</v>
      </c>
      <c r="BF157" s="153">
        <f>IF(N157="snížená",J157,0)</f>
        <v>276.29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6" t="s">
        <v>120</v>
      </c>
      <c r="BK157" s="153">
        <f>ROUND(I157*H157,2)</f>
        <v>276.29</v>
      </c>
      <c r="BL157" s="16" t="s">
        <v>129</v>
      </c>
      <c r="BM157" s="152" t="s">
        <v>209</v>
      </c>
    </row>
    <row r="158" spans="1:47" s="2" customFormat="1" ht="19.2">
      <c r="A158" s="28"/>
      <c r="B158" s="29"/>
      <c r="C158" s="28"/>
      <c r="D158" s="154" t="s">
        <v>131</v>
      </c>
      <c r="E158" s="28"/>
      <c r="F158" s="155" t="s">
        <v>208</v>
      </c>
      <c r="G158" s="28"/>
      <c r="H158" s="28"/>
      <c r="I158" s="28"/>
      <c r="J158" s="28"/>
      <c r="K158" s="28"/>
      <c r="L158" s="29"/>
      <c r="M158" s="156"/>
      <c r="N158" s="157"/>
      <c r="O158" s="54"/>
      <c r="P158" s="54"/>
      <c r="Q158" s="54"/>
      <c r="R158" s="54"/>
      <c r="S158" s="54"/>
      <c r="T158" s="5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T158" s="16" t="s">
        <v>131</v>
      </c>
      <c r="AU158" s="16" t="s">
        <v>120</v>
      </c>
    </row>
    <row r="159" spans="2:51" s="13" customFormat="1" ht="10.2">
      <c r="B159" s="172"/>
      <c r="D159" s="154" t="s">
        <v>177</v>
      </c>
      <c r="E159" s="173" t="s">
        <v>1</v>
      </c>
      <c r="F159" s="174" t="s">
        <v>200</v>
      </c>
      <c r="H159" s="175">
        <v>17.15</v>
      </c>
      <c r="L159" s="172"/>
      <c r="M159" s="176"/>
      <c r="N159" s="177"/>
      <c r="O159" s="177"/>
      <c r="P159" s="177"/>
      <c r="Q159" s="177"/>
      <c r="R159" s="177"/>
      <c r="S159" s="177"/>
      <c r="T159" s="178"/>
      <c r="AT159" s="173" t="s">
        <v>177</v>
      </c>
      <c r="AU159" s="173" t="s">
        <v>120</v>
      </c>
      <c r="AV159" s="13" t="s">
        <v>120</v>
      </c>
      <c r="AW159" s="13" t="s">
        <v>27</v>
      </c>
      <c r="AX159" s="13" t="s">
        <v>78</v>
      </c>
      <c r="AY159" s="173" t="s">
        <v>121</v>
      </c>
    </row>
    <row r="160" spans="1:65" s="2" customFormat="1" ht="16.5" customHeight="1">
      <c r="A160" s="28"/>
      <c r="B160" s="140"/>
      <c r="C160" s="158" t="s">
        <v>210</v>
      </c>
      <c r="D160" s="158" t="s">
        <v>133</v>
      </c>
      <c r="E160" s="159" t="s">
        <v>211</v>
      </c>
      <c r="F160" s="160" t="s">
        <v>212</v>
      </c>
      <c r="G160" s="161" t="s">
        <v>175</v>
      </c>
      <c r="H160" s="162">
        <v>19.465</v>
      </c>
      <c r="I160" s="163">
        <v>10.48</v>
      </c>
      <c r="J160" s="163">
        <f>ROUND(I160*H160,2)</f>
        <v>203.99</v>
      </c>
      <c r="K160" s="164"/>
      <c r="L160" s="165"/>
      <c r="M160" s="166" t="s">
        <v>1</v>
      </c>
      <c r="N160" s="167" t="s">
        <v>36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2" t="s">
        <v>136</v>
      </c>
      <c r="AT160" s="152" t="s">
        <v>133</v>
      </c>
      <c r="AU160" s="152" t="s">
        <v>120</v>
      </c>
      <c r="AY160" s="16" t="s">
        <v>121</v>
      </c>
      <c r="BE160" s="153">
        <f>IF(N160="základní",J160,0)</f>
        <v>0</v>
      </c>
      <c r="BF160" s="153">
        <f>IF(N160="snížená",J160,0)</f>
        <v>203.99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6" t="s">
        <v>120</v>
      </c>
      <c r="BK160" s="153">
        <f>ROUND(I160*H160,2)</f>
        <v>203.99</v>
      </c>
      <c r="BL160" s="16" t="s">
        <v>129</v>
      </c>
      <c r="BM160" s="152" t="s">
        <v>213</v>
      </c>
    </row>
    <row r="161" spans="1:47" s="2" customFormat="1" ht="10.2">
      <c r="A161" s="28"/>
      <c r="B161" s="29"/>
      <c r="C161" s="28"/>
      <c r="D161" s="154" t="s">
        <v>131</v>
      </c>
      <c r="E161" s="28"/>
      <c r="F161" s="155" t="s">
        <v>212</v>
      </c>
      <c r="G161" s="28"/>
      <c r="H161" s="28"/>
      <c r="I161" s="28"/>
      <c r="J161" s="28"/>
      <c r="K161" s="28"/>
      <c r="L161" s="29"/>
      <c r="M161" s="156"/>
      <c r="N161" s="157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131</v>
      </c>
      <c r="AU161" s="16" t="s">
        <v>120</v>
      </c>
    </row>
    <row r="162" spans="2:51" s="13" customFormat="1" ht="10.2">
      <c r="B162" s="172"/>
      <c r="D162" s="154" t="s">
        <v>177</v>
      </c>
      <c r="E162" s="173" t="s">
        <v>1</v>
      </c>
      <c r="F162" s="174" t="s">
        <v>205</v>
      </c>
      <c r="H162" s="175">
        <v>19.465</v>
      </c>
      <c r="L162" s="172"/>
      <c r="M162" s="176"/>
      <c r="N162" s="177"/>
      <c r="O162" s="177"/>
      <c r="P162" s="177"/>
      <c r="Q162" s="177"/>
      <c r="R162" s="177"/>
      <c r="S162" s="177"/>
      <c r="T162" s="178"/>
      <c r="AT162" s="173" t="s">
        <v>177</v>
      </c>
      <c r="AU162" s="173" t="s">
        <v>120</v>
      </c>
      <c r="AV162" s="13" t="s">
        <v>120</v>
      </c>
      <c r="AW162" s="13" t="s">
        <v>27</v>
      </c>
      <c r="AX162" s="13" t="s">
        <v>78</v>
      </c>
      <c r="AY162" s="173" t="s">
        <v>121</v>
      </c>
    </row>
    <row r="163" spans="2:63" s="12" customFormat="1" ht="22.8" customHeight="1">
      <c r="B163" s="128"/>
      <c r="D163" s="129" t="s">
        <v>69</v>
      </c>
      <c r="E163" s="138" t="s">
        <v>214</v>
      </c>
      <c r="F163" s="138" t="s">
        <v>215</v>
      </c>
      <c r="J163" s="139">
        <f>BK163</f>
        <v>-20627.86</v>
      </c>
      <c r="L163" s="128"/>
      <c r="M163" s="132"/>
      <c r="N163" s="133"/>
      <c r="O163" s="133"/>
      <c r="P163" s="134">
        <f>SUM(P164:P171)</f>
        <v>0</v>
      </c>
      <c r="Q163" s="133"/>
      <c r="R163" s="134">
        <f>SUM(R164:R171)</f>
        <v>0</v>
      </c>
      <c r="S163" s="133"/>
      <c r="T163" s="135">
        <f>SUM(T164:T171)</f>
        <v>0</v>
      </c>
      <c r="AR163" s="129" t="s">
        <v>120</v>
      </c>
      <c r="AT163" s="136" t="s">
        <v>69</v>
      </c>
      <c r="AU163" s="136" t="s">
        <v>78</v>
      </c>
      <c r="AY163" s="129" t="s">
        <v>121</v>
      </c>
      <c r="BK163" s="137">
        <f>SUM(BK164:BK171)</f>
        <v>-20627.86</v>
      </c>
    </row>
    <row r="164" spans="1:65" s="2" customFormat="1" ht="24.15" customHeight="1">
      <c r="A164" s="28"/>
      <c r="B164" s="140"/>
      <c r="C164" s="141" t="s">
        <v>216</v>
      </c>
      <c r="D164" s="141" t="s">
        <v>125</v>
      </c>
      <c r="E164" s="142" t="s">
        <v>217</v>
      </c>
      <c r="F164" s="143" t="s">
        <v>218</v>
      </c>
      <c r="G164" s="144" t="s">
        <v>175</v>
      </c>
      <c r="H164" s="145">
        <v>-25.86</v>
      </c>
      <c r="I164" s="146">
        <v>88.35</v>
      </c>
      <c r="J164" s="146">
        <f>ROUND(I164*H164,2)</f>
        <v>-2284.73</v>
      </c>
      <c r="K164" s="147"/>
      <c r="L164" s="29"/>
      <c r="M164" s="148" t="s">
        <v>1</v>
      </c>
      <c r="N164" s="149" t="s">
        <v>36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2" t="s">
        <v>129</v>
      </c>
      <c r="AT164" s="152" t="s">
        <v>125</v>
      </c>
      <c r="AU164" s="152" t="s">
        <v>120</v>
      </c>
      <c r="AY164" s="16" t="s">
        <v>121</v>
      </c>
      <c r="BE164" s="153">
        <f>IF(N164="základní",J164,0)</f>
        <v>0</v>
      </c>
      <c r="BF164" s="153">
        <f>IF(N164="snížená",J164,0)</f>
        <v>-2284.73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6" t="s">
        <v>120</v>
      </c>
      <c r="BK164" s="153">
        <f>ROUND(I164*H164,2)</f>
        <v>-2284.73</v>
      </c>
      <c r="BL164" s="16" t="s">
        <v>129</v>
      </c>
      <c r="BM164" s="152" t="s">
        <v>219</v>
      </c>
    </row>
    <row r="165" spans="1:47" s="2" customFormat="1" ht="19.2">
      <c r="A165" s="28"/>
      <c r="B165" s="29"/>
      <c r="C165" s="28"/>
      <c r="D165" s="154" t="s">
        <v>131</v>
      </c>
      <c r="E165" s="28"/>
      <c r="F165" s="155" t="s">
        <v>218</v>
      </c>
      <c r="G165" s="28"/>
      <c r="H165" s="28"/>
      <c r="I165" s="28"/>
      <c r="J165" s="28"/>
      <c r="K165" s="28"/>
      <c r="L165" s="29"/>
      <c r="M165" s="156"/>
      <c r="N165" s="157"/>
      <c r="O165" s="54"/>
      <c r="P165" s="54"/>
      <c r="Q165" s="54"/>
      <c r="R165" s="54"/>
      <c r="S165" s="54"/>
      <c r="T165" s="55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T165" s="16" t="s">
        <v>131</v>
      </c>
      <c r="AU165" s="16" t="s">
        <v>120</v>
      </c>
    </row>
    <row r="166" spans="1:65" s="2" customFormat="1" ht="21.75" customHeight="1">
      <c r="A166" s="28"/>
      <c r="B166" s="140"/>
      <c r="C166" s="158" t="s">
        <v>220</v>
      </c>
      <c r="D166" s="158" t="s">
        <v>133</v>
      </c>
      <c r="E166" s="159" t="s">
        <v>221</v>
      </c>
      <c r="F166" s="160" t="s">
        <v>222</v>
      </c>
      <c r="G166" s="161" t="s">
        <v>175</v>
      </c>
      <c r="H166" s="162">
        <v>-28.446</v>
      </c>
      <c r="I166" s="163">
        <v>240.9</v>
      </c>
      <c r="J166" s="163">
        <f>ROUND(I166*H166,2)</f>
        <v>-6852.64</v>
      </c>
      <c r="K166" s="164"/>
      <c r="L166" s="165"/>
      <c r="M166" s="166" t="s">
        <v>1</v>
      </c>
      <c r="N166" s="167" t="s">
        <v>36</v>
      </c>
      <c r="O166" s="150">
        <v>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2" t="s">
        <v>136</v>
      </c>
      <c r="AT166" s="152" t="s">
        <v>133</v>
      </c>
      <c r="AU166" s="152" t="s">
        <v>120</v>
      </c>
      <c r="AY166" s="16" t="s">
        <v>121</v>
      </c>
      <c r="BE166" s="153">
        <f>IF(N166="základní",J166,0)</f>
        <v>0</v>
      </c>
      <c r="BF166" s="153">
        <f>IF(N166="snížená",J166,0)</f>
        <v>-6852.64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6" t="s">
        <v>120</v>
      </c>
      <c r="BK166" s="153">
        <f>ROUND(I166*H166,2)</f>
        <v>-6852.64</v>
      </c>
      <c r="BL166" s="16" t="s">
        <v>129</v>
      </c>
      <c r="BM166" s="152" t="s">
        <v>223</v>
      </c>
    </row>
    <row r="167" spans="1:47" s="2" customFormat="1" ht="10.2">
      <c r="A167" s="28"/>
      <c r="B167" s="29"/>
      <c r="C167" s="28"/>
      <c r="D167" s="154" t="s">
        <v>131</v>
      </c>
      <c r="E167" s="28"/>
      <c r="F167" s="155" t="s">
        <v>222</v>
      </c>
      <c r="G167" s="28"/>
      <c r="H167" s="28"/>
      <c r="I167" s="28"/>
      <c r="J167" s="28"/>
      <c r="K167" s="28"/>
      <c r="L167" s="29"/>
      <c r="M167" s="156"/>
      <c r="N167" s="157"/>
      <c r="O167" s="54"/>
      <c r="P167" s="54"/>
      <c r="Q167" s="54"/>
      <c r="R167" s="54"/>
      <c r="S167" s="54"/>
      <c r="T167" s="5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131</v>
      </c>
      <c r="AU167" s="16" t="s">
        <v>120</v>
      </c>
    </row>
    <row r="168" spans="1:65" s="2" customFormat="1" ht="24.15" customHeight="1">
      <c r="A168" s="28"/>
      <c r="B168" s="140"/>
      <c r="C168" s="141" t="s">
        <v>224</v>
      </c>
      <c r="D168" s="141" t="s">
        <v>125</v>
      </c>
      <c r="E168" s="142" t="s">
        <v>225</v>
      </c>
      <c r="F168" s="143" t="s">
        <v>226</v>
      </c>
      <c r="G168" s="144" t="s">
        <v>175</v>
      </c>
      <c r="H168" s="145">
        <v>-13.62</v>
      </c>
      <c r="I168" s="146">
        <v>223.27</v>
      </c>
      <c r="J168" s="146">
        <f>ROUND(I168*H168,2)</f>
        <v>-3040.94</v>
      </c>
      <c r="K168" s="147"/>
      <c r="L168" s="29"/>
      <c r="M168" s="148" t="s">
        <v>1</v>
      </c>
      <c r="N168" s="149" t="s">
        <v>36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2" t="s">
        <v>129</v>
      </c>
      <c r="AT168" s="152" t="s">
        <v>125</v>
      </c>
      <c r="AU168" s="152" t="s">
        <v>120</v>
      </c>
      <c r="AY168" s="16" t="s">
        <v>121</v>
      </c>
      <c r="BE168" s="153">
        <f>IF(N168="základní",J168,0)</f>
        <v>0</v>
      </c>
      <c r="BF168" s="153">
        <f>IF(N168="snížená",J168,0)</f>
        <v>-3040.94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6" t="s">
        <v>120</v>
      </c>
      <c r="BK168" s="153">
        <f>ROUND(I168*H168,2)</f>
        <v>-3040.94</v>
      </c>
      <c r="BL168" s="16" t="s">
        <v>129</v>
      </c>
      <c r="BM168" s="152" t="s">
        <v>227</v>
      </c>
    </row>
    <row r="169" spans="1:47" s="2" customFormat="1" ht="19.2">
      <c r="A169" s="28"/>
      <c r="B169" s="29"/>
      <c r="C169" s="28"/>
      <c r="D169" s="154" t="s">
        <v>131</v>
      </c>
      <c r="E169" s="28"/>
      <c r="F169" s="155" t="s">
        <v>226</v>
      </c>
      <c r="G169" s="28"/>
      <c r="H169" s="28"/>
      <c r="I169" s="28"/>
      <c r="J169" s="28"/>
      <c r="K169" s="28"/>
      <c r="L169" s="29"/>
      <c r="M169" s="156"/>
      <c r="N169" s="157"/>
      <c r="O169" s="54"/>
      <c r="P169" s="54"/>
      <c r="Q169" s="54"/>
      <c r="R169" s="54"/>
      <c r="S169" s="54"/>
      <c r="T169" s="5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6" t="s">
        <v>131</v>
      </c>
      <c r="AU169" s="16" t="s">
        <v>120</v>
      </c>
    </row>
    <row r="170" spans="1:65" s="2" customFormat="1" ht="37.8" customHeight="1">
      <c r="A170" s="28"/>
      <c r="B170" s="140"/>
      <c r="C170" s="158" t="s">
        <v>228</v>
      </c>
      <c r="D170" s="158" t="s">
        <v>133</v>
      </c>
      <c r="E170" s="159" t="s">
        <v>229</v>
      </c>
      <c r="F170" s="160" t="s">
        <v>230</v>
      </c>
      <c r="G170" s="161" t="s">
        <v>175</v>
      </c>
      <c r="H170" s="162">
        <v>-14.982</v>
      </c>
      <c r="I170" s="163">
        <v>563.98</v>
      </c>
      <c r="J170" s="163">
        <f>ROUND(I170*H170,2)</f>
        <v>-8449.55</v>
      </c>
      <c r="K170" s="164"/>
      <c r="L170" s="165"/>
      <c r="M170" s="166" t="s">
        <v>1</v>
      </c>
      <c r="N170" s="167" t="s">
        <v>36</v>
      </c>
      <c r="O170" s="150">
        <v>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2" t="s">
        <v>136</v>
      </c>
      <c r="AT170" s="152" t="s">
        <v>133</v>
      </c>
      <c r="AU170" s="152" t="s">
        <v>120</v>
      </c>
      <c r="AY170" s="16" t="s">
        <v>121</v>
      </c>
      <c r="BE170" s="153">
        <f>IF(N170="základní",J170,0)</f>
        <v>0</v>
      </c>
      <c r="BF170" s="153">
        <f>IF(N170="snížená",J170,0)</f>
        <v>-8449.55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6" t="s">
        <v>120</v>
      </c>
      <c r="BK170" s="153">
        <f>ROUND(I170*H170,2)</f>
        <v>-8449.55</v>
      </c>
      <c r="BL170" s="16" t="s">
        <v>129</v>
      </c>
      <c r="BM170" s="152" t="s">
        <v>231</v>
      </c>
    </row>
    <row r="171" spans="1:47" s="2" customFormat="1" ht="28.8">
      <c r="A171" s="28"/>
      <c r="B171" s="29"/>
      <c r="C171" s="28"/>
      <c r="D171" s="154" t="s">
        <v>131</v>
      </c>
      <c r="E171" s="28"/>
      <c r="F171" s="155" t="s">
        <v>230</v>
      </c>
      <c r="G171" s="28"/>
      <c r="H171" s="28"/>
      <c r="I171" s="28"/>
      <c r="J171" s="28"/>
      <c r="K171" s="28"/>
      <c r="L171" s="29"/>
      <c r="M171" s="156"/>
      <c r="N171" s="157"/>
      <c r="O171" s="54"/>
      <c r="P171" s="54"/>
      <c r="Q171" s="54"/>
      <c r="R171" s="54"/>
      <c r="S171" s="54"/>
      <c r="T171" s="5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131</v>
      </c>
      <c r="AU171" s="16" t="s">
        <v>120</v>
      </c>
    </row>
    <row r="172" spans="2:63" s="12" customFormat="1" ht="22.8" customHeight="1">
      <c r="B172" s="128"/>
      <c r="D172" s="129" t="s">
        <v>69</v>
      </c>
      <c r="E172" s="138" t="s">
        <v>232</v>
      </c>
      <c r="F172" s="138" t="s">
        <v>233</v>
      </c>
      <c r="J172" s="139">
        <f>BK172</f>
        <v>23623.860000000004</v>
      </c>
      <c r="L172" s="128"/>
      <c r="M172" s="132"/>
      <c r="N172" s="133"/>
      <c r="O172" s="133"/>
      <c r="P172" s="134">
        <f>SUM(P173:P192)</f>
        <v>0</v>
      </c>
      <c r="Q172" s="133"/>
      <c r="R172" s="134">
        <f>SUM(R173:R192)</f>
        <v>0</v>
      </c>
      <c r="S172" s="133"/>
      <c r="T172" s="135">
        <f>SUM(T173:T192)</f>
        <v>0</v>
      </c>
      <c r="AR172" s="129" t="s">
        <v>120</v>
      </c>
      <c r="AT172" s="136" t="s">
        <v>69</v>
      </c>
      <c r="AU172" s="136" t="s">
        <v>78</v>
      </c>
      <c r="AY172" s="129" t="s">
        <v>121</v>
      </c>
      <c r="BK172" s="137">
        <f>SUM(BK173:BK192)</f>
        <v>23623.860000000004</v>
      </c>
    </row>
    <row r="173" spans="1:65" s="2" customFormat="1" ht="33" customHeight="1">
      <c r="A173" s="28"/>
      <c r="B173" s="140"/>
      <c r="C173" s="141" t="s">
        <v>234</v>
      </c>
      <c r="D173" s="141" t="s">
        <v>125</v>
      </c>
      <c r="E173" s="142" t="s">
        <v>235</v>
      </c>
      <c r="F173" s="143" t="s">
        <v>236</v>
      </c>
      <c r="G173" s="144" t="s">
        <v>175</v>
      </c>
      <c r="H173" s="145">
        <v>20.66</v>
      </c>
      <c r="I173" s="146">
        <v>705.85</v>
      </c>
      <c r="J173" s="146">
        <f>ROUND(I173*H173,2)</f>
        <v>14582.86</v>
      </c>
      <c r="K173" s="147"/>
      <c r="L173" s="29"/>
      <c r="M173" s="148" t="s">
        <v>1</v>
      </c>
      <c r="N173" s="149" t="s">
        <v>36</v>
      </c>
      <c r="O173" s="150">
        <v>0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2" t="s">
        <v>129</v>
      </c>
      <c r="AT173" s="152" t="s">
        <v>125</v>
      </c>
      <c r="AU173" s="152" t="s">
        <v>120</v>
      </c>
      <c r="AY173" s="16" t="s">
        <v>121</v>
      </c>
      <c r="BE173" s="153">
        <f>IF(N173="základní",J173,0)</f>
        <v>0</v>
      </c>
      <c r="BF173" s="153">
        <f>IF(N173="snížená",J173,0)</f>
        <v>14582.86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6" t="s">
        <v>120</v>
      </c>
      <c r="BK173" s="153">
        <f>ROUND(I173*H173,2)</f>
        <v>14582.86</v>
      </c>
      <c r="BL173" s="16" t="s">
        <v>129</v>
      </c>
      <c r="BM173" s="152" t="s">
        <v>237</v>
      </c>
    </row>
    <row r="174" spans="1:47" s="2" customFormat="1" ht="19.2">
      <c r="A174" s="28"/>
      <c r="B174" s="29"/>
      <c r="C174" s="28"/>
      <c r="D174" s="154" t="s">
        <v>131</v>
      </c>
      <c r="E174" s="28"/>
      <c r="F174" s="155" t="s">
        <v>236</v>
      </c>
      <c r="G174" s="28"/>
      <c r="H174" s="28"/>
      <c r="I174" s="28"/>
      <c r="J174" s="28"/>
      <c r="K174" s="28"/>
      <c r="L174" s="29"/>
      <c r="M174" s="156"/>
      <c r="N174" s="157"/>
      <c r="O174" s="54"/>
      <c r="P174" s="54"/>
      <c r="Q174" s="54"/>
      <c r="R174" s="54"/>
      <c r="S174" s="54"/>
      <c r="T174" s="55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T174" s="16" t="s">
        <v>131</v>
      </c>
      <c r="AU174" s="16" t="s">
        <v>120</v>
      </c>
    </row>
    <row r="175" spans="2:51" s="13" customFormat="1" ht="10.2">
      <c r="B175" s="172"/>
      <c r="D175" s="154" t="s">
        <v>177</v>
      </c>
      <c r="E175" s="173" t="s">
        <v>1</v>
      </c>
      <c r="F175" s="174" t="s">
        <v>238</v>
      </c>
      <c r="H175" s="175">
        <v>20.66</v>
      </c>
      <c r="L175" s="172"/>
      <c r="M175" s="176"/>
      <c r="N175" s="177"/>
      <c r="O175" s="177"/>
      <c r="P175" s="177"/>
      <c r="Q175" s="177"/>
      <c r="R175" s="177"/>
      <c r="S175" s="177"/>
      <c r="T175" s="178"/>
      <c r="AT175" s="173" t="s">
        <v>177</v>
      </c>
      <c r="AU175" s="173" t="s">
        <v>120</v>
      </c>
      <c r="AV175" s="13" t="s">
        <v>120</v>
      </c>
      <c r="AW175" s="13" t="s">
        <v>27</v>
      </c>
      <c r="AX175" s="13" t="s">
        <v>70</v>
      </c>
      <c r="AY175" s="173" t="s">
        <v>121</v>
      </c>
    </row>
    <row r="176" spans="2:51" s="14" customFormat="1" ht="10.2">
      <c r="B176" s="179"/>
      <c r="D176" s="154" t="s">
        <v>177</v>
      </c>
      <c r="E176" s="180" t="s">
        <v>1</v>
      </c>
      <c r="F176" s="181" t="s">
        <v>179</v>
      </c>
      <c r="H176" s="182">
        <v>20.66</v>
      </c>
      <c r="L176" s="179"/>
      <c r="M176" s="183"/>
      <c r="N176" s="184"/>
      <c r="O176" s="184"/>
      <c r="P176" s="184"/>
      <c r="Q176" s="184"/>
      <c r="R176" s="184"/>
      <c r="S176" s="184"/>
      <c r="T176" s="185"/>
      <c r="AT176" s="180" t="s">
        <v>177</v>
      </c>
      <c r="AU176" s="180" t="s">
        <v>120</v>
      </c>
      <c r="AV176" s="14" t="s">
        <v>180</v>
      </c>
      <c r="AW176" s="14" t="s">
        <v>27</v>
      </c>
      <c r="AX176" s="14" t="s">
        <v>78</v>
      </c>
      <c r="AY176" s="180" t="s">
        <v>121</v>
      </c>
    </row>
    <row r="177" spans="1:65" s="2" customFormat="1" ht="16.5" customHeight="1">
      <c r="A177" s="28"/>
      <c r="B177" s="140"/>
      <c r="C177" s="158" t="s">
        <v>239</v>
      </c>
      <c r="D177" s="158" t="s">
        <v>133</v>
      </c>
      <c r="E177" s="159" t="s">
        <v>240</v>
      </c>
      <c r="F177" s="160" t="s">
        <v>241</v>
      </c>
      <c r="G177" s="161" t="s">
        <v>175</v>
      </c>
      <c r="H177" s="162">
        <v>20.16</v>
      </c>
      <c r="I177" s="163">
        <v>279.97</v>
      </c>
      <c r="J177" s="163">
        <f>ROUND(I177*H177,2)</f>
        <v>5644.2</v>
      </c>
      <c r="K177" s="164"/>
      <c r="L177" s="165"/>
      <c r="M177" s="166" t="s">
        <v>1</v>
      </c>
      <c r="N177" s="167" t="s">
        <v>36</v>
      </c>
      <c r="O177" s="150">
        <v>0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2" t="s">
        <v>136</v>
      </c>
      <c r="AT177" s="152" t="s">
        <v>133</v>
      </c>
      <c r="AU177" s="152" t="s">
        <v>120</v>
      </c>
      <c r="AY177" s="16" t="s">
        <v>121</v>
      </c>
      <c r="BE177" s="153">
        <f>IF(N177="základní",J177,0)</f>
        <v>0</v>
      </c>
      <c r="BF177" s="153">
        <f>IF(N177="snížená",J177,0)</f>
        <v>5644.2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6" t="s">
        <v>120</v>
      </c>
      <c r="BK177" s="153">
        <f>ROUND(I177*H177,2)</f>
        <v>5644.2</v>
      </c>
      <c r="BL177" s="16" t="s">
        <v>129</v>
      </c>
      <c r="BM177" s="152" t="s">
        <v>242</v>
      </c>
    </row>
    <row r="178" spans="1:47" s="2" customFormat="1" ht="10.2">
      <c r="A178" s="28"/>
      <c r="B178" s="29"/>
      <c r="C178" s="28"/>
      <c r="D178" s="154" t="s">
        <v>131</v>
      </c>
      <c r="E178" s="28"/>
      <c r="F178" s="155" t="s">
        <v>241</v>
      </c>
      <c r="G178" s="28"/>
      <c r="H178" s="28"/>
      <c r="I178" s="28"/>
      <c r="J178" s="28"/>
      <c r="K178" s="28"/>
      <c r="L178" s="29"/>
      <c r="M178" s="156"/>
      <c r="N178" s="157"/>
      <c r="O178" s="54"/>
      <c r="P178" s="54"/>
      <c r="Q178" s="54"/>
      <c r="R178" s="54"/>
      <c r="S178" s="54"/>
      <c r="T178" s="55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T178" s="16" t="s">
        <v>131</v>
      </c>
      <c r="AU178" s="16" t="s">
        <v>120</v>
      </c>
    </row>
    <row r="179" spans="2:51" s="13" customFormat="1" ht="10.2">
      <c r="B179" s="172"/>
      <c r="D179" s="154" t="s">
        <v>177</v>
      </c>
      <c r="E179" s="173" t="s">
        <v>1</v>
      </c>
      <c r="F179" s="174" t="s">
        <v>243</v>
      </c>
      <c r="H179" s="175">
        <v>20.16</v>
      </c>
      <c r="L179" s="172"/>
      <c r="M179" s="176"/>
      <c r="N179" s="177"/>
      <c r="O179" s="177"/>
      <c r="P179" s="177"/>
      <c r="Q179" s="177"/>
      <c r="R179" s="177"/>
      <c r="S179" s="177"/>
      <c r="T179" s="178"/>
      <c r="AT179" s="173" t="s">
        <v>177</v>
      </c>
      <c r="AU179" s="173" t="s">
        <v>120</v>
      </c>
      <c r="AV179" s="13" t="s">
        <v>120</v>
      </c>
      <c r="AW179" s="13" t="s">
        <v>27</v>
      </c>
      <c r="AX179" s="13" t="s">
        <v>70</v>
      </c>
      <c r="AY179" s="173" t="s">
        <v>121</v>
      </c>
    </row>
    <row r="180" spans="2:51" s="14" customFormat="1" ht="10.2">
      <c r="B180" s="179"/>
      <c r="D180" s="154" t="s">
        <v>177</v>
      </c>
      <c r="E180" s="180" t="s">
        <v>1</v>
      </c>
      <c r="F180" s="181" t="s">
        <v>179</v>
      </c>
      <c r="H180" s="182">
        <v>20.16</v>
      </c>
      <c r="L180" s="179"/>
      <c r="M180" s="183"/>
      <c r="N180" s="184"/>
      <c r="O180" s="184"/>
      <c r="P180" s="184"/>
      <c r="Q180" s="184"/>
      <c r="R180" s="184"/>
      <c r="S180" s="184"/>
      <c r="T180" s="185"/>
      <c r="AT180" s="180" t="s">
        <v>177</v>
      </c>
      <c r="AU180" s="180" t="s">
        <v>120</v>
      </c>
      <c r="AV180" s="14" t="s">
        <v>180</v>
      </c>
      <c r="AW180" s="14" t="s">
        <v>27</v>
      </c>
      <c r="AX180" s="14" t="s">
        <v>78</v>
      </c>
      <c r="AY180" s="180" t="s">
        <v>121</v>
      </c>
    </row>
    <row r="181" spans="1:65" s="2" customFormat="1" ht="33" customHeight="1">
      <c r="A181" s="28"/>
      <c r="B181" s="140"/>
      <c r="C181" s="141" t="s">
        <v>244</v>
      </c>
      <c r="D181" s="141" t="s">
        <v>125</v>
      </c>
      <c r="E181" s="142" t="s">
        <v>245</v>
      </c>
      <c r="F181" s="143" t="s">
        <v>246</v>
      </c>
      <c r="G181" s="144" t="s">
        <v>175</v>
      </c>
      <c r="H181" s="145">
        <v>21.63</v>
      </c>
      <c r="I181" s="146">
        <v>64.2</v>
      </c>
      <c r="J181" s="146">
        <f>ROUND(I181*H181,2)</f>
        <v>1388.65</v>
      </c>
      <c r="K181" s="147"/>
      <c r="L181" s="29"/>
      <c r="M181" s="148" t="s">
        <v>1</v>
      </c>
      <c r="N181" s="149" t="s">
        <v>36</v>
      </c>
      <c r="O181" s="150">
        <v>0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2" t="s">
        <v>129</v>
      </c>
      <c r="AT181" s="152" t="s">
        <v>125</v>
      </c>
      <c r="AU181" s="152" t="s">
        <v>120</v>
      </c>
      <c r="AY181" s="16" t="s">
        <v>121</v>
      </c>
      <c r="BE181" s="153">
        <f>IF(N181="základní",J181,0)</f>
        <v>0</v>
      </c>
      <c r="BF181" s="153">
        <f>IF(N181="snížená",J181,0)</f>
        <v>1388.65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6" t="s">
        <v>120</v>
      </c>
      <c r="BK181" s="153">
        <f>ROUND(I181*H181,2)</f>
        <v>1388.65</v>
      </c>
      <c r="BL181" s="16" t="s">
        <v>129</v>
      </c>
      <c r="BM181" s="152" t="s">
        <v>247</v>
      </c>
    </row>
    <row r="182" spans="1:47" s="2" customFormat="1" ht="19.2">
      <c r="A182" s="28"/>
      <c r="B182" s="29"/>
      <c r="C182" s="28"/>
      <c r="D182" s="154" t="s">
        <v>131</v>
      </c>
      <c r="E182" s="28"/>
      <c r="F182" s="155" t="s">
        <v>246</v>
      </c>
      <c r="G182" s="28"/>
      <c r="H182" s="28"/>
      <c r="I182" s="28"/>
      <c r="J182" s="28"/>
      <c r="K182" s="28"/>
      <c r="L182" s="29"/>
      <c r="M182" s="156"/>
      <c r="N182" s="157"/>
      <c r="O182" s="54"/>
      <c r="P182" s="54"/>
      <c r="Q182" s="54"/>
      <c r="R182" s="54"/>
      <c r="S182" s="54"/>
      <c r="T182" s="55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T182" s="16" t="s">
        <v>131</v>
      </c>
      <c r="AU182" s="16" t="s">
        <v>120</v>
      </c>
    </row>
    <row r="183" spans="2:51" s="13" customFormat="1" ht="10.2">
      <c r="B183" s="172"/>
      <c r="D183" s="154" t="s">
        <v>177</v>
      </c>
      <c r="E183" s="173" t="s">
        <v>1</v>
      </c>
      <c r="F183" s="174" t="s">
        <v>248</v>
      </c>
      <c r="H183" s="175">
        <v>21.63</v>
      </c>
      <c r="L183" s="172"/>
      <c r="M183" s="176"/>
      <c r="N183" s="177"/>
      <c r="O183" s="177"/>
      <c r="P183" s="177"/>
      <c r="Q183" s="177"/>
      <c r="R183" s="177"/>
      <c r="S183" s="177"/>
      <c r="T183" s="178"/>
      <c r="AT183" s="173" t="s">
        <v>177</v>
      </c>
      <c r="AU183" s="173" t="s">
        <v>120</v>
      </c>
      <c r="AV183" s="13" t="s">
        <v>120</v>
      </c>
      <c r="AW183" s="13" t="s">
        <v>27</v>
      </c>
      <c r="AX183" s="13" t="s">
        <v>70</v>
      </c>
      <c r="AY183" s="173" t="s">
        <v>121</v>
      </c>
    </row>
    <row r="184" spans="2:51" s="14" customFormat="1" ht="10.2">
      <c r="B184" s="179"/>
      <c r="D184" s="154" t="s">
        <v>177</v>
      </c>
      <c r="E184" s="180" t="s">
        <v>1</v>
      </c>
      <c r="F184" s="181" t="s">
        <v>179</v>
      </c>
      <c r="H184" s="182">
        <v>21.63</v>
      </c>
      <c r="L184" s="179"/>
      <c r="M184" s="183"/>
      <c r="N184" s="184"/>
      <c r="O184" s="184"/>
      <c r="P184" s="184"/>
      <c r="Q184" s="184"/>
      <c r="R184" s="184"/>
      <c r="S184" s="184"/>
      <c r="T184" s="185"/>
      <c r="AT184" s="180" t="s">
        <v>177</v>
      </c>
      <c r="AU184" s="180" t="s">
        <v>120</v>
      </c>
      <c r="AV184" s="14" t="s">
        <v>180</v>
      </c>
      <c r="AW184" s="14" t="s">
        <v>27</v>
      </c>
      <c r="AX184" s="14" t="s">
        <v>78</v>
      </c>
      <c r="AY184" s="180" t="s">
        <v>121</v>
      </c>
    </row>
    <row r="185" spans="1:65" s="2" customFormat="1" ht="33" customHeight="1">
      <c r="A185" s="28"/>
      <c r="B185" s="140"/>
      <c r="C185" s="141" t="s">
        <v>249</v>
      </c>
      <c r="D185" s="141" t="s">
        <v>125</v>
      </c>
      <c r="E185" s="142" t="s">
        <v>250</v>
      </c>
      <c r="F185" s="143" t="s">
        <v>251</v>
      </c>
      <c r="G185" s="144" t="s">
        <v>175</v>
      </c>
      <c r="H185" s="145">
        <v>20.66</v>
      </c>
      <c r="I185" s="146">
        <v>49.58</v>
      </c>
      <c r="J185" s="146">
        <f>ROUND(I185*H185,2)</f>
        <v>1024.32</v>
      </c>
      <c r="K185" s="147"/>
      <c r="L185" s="29"/>
      <c r="M185" s="148" t="s">
        <v>1</v>
      </c>
      <c r="N185" s="149" t="s">
        <v>36</v>
      </c>
      <c r="O185" s="150">
        <v>0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2" t="s">
        <v>129</v>
      </c>
      <c r="AT185" s="152" t="s">
        <v>125</v>
      </c>
      <c r="AU185" s="152" t="s">
        <v>120</v>
      </c>
      <c r="AY185" s="16" t="s">
        <v>121</v>
      </c>
      <c r="BE185" s="153">
        <f>IF(N185="základní",J185,0)</f>
        <v>0</v>
      </c>
      <c r="BF185" s="153">
        <f>IF(N185="snížená",J185,0)</f>
        <v>1024.32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6" t="s">
        <v>120</v>
      </c>
      <c r="BK185" s="153">
        <f>ROUND(I185*H185,2)</f>
        <v>1024.32</v>
      </c>
      <c r="BL185" s="16" t="s">
        <v>129</v>
      </c>
      <c r="BM185" s="152" t="s">
        <v>252</v>
      </c>
    </row>
    <row r="186" spans="1:47" s="2" customFormat="1" ht="19.2">
      <c r="A186" s="28"/>
      <c r="B186" s="29"/>
      <c r="C186" s="28"/>
      <c r="D186" s="154" t="s">
        <v>131</v>
      </c>
      <c r="E186" s="28"/>
      <c r="F186" s="155" t="s">
        <v>251</v>
      </c>
      <c r="G186" s="28"/>
      <c r="H186" s="28"/>
      <c r="I186" s="28"/>
      <c r="J186" s="28"/>
      <c r="K186" s="28"/>
      <c r="L186" s="29"/>
      <c r="M186" s="156"/>
      <c r="N186" s="157"/>
      <c r="O186" s="54"/>
      <c r="P186" s="54"/>
      <c r="Q186" s="54"/>
      <c r="R186" s="54"/>
      <c r="S186" s="54"/>
      <c r="T186" s="55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T186" s="16" t="s">
        <v>131</v>
      </c>
      <c r="AU186" s="16" t="s">
        <v>120</v>
      </c>
    </row>
    <row r="187" spans="2:51" s="13" customFormat="1" ht="10.2">
      <c r="B187" s="172"/>
      <c r="D187" s="154" t="s">
        <v>177</v>
      </c>
      <c r="E187" s="173" t="s">
        <v>1</v>
      </c>
      <c r="F187" s="174" t="s">
        <v>238</v>
      </c>
      <c r="H187" s="175">
        <v>20.66</v>
      </c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177</v>
      </c>
      <c r="AU187" s="173" t="s">
        <v>120</v>
      </c>
      <c r="AV187" s="13" t="s">
        <v>120</v>
      </c>
      <c r="AW187" s="13" t="s">
        <v>27</v>
      </c>
      <c r="AX187" s="13" t="s">
        <v>70</v>
      </c>
      <c r="AY187" s="173" t="s">
        <v>121</v>
      </c>
    </row>
    <row r="188" spans="2:51" s="14" customFormat="1" ht="10.2">
      <c r="B188" s="179"/>
      <c r="D188" s="154" t="s">
        <v>177</v>
      </c>
      <c r="E188" s="180" t="s">
        <v>1</v>
      </c>
      <c r="F188" s="181" t="s">
        <v>179</v>
      </c>
      <c r="H188" s="182">
        <v>20.66</v>
      </c>
      <c r="L188" s="179"/>
      <c r="M188" s="183"/>
      <c r="N188" s="184"/>
      <c r="O188" s="184"/>
      <c r="P188" s="184"/>
      <c r="Q188" s="184"/>
      <c r="R188" s="184"/>
      <c r="S188" s="184"/>
      <c r="T188" s="185"/>
      <c r="AT188" s="180" t="s">
        <v>177</v>
      </c>
      <c r="AU188" s="180" t="s">
        <v>120</v>
      </c>
      <c r="AV188" s="14" t="s">
        <v>180</v>
      </c>
      <c r="AW188" s="14" t="s">
        <v>27</v>
      </c>
      <c r="AX188" s="14" t="s">
        <v>78</v>
      </c>
      <c r="AY188" s="180" t="s">
        <v>121</v>
      </c>
    </row>
    <row r="189" spans="1:65" s="2" customFormat="1" ht="33" customHeight="1">
      <c r="A189" s="28"/>
      <c r="B189" s="140"/>
      <c r="C189" s="141" t="s">
        <v>253</v>
      </c>
      <c r="D189" s="141" t="s">
        <v>125</v>
      </c>
      <c r="E189" s="142" t="s">
        <v>254</v>
      </c>
      <c r="F189" s="143" t="s">
        <v>255</v>
      </c>
      <c r="G189" s="144" t="s">
        <v>175</v>
      </c>
      <c r="H189" s="145">
        <v>20.66</v>
      </c>
      <c r="I189" s="146">
        <v>47.62</v>
      </c>
      <c r="J189" s="146">
        <f>ROUND(I189*H189,2)</f>
        <v>983.83</v>
      </c>
      <c r="K189" s="147"/>
      <c r="L189" s="29"/>
      <c r="M189" s="148" t="s">
        <v>1</v>
      </c>
      <c r="N189" s="149" t="s">
        <v>36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2" t="s">
        <v>129</v>
      </c>
      <c r="AT189" s="152" t="s">
        <v>125</v>
      </c>
      <c r="AU189" s="152" t="s">
        <v>120</v>
      </c>
      <c r="AY189" s="16" t="s">
        <v>121</v>
      </c>
      <c r="BE189" s="153">
        <f>IF(N189="základní",J189,0)</f>
        <v>0</v>
      </c>
      <c r="BF189" s="153">
        <f>IF(N189="snížená",J189,0)</f>
        <v>983.83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6" t="s">
        <v>120</v>
      </c>
      <c r="BK189" s="153">
        <f>ROUND(I189*H189,2)</f>
        <v>983.83</v>
      </c>
      <c r="BL189" s="16" t="s">
        <v>129</v>
      </c>
      <c r="BM189" s="152" t="s">
        <v>256</v>
      </c>
    </row>
    <row r="190" spans="1:47" s="2" customFormat="1" ht="19.2">
      <c r="A190" s="28"/>
      <c r="B190" s="29"/>
      <c r="C190" s="28"/>
      <c r="D190" s="154" t="s">
        <v>131</v>
      </c>
      <c r="E190" s="28"/>
      <c r="F190" s="155" t="s">
        <v>255</v>
      </c>
      <c r="G190" s="28"/>
      <c r="H190" s="28"/>
      <c r="I190" s="28"/>
      <c r="J190" s="28"/>
      <c r="K190" s="28"/>
      <c r="L190" s="29"/>
      <c r="M190" s="156"/>
      <c r="N190" s="157"/>
      <c r="O190" s="54"/>
      <c r="P190" s="54"/>
      <c r="Q190" s="54"/>
      <c r="R190" s="54"/>
      <c r="S190" s="54"/>
      <c r="T190" s="55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T190" s="16" t="s">
        <v>131</v>
      </c>
      <c r="AU190" s="16" t="s">
        <v>120</v>
      </c>
    </row>
    <row r="191" spans="2:51" s="13" customFormat="1" ht="10.2">
      <c r="B191" s="172"/>
      <c r="D191" s="154" t="s">
        <v>177</v>
      </c>
      <c r="E191" s="173" t="s">
        <v>1</v>
      </c>
      <c r="F191" s="174" t="s">
        <v>238</v>
      </c>
      <c r="H191" s="175">
        <v>20.66</v>
      </c>
      <c r="L191" s="172"/>
      <c r="M191" s="176"/>
      <c r="N191" s="177"/>
      <c r="O191" s="177"/>
      <c r="P191" s="177"/>
      <c r="Q191" s="177"/>
      <c r="R191" s="177"/>
      <c r="S191" s="177"/>
      <c r="T191" s="178"/>
      <c r="AT191" s="173" t="s">
        <v>177</v>
      </c>
      <c r="AU191" s="173" t="s">
        <v>120</v>
      </c>
      <c r="AV191" s="13" t="s">
        <v>120</v>
      </c>
      <c r="AW191" s="13" t="s">
        <v>27</v>
      </c>
      <c r="AX191" s="13" t="s">
        <v>70</v>
      </c>
      <c r="AY191" s="173" t="s">
        <v>121</v>
      </c>
    </row>
    <row r="192" spans="2:51" s="14" customFormat="1" ht="10.2">
      <c r="B192" s="179"/>
      <c r="D192" s="154" t="s">
        <v>177</v>
      </c>
      <c r="E192" s="180" t="s">
        <v>1</v>
      </c>
      <c r="F192" s="181" t="s">
        <v>179</v>
      </c>
      <c r="H192" s="182">
        <v>20.66</v>
      </c>
      <c r="L192" s="179"/>
      <c r="M192" s="186"/>
      <c r="N192" s="187"/>
      <c r="O192" s="187"/>
      <c r="P192" s="187"/>
      <c r="Q192" s="187"/>
      <c r="R192" s="187"/>
      <c r="S192" s="187"/>
      <c r="T192" s="188"/>
      <c r="AT192" s="180" t="s">
        <v>177</v>
      </c>
      <c r="AU192" s="180" t="s">
        <v>120</v>
      </c>
      <c r="AV192" s="14" t="s">
        <v>180</v>
      </c>
      <c r="AW192" s="14" t="s">
        <v>27</v>
      </c>
      <c r="AX192" s="14" t="s">
        <v>78</v>
      </c>
      <c r="AY192" s="180" t="s">
        <v>121</v>
      </c>
    </row>
    <row r="193" spans="1:31" s="2" customFormat="1" ht="6.9" customHeight="1">
      <c r="A193" s="28"/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29"/>
      <c r="M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</sheetData>
  <autoFilter ref="C122:K19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85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257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ROUND(J120,2)</f>
        <v>38953.01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ROUND((SUM(BE120:BE163)),2)</f>
        <v>0</v>
      </c>
      <c r="G33" s="28"/>
      <c r="H33" s="28"/>
      <c r="I33" s="97">
        <v>0.21</v>
      </c>
      <c r="J33" s="96">
        <f>ROUND(((SUM(BE120:BE163))*I33),2)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ROUND((SUM(BF120:BF163)),2)</f>
        <v>38953.01</v>
      </c>
      <c r="G34" s="28"/>
      <c r="H34" s="28"/>
      <c r="I34" s="97">
        <v>0.15</v>
      </c>
      <c r="J34" s="96">
        <f>ROUND(((SUM(BF120:BF163))*I34),2)</f>
        <v>5842.95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ROUND((SUM(BG120:BG163)),2)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ROUND((SUM(BH120:BH163)),2)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ROUND((SUM(BI120:BI163)),2)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44795.96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03 - Stavební úpravy 2.NP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J120</f>
        <v>38953.01000000001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J121</f>
        <v>38953.01000000001</v>
      </c>
      <c r="L97" s="109"/>
    </row>
    <row r="98" spans="2:12" s="10" customFormat="1" ht="19.95" customHeight="1">
      <c r="B98" s="113"/>
      <c r="D98" s="114" t="s">
        <v>152</v>
      </c>
      <c r="E98" s="115"/>
      <c r="F98" s="115"/>
      <c r="G98" s="115"/>
      <c r="H98" s="115"/>
      <c r="I98" s="115"/>
      <c r="J98" s="116">
        <f>J122</f>
        <v>49369.450000000004</v>
      </c>
      <c r="L98" s="113"/>
    </row>
    <row r="99" spans="2:12" s="10" customFormat="1" ht="19.95" customHeight="1">
      <c r="B99" s="113"/>
      <c r="D99" s="114" t="s">
        <v>153</v>
      </c>
      <c r="E99" s="115"/>
      <c r="F99" s="115"/>
      <c r="G99" s="115"/>
      <c r="H99" s="115"/>
      <c r="I99" s="115"/>
      <c r="J99" s="116">
        <f>J138</f>
        <v>17120.730000000003</v>
      </c>
      <c r="L99" s="113"/>
    </row>
    <row r="100" spans="2:12" s="10" customFormat="1" ht="19.95" customHeight="1">
      <c r="B100" s="113"/>
      <c r="D100" s="114" t="s">
        <v>154</v>
      </c>
      <c r="E100" s="115"/>
      <c r="F100" s="115"/>
      <c r="G100" s="115"/>
      <c r="H100" s="115"/>
      <c r="I100" s="115"/>
      <c r="J100" s="116">
        <f>J155</f>
        <v>-27537.17</v>
      </c>
      <c r="L100" s="113"/>
    </row>
    <row r="101" spans="1:31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2" customFormat="1" ht="6.9" customHeight="1">
      <c r="A106" s="28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" customHeight="1">
      <c r="A107" s="28"/>
      <c r="B107" s="29"/>
      <c r="C107" s="20" t="s">
        <v>105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23" t="str">
        <f>E7</f>
        <v>0009059 - Polyfunkční dům Hrob č.p. 3 dodatek k SOD</v>
      </c>
      <c r="F110" s="224"/>
      <c r="G110" s="224"/>
      <c r="H110" s="224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96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189" t="str">
        <f>E9</f>
        <v>SO 03 - Stavební úpravy 2.NP</v>
      </c>
      <c r="F112" s="225"/>
      <c r="G112" s="225"/>
      <c r="H112" s="225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18</v>
      </c>
      <c r="D114" s="28"/>
      <c r="E114" s="28"/>
      <c r="F114" s="23" t="str">
        <f>F12</f>
        <v xml:space="preserve"> </v>
      </c>
      <c r="G114" s="28"/>
      <c r="H114" s="28"/>
      <c r="I114" s="25" t="s">
        <v>20</v>
      </c>
      <c r="J114" s="51" t="str">
        <f>IF(J12="","",J12)</f>
        <v>16. 3. 2022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15" customHeight="1">
      <c r="A116" s="28"/>
      <c r="B116" s="29"/>
      <c r="C116" s="25" t="s">
        <v>22</v>
      </c>
      <c r="D116" s="28"/>
      <c r="E116" s="28"/>
      <c r="F116" s="23" t="str">
        <f>E15</f>
        <v xml:space="preserve"> </v>
      </c>
      <c r="G116" s="28"/>
      <c r="H116" s="28"/>
      <c r="I116" s="25" t="s">
        <v>26</v>
      </c>
      <c r="J116" s="26" t="str">
        <f>E21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5.15" customHeight="1">
      <c r="A117" s="28"/>
      <c r="B117" s="29"/>
      <c r="C117" s="25" t="s">
        <v>25</v>
      </c>
      <c r="D117" s="28"/>
      <c r="E117" s="28"/>
      <c r="F117" s="23" t="str">
        <f>IF(E18="","",E18)</f>
        <v xml:space="preserve"> </v>
      </c>
      <c r="G117" s="28"/>
      <c r="H117" s="28"/>
      <c r="I117" s="25" t="s">
        <v>28</v>
      </c>
      <c r="J117" s="26" t="str">
        <f>E24</f>
        <v xml:space="preserve"> 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1" customFormat="1" ht="29.25" customHeight="1">
      <c r="A119" s="117"/>
      <c r="B119" s="118"/>
      <c r="C119" s="119" t="s">
        <v>106</v>
      </c>
      <c r="D119" s="120" t="s">
        <v>55</v>
      </c>
      <c r="E119" s="120" t="s">
        <v>51</v>
      </c>
      <c r="F119" s="120" t="s">
        <v>52</v>
      </c>
      <c r="G119" s="120" t="s">
        <v>107</v>
      </c>
      <c r="H119" s="120" t="s">
        <v>108</v>
      </c>
      <c r="I119" s="120" t="s">
        <v>109</v>
      </c>
      <c r="J119" s="121" t="s">
        <v>100</v>
      </c>
      <c r="K119" s="122" t="s">
        <v>110</v>
      </c>
      <c r="L119" s="123"/>
      <c r="M119" s="58" t="s">
        <v>1</v>
      </c>
      <c r="N119" s="59" t="s">
        <v>34</v>
      </c>
      <c r="O119" s="59" t="s">
        <v>111</v>
      </c>
      <c r="P119" s="59" t="s">
        <v>112</v>
      </c>
      <c r="Q119" s="59" t="s">
        <v>113</v>
      </c>
      <c r="R119" s="59" t="s">
        <v>114</v>
      </c>
      <c r="S119" s="59" t="s">
        <v>115</v>
      </c>
      <c r="T119" s="60" t="s">
        <v>116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3" s="2" customFormat="1" ht="22.8" customHeight="1">
      <c r="A120" s="28"/>
      <c r="B120" s="29"/>
      <c r="C120" s="65" t="s">
        <v>117</v>
      </c>
      <c r="D120" s="28"/>
      <c r="E120" s="28"/>
      <c r="F120" s="28"/>
      <c r="G120" s="28"/>
      <c r="H120" s="28"/>
      <c r="I120" s="28"/>
      <c r="J120" s="124">
        <f>BK120</f>
        <v>38953.01000000001</v>
      </c>
      <c r="K120" s="28"/>
      <c r="L120" s="29"/>
      <c r="M120" s="61"/>
      <c r="N120" s="52"/>
      <c r="O120" s="62"/>
      <c r="P120" s="125">
        <f>P121</f>
        <v>0</v>
      </c>
      <c r="Q120" s="62"/>
      <c r="R120" s="125">
        <f>R121</f>
        <v>0</v>
      </c>
      <c r="S120" s="62"/>
      <c r="T120" s="126">
        <f>T121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69</v>
      </c>
      <c r="AU120" s="16" t="s">
        <v>102</v>
      </c>
      <c r="BK120" s="127">
        <f>BK121</f>
        <v>38953.01000000001</v>
      </c>
    </row>
    <row r="121" spans="2:63" s="12" customFormat="1" ht="25.95" customHeight="1">
      <c r="B121" s="128"/>
      <c r="D121" s="129" t="s">
        <v>69</v>
      </c>
      <c r="E121" s="130" t="s">
        <v>118</v>
      </c>
      <c r="F121" s="130" t="s">
        <v>119</v>
      </c>
      <c r="J121" s="131">
        <f>BK121</f>
        <v>38953.01000000001</v>
      </c>
      <c r="L121" s="128"/>
      <c r="M121" s="132"/>
      <c r="N121" s="133"/>
      <c r="O121" s="133"/>
      <c r="P121" s="134">
        <f>P122+P138+P155</f>
        <v>0</v>
      </c>
      <c r="Q121" s="133"/>
      <c r="R121" s="134">
        <f>R122+R138+R155</f>
        <v>0</v>
      </c>
      <c r="S121" s="133"/>
      <c r="T121" s="135">
        <f>T122+T138+T155</f>
        <v>0</v>
      </c>
      <c r="AR121" s="129" t="s">
        <v>120</v>
      </c>
      <c r="AT121" s="136" t="s">
        <v>69</v>
      </c>
      <c r="AU121" s="136" t="s">
        <v>70</v>
      </c>
      <c r="AY121" s="129" t="s">
        <v>121</v>
      </c>
      <c r="BK121" s="137">
        <f>BK122+BK138+BK155</f>
        <v>38953.01000000001</v>
      </c>
    </row>
    <row r="122" spans="2:63" s="12" customFormat="1" ht="22.8" customHeight="1">
      <c r="B122" s="128"/>
      <c r="D122" s="129" t="s">
        <v>69</v>
      </c>
      <c r="E122" s="138" t="s">
        <v>170</v>
      </c>
      <c r="F122" s="138" t="s">
        <v>171</v>
      </c>
      <c r="J122" s="139">
        <f>BK122</f>
        <v>49369.450000000004</v>
      </c>
      <c r="L122" s="128"/>
      <c r="M122" s="132"/>
      <c r="N122" s="133"/>
      <c r="O122" s="133"/>
      <c r="P122" s="134">
        <f>SUM(P123:P137)</f>
        <v>0</v>
      </c>
      <c r="Q122" s="133"/>
      <c r="R122" s="134">
        <f>SUM(R123:R137)</f>
        <v>0</v>
      </c>
      <c r="S122" s="133"/>
      <c r="T122" s="135">
        <f>SUM(T123:T137)</f>
        <v>0</v>
      </c>
      <c r="AR122" s="129" t="s">
        <v>120</v>
      </c>
      <c r="AT122" s="136" t="s">
        <v>69</v>
      </c>
      <c r="AU122" s="136" t="s">
        <v>78</v>
      </c>
      <c r="AY122" s="129" t="s">
        <v>121</v>
      </c>
      <c r="BK122" s="137">
        <f>SUM(BK123:BK137)</f>
        <v>49369.450000000004</v>
      </c>
    </row>
    <row r="123" spans="1:65" s="2" customFormat="1" ht="37.8" customHeight="1">
      <c r="A123" s="28"/>
      <c r="B123" s="140"/>
      <c r="C123" s="141" t="s">
        <v>258</v>
      </c>
      <c r="D123" s="141" t="s">
        <v>125</v>
      </c>
      <c r="E123" s="142" t="s">
        <v>173</v>
      </c>
      <c r="F123" s="143" t="s">
        <v>174</v>
      </c>
      <c r="G123" s="144" t="s">
        <v>175</v>
      </c>
      <c r="H123" s="145">
        <v>38.295</v>
      </c>
      <c r="I123" s="146">
        <v>752.99</v>
      </c>
      <c r="J123" s="146">
        <f>ROUND(I123*H123,2)</f>
        <v>28835.75</v>
      </c>
      <c r="K123" s="147"/>
      <c r="L123" s="29"/>
      <c r="M123" s="148" t="s">
        <v>1</v>
      </c>
      <c r="N123" s="149" t="s">
        <v>36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2" t="s">
        <v>129</v>
      </c>
      <c r="AT123" s="152" t="s">
        <v>125</v>
      </c>
      <c r="AU123" s="152" t="s">
        <v>120</v>
      </c>
      <c r="AY123" s="16" t="s">
        <v>121</v>
      </c>
      <c r="BE123" s="153">
        <f>IF(N123="základní",J123,0)</f>
        <v>0</v>
      </c>
      <c r="BF123" s="153">
        <f>IF(N123="snížená",J123,0)</f>
        <v>28835.75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6" t="s">
        <v>120</v>
      </c>
      <c r="BK123" s="153">
        <f>ROUND(I123*H123,2)</f>
        <v>28835.75</v>
      </c>
      <c r="BL123" s="16" t="s">
        <v>129</v>
      </c>
      <c r="BM123" s="152" t="s">
        <v>259</v>
      </c>
    </row>
    <row r="124" spans="1:47" s="2" customFormat="1" ht="28.8">
      <c r="A124" s="28"/>
      <c r="B124" s="29"/>
      <c r="C124" s="28"/>
      <c r="D124" s="154" t="s">
        <v>131</v>
      </c>
      <c r="E124" s="28"/>
      <c r="F124" s="155" t="s">
        <v>174</v>
      </c>
      <c r="G124" s="28"/>
      <c r="H124" s="28"/>
      <c r="I124" s="28"/>
      <c r="J124" s="28"/>
      <c r="K124" s="28"/>
      <c r="L124" s="29"/>
      <c r="M124" s="156"/>
      <c r="N124" s="157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131</v>
      </c>
      <c r="AU124" s="16" t="s">
        <v>120</v>
      </c>
    </row>
    <row r="125" spans="2:51" s="13" customFormat="1" ht="10.2">
      <c r="B125" s="172"/>
      <c r="D125" s="154" t="s">
        <v>177</v>
      </c>
      <c r="E125" s="173" t="s">
        <v>1</v>
      </c>
      <c r="F125" s="174" t="s">
        <v>260</v>
      </c>
      <c r="H125" s="175">
        <v>38.295</v>
      </c>
      <c r="L125" s="172"/>
      <c r="M125" s="176"/>
      <c r="N125" s="177"/>
      <c r="O125" s="177"/>
      <c r="P125" s="177"/>
      <c r="Q125" s="177"/>
      <c r="R125" s="177"/>
      <c r="S125" s="177"/>
      <c r="T125" s="178"/>
      <c r="AT125" s="173" t="s">
        <v>177</v>
      </c>
      <c r="AU125" s="173" t="s">
        <v>120</v>
      </c>
      <c r="AV125" s="13" t="s">
        <v>120</v>
      </c>
      <c r="AW125" s="13" t="s">
        <v>27</v>
      </c>
      <c r="AX125" s="13" t="s">
        <v>70</v>
      </c>
      <c r="AY125" s="173" t="s">
        <v>121</v>
      </c>
    </row>
    <row r="126" spans="2:51" s="14" customFormat="1" ht="10.2">
      <c r="B126" s="179"/>
      <c r="D126" s="154" t="s">
        <v>177</v>
      </c>
      <c r="E126" s="180" t="s">
        <v>1</v>
      </c>
      <c r="F126" s="181" t="s">
        <v>179</v>
      </c>
      <c r="H126" s="182">
        <v>38.295</v>
      </c>
      <c r="L126" s="179"/>
      <c r="M126" s="183"/>
      <c r="N126" s="184"/>
      <c r="O126" s="184"/>
      <c r="P126" s="184"/>
      <c r="Q126" s="184"/>
      <c r="R126" s="184"/>
      <c r="S126" s="184"/>
      <c r="T126" s="185"/>
      <c r="AT126" s="180" t="s">
        <v>177</v>
      </c>
      <c r="AU126" s="180" t="s">
        <v>120</v>
      </c>
      <c r="AV126" s="14" t="s">
        <v>180</v>
      </c>
      <c r="AW126" s="14" t="s">
        <v>27</v>
      </c>
      <c r="AX126" s="14" t="s">
        <v>78</v>
      </c>
      <c r="AY126" s="180" t="s">
        <v>121</v>
      </c>
    </row>
    <row r="127" spans="1:65" s="2" customFormat="1" ht="37.8" customHeight="1">
      <c r="A127" s="28"/>
      <c r="B127" s="140"/>
      <c r="C127" s="158" t="s">
        <v>261</v>
      </c>
      <c r="D127" s="158" t="s">
        <v>133</v>
      </c>
      <c r="E127" s="159" t="s">
        <v>182</v>
      </c>
      <c r="F127" s="160" t="s">
        <v>183</v>
      </c>
      <c r="G127" s="161" t="s">
        <v>175</v>
      </c>
      <c r="H127" s="162">
        <v>42.724</v>
      </c>
      <c r="I127" s="163">
        <v>396.16</v>
      </c>
      <c r="J127" s="163">
        <f>ROUND(I127*H127,2)</f>
        <v>16925.54</v>
      </c>
      <c r="K127" s="164"/>
      <c r="L127" s="165"/>
      <c r="M127" s="166" t="s">
        <v>1</v>
      </c>
      <c r="N127" s="167" t="s">
        <v>36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136</v>
      </c>
      <c r="AT127" s="152" t="s">
        <v>133</v>
      </c>
      <c r="AU127" s="152" t="s">
        <v>120</v>
      </c>
      <c r="AY127" s="16" t="s">
        <v>121</v>
      </c>
      <c r="BE127" s="153">
        <f>IF(N127="základní",J127,0)</f>
        <v>0</v>
      </c>
      <c r="BF127" s="153">
        <f>IF(N127="snížená",J127,0)</f>
        <v>16925.54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120</v>
      </c>
      <c r="BK127" s="153">
        <f>ROUND(I127*H127,2)</f>
        <v>16925.54</v>
      </c>
      <c r="BL127" s="16" t="s">
        <v>129</v>
      </c>
      <c r="BM127" s="152" t="s">
        <v>262</v>
      </c>
    </row>
    <row r="128" spans="1:47" s="2" customFormat="1" ht="19.2">
      <c r="A128" s="28"/>
      <c r="B128" s="29"/>
      <c r="C128" s="28"/>
      <c r="D128" s="154" t="s">
        <v>131</v>
      </c>
      <c r="E128" s="28"/>
      <c r="F128" s="155" t="s">
        <v>183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131</v>
      </c>
      <c r="AU128" s="16" t="s">
        <v>120</v>
      </c>
    </row>
    <row r="129" spans="2:51" s="13" customFormat="1" ht="10.2">
      <c r="B129" s="172"/>
      <c r="D129" s="154" t="s">
        <v>177</v>
      </c>
      <c r="E129" s="173" t="s">
        <v>1</v>
      </c>
      <c r="F129" s="174" t="s">
        <v>263</v>
      </c>
      <c r="H129" s="175">
        <v>42.724</v>
      </c>
      <c r="L129" s="172"/>
      <c r="M129" s="176"/>
      <c r="N129" s="177"/>
      <c r="O129" s="177"/>
      <c r="P129" s="177"/>
      <c r="Q129" s="177"/>
      <c r="R129" s="177"/>
      <c r="S129" s="177"/>
      <c r="T129" s="178"/>
      <c r="AT129" s="173" t="s">
        <v>177</v>
      </c>
      <c r="AU129" s="173" t="s">
        <v>120</v>
      </c>
      <c r="AV129" s="13" t="s">
        <v>120</v>
      </c>
      <c r="AW129" s="13" t="s">
        <v>27</v>
      </c>
      <c r="AX129" s="13" t="s">
        <v>70</v>
      </c>
      <c r="AY129" s="173" t="s">
        <v>121</v>
      </c>
    </row>
    <row r="130" spans="2:51" s="14" customFormat="1" ht="10.2">
      <c r="B130" s="179"/>
      <c r="D130" s="154" t="s">
        <v>177</v>
      </c>
      <c r="E130" s="180" t="s">
        <v>1</v>
      </c>
      <c r="F130" s="181" t="s">
        <v>179</v>
      </c>
      <c r="H130" s="182">
        <v>42.724</v>
      </c>
      <c r="L130" s="179"/>
      <c r="M130" s="183"/>
      <c r="N130" s="184"/>
      <c r="O130" s="184"/>
      <c r="P130" s="184"/>
      <c r="Q130" s="184"/>
      <c r="R130" s="184"/>
      <c r="S130" s="184"/>
      <c r="T130" s="185"/>
      <c r="AT130" s="180" t="s">
        <v>177</v>
      </c>
      <c r="AU130" s="180" t="s">
        <v>120</v>
      </c>
      <c r="AV130" s="14" t="s">
        <v>180</v>
      </c>
      <c r="AW130" s="14" t="s">
        <v>27</v>
      </c>
      <c r="AX130" s="14" t="s">
        <v>78</v>
      </c>
      <c r="AY130" s="180" t="s">
        <v>121</v>
      </c>
    </row>
    <row r="131" spans="1:65" s="2" customFormat="1" ht="37.8" customHeight="1">
      <c r="A131" s="28"/>
      <c r="B131" s="140"/>
      <c r="C131" s="141" t="s">
        <v>264</v>
      </c>
      <c r="D131" s="141" t="s">
        <v>125</v>
      </c>
      <c r="E131" s="142" t="s">
        <v>187</v>
      </c>
      <c r="F131" s="143" t="s">
        <v>188</v>
      </c>
      <c r="G131" s="144" t="s">
        <v>175</v>
      </c>
      <c r="H131" s="145">
        <v>38.295</v>
      </c>
      <c r="I131" s="146">
        <v>47.11</v>
      </c>
      <c r="J131" s="146">
        <f>ROUND(I131*H131,2)</f>
        <v>1804.08</v>
      </c>
      <c r="K131" s="147"/>
      <c r="L131" s="29"/>
      <c r="M131" s="148" t="s">
        <v>1</v>
      </c>
      <c r="N131" s="149" t="s">
        <v>36</v>
      </c>
      <c r="O131" s="150">
        <v>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129</v>
      </c>
      <c r="AT131" s="152" t="s">
        <v>125</v>
      </c>
      <c r="AU131" s="152" t="s">
        <v>120</v>
      </c>
      <c r="AY131" s="16" t="s">
        <v>121</v>
      </c>
      <c r="BE131" s="153">
        <f>IF(N131="základní",J131,0)</f>
        <v>0</v>
      </c>
      <c r="BF131" s="153">
        <f>IF(N131="snížená",J131,0)</f>
        <v>1804.08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120</v>
      </c>
      <c r="BK131" s="153">
        <f>ROUND(I131*H131,2)</f>
        <v>1804.08</v>
      </c>
      <c r="BL131" s="16" t="s">
        <v>129</v>
      </c>
      <c r="BM131" s="152" t="s">
        <v>265</v>
      </c>
    </row>
    <row r="132" spans="1:47" s="2" customFormat="1" ht="19.2">
      <c r="A132" s="28"/>
      <c r="B132" s="29"/>
      <c r="C132" s="28"/>
      <c r="D132" s="154" t="s">
        <v>131</v>
      </c>
      <c r="E132" s="28"/>
      <c r="F132" s="155" t="s">
        <v>188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131</v>
      </c>
      <c r="AU132" s="16" t="s">
        <v>120</v>
      </c>
    </row>
    <row r="133" spans="2:51" s="13" customFormat="1" ht="10.2">
      <c r="B133" s="172"/>
      <c r="D133" s="154" t="s">
        <v>177</v>
      </c>
      <c r="E133" s="173" t="s">
        <v>1</v>
      </c>
      <c r="F133" s="174" t="s">
        <v>260</v>
      </c>
      <c r="H133" s="175">
        <v>38.295</v>
      </c>
      <c r="L133" s="172"/>
      <c r="M133" s="176"/>
      <c r="N133" s="177"/>
      <c r="O133" s="177"/>
      <c r="P133" s="177"/>
      <c r="Q133" s="177"/>
      <c r="R133" s="177"/>
      <c r="S133" s="177"/>
      <c r="T133" s="178"/>
      <c r="AT133" s="173" t="s">
        <v>177</v>
      </c>
      <c r="AU133" s="173" t="s">
        <v>120</v>
      </c>
      <c r="AV133" s="13" t="s">
        <v>120</v>
      </c>
      <c r="AW133" s="13" t="s">
        <v>27</v>
      </c>
      <c r="AX133" s="13" t="s">
        <v>70</v>
      </c>
      <c r="AY133" s="173" t="s">
        <v>121</v>
      </c>
    </row>
    <row r="134" spans="2:51" s="14" customFormat="1" ht="10.2">
      <c r="B134" s="179"/>
      <c r="D134" s="154" t="s">
        <v>177</v>
      </c>
      <c r="E134" s="180" t="s">
        <v>1</v>
      </c>
      <c r="F134" s="181" t="s">
        <v>179</v>
      </c>
      <c r="H134" s="182">
        <v>38.295</v>
      </c>
      <c r="L134" s="179"/>
      <c r="M134" s="183"/>
      <c r="N134" s="184"/>
      <c r="O134" s="184"/>
      <c r="P134" s="184"/>
      <c r="Q134" s="184"/>
      <c r="R134" s="184"/>
      <c r="S134" s="184"/>
      <c r="T134" s="185"/>
      <c r="AT134" s="180" t="s">
        <v>177</v>
      </c>
      <c r="AU134" s="180" t="s">
        <v>120</v>
      </c>
      <c r="AV134" s="14" t="s">
        <v>180</v>
      </c>
      <c r="AW134" s="14" t="s">
        <v>27</v>
      </c>
      <c r="AX134" s="14" t="s">
        <v>78</v>
      </c>
      <c r="AY134" s="180" t="s">
        <v>121</v>
      </c>
    </row>
    <row r="135" spans="1:65" s="2" customFormat="1" ht="37.8" customHeight="1">
      <c r="A135" s="28"/>
      <c r="B135" s="140"/>
      <c r="C135" s="141" t="s">
        <v>266</v>
      </c>
      <c r="D135" s="141" t="s">
        <v>125</v>
      </c>
      <c r="E135" s="142" t="s">
        <v>191</v>
      </c>
      <c r="F135" s="143" t="s">
        <v>192</v>
      </c>
      <c r="G135" s="144" t="s">
        <v>175</v>
      </c>
      <c r="H135" s="145">
        <v>38.295</v>
      </c>
      <c r="I135" s="146">
        <v>47.11</v>
      </c>
      <c r="J135" s="146">
        <f>ROUND(I135*H135,2)</f>
        <v>1804.08</v>
      </c>
      <c r="K135" s="147"/>
      <c r="L135" s="29"/>
      <c r="M135" s="148" t="s">
        <v>1</v>
      </c>
      <c r="N135" s="149" t="s">
        <v>36</v>
      </c>
      <c r="O135" s="150">
        <v>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129</v>
      </c>
      <c r="AT135" s="152" t="s">
        <v>125</v>
      </c>
      <c r="AU135" s="152" t="s">
        <v>120</v>
      </c>
      <c r="AY135" s="16" t="s">
        <v>121</v>
      </c>
      <c r="BE135" s="153">
        <f>IF(N135="základní",J135,0)</f>
        <v>0</v>
      </c>
      <c r="BF135" s="153">
        <f>IF(N135="snížená",J135,0)</f>
        <v>1804.08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6" t="s">
        <v>120</v>
      </c>
      <c r="BK135" s="153">
        <f>ROUND(I135*H135,2)</f>
        <v>1804.08</v>
      </c>
      <c r="BL135" s="16" t="s">
        <v>129</v>
      </c>
      <c r="BM135" s="152" t="s">
        <v>267</v>
      </c>
    </row>
    <row r="136" spans="1:47" s="2" customFormat="1" ht="19.2">
      <c r="A136" s="28"/>
      <c r="B136" s="29"/>
      <c r="C136" s="28"/>
      <c r="D136" s="154" t="s">
        <v>131</v>
      </c>
      <c r="E136" s="28"/>
      <c r="F136" s="155" t="s">
        <v>192</v>
      </c>
      <c r="G136" s="28"/>
      <c r="H136" s="28"/>
      <c r="I136" s="28"/>
      <c r="J136" s="28"/>
      <c r="K136" s="28"/>
      <c r="L136" s="29"/>
      <c r="M136" s="156"/>
      <c r="N136" s="157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131</v>
      </c>
      <c r="AU136" s="16" t="s">
        <v>120</v>
      </c>
    </row>
    <row r="137" spans="2:51" s="13" customFormat="1" ht="10.2">
      <c r="B137" s="172"/>
      <c r="D137" s="154" t="s">
        <v>177</v>
      </c>
      <c r="E137" s="173" t="s">
        <v>1</v>
      </c>
      <c r="F137" s="174" t="s">
        <v>260</v>
      </c>
      <c r="H137" s="175">
        <v>38.295</v>
      </c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177</v>
      </c>
      <c r="AU137" s="173" t="s">
        <v>120</v>
      </c>
      <c r="AV137" s="13" t="s">
        <v>120</v>
      </c>
      <c r="AW137" s="13" t="s">
        <v>27</v>
      </c>
      <c r="AX137" s="13" t="s">
        <v>78</v>
      </c>
      <c r="AY137" s="173" t="s">
        <v>121</v>
      </c>
    </row>
    <row r="138" spans="2:63" s="12" customFormat="1" ht="22.8" customHeight="1">
      <c r="B138" s="128"/>
      <c r="D138" s="129" t="s">
        <v>69</v>
      </c>
      <c r="E138" s="138" t="s">
        <v>194</v>
      </c>
      <c r="F138" s="138" t="s">
        <v>195</v>
      </c>
      <c r="J138" s="139">
        <f>BK138</f>
        <v>17120.730000000003</v>
      </c>
      <c r="L138" s="128"/>
      <c r="M138" s="132"/>
      <c r="N138" s="133"/>
      <c r="O138" s="133"/>
      <c r="P138" s="134">
        <f>SUM(P139:P154)</f>
        <v>0</v>
      </c>
      <c r="Q138" s="133"/>
      <c r="R138" s="134">
        <f>SUM(R139:R154)</f>
        <v>0</v>
      </c>
      <c r="S138" s="133"/>
      <c r="T138" s="135">
        <f>SUM(T139:T154)</f>
        <v>0</v>
      </c>
      <c r="AR138" s="129" t="s">
        <v>120</v>
      </c>
      <c r="AT138" s="136" t="s">
        <v>69</v>
      </c>
      <c r="AU138" s="136" t="s">
        <v>78</v>
      </c>
      <c r="AY138" s="129" t="s">
        <v>121</v>
      </c>
      <c r="BK138" s="137">
        <f>SUM(BK139:BK154)</f>
        <v>17120.730000000003</v>
      </c>
    </row>
    <row r="139" spans="1:65" s="2" customFormat="1" ht="44.25" customHeight="1">
      <c r="A139" s="28"/>
      <c r="B139" s="140"/>
      <c r="C139" s="141" t="s">
        <v>268</v>
      </c>
      <c r="D139" s="141" t="s">
        <v>125</v>
      </c>
      <c r="E139" s="142" t="s">
        <v>197</v>
      </c>
      <c r="F139" s="143" t="s">
        <v>198</v>
      </c>
      <c r="G139" s="144" t="s">
        <v>175</v>
      </c>
      <c r="H139" s="145">
        <v>18.73</v>
      </c>
      <c r="I139" s="146">
        <v>267.86</v>
      </c>
      <c r="J139" s="146">
        <f>ROUND(I139*H139,2)</f>
        <v>5017.02</v>
      </c>
      <c r="K139" s="147"/>
      <c r="L139" s="29"/>
      <c r="M139" s="148" t="s">
        <v>1</v>
      </c>
      <c r="N139" s="149" t="s">
        <v>36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129</v>
      </c>
      <c r="AT139" s="152" t="s">
        <v>125</v>
      </c>
      <c r="AU139" s="152" t="s">
        <v>120</v>
      </c>
      <c r="AY139" s="16" t="s">
        <v>121</v>
      </c>
      <c r="BE139" s="153">
        <f>IF(N139="základní",J139,0)</f>
        <v>0</v>
      </c>
      <c r="BF139" s="153">
        <f>IF(N139="snížená",J139,0)</f>
        <v>5017.02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6" t="s">
        <v>120</v>
      </c>
      <c r="BK139" s="153">
        <f>ROUND(I139*H139,2)</f>
        <v>5017.02</v>
      </c>
      <c r="BL139" s="16" t="s">
        <v>129</v>
      </c>
      <c r="BM139" s="152" t="s">
        <v>269</v>
      </c>
    </row>
    <row r="140" spans="1:47" s="2" customFormat="1" ht="28.8">
      <c r="A140" s="28"/>
      <c r="B140" s="29"/>
      <c r="C140" s="28"/>
      <c r="D140" s="154" t="s">
        <v>131</v>
      </c>
      <c r="E140" s="28"/>
      <c r="F140" s="155" t="s">
        <v>198</v>
      </c>
      <c r="G140" s="28"/>
      <c r="H140" s="28"/>
      <c r="I140" s="28"/>
      <c r="J140" s="28"/>
      <c r="K140" s="28"/>
      <c r="L140" s="29"/>
      <c r="M140" s="156"/>
      <c r="N140" s="157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131</v>
      </c>
      <c r="AU140" s="16" t="s">
        <v>120</v>
      </c>
    </row>
    <row r="141" spans="2:51" s="13" customFormat="1" ht="10.2">
      <c r="B141" s="172"/>
      <c r="D141" s="154" t="s">
        <v>177</v>
      </c>
      <c r="E141" s="173" t="s">
        <v>1</v>
      </c>
      <c r="F141" s="174" t="s">
        <v>270</v>
      </c>
      <c r="H141" s="175">
        <v>18.73</v>
      </c>
      <c r="L141" s="172"/>
      <c r="M141" s="176"/>
      <c r="N141" s="177"/>
      <c r="O141" s="177"/>
      <c r="P141" s="177"/>
      <c r="Q141" s="177"/>
      <c r="R141" s="177"/>
      <c r="S141" s="177"/>
      <c r="T141" s="178"/>
      <c r="AT141" s="173" t="s">
        <v>177</v>
      </c>
      <c r="AU141" s="173" t="s">
        <v>120</v>
      </c>
      <c r="AV141" s="13" t="s">
        <v>120</v>
      </c>
      <c r="AW141" s="13" t="s">
        <v>27</v>
      </c>
      <c r="AX141" s="13" t="s">
        <v>70</v>
      </c>
      <c r="AY141" s="173" t="s">
        <v>121</v>
      </c>
    </row>
    <row r="142" spans="2:51" s="14" customFormat="1" ht="10.2">
      <c r="B142" s="179"/>
      <c r="D142" s="154" t="s">
        <v>177</v>
      </c>
      <c r="E142" s="180" t="s">
        <v>1</v>
      </c>
      <c r="F142" s="181" t="s">
        <v>179</v>
      </c>
      <c r="H142" s="182">
        <v>18.73</v>
      </c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177</v>
      </c>
      <c r="AU142" s="180" t="s">
        <v>120</v>
      </c>
      <c r="AV142" s="14" t="s">
        <v>180</v>
      </c>
      <c r="AW142" s="14" t="s">
        <v>27</v>
      </c>
      <c r="AX142" s="14" t="s">
        <v>78</v>
      </c>
      <c r="AY142" s="180" t="s">
        <v>121</v>
      </c>
    </row>
    <row r="143" spans="1:65" s="2" customFormat="1" ht="44.25" customHeight="1">
      <c r="A143" s="28"/>
      <c r="B143" s="140"/>
      <c r="C143" s="158" t="s">
        <v>172</v>
      </c>
      <c r="D143" s="158" t="s">
        <v>133</v>
      </c>
      <c r="E143" s="159" t="s">
        <v>202</v>
      </c>
      <c r="F143" s="160" t="s">
        <v>203</v>
      </c>
      <c r="G143" s="161" t="s">
        <v>175</v>
      </c>
      <c r="H143" s="162">
        <v>20.583</v>
      </c>
      <c r="I143" s="163">
        <v>561.94</v>
      </c>
      <c r="J143" s="163">
        <f>ROUND(I143*H143,2)</f>
        <v>11566.41</v>
      </c>
      <c r="K143" s="164"/>
      <c r="L143" s="165"/>
      <c r="M143" s="166" t="s">
        <v>1</v>
      </c>
      <c r="N143" s="167" t="s">
        <v>36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2" t="s">
        <v>136</v>
      </c>
      <c r="AT143" s="152" t="s">
        <v>133</v>
      </c>
      <c r="AU143" s="152" t="s">
        <v>120</v>
      </c>
      <c r="AY143" s="16" t="s">
        <v>121</v>
      </c>
      <c r="BE143" s="153">
        <f>IF(N143="základní",J143,0)</f>
        <v>0</v>
      </c>
      <c r="BF143" s="153">
        <f>IF(N143="snížená",J143,0)</f>
        <v>11566.41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6" t="s">
        <v>120</v>
      </c>
      <c r="BK143" s="153">
        <f>ROUND(I143*H143,2)</f>
        <v>11566.41</v>
      </c>
      <c r="BL143" s="16" t="s">
        <v>129</v>
      </c>
      <c r="BM143" s="152" t="s">
        <v>271</v>
      </c>
    </row>
    <row r="144" spans="1:47" s="2" customFormat="1" ht="28.8">
      <c r="A144" s="28"/>
      <c r="B144" s="29"/>
      <c r="C144" s="28"/>
      <c r="D144" s="154" t="s">
        <v>131</v>
      </c>
      <c r="E144" s="28"/>
      <c r="F144" s="155" t="s">
        <v>203</v>
      </c>
      <c r="G144" s="28"/>
      <c r="H144" s="28"/>
      <c r="I144" s="28"/>
      <c r="J144" s="28"/>
      <c r="K144" s="28"/>
      <c r="L144" s="29"/>
      <c r="M144" s="156"/>
      <c r="N144" s="157"/>
      <c r="O144" s="54"/>
      <c r="P144" s="54"/>
      <c r="Q144" s="54"/>
      <c r="R144" s="54"/>
      <c r="S144" s="54"/>
      <c r="T144" s="55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T144" s="16" t="s">
        <v>131</v>
      </c>
      <c r="AU144" s="16" t="s">
        <v>120</v>
      </c>
    </row>
    <row r="145" spans="2:51" s="13" customFormat="1" ht="10.2">
      <c r="B145" s="172"/>
      <c r="D145" s="154" t="s">
        <v>177</v>
      </c>
      <c r="E145" s="173" t="s">
        <v>1</v>
      </c>
      <c r="F145" s="174" t="s">
        <v>272</v>
      </c>
      <c r="H145" s="175">
        <v>20.583</v>
      </c>
      <c r="L145" s="172"/>
      <c r="M145" s="176"/>
      <c r="N145" s="177"/>
      <c r="O145" s="177"/>
      <c r="P145" s="177"/>
      <c r="Q145" s="177"/>
      <c r="R145" s="177"/>
      <c r="S145" s="177"/>
      <c r="T145" s="178"/>
      <c r="AT145" s="173" t="s">
        <v>177</v>
      </c>
      <c r="AU145" s="173" t="s">
        <v>120</v>
      </c>
      <c r="AV145" s="13" t="s">
        <v>120</v>
      </c>
      <c r="AW145" s="13" t="s">
        <v>27</v>
      </c>
      <c r="AX145" s="13" t="s">
        <v>70</v>
      </c>
      <c r="AY145" s="173" t="s">
        <v>121</v>
      </c>
    </row>
    <row r="146" spans="2:51" s="14" customFormat="1" ht="10.2">
      <c r="B146" s="179"/>
      <c r="D146" s="154" t="s">
        <v>177</v>
      </c>
      <c r="E146" s="180" t="s">
        <v>1</v>
      </c>
      <c r="F146" s="181" t="s">
        <v>179</v>
      </c>
      <c r="H146" s="182">
        <v>20.583</v>
      </c>
      <c r="L146" s="179"/>
      <c r="M146" s="183"/>
      <c r="N146" s="184"/>
      <c r="O146" s="184"/>
      <c r="P146" s="184"/>
      <c r="Q146" s="184"/>
      <c r="R146" s="184"/>
      <c r="S146" s="184"/>
      <c r="T146" s="185"/>
      <c r="AT146" s="180" t="s">
        <v>177</v>
      </c>
      <c r="AU146" s="180" t="s">
        <v>120</v>
      </c>
      <c r="AV146" s="14" t="s">
        <v>180</v>
      </c>
      <c r="AW146" s="14" t="s">
        <v>27</v>
      </c>
      <c r="AX146" s="14" t="s">
        <v>78</v>
      </c>
      <c r="AY146" s="180" t="s">
        <v>121</v>
      </c>
    </row>
    <row r="147" spans="1:65" s="2" customFormat="1" ht="24.15" customHeight="1">
      <c r="A147" s="28"/>
      <c r="B147" s="140"/>
      <c r="C147" s="141" t="s">
        <v>181</v>
      </c>
      <c r="D147" s="141" t="s">
        <v>125</v>
      </c>
      <c r="E147" s="142" t="s">
        <v>207</v>
      </c>
      <c r="F147" s="143" t="s">
        <v>208</v>
      </c>
      <c r="G147" s="144" t="s">
        <v>175</v>
      </c>
      <c r="H147" s="145">
        <v>18.73</v>
      </c>
      <c r="I147" s="146">
        <v>16.95</v>
      </c>
      <c r="J147" s="146">
        <f>ROUND(I147*H147,2)</f>
        <v>317.47</v>
      </c>
      <c r="K147" s="147"/>
      <c r="L147" s="29"/>
      <c r="M147" s="148" t="s">
        <v>1</v>
      </c>
      <c r="N147" s="149" t="s">
        <v>36</v>
      </c>
      <c r="O147" s="150">
        <v>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2" t="s">
        <v>129</v>
      </c>
      <c r="AT147" s="152" t="s">
        <v>125</v>
      </c>
      <c r="AU147" s="152" t="s">
        <v>120</v>
      </c>
      <c r="AY147" s="16" t="s">
        <v>121</v>
      </c>
      <c r="BE147" s="153">
        <f>IF(N147="základní",J147,0)</f>
        <v>0</v>
      </c>
      <c r="BF147" s="153">
        <f>IF(N147="snížená",J147,0)</f>
        <v>317.47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6" t="s">
        <v>120</v>
      </c>
      <c r="BK147" s="153">
        <f>ROUND(I147*H147,2)</f>
        <v>317.47</v>
      </c>
      <c r="BL147" s="16" t="s">
        <v>129</v>
      </c>
      <c r="BM147" s="152" t="s">
        <v>273</v>
      </c>
    </row>
    <row r="148" spans="1:47" s="2" customFormat="1" ht="19.2">
      <c r="A148" s="28"/>
      <c r="B148" s="29"/>
      <c r="C148" s="28"/>
      <c r="D148" s="154" t="s">
        <v>131</v>
      </c>
      <c r="E148" s="28"/>
      <c r="F148" s="155" t="s">
        <v>208</v>
      </c>
      <c r="G148" s="28"/>
      <c r="H148" s="28"/>
      <c r="I148" s="28"/>
      <c r="J148" s="28"/>
      <c r="K148" s="28"/>
      <c r="L148" s="29"/>
      <c r="M148" s="156"/>
      <c r="N148" s="157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131</v>
      </c>
      <c r="AU148" s="16" t="s">
        <v>120</v>
      </c>
    </row>
    <row r="149" spans="2:51" s="13" customFormat="1" ht="10.2">
      <c r="B149" s="172"/>
      <c r="D149" s="154" t="s">
        <v>177</v>
      </c>
      <c r="E149" s="173" t="s">
        <v>1</v>
      </c>
      <c r="F149" s="174" t="s">
        <v>270</v>
      </c>
      <c r="H149" s="175">
        <v>18.73</v>
      </c>
      <c r="L149" s="172"/>
      <c r="M149" s="176"/>
      <c r="N149" s="177"/>
      <c r="O149" s="177"/>
      <c r="P149" s="177"/>
      <c r="Q149" s="177"/>
      <c r="R149" s="177"/>
      <c r="S149" s="177"/>
      <c r="T149" s="178"/>
      <c r="AT149" s="173" t="s">
        <v>177</v>
      </c>
      <c r="AU149" s="173" t="s">
        <v>120</v>
      </c>
      <c r="AV149" s="13" t="s">
        <v>120</v>
      </c>
      <c r="AW149" s="13" t="s">
        <v>27</v>
      </c>
      <c r="AX149" s="13" t="s">
        <v>70</v>
      </c>
      <c r="AY149" s="173" t="s">
        <v>121</v>
      </c>
    </row>
    <row r="150" spans="2:51" s="14" customFormat="1" ht="10.2">
      <c r="B150" s="179"/>
      <c r="D150" s="154" t="s">
        <v>177</v>
      </c>
      <c r="E150" s="180" t="s">
        <v>1</v>
      </c>
      <c r="F150" s="181" t="s">
        <v>179</v>
      </c>
      <c r="H150" s="182">
        <v>18.73</v>
      </c>
      <c r="L150" s="179"/>
      <c r="M150" s="183"/>
      <c r="N150" s="184"/>
      <c r="O150" s="184"/>
      <c r="P150" s="184"/>
      <c r="Q150" s="184"/>
      <c r="R150" s="184"/>
      <c r="S150" s="184"/>
      <c r="T150" s="185"/>
      <c r="AT150" s="180" t="s">
        <v>177</v>
      </c>
      <c r="AU150" s="180" t="s">
        <v>120</v>
      </c>
      <c r="AV150" s="14" t="s">
        <v>180</v>
      </c>
      <c r="AW150" s="14" t="s">
        <v>27</v>
      </c>
      <c r="AX150" s="14" t="s">
        <v>78</v>
      </c>
      <c r="AY150" s="180" t="s">
        <v>121</v>
      </c>
    </row>
    <row r="151" spans="1:65" s="2" customFormat="1" ht="16.5" customHeight="1">
      <c r="A151" s="28"/>
      <c r="B151" s="140"/>
      <c r="C151" s="158" t="s">
        <v>186</v>
      </c>
      <c r="D151" s="158" t="s">
        <v>133</v>
      </c>
      <c r="E151" s="159" t="s">
        <v>211</v>
      </c>
      <c r="F151" s="160" t="s">
        <v>212</v>
      </c>
      <c r="G151" s="161" t="s">
        <v>175</v>
      </c>
      <c r="H151" s="162">
        <v>20.583</v>
      </c>
      <c r="I151" s="163">
        <v>10.68</v>
      </c>
      <c r="J151" s="163">
        <f>ROUND(I151*H151,2)</f>
        <v>219.83</v>
      </c>
      <c r="K151" s="164"/>
      <c r="L151" s="165"/>
      <c r="M151" s="166" t="s">
        <v>1</v>
      </c>
      <c r="N151" s="167" t="s">
        <v>36</v>
      </c>
      <c r="O151" s="150">
        <v>0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2" t="s">
        <v>136</v>
      </c>
      <c r="AT151" s="152" t="s">
        <v>133</v>
      </c>
      <c r="AU151" s="152" t="s">
        <v>120</v>
      </c>
      <c r="AY151" s="16" t="s">
        <v>121</v>
      </c>
      <c r="BE151" s="153">
        <f>IF(N151="základní",J151,0)</f>
        <v>0</v>
      </c>
      <c r="BF151" s="153">
        <f>IF(N151="snížená",J151,0)</f>
        <v>219.83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6" t="s">
        <v>120</v>
      </c>
      <c r="BK151" s="153">
        <f>ROUND(I151*H151,2)</f>
        <v>219.83</v>
      </c>
      <c r="BL151" s="16" t="s">
        <v>129</v>
      </c>
      <c r="BM151" s="152" t="s">
        <v>274</v>
      </c>
    </row>
    <row r="152" spans="1:47" s="2" customFormat="1" ht="10.2">
      <c r="A152" s="28"/>
      <c r="B152" s="29"/>
      <c r="C152" s="28"/>
      <c r="D152" s="154" t="s">
        <v>131</v>
      </c>
      <c r="E152" s="28"/>
      <c r="F152" s="155" t="s">
        <v>212</v>
      </c>
      <c r="G152" s="28"/>
      <c r="H152" s="28"/>
      <c r="I152" s="28"/>
      <c r="J152" s="28"/>
      <c r="K152" s="28"/>
      <c r="L152" s="29"/>
      <c r="M152" s="156"/>
      <c r="N152" s="157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131</v>
      </c>
      <c r="AU152" s="16" t="s">
        <v>120</v>
      </c>
    </row>
    <row r="153" spans="2:51" s="13" customFormat="1" ht="10.2">
      <c r="B153" s="172"/>
      <c r="D153" s="154" t="s">
        <v>177</v>
      </c>
      <c r="E153" s="173" t="s">
        <v>1</v>
      </c>
      <c r="F153" s="174" t="s">
        <v>272</v>
      </c>
      <c r="H153" s="175">
        <v>20.583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177</v>
      </c>
      <c r="AU153" s="173" t="s">
        <v>120</v>
      </c>
      <c r="AV153" s="13" t="s">
        <v>120</v>
      </c>
      <c r="AW153" s="13" t="s">
        <v>27</v>
      </c>
      <c r="AX153" s="13" t="s">
        <v>70</v>
      </c>
      <c r="AY153" s="173" t="s">
        <v>121</v>
      </c>
    </row>
    <row r="154" spans="2:51" s="14" customFormat="1" ht="10.2">
      <c r="B154" s="179"/>
      <c r="D154" s="154" t="s">
        <v>177</v>
      </c>
      <c r="E154" s="180" t="s">
        <v>1</v>
      </c>
      <c r="F154" s="181" t="s">
        <v>179</v>
      </c>
      <c r="H154" s="182">
        <v>20.583</v>
      </c>
      <c r="L154" s="179"/>
      <c r="M154" s="183"/>
      <c r="N154" s="184"/>
      <c r="O154" s="184"/>
      <c r="P154" s="184"/>
      <c r="Q154" s="184"/>
      <c r="R154" s="184"/>
      <c r="S154" s="184"/>
      <c r="T154" s="185"/>
      <c r="AT154" s="180" t="s">
        <v>177</v>
      </c>
      <c r="AU154" s="180" t="s">
        <v>120</v>
      </c>
      <c r="AV154" s="14" t="s">
        <v>180</v>
      </c>
      <c r="AW154" s="14" t="s">
        <v>27</v>
      </c>
      <c r="AX154" s="14" t="s">
        <v>78</v>
      </c>
      <c r="AY154" s="180" t="s">
        <v>121</v>
      </c>
    </row>
    <row r="155" spans="2:63" s="12" customFormat="1" ht="22.8" customHeight="1">
      <c r="B155" s="128"/>
      <c r="D155" s="129" t="s">
        <v>69</v>
      </c>
      <c r="E155" s="138" t="s">
        <v>214</v>
      </c>
      <c r="F155" s="138" t="s">
        <v>215</v>
      </c>
      <c r="J155" s="139">
        <f>BK155</f>
        <v>-27537.17</v>
      </c>
      <c r="L155" s="128"/>
      <c r="M155" s="132"/>
      <c r="N155" s="133"/>
      <c r="O155" s="133"/>
      <c r="P155" s="134">
        <f>SUM(P156:P163)</f>
        <v>0</v>
      </c>
      <c r="Q155" s="133"/>
      <c r="R155" s="134">
        <f>SUM(R156:R163)</f>
        <v>0</v>
      </c>
      <c r="S155" s="133"/>
      <c r="T155" s="135">
        <f>SUM(T156:T163)</f>
        <v>0</v>
      </c>
      <c r="AR155" s="129" t="s">
        <v>120</v>
      </c>
      <c r="AT155" s="136" t="s">
        <v>69</v>
      </c>
      <c r="AU155" s="136" t="s">
        <v>78</v>
      </c>
      <c r="AY155" s="129" t="s">
        <v>121</v>
      </c>
      <c r="BK155" s="137">
        <f>SUM(BK156:BK163)</f>
        <v>-27537.17</v>
      </c>
    </row>
    <row r="156" spans="1:65" s="2" customFormat="1" ht="24.15" customHeight="1">
      <c r="A156" s="28"/>
      <c r="B156" s="140"/>
      <c r="C156" s="141" t="s">
        <v>275</v>
      </c>
      <c r="D156" s="141" t="s">
        <v>125</v>
      </c>
      <c r="E156" s="142" t="s">
        <v>217</v>
      </c>
      <c r="F156" s="143" t="s">
        <v>218</v>
      </c>
      <c r="G156" s="144" t="s">
        <v>175</v>
      </c>
      <c r="H156" s="145">
        <v>-31.48</v>
      </c>
      <c r="I156" s="146">
        <v>90</v>
      </c>
      <c r="J156" s="146">
        <f>ROUND(I156*H156,2)</f>
        <v>-2833.2</v>
      </c>
      <c r="K156" s="147"/>
      <c r="L156" s="29"/>
      <c r="M156" s="148" t="s">
        <v>1</v>
      </c>
      <c r="N156" s="149" t="s">
        <v>36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2" t="s">
        <v>129</v>
      </c>
      <c r="AT156" s="152" t="s">
        <v>125</v>
      </c>
      <c r="AU156" s="152" t="s">
        <v>120</v>
      </c>
      <c r="AY156" s="16" t="s">
        <v>121</v>
      </c>
      <c r="BE156" s="153">
        <f>IF(N156="základní",J156,0)</f>
        <v>0</v>
      </c>
      <c r="BF156" s="153">
        <f>IF(N156="snížená",J156,0)</f>
        <v>-2833.2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6" t="s">
        <v>120</v>
      </c>
      <c r="BK156" s="153">
        <f>ROUND(I156*H156,2)</f>
        <v>-2833.2</v>
      </c>
      <c r="BL156" s="16" t="s">
        <v>129</v>
      </c>
      <c r="BM156" s="152" t="s">
        <v>276</v>
      </c>
    </row>
    <row r="157" spans="1:47" s="2" customFormat="1" ht="19.2">
      <c r="A157" s="28"/>
      <c r="B157" s="29"/>
      <c r="C157" s="28"/>
      <c r="D157" s="154" t="s">
        <v>131</v>
      </c>
      <c r="E157" s="28"/>
      <c r="F157" s="155" t="s">
        <v>218</v>
      </c>
      <c r="G157" s="28"/>
      <c r="H157" s="28"/>
      <c r="I157" s="28"/>
      <c r="J157" s="28"/>
      <c r="K157" s="28"/>
      <c r="L157" s="29"/>
      <c r="M157" s="156"/>
      <c r="N157" s="157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131</v>
      </c>
      <c r="AU157" s="16" t="s">
        <v>120</v>
      </c>
    </row>
    <row r="158" spans="1:65" s="2" customFormat="1" ht="21.75" customHeight="1">
      <c r="A158" s="28"/>
      <c r="B158" s="140"/>
      <c r="C158" s="158" t="s">
        <v>277</v>
      </c>
      <c r="D158" s="158" t="s">
        <v>133</v>
      </c>
      <c r="E158" s="159" t="s">
        <v>221</v>
      </c>
      <c r="F158" s="160" t="s">
        <v>222</v>
      </c>
      <c r="G158" s="161" t="s">
        <v>175</v>
      </c>
      <c r="H158" s="162">
        <v>-34.628</v>
      </c>
      <c r="I158" s="163">
        <v>251.93</v>
      </c>
      <c r="J158" s="163">
        <f>ROUND(I158*H158,2)</f>
        <v>-8723.83</v>
      </c>
      <c r="K158" s="164"/>
      <c r="L158" s="165"/>
      <c r="M158" s="166" t="s">
        <v>1</v>
      </c>
      <c r="N158" s="167" t="s">
        <v>36</v>
      </c>
      <c r="O158" s="150">
        <v>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2" t="s">
        <v>136</v>
      </c>
      <c r="AT158" s="152" t="s">
        <v>133</v>
      </c>
      <c r="AU158" s="152" t="s">
        <v>120</v>
      </c>
      <c r="AY158" s="16" t="s">
        <v>121</v>
      </c>
      <c r="BE158" s="153">
        <f>IF(N158="základní",J158,0)</f>
        <v>0</v>
      </c>
      <c r="BF158" s="153">
        <f>IF(N158="snížená",J158,0)</f>
        <v>-8723.83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6" t="s">
        <v>120</v>
      </c>
      <c r="BK158" s="153">
        <f>ROUND(I158*H158,2)</f>
        <v>-8723.83</v>
      </c>
      <c r="BL158" s="16" t="s">
        <v>129</v>
      </c>
      <c r="BM158" s="152" t="s">
        <v>278</v>
      </c>
    </row>
    <row r="159" spans="1:47" s="2" customFormat="1" ht="10.2">
      <c r="A159" s="28"/>
      <c r="B159" s="29"/>
      <c r="C159" s="28"/>
      <c r="D159" s="154" t="s">
        <v>131</v>
      </c>
      <c r="E159" s="28"/>
      <c r="F159" s="155" t="s">
        <v>222</v>
      </c>
      <c r="G159" s="28"/>
      <c r="H159" s="28"/>
      <c r="I159" s="28"/>
      <c r="J159" s="28"/>
      <c r="K159" s="28"/>
      <c r="L159" s="29"/>
      <c r="M159" s="156"/>
      <c r="N159" s="157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131</v>
      </c>
      <c r="AU159" s="16" t="s">
        <v>120</v>
      </c>
    </row>
    <row r="160" spans="1:65" s="2" customFormat="1" ht="24.15" customHeight="1">
      <c r="A160" s="28"/>
      <c r="B160" s="140"/>
      <c r="C160" s="141" t="s">
        <v>279</v>
      </c>
      <c r="D160" s="141" t="s">
        <v>125</v>
      </c>
      <c r="E160" s="142" t="s">
        <v>225</v>
      </c>
      <c r="F160" s="143" t="s">
        <v>226</v>
      </c>
      <c r="G160" s="144" t="s">
        <v>175</v>
      </c>
      <c r="H160" s="145">
        <v>-18.75</v>
      </c>
      <c r="I160" s="146">
        <v>234.14</v>
      </c>
      <c r="J160" s="146">
        <f>ROUND(I160*H160,2)</f>
        <v>-4390.13</v>
      </c>
      <c r="K160" s="147"/>
      <c r="L160" s="29"/>
      <c r="M160" s="148" t="s">
        <v>1</v>
      </c>
      <c r="N160" s="149" t="s">
        <v>36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2" t="s">
        <v>129</v>
      </c>
      <c r="AT160" s="152" t="s">
        <v>125</v>
      </c>
      <c r="AU160" s="152" t="s">
        <v>120</v>
      </c>
      <c r="AY160" s="16" t="s">
        <v>121</v>
      </c>
      <c r="BE160" s="153">
        <f>IF(N160="základní",J160,0)</f>
        <v>0</v>
      </c>
      <c r="BF160" s="153">
        <f>IF(N160="snížená",J160,0)</f>
        <v>-4390.13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6" t="s">
        <v>120</v>
      </c>
      <c r="BK160" s="153">
        <f>ROUND(I160*H160,2)</f>
        <v>-4390.13</v>
      </c>
      <c r="BL160" s="16" t="s">
        <v>129</v>
      </c>
      <c r="BM160" s="152" t="s">
        <v>280</v>
      </c>
    </row>
    <row r="161" spans="1:47" s="2" customFormat="1" ht="19.2">
      <c r="A161" s="28"/>
      <c r="B161" s="29"/>
      <c r="C161" s="28"/>
      <c r="D161" s="154" t="s">
        <v>131</v>
      </c>
      <c r="E161" s="28"/>
      <c r="F161" s="155" t="s">
        <v>226</v>
      </c>
      <c r="G161" s="28"/>
      <c r="H161" s="28"/>
      <c r="I161" s="28"/>
      <c r="J161" s="28"/>
      <c r="K161" s="28"/>
      <c r="L161" s="29"/>
      <c r="M161" s="156"/>
      <c r="N161" s="157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131</v>
      </c>
      <c r="AU161" s="16" t="s">
        <v>120</v>
      </c>
    </row>
    <row r="162" spans="1:65" s="2" customFormat="1" ht="37.8" customHeight="1">
      <c r="A162" s="28"/>
      <c r="B162" s="140"/>
      <c r="C162" s="158" t="s">
        <v>281</v>
      </c>
      <c r="D162" s="158" t="s">
        <v>133</v>
      </c>
      <c r="E162" s="159" t="s">
        <v>229</v>
      </c>
      <c r="F162" s="160" t="s">
        <v>230</v>
      </c>
      <c r="G162" s="161" t="s">
        <v>175</v>
      </c>
      <c r="H162" s="162">
        <v>-20.625</v>
      </c>
      <c r="I162" s="163">
        <v>561.94</v>
      </c>
      <c r="J162" s="163">
        <f>ROUND(I162*H162,2)</f>
        <v>-11590.01</v>
      </c>
      <c r="K162" s="164"/>
      <c r="L162" s="165"/>
      <c r="M162" s="166" t="s">
        <v>1</v>
      </c>
      <c r="N162" s="167" t="s">
        <v>36</v>
      </c>
      <c r="O162" s="150">
        <v>0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2" t="s">
        <v>136</v>
      </c>
      <c r="AT162" s="152" t="s">
        <v>133</v>
      </c>
      <c r="AU162" s="152" t="s">
        <v>120</v>
      </c>
      <c r="AY162" s="16" t="s">
        <v>121</v>
      </c>
      <c r="BE162" s="153">
        <f>IF(N162="základní",J162,0)</f>
        <v>0</v>
      </c>
      <c r="BF162" s="153">
        <f>IF(N162="snížená",J162,0)</f>
        <v>-11590.01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6" t="s">
        <v>120</v>
      </c>
      <c r="BK162" s="153">
        <f>ROUND(I162*H162,2)</f>
        <v>-11590.01</v>
      </c>
      <c r="BL162" s="16" t="s">
        <v>129</v>
      </c>
      <c r="BM162" s="152" t="s">
        <v>282</v>
      </c>
    </row>
    <row r="163" spans="1:47" s="2" customFormat="1" ht="28.8">
      <c r="A163" s="28"/>
      <c r="B163" s="29"/>
      <c r="C163" s="28"/>
      <c r="D163" s="154" t="s">
        <v>131</v>
      </c>
      <c r="E163" s="28"/>
      <c r="F163" s="155" t="s">
        <v>230</v>
      </c>
      <c r="G163" s="28"/>
      <c r="H163" s="28"/>
      <c r="I163" s="28"/>
      <c r="J163" s="28"/>
      <c r="K163" s="28"/>
      <c r="L163" s="29"/>
      <c r="M163" s="168"/>
      <c r="N163" s="169"/>
      <c r="O163" s="170"/>
      <c r="P163" s="170"/>
      <c r="Q163" s="170"/>
      <c r="R163" s="170"/>
      <c r="S163" s="170"/>
      <c r="T163" s="171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131</v>
      </c>
      <c r="AU163" s="16" t="s">
        <v>120</v>
      </c>
    </row>
    <row r="164" spans="1:31" s="2" customFormat="1" ht="6.9" customHeight="1">
      <c r="A164" s="28"/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29"/>
      <c r="M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</sheetData>
  <autoFilter ref="C119:K16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88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283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ROUND(J119,2)</f>
        <v>-23853.05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ROUND((SUM(BE119:BE130)),2)</f>
        <v>0</v>
      </c>
      <c r="G33" s="28"/>
      <c r="H33" s="28"/>
      <c r="I33" s="97">
        <v>0.21</v>
      </c>
      <c r="J33" s="96">
        <f>ROUND(((SUM(BE119:BE130))*I33),2)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ROUND((SUM(BF119:BF130)),2)</f>
        <v>-23853.05</v>
      </c>
      <c r="G34" s="28"/>
      <c r="H34" s="28"/>
      <c r="I34" s="97">
        <v>0.15</v>
      </c>
      <c r="J34" s="96">
        <f>ROUND(((SUM(BF119:BF130))*I34),2)</f>
        <v>-3577.96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ROUND((SUM(BG119:BG130)),2)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ROUND((SUM(BH119:BH130)),2)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ROUND((SUM(BI119:BI130)),2)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-27431.01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04 - Zateplení a omítk...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J119</f>
        <v>-23853.05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J120</f>
        <v>-23853.05</v>
      </c>
      <c r="L97" s="109"/>
    </row>
    <row r="98" spans="2:12" s="10" customFormat="1" ht="19.95" customHeight="1">
      <c r="B98" s="113"/>
      <c r="D98" s="114" t="s">
        <v>284</v>
      </c>
      <c r="E98" s="115"/>
      <c r="F98" s="115"/>
      <c r="G98" s="115"/>
      <c r="H98" s="115"/>
      <c r="I98" s="115"/>
      <c r="J98" s="116">
        <f>J121</f>
        <v>-9710.25</v>
      </c>
      <c r="L98" s="113"/>
    </row>
    <row r="99" spans="2:12" s="10" customFormat="1" ht="19.95" customHeight="1">
      <c r="B99" s="113"/>
      <c r="D99" s="114" t="s">
        <v>285</v>
      </c>
      <c r="E99" s="115"/>
      <c r="F99" s="115"/>
      <c r="G99" s="115"/>
      <c r="H99" s="115"/>
      <c r="I99" s="115"/>
      <c r="J99" s="116">
        <f>J126</f>
        <v>-14142.8</v>
      </c>
      <c r="L99" s="113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" customHeight="1">
      <c r="A106" s="28"/>
      <c r="B106" s="29"/>
      <c r="C106" s="20" t="s">
        <v>105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14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23" t="str">
        <f>E7</f>
        <v>0009059 - Polyfunkční dům Hrob č.p. 3 dodatek k SOD</v>
      </c>
      <c r="F109" s="224"/>
      <c r="G109" s="224"/>
      <c r="H109" s="22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96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89" t="str">
        <f>E9</f>
        <v>SO 04 - Zateplení a omítk...</v>
      </c>
      <c r="F111" s="225"/>
      <c r="G111" s="225"/>
      <c r="H111" s="225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18</v>
      </c>
      <c r="D113" s="28"/>
      <c r="E113" s="28"/>
      <c r="F113" s="23" t="str">
        <f>F12</f>
        <v xml:space="preserve"> </v>
      </c>
      <c r="G113" s="28"/>
      <c r="H113" s="28"/>
      <c r="I113" s="25" t="s">
        <v>20</v>
      </c>
      <c r="J113" s="51" t="str">
        <f>IF(J12="","",J12)</f>
        <v>16. 3. 2022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15" customHeight="1">
      <c r="A115" s="28"/>
      <c r="B115" s="29"/>
      <c r="C115" s="25" t="s">
        <v>22</v>
      </c>
      <c r="D115" s="28"/>
      <c r="E115" s="28"/>
      <c r="F115" s="23" t="str">
        <f>E15</f>
        <v xml:space="preserve"> </v>
      </c>
      <c r="G115" s="28"/>
      <c r="H115" s="28"/>
      <c r="I115" s="25" t="s">
        <v>26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15" customHeight="1">
      <c r="A116" s="28"/>
      <c r="B116" s="29"/>
      <c r="C116" s="25" t="s">
        <v>25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28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106</v>
      </c>
      <c r="D118" s="120" t="s">
        <v>55</v>
      </c>
      <c r="E118" s="120" t="s">
        <v>51</v>
      </c>
      <c r="F118" s="120" t="s">
        <v>52</v>
      </c>
      <c r="G118" s="120" t="s">
        <v>107</v>
      </c>
      <c r="H118" s="120" t="s">
        <v>108</v>
      </c>
      <c r="I118" s="120" t="s">
        <v>109</v>
      </c>
      <c r="J118" s="121" t="s">
        <v>100</v>
      </c>
      <c r="K118" s="122" t="s">
        <v>110</v>
      </c>
      <c r="L118" s="123"/>
      <c r="M118" s="58" t="s">
        <v>1</v>
      </c>
      <c r="N118" s="59" t="s">
        <v>34</v>
      </c>
      <c r="O118" s="59" t="s">
        <v>111</v>
      </c>
      <c r="P118" s="59" t="s">
        <v>112</v>
      </c>
      <c r="Q118" s="59" t="s">
        <v>113</v>
      </c>
      <c r="R118" s="59" t="s">
        <v>114</v>
      </c>
      <c r="S118" s="59" t="s">
        <v>115</v>
      </c>
      <c r="T118" s="60" t="s">
        <v>116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8" customHeight="1">
      <c r="A119" s="28"/>
      <c r="B119" s="29"/>
      <c r="C119" s="65" t="s">
        <v>117</v>
      </c>
      <c r="D119" s="28"/>
      <c r="E119" s="28"/>
      <c r="F119" s="28"/>
      <c r="G119" s="28"/>
      <c r="H119" s="28"/>
      <c r="I119" s="28"/>
      <c r="J119" s="124">
        <f>BK119</f>
        <v>-23853.05</v>
      </c>
      <c r="K119" s="28"/>
      <c r="L119" s="29"/>
      <c r="M119" s="61"/>
      <c r="N119" s="52"/>
      <c r="O119" s="62"/>
      <c r="P119" s="125">
        <f>P120</f>
        <v>0</v>
      </c>
      <c r="Q119" s="62"/>
      <c r="R119" s="125">
        <f>R120</f>
        <v>0</v>
      </c>
      <c r="S119" s="62"/>
      <c r="T119" s="126">
        <f>T120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69</v>
      </c>
      <c r="AU119" s="16" t="s">
        <v>102</v>
      </c>
      <c r="BK119" s="127">
        <f>BK120</f>
        <v>-23853.05</v>
      </c>
    </row>
    <row r="120" spans="2:63" s="12" customFormat="1" ht="25.95" customHeight="1">
      <c r="B120" s="128"/>
      <c r="D120" s="129" t="s">
        <v>69</v>
      </c>
      <c r="E120" s="130" t="s">
        <v>118</v>
      </c>
      <c r="F120" s="130" t="s">
        <v>119</v>
      </c>
      <c r="J120" s="131">
        <f>BK120</f>
        <v>-23853.05</v>
      </c>
      <c r="L120" s="128"/>
      <c r="M120" s="132"/>
      <c r="N120" s="133"/>
      <c r="O120" s="133"/>
      <c r="P120" s="134">
        <f>P121+P126</f>
        <v>0</v>
      </c>
      <c r="Q120" s="133"/>
      <c r="R120" s="134">
        <f>R121+R126</f>
        <v>0</v>
      </c>
      <c r="S120" s="133"/>
      <c r="T120" s="135">
        <f>T121+T126</f>
        <v>0</v>
      </c>
      <c r="AR120" s="129" t="s">
        <v>120</v>
      </c>
      <c r="AT120" s="136" t="s">
        <v>69</v>
      </c>
      <c r="AU120" s="136" t="s">
        <v>70</v>
      </c>
      <c r="AY120" s="129" t="s">
        <v>121</v>
      </c>
      <c r="BK120" s="137">
        <f>BK121+BK126</f>
        <v>-23853.05</v>
      </c>
    </row>
    <row r="121" spans="2:63" s="12" customFormat="1" ht="22.8" customHeight="1">
      <c r="B121" s="128"/>
      <c r="D121" s="129" t="s">
        <v>69</v>
      </c>
      <c r="E121" s="138" t="s">
        <v>286</v>
      </c>
      <c r="F121" s="138" t="s">
        <v>287</v>
      </c>
      <c r="J121" s="139">
        <f>BK121</f>
        <v>-9710.25</v>
      </c>
      <c r="L121" s="128"/>
      <c r="M121" s="132"/>
      <c r="N121" s="133"/>
      <c r="O121" s="133"/>
      <c r="P121" s="134">
        <f>SUM(P122:P125)</f>
        <v>0</v>
      </c>
      <c r="Q121" s="133"/>
      <c r="R121" s="134">
        <f>SUM(R122:R125)</f>
        <v>0</v>
      </c>
      <c r="S121" s="133"/>
      <c r="T121" s="135">
        <f>SUM(T122:T125)</f>
        <v>0</v>
      </c>
      <c r="AR121" s="129" t="s">
        <v>120</v>
      </c>
      <c r="AT121" s="136" t="s">
        <v>69</v>
      </c>
      <c r="AU121" s="136" t="s">
        <v>78</v>
      </c>
      <c r="AY121" s="129" t="s">
        <v>121</v>
      </c>
      <c r="BK121" s="137">
        <f>SUM(BK122:BK125)</f>
        <v>-9710.25</v>
      </c>
    </row>
    <row r="122" spans="1:65" s="2" customFormat="1" ht="24.15" customHeight="1">
      <c r="A122" s="28"/>
      <c r="B122" s="140"/>
      <c r="C122" s="141" t="s">
        <v>288</v>
      </c>
      <c r="D122" s="141" t="s">
        <v>125</v>
      </c>
      <c r="E122" s="142" t="s">
        <v>289</v>
      </c>
      <c r="F122" s="143" t="s">
        <v>290</v>
      </c>
      <c r="G122" s="144" t="s">
        <v>128</v>
      </c>
      <c r="H122" s="145">
        <v>-3</v>
      </c>
      <c r="I122" s="146">
        <v>3100.01</v>
      </c>
      <c r="J122" s="146">
        <f>ROUND(I122*H122,2)</f>
        <v>-9300.03</v>
      </c>
      <c r="K122" s="147"/>
      <c r="L122" s="29"/>
      <c r="M122" s="148" t="s">
        <v>1</v>
      </c>
      <c r="N122" s="149" t="s">
        <v>36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129</v>
      </c>
      <c r="AT122" s="152" t="s">
        <v>125</v>
      </c>
      <c r="AU122" s="152" t="s">
        <v>120</v>
      </c>
      <c r="AY122" s="16" t="s">
        <v>121</v>
      </c>
      <c r="BE122" s="153">
        <f>IF(N122="základní",J122,0)</f>
        <v>0</v>
      </c>
      <c r="BF122" s="153">
        <f>IF(N122="snížená",J122,0)</f>
        <v>-9300.03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120</v>
      </c>
      <c r="BK122" s="153">
        <f>ROUND(I122*H122,2)</f>
        <v>-9300.03</v>
      </c>
      <c r="BL122" s="16" t="s">
        <v>129</v>
      </c>
      <c r="BM122" s="152" t="s">
        <v>291</v>
      </c>
    </row>
    <row r="123" spans="1:47" s="2" customFormat="1" ht="19.2">
      <c r="A123" s="28"/>
      <c r="B123" s="29"/>
      <c r="C123" s="28"/>
      <c r="D123" s="154" t="s">
        <v>131</v>
      </c>
      <c r="E123" s="28"/>
      <c r="F123" s="155" t="s">
        <v>290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131</v>
      </c>
      <c r="AU123" s="16" t="s">
        <v>120</v>
      </c>
    </row>
    <row r="124" spans="1:65" s="2" customFormat="1" ht="16.5" customHeight="1">
      <c r="A124" s="28"/>
      <c r="B124" s="140"/>
      <c r="C124" s="141" t="s">
        <v>292</v>
      </c>
      <c r="D124" s="141" t="s">
        <v>125</v>
      </c>
      <c r="E124" s="142" t="s">
        <v>293</v>
      </c>
      <c r="F124" s="143" t="s">
        <v>294</v>
      </c>
      <c r="G124" s="144" t="s">
        <v>128</v>
      </c>
      <c r="H124" s="145">
        <v>-3</v>
      </c>
      <c r="I124" s="146">
        <v>136.74</v>
      </c>
      <c r="J124" s="146">
        <f>ROUND(I124*H124,2)</f>
        <v>-410.22</v>
      </c>
      <c r="K124" s="147"/>
      <c r="L124" s="29"/>
      <c r="M124" s="148" t="s">
        <v>1</v>
      </c>
      <c r="N124" s="149" t="s">
        <v>36</v>
      </c>
      <c r="O124" s="150">
        <v>0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2" t="s">
        <v>129</v>
      </c>
      <c r="AT124" s="152" t="s">
        <v>125</v>
      </c>
      <c r="AU124" s="152" t="s">
        <v>120</v>
      </c>
      <c r="AY124" s="16" t="s">
        <v>121</v>
      </c>
      <c r="BE124" s="153">
        <f>IF(N124="základní",J124,0)</f>
        <v>0</v>
      </c>
      <c r="BF124" s="153">
        <f>IF(N124="snížená",J124,0)</f>
        <v>-410.22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6" t="s">
        <v>120</v>
      </c>
      <c r="BK124" s="153">
        <f>ROUND(I124*H124,2)</f>
        <v>-410.22</v>
      </c>
      <c r="BL124" s="16" t="s">
        <v>129</v>
      </c>
      <c r="BM124" s="152" t="s">
        <v>295</v>
      </c>
    </row>
    <row r="125" spans="1:47" s="2" customFormat="1" ht="10.2">
      <c r="A125" s="28"/>
      <c r="B125" s="29"/>
      <c r="C125" s="28"/>
      <c r="D125" s="154" t="s">
        <v>131</v>
      </c>
      <c r="E125" s="28"/>
      <c r="F125" s="155" t="s">
        <v>294</v>
      </c>
      <c r="G125" s="28"/>
      <c r="H125" s="28"/>
      <c r="I125" s="28"/>
      <c r="J125" s="28"/>
      <c r="K125" s="28"/>
      <c r="L125" s="29"/>
      <c r="M125" s="156"/>
      <c r="N125" s="157"/>
      <c r="O125" s="54"/>
      <c r="P125" s="54"/>
      <c r="Q125" s="54"/>
      <c r="R125" s="54"/>
      <c r="S125" s="54"/>
      <c r="T125" s="55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131</v>
      </c>
      <c r="AU125" s="16" t="s">
        <v>120</v>
      </c>
    </row>
    <row r="126" spans="2:63" s="12" customFormat="1" ht="22.8" customHeight="1">
      <c r="B126" s="128"/>
      <c r="D126" s="129" t="s">
        <v>69</v>
      </c>
      <c r="E126" s="138" t="s">
        <v>296</v>
      </c>
      <c r="F126" s="138" t="s">
        <v>297</v>
      </c>
      <c r="J126" s="139">
        <f>BK126</f>
        <v>-14142.8</v>
      </c>
      <c r="L126" s="128"/>
      <c r="M126" s="132"/>
      <c r="N126" s="133"/>
      <c r="O126" s="133"/>
      <c r="P126" s="134">
        <f>SUM(P127:P130)</f>
        <v>0</v>
      </c>
      <c r="Q126" s="133"/>
      <c r="R126" s="134">
        <f>SUM(R127:R130)</f>
        <v>0</v>
      </c>
      <c r="S126" s="133"/>
      <c r="T126" s="135">
        <f>SUM(T127:T130)</f>
        <v>0</v>
      </c>
      <c r="AR126" s="129" t="s">
        <v>120</v>
      </c>
      <c r="AT126" s="136" t="s">
        <v>69</v>
      </c>
      <c r="AU126" s="136" t="s">
        <v>78</v>
      </c>
      <c r="AY126" s="129" t="s">
        <v>121</v>
      </c>
      <c r="BK126" s="137">
        <f>SUM(BK127:BK130)</f>
        <v>-14142.8</v>
      </c>
    </row>
    <row r="127" spans="1:65" s="2" customFormat="1" ht="33" customHeight="1">
      <c r="A127" s="28"/>
      <c r="B127" s="140"/>
      <c r="C127" s="141" t="s">
        <v>298</v>
      </c>
      <c r="D127" s="141" t="s">
        <v>125</v>
      </c>
      <c r="E127" s="142" t="s">
        <v>299</v>
      </c>
      <c r="F127" s="143" t="s">
        <v>300</v>
      </c>
      <c r="G127" s="144" t="s">
        <v>301</v>
      </c>
      <c r="H127" s="145">
        <v>-15.6</v>
      </c>
      <c r="I127" s="146">
        <v>906.59</v>
      </c>
      <c r="J127" s="146">
        <f>ROUND(I127*H127,2)</f>
        <v>-14142.8</v>
      </c>
      <c r="K127" s="147"/>
      <c r="L127" s="29"/>
      <c r="M127" s="148" t="s">
        <v>1</v>
      </c>
      <c r="N127" s="149" t="s">
        <v>36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129</v>
      </c>
      <c r="AT127" s="152" t="s">
        <v>125</v>
      </c>
      <c r="AU127" s="152" t="s">
        <v>120</v>
      </c>
      <c r="AY127" s="16" t="s">
        <v>121</v>
      </c>
      <c r="BE127" s="153">
        <f>IF(N127="základní",J127,0)</f>
        <v>0</v>
      </c>
      <c r="BF127" s="153">
        <f>IF(N127="snížená",J127,0)</f>
        <v>-14142.8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120</v>
      </c>
      <c r="BK127" s="153">
        <f>ROUND(I127*H127,2)</f>
        <v>-14142.8</v>
      </c>
      <c r="BL127" s="16" t="s">
        <v>129</v>
      </c>
      <c r="BM127" s="152" t="s">
        <v>302</v>
      </c>
    </row>
    <row r="128" spans="1:47" s="2" customFormat="1" ht="19.2">
      <c r="A128" s="28"/>
      <c r="B128" s="29"/>
      <c r="C128" s="28"/>
      <c r="D128" s="154" t="s">
        <v>131</v>
      </c>
      <c r="E128" s="28"/>
      <c r="F128" s="155" t="s">
        <v>300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131</v>
      </c>
      <c r="AU128" s="16" t="s">
        <v>120</v>
      </c>
    </row>
    <row r="129" spans="2:51" s="13" customFormat="1" ht="10.2">
      <c r="B129" s="172"/>
      <c r="D129" s="154" t="s">
        <v>177</v>
      </c>
      <c r="E129" s="173" t="s">
        <v>1</v>
      </c>
      <c r="F129" s="174" t="s">
        <v>303</v>
      </c>
      <c r="H129" s="175">
        <v>-15.6</v>
      </c>
      <c r="L129" s="172"/>
      <c r="M129" s="176"/>
      <c r="N129" s="177"/>
      <c r="O129" s="177"/>
      <c r="P129" s="177"/>
      <c r="Q129" s="177"/>
      <c r="R129" s="177"/>
      <c r="S129" s="177"/>
      <c r="T129" s="178"/>
      <c r="AT129" s="173" t="s">
        <v>177</v>
      </c>
      <c r="AU129" s="173" t="s">
        <v>120</v>
      </c>
      <c r="AV129" s="13" t="s">
        <v>120</v>
      </c>
      <c r="AW129" s="13" t="s">
        <v>27</v>
      </c>
      <c r="AX129" s="13" t="s">
        <v>70</v>
      </c>
      <c r="AY129" s="173" t="s">
        <v>121</v>
      </c>
    </row>
    <row r="130" spans="2:51" s="14" customFormat="1" ht="10.2">
      <c r="B130" s="179"/>
      <c r="D130" s="154" t="s">
        <v>177</v>
      </c>
      <c r="E130" s="180" t="s">
        <v>1</v>
      </c>
      <c r="F130" s="181" t="s">
        <v>179</v>
      </c>
      <c r="H130" s="182">
        <v>-15.6</v>
      </c>
      <c r="L130" s="179"/>
      <c r="M130" s="186"/>
      <c r="N130" s="187"/>
      <c r="O130" s="187"/>
      <c r="P130" s="187"/>
      <c r="Q130" s="187"/>
      <c r="R130" s="187"/>
      <c r="S130" s="187"/>
      <c r="T130" s="188"/>
      <c r="AT130" s="180" t="s">
        <v>177</v>
      </c>
      <c r="AU130" s="180" t="s">
        <v>120</v>
      </c>
      <c r="AV130" s="14" t="s">
        <v>180</v>
      </c>
      <c r="AW130" s="14" t="s">
        <v>27</v>
      </c>
      <c r="AX130" s="14" t="s">
        <v>78</v>
      </c>
      <c r="AY130" s="180" t="s">
        <v>121</v>
      </c>
    </row>
    <row r="131" spans="1:31" s="2" customFormat="1" ht="6.9" customHeight="1">
      <c r="A131" s="28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8:K13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91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304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ROUND(J118,2)</f>
        <v>-40461.21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ROUND((SUM(BE118:BE130)),2)</f>
        <v>0</v>
      </c>
      <c r="G33" s="28"/>
      <c r="H33" s="28"/>
      <c r="I33" s="97">
        <v>0.21</v>
      </c>
      <c r="J33" s="96">
        <f>ROUND(((SUM(BE118:BE130))*I33),2)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ROUND((SUM(BF118:BF130)),2)</f>
        <v>-40461.21</v>
      </c>
      <c r="G34" s="28"/>
      <c r="H34" s="28"/>
      <c r="I34" s="97">
        <v>0.15</v>
      </c>
      <c r="J34" s="96">
        <f>ROUND(((SUM(BF118:BF130))*I34),2)</f>
        <v>-6069.18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ROUND((SUM(BG118:BG130)),2)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ROUND((SUM(BH118:BH130)),2)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ROUND((SUM(BI118:BI130)),2)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-46530.39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06 - Elektroinstalace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J118</f>
        <v>-40461.21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J119</f>
        <v>-40461.21</v>
      </c>
      <c r="L97" s="109"/>
    </row>
    <row r="98" spans="2:12" s="10" customFormat="1" ht="19.95" customHeight="1">
      <c r="B98" s="113"/>
      <c r="D98" s="114" t="s">
        <v>305</v>
      </c>
      <c r="E98" s="115"/>
      <c r="F98" s="115"/>
      <c r="G98" s="115"/>
      <c r="H98" s="115"/>
      <c r="I98" s="115"/>
      <c r="J98" s="116">
        <f>J120</f>
        <v>-40461.21</v>
      </c>
      <c r="L98" s="113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105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14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23" t="str">
        <f>E7</f>
        <v>0009059 - Polyfunkční dům Hrob č.p. 3 dodatek k SOD</v>
      </c>
      <c r="F108" s="224"/>
      <c r="G108" s="224"/>
      <c r="H108" s="224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96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189" t="str">
        <f>E9</f>
        <v>SO 06 - Elektroinstalace</v>
      </c>
      <c r="F110" s="225"/>
      <c r="G110" s="225"/>
      <c r="H110" s="225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18</v>
      </c>
      <c r="D112" s="28"/>
      <c r="E112" s="28"/>
      <c r="F112" s="23" t="str">
        <f>F12</f>
        <v xml:space="preserve"> </v>
      </c>
      <c r="G112" s="28"/>
      <c r="H112" s="28"/>
      <c r="I112" s="25" t="s">
        <v>20</v>
      </c>
      <c r="J112" s="51" t="str">
        <f>IF(J12="","",J12)</f>
        <v>16. 3. 2022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5.15" customHeight="1">
      <c r="A114" s="28"/>
      <c r="B114" s="29"/>
      <c r="C114" s="25" t="s">
        <v>22</v>
      </c>
      <c r="D114" s="28"/>
      <c r="E114" s="28"/>
      <c r="F114" s="23" t="str">
        <f>E15</f>
        <v xml:space="preserve"> </v>
      </c>
      <c r="G114" s="28"/>
      <c r="H114" s="28"/>
      <c r="I114" s="25" t="s">
        <v>26</v>
      </c>
      <c r="J114" s="26" t="str">
        <f>E21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15" customHeight="1">
      <c r="A115" s="28"/>
      <c r="B115" s="29"/>
      <c r="C115" s="25" t="s">
        <v>25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28</v>
      </c>
      <c r="J115" s="26" t="str">
        <f>E24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11" customFormat="1" ht="29.25" customHeight="1">
      <c r="A117" s="117"/>
      <c r="B117" s="118"/>
      <c r="C117" s="119" t="s">
        <v>106</v>
      </c>
      <c r="D117" s="120" t="s">
        <v>55</v>
      </c>
      <c r="E117" s="120" t="s">
        <v>51</v>
      </c>
      <c r="F117" s="120" t="s">
        <v>52</v>
      </c>
      <c r="G117" s="120" t="s">
        <v>107</v>
      </c>
      <c r="H117" s="120" t="s">
        <v>108</v>
      </c>
      <c r="I117" s="120" t="s">
        <v>109</v>
      </c>
      <c r="J117" s="121" t="s">
        <v>100</v>
      </c>
      <c r="K117" s="122" t="s">
        <v>110</v>
      </c>
      <c r="L117" s="123"/>
      <c r="M117" s="58" t="s">
        <v>1</v>
      </c>
      <c r="N117" s="59" t="s">
        <v>34</v>
      </c>
      <c r="O117" s="59" t="s">
        <v>111</v>
      </c>
      <c r="P117" s="59" t="s">
        <v>112</v>
      </c>
      <c r="Q117" s="59" t="s">
        <v>113</v>
      </c>
      <c r="R117" s="59" t="s">
        <v>114</v>
      </c>
      <c r="S117" s="59" t="s">
        <v>115</v>
      </c>
      <c r="T117" s="60" t="s">
        <v>116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3" s="2" customFormat="1" ht="22.8" customHeight="1">
      <c r="A118" s="28"/>
      <c r="B118" s="29"/>
      <c r="C118" s="65" t="s">
        <v>117</v>
      </c>
      <c r="D118" s="28"/>
      <c r="E118" s="28"/>
      <c r="F118" s="28"/>
      <c r="G118" s="28"/>
      <c r="H118" s="28"/>
      <c r="I118" s="28"/>
      <c r="J118" s="124">
        <f>BK118</f>
        <v>-40461.21</v>
      </c>
      <c r="K118" s="28"/>
      <c r="L118" s="29"/>
      <c r="M118" s="61"/>
      <c r="N118" s="52"/>
      <c r="O118" s="62"/>
      <c r="P118" s="125">
        <f>P119</f>
        <v>0</v>
      </c>
      <c r="Q118" s="62"/>
      <c r="R118" s="125">
        <f>R119</f>
        <v>0</v>
      </c>
      <c r="S118" s="62"/>
      <c r="T118" s="126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69</v>
      </c>
      <c r="AU118" s="16" t="s">
        <v>102</v>
      </c>
      <c r="BK118" s="127">
        <f>BK119</f>
        <v>-40461.21</v>
      </c>
    </row>
    <row r="119" spans="2:63" s="12" customFormat="1" ht="25.95" customHeight="1">
      <c r="B119" s="128"/>
      <c r="D119" s="129" t="s">
        <v>69</v>
      </c>
      <c r="E119" s="130" t="s">
        <v>118</v>
      </c>
      <c r="F119" s="130" t="s">
        <v>119</v>
      </c>
      <c r="J119" s="131">
        <f>BK119</f>
        <v>-40461.21</v>
      </c>
      <c r="L119" s="128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9" t="s">
        <v>120</v>
      </c>
      <c r="AT119" s="136" t="s">
        <v>69</v>
      </c>
      <c r="AU119" s="136" t="s">
        <v>70</v>
      </c>
      <c r="AY119" s="129" t="s">
        <v>121</v>
      </c>
      <c r="BK119" s="137">
        <f>BK120</f>
        <v>-40461.21</v>
      </c>
    </row>
    <row r="120" spans="2:63" s="12" customFormat="1" ht="22.8" customHeight="1">
      <c r="B120" s="128"/>
      <c r="D120" s="129" t="s">
        <v>69</v>
      </c>
      <c r="E120" s="138" t="s">
        <v>306</v>
      </c>
      <c r="F120" s="138" t="s">
        <v>307</v>
      </c>
      <c r="J120" s="139">
        <f>BK120</f>
        <v>-40461.21</v>
      </c>
      <c r="L120" s="128"/>
      <c r="M120" s="132"/>
      <c r="N120" s="133"/>
      <c r="O120" s="133"/>
      <c r="P120" s="134">
        <f>SUM(P121:P130)</f>
        <v>0</v>
      </c>
      <c r="Q120" s="133"/>
      <c r="R120" s="134">
        <f>SUM(R121:R130)</f>
        <v>0</v>
      </c>
      <c r="S120" s="133"/>
      <c r="T120" s="135">
        <f>SUM(T121:T130)</f>
        <v>0</v>
      </c>
      <c r="AR120" s="129" t="s">
        <v>120</v>
      </c>
      <c r="AT120" s="136" t="s">
        <v>69</v>
      </c>
      <c r="AU120" s="136" t="s">
        <v>78</v>
      </c>
      <c r="AY120" s="129" t="s">
        <v>121</v>
      </c>
      <c r="BK120" s="137">
        <f>SUM(BK121:BK130)</f>
        <v>-40461.21</v>
      </c>
    </row>
    <row r="121" spans="1:65" s="2" customFormat="1" ht="16.5" customHeight="1">
      <c r="A121" s="28"/>
      <c r="B121" s="140"/>
      <c r="C121" s="141" t="s">
        <v>308</v>
      </c>
      <c r="D121" s="141" t="s">
        <v>125</v>
      </c>
      <c r="E121" s="142" t="s">
        <v>309</v>
      </c>
      <c r="F121" s="143" t="s">
        <v>310</v>
      </c>
      <c r="G121" s="144" t="s">
        <v>311</v>
      </c>
      <c r="H121" s="145">
        <v>1</v>
      </c>
      <c r="I121" s="146">
        <v>4972.42</v>
      </c>
      <c r="J121" s="146">
        <f>ROUND(I121*H121,2)</f>
        <v>4972.42</v>
      </c>
      <c r="K121" s="147"/>
      <c r="L121" s="29"/>
      <c r="M121" s="148" t="s">
        <v>1</v>
      </c>
      <c r="N121" s="149" t="s">
        <v>36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2" t="s">
        <v>129</v>
      </c>
      <c r="AT121" s="152" t="s">
        <v>125</v>
      </c>
      <c r="AU121" s="152" t="s">
        <v>120</v>
      </c>
      <c r="AY121" s="16" t="s">
        <v>121</v>
      </c>
      <c r="BE121" s="153">
        <f>IF(N121="základní",J121,0)</f>
        <v>0</v>
      </c>
      <c r="BF121" s="153">
        <f>IF(N121="snížená",J121,0)</f>
        <v>4972.42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6" t="s">
        <v>120</v>
      </c>
      <c r="BK121" s="153">
        <f>ROUND(I121*H121,2)</f>
        <v>4972.42</v>
      </c>
      <c r="BL121" s="16" t="s">
        <v>129</v>
      </c>
      <c r="BM121" s="152" t="s">
        <v>312</v>
      </c>
    </row>
    <row r="122" spans="1:47" s="2" customFormat="1" ht="10.2">
      <c r="A122" s="28"/>
      <c r="B122" s="29"/>
      <c r="C122" s="28"/>
      <c r="D122" s="154" t="s">
        <v>131</v>
      </c>
      <c r="E122" s="28"/>
      <c r="F122" s="155" t="s">
        <v>310</v>
      </c>
      <c r="G122" s="28"/>
      <c r="H122" s="28"/>
      <c r="I122" s="28"/>
      <c r="J122" s="28"/>
      <c r="K122" s="28"/>
      <c r="L122" s="29"/>
      <c r="M122" s="156"/>
      <c r="N122" s="157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131</v>
      </c>
      <c r="AU122" s="16" t="s">
        <v>120</v>
      </c>
    </row>
    <row r="123" spans="1:65" s="2" customFormat="1" ht="24.15" customHeight="1">
      <c r="A123" s="28"/>
      <c r="B123" s="140"/>
      <c r="C123" s="141" t="s">
        <v>313</v>
      </c>
      <c r="D123" s="141" t="s">
        <v>125</v>
      </c>
      <c r="E123" s="142" t="s">
        <v>314</v>
      </c>
      <c r="F123" s="143" t="s">
        <v>315</v>
      </c>
      <c r="G123" s="144" t="s">
        <v>316</v>
      </c>
      <c r="H123" s="145">
        <v>-28</v>
      </c>
      <c r="I123" s="146">
        <v>1734.55</v>
      </c>
      <c r="J123" s="146">
        <f>ROUND(I123*H123,2)</f>
        <v>-48567.4</v>
      </c>
      <c r="K123" s="147"/>
      <c r="L123" s="29"/>
      <c r="M123" s="148" t="s">
        <v>1</v>
      </c>
      <c r="N123" s="149" t="s">
        <v>36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2" t="s">
        <v>129</v>
      </c>
      <c r="AT123" s="152" t="s">
        <v>125</v>
      </c>
      <c r="AU123" s="152" t="s">
        <v>120</v>
      </c>
      <c r="AY123" s="16" t="s">
        <v>121</v>
      </c>
      <c r="BE123" s="153">
        <f>IF(N123="základní",J123,0)</f>
        <v>0</v>
      </c>
      <c r="BF123" s="153">
        <f>IF(N123="snížená",J123,0)</f>
        <v>-48567.4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6" t="s">
        <v>120</v>
      </c>
      <c r="BK123" s="153">
        <f>ROUND(I123*H123,2)</f>
        <v>-48567.4</v>
      </c>
      <c r="BL123" s="16" t="s">
        <v>129</v>
      </c>
      <c r="BM123" s="152" t="s">
        <v>317</v>
      </c>
    </row>
    <row r="124" spans="1:47" s="2" customFormat="1" ht="10.2">
      <c r="A124" s="28"/>
      <c r="B124" s="29"/>
      <c r="C124" s="28"/>
      <c r="D124" s="154" t="s">
        <v>131</v>
      </c>
      <c r="E124" s="28"/>
      <c r="F124" s="155" t="s">
        <v>315</v>
      </c>
      <c r="G124" s="28"/>
      <c r="H124" s="28"/>
      <c r="I124" s="28"/>
      <c r="J124" s="28"/>
      <c r="K124" s="28"/>
      <c r="L124" s="29"/>
      <c r="M124" s="156"/>
      <c r="N124" s="157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131</v>
      </c>
      <c r="AU124" s="16" t="s">
        <v>120</v>
      </c>
    </row>
    <row r="125" spans="1:65" s="2" customFormat="1" ht="16.5" customHeight="1">
      <c r="A125" s="28"/>
      <c r="B125" s="140"/>
      <c r="C125" s="141" t="s">
        <v>7</v>
      </c>
      <c r="D125" s="141" t="s">
        <v>125</v>
      </c>
      <c r="E125" s="142" t="s">
        <v>318</v>
      </c>
      <c r="F125" s="143" t="s">
        <v>319</v>
      </c>
      <c r="G125" s="144" t="s">
        <v>316</v>
      </c>
      <c r="H125" s="145">
        <v>-3</v>
      </c>
      <c r="I125" s="146">
        <v>3527.97</v>
      </c>
      <c r="J125" s="146">
        <f>ROUND(I125*H125,2)</f>
        <v>-10583.91</v>
      </c>
      <c r="K125" s="147"/>
      <c r="L125" s="29"/>
      <c r="M125" s="148" t="s">
        <v>1</v>
      </c>
      <c r="N125" s="149" t="s">
        <v>36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2" t="s">
        <v>129</v>
      </c>
      <c r="AT125" s="152" t="s">
        <v>125</v>
      </c>
      <c r="AU125" s="152" t="s">
        <v>120</v>
      </c>
      <c r="AY125" s="16" t="s">
        <v>121</v>
      </c>
      <c r="BE125" s="153">
        <f>IF(N125="základní",J125,0)</f>
        <v>0</v>
      </c>
      <c r="BF125" s="153">
        <f>IF(N125="snížená",J125,0)</f>
        <v>-10583.91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6" t="s">
        <v>120</v>
      </c>
      <c r="BK125" s="153">
        <f>ROUND(I125*H125,2)</f>
        <v>-10583.91</v>
      </c>
      <c r="BL125" s="16" t="s">
        <v>129</v>
      </c>
      <c r="BM125" s="152" t="s">
        <v>136</v>
      </c>
    </row>
    <row r="126" spans="1:47" s="2" customFormat="1" ht="10.2">
      <c r="A126" s="28"/>
      <c r="B126" s="29"/>
      <c r="C126" s="28"/>
      <c r="D126" s="154" t="s">
        <v>131</v>
      </c>
      <c r="E126" s="28"/>
      <c r="F126" s="155" t="s">
        <v>319</v>
      </c>
      <c r="G126" s="28"/>
      <c r="H126" s="28"/>
      <c r="I126" s="28"/>
      <c r="J126" s="28"/>
      <c r="K126" s="28"/>
      <c r="L126" s="29"/>
      <c r="M126" s="156"/>
      <c r="N126" s="157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131</v>
      </c>
      <c r="AU126" s="16" t="s">
        <v>120</v>
      </c>
    </row>
    <row r="127" spans="1:65" s="2" customFormat="1" ht="16.5" customHeight="1">
      <c r="A127" s="28"/>
      <c r="B127" s="140"/>
      <c r="C127" s="141" t="s">
        <v>320</v>
      </c>
      <c r="D127" s="141" t="s">
        <v>125</v>
      </c>
      <c r="E127" s="142" t="s">
        <v>321</v>
      </c>
      <c r="F127" s="143" t="s">
        <v>322</v>
      </c>
      <c r="G127" s="144" t="s">
        <v>168</v>
      </c>
      <c r="H127" s="145">
        <v>1</v>
      </c>
      <c r="I127" s="146">
        <v>24850</v>
      </c>
      <c r="J127" s="146">
        <f>ROUND(I127*H127,2)</f>
        <v>24850</v>
      </c>
      <c r="K127" s="147"/>
      <c r="L127" s="29"/>
      <c r="M127" s="148" t="s">
        <v>1</v>
      </c>
      <c r="N127" s="149" t="s">
        <v>36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129</v>
      </c>
      <c r="AT127" s="152" t="s">
        <v>125</v>
      </c>
      <c r="AU127" s="152" t="s">
        <v>120</v>
      </c>
      <c r="AY127" s="16" t="s">
        <v>121</v>
      </c>
      <c r="BE127" s="153">
        <f>IF(N127="základní",J127,0)</f>
        <v>0</v>
      </c>
      <c r="BF127" s="153">
        <f>IF(N127="snížená",J127,0)</f>
        <v>24850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120</v>
      </c>
      <c r="BK127" s="153">
        <f>ROUND(I127*H127,2)</f>
        <v>24850</v>
      </c>
      <c r="BL127" s="16" t="s">
        <v>129</v>
      </c>
      <c r="BM127" s="152" t="s">
        <v>323</v>
      </c>
    </row>
    <row r="128" spans="1:47" s="2" customFormat="1" ht="10.2">
      <c r="A128" s="28"/>
      <c r="B128" s="29"/>
      <c r="C128" s="28"/>
      <c r="D128" s="154" t="s">
        <v>131</v>
      </c>
      <c r="E128" s="28"/>
      <c r="F128" s="155" t="s">
        <v>322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131</v>
      </c>
      <c r="AU128" s="16" t="s">
        <v>120</v>
      </c>
    </row>
    <row r="129" spans="1:65" s="2" customFormat="1" ht="16.5" customHeight="1">
      <c r="A129" s="28"/>
      <c r="B129" s="140"/>
      <c r="C129" s="141" t="s">
        <v>324</v>
      </c>
      <c r="D129" s="141" t="s">
        <v>125</v>
      </c>
      <c r="E129" s="142" t="s">
        <v>325</v>
      </c>
      <c r="F129" s="143" t="s">
        <v>326</v>
      </c>
      <c r="G129" s="144" t="s">
        <v>316</v>
      </c>
      <c r="H129" s="145">
        <v>-8</v>
      </c>
      <c r="I129" s="146">
        <v>1391.54</v>
      </c>
      <c r="J129" s="146">
        <f>ROUND(I129*H129,2)</f>
        <v>-11132.32</v>
      </c>
      <c r="K129" s="147"/>
      <c r="L129" s="29"/>
      <c r="M129" s="148" t="s">
        <v>1</v>
      </c>
      <c r="N129" s="149" t="s">
        <v>36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129</v>
      </c>
      <c r="AT129" s="152" t="s">
        <v>125</v>
      </c>
      <c r="AU129" s="152" t="s">
        <v>120</v>
      </c>
      <c r="AY129" s="16" t="s">
        <v>121</v>
      </c>
      <c r="BE129" s="153">
        <f>IF(N129="základní",J129,0)</f>
        <v>0</v>
      </c>
      <c r="BF129" s="153">
        <f>IF(N129="snížená",J129,0)</f>
        <v>-11132.32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120</v>
      </c>
      <c r="BK129" s="153">
        <f>ROUND(I129*H129,2)</f>
        <v>-11132.32</v>
      </c>
      <c r="BL129" s="16" t="s">
        <v>129</v>
      </c>
      <c r="BM129" s="152" t="s">
        <v>327</v>
      </c>
    </row>
    <row r="130" spans="1:47" s="2" customFormat="1" ht="10.2">
      <c r="A130" s="28"/>
      <c r="B130" s="29"/>
      <c r="C130" s="28"/>
      <c r="D130" s="154" t="s">
        <v>131</v>
      </c>
      <c r="E130" s="28"/>
      <c r="F130" s="155" t="s">
        <v>326</v>
      </c>
      <c r="G130" s="28"/>
      <c r="H130" s="28"/>
      <c r="I130" s="28"/>
      <c r="J130" s="28"/>
      <c r="K130" s="28"/>
      <c r="L130" s="29"/>
      <c r="M130" s="168"/>
      <c r="N130" s="169"/>
      <c r="O130" s="170"/>
      <c r="P130" s="170"/>
      <c r="Q130" s="170"/>
      <c r="R130" s="170"/>
      <c r="S130" s="170"/>
      <c r="T130" s="171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131</v>
      </c>
      <c r="AU130" s="16" t="s">
        <v>120</v>
      </c>
    </row>
    <row r="131" spans="1:31" s="2" customFormat="1" ht="6.9" customHeight="1">
      <c r="A131" s="28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94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" customHeight="1">
      <c r="B4" s="19"/>
      <c r="D4" s="20" t="s">
        <v>95</v>
      </c>
      <c r="L4" s="19"/>
      <c r="M4" s="90" t="s">
        <v>10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0009059 - Polyfunkční dům Hrob č.p. 3 dodatek k SOD</v>
      </c>
      <c r="F7" s="224"/>
      <c r="G7" s="224"/>
      <c r="H7" s="224"/>
      <c r="L7" s="19"/>
    </row>
    <row r="8" spans="1:31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9" t="s">
        <v>328</v>
      </c>
      <c r="F9" s="225"/>
      <c r="G9" s="225"/>
      <c r="H9" s="22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16. 3. 2022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 xml:space="preserve"> </v>
      </c>
      <c r="F18" s="208"/>
      <c r="G18" s="208"/>
      <c r="H18" s="208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24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11" t="s">
        <v>1</v>
      </c>
      <c r="F27" s="211"/>
      <c r="G27" s="211"/>
      <c r="H27" s="21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30</v>
      </c>
      <c r="E30" s="28"/>
      <c r="F30" s="28"/>
      <c r="G30" s="28"/>
      <c r="H30" s="28"/>
      <c r="I30" s="28"/>
      <c r="J30" s="67">
        <f>ROUND(J118,2)</f>
        <v>-16751.22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5" t="s">
        <v>34</v>
      </c>
      <c r="E33" s="25" t="s">
        <v>35</v>
      </c>
      <c r="F33" s="96">
        <f>ROUND((SUM(BE118:BE134)),2)</f>
        <v>0</v>
      </c>
      <c r="G33" s="28"/>
      <c r="H33" s="28"/>
      <c r="I33" s="97">
        <v>0.21</v>
      </c>
      <c r="J33" s="96">
        <f>ROUND(((SUM(BE118:BE134))*I33),2)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5" t="s">
        <v>36</v>
      </c>
      <c r="F34" s="96">
        <f>ROUND((SUM(BF118:BF134)),2)</f>
        <v>-16751.22</v>
      </c>
      <c r="G34" s="28"/>
      <c r="H34" s="28"/>
      <c r="I34" s="97">
        <v>0.15</v>
      </c>
      <c r="J34" s="96">
        <f>ROUND(((SUM(BF118:BF134))*I34),2)</f>
        <v>-2512.68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37</v>
      </c>
      <c r="F35" s="96">
        <f>ROUND((SUM(BG118:BG134)),2)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 hidden="1">
      <c r="A36" s="28"/>
      <c r="B36" s="29"/>
      <c r="C36" s="28"/>
      <c r="D36" s="28"/>
      <c r="E36" s="25" t="s">
        <v>38</v>
      </c>
      <c r="F36" s="96">
        <f>ROUND((SUM(BH118:BH134)),2)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5" t="s">
        <v>39</v>
      </c>
      <c r="F37" s="96">
        <f>ROUND((SUM(BI118:BI134)),2)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40</v>
      </c>
      <c r="E39" s="56"/>
      <c r="F39" s="56"/>
      <c r="G39" s="100" t="s">
        <v>41</v>
      </c>
      <c r="H39" s="101" t="s">
        <v>42</v>
      </c>
      <c r="I39" s="56"/>
      <c r="J39" s="102">
        <f>SUM(J30:J37)</f>
        <v>-19263.9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28"/>
      <c r="B61" s="29"/>
      <c r="C61" s="28"/>
      <c r="D61" s="41" t="s">
        <v>45</v>
      </c>
      <c r="E61" s="31"/>
      <c r="F61" s="104" t="s">
        <v>46</v>
      </c>
      <c r="G61" s="41" t="s">
        <v>45</v>
      </c>
      <c r="H61" s="31"/>
      <c r="I61" s="31"/>
      <c r="J61" s="105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28"/>
      <c r="B76" s="29"/>
      <c r="C76" s="28"/>
      <c r="D76" s="41" t="s">
        <v>45</v>
      </c>
      <c r="E76" s="31"/>
      <c r="F76" s="104" t="s">
        <v>46</v>
      </c>
      <c r="G76" s="41" t="s">
        <v>45</v>
      </c>
      <c r="H76" s="31"/>
      <c r="I76" s="31"/>
      <c r="J76" s="105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0009059 - Polyfunkční dům Hrob č.p. 3 dodatek k SOD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9" t="str">
        <f>E9</f>
        <v>SO 07 - Zdravotně technic...</v>
      </c>
      <c r="F87" s="225"/>
      <c r="G87" s="225"/>
      <c r="H87" s="22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 xml:space="preserve"> </v>
      </c>
      <c r="G89" s="28"/>
      <c r="H89" s="28"/>
      <c r="I89" s="25" t="s">
        <v>20</v>
      </c>
      <c r="J89" s="51" t="str">
        <f>IF(J12="","",J12)</f>
        <v>16. 3. 2022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15" customHeight="1">
      <c r="A91" s="28"/>
      <c r="B91" s="29"/>
      <c r="C91" s="25" t="s">
        <v>22</v>
      </c>
      <c r="D91" s="28"/>
      <c r="E91" s="28"/>
      <c r="F91" s="23" t="str">
        <f>E15</f>
        <v xml:space="preserve"> </v>
      </c>
      <c r="G91" s="28"/>
      <c r="H91" s="28"/>
      <c r="I91" s="25" t="s">
        <v>26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08" t="s">
        <v>101</v>
      </c>
      <c r="D96" s="28"/>
      <c r="E96" s="28"/>
      <c r="F96" s="28"/>
      <c r="G96" s="28"/>
      <c r="H96" s="28"/>
      <c r="I96" s="28"/>
      <c r="J96" s="67">
        <f>J118</f>
        <v>-16751.22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102</v>
      </c>
    </row>
    <row r="97" spans="2:12" s="9" customFormat="1" ht="24.9" customHeight="1">
      <c r="B97" s="109"/>
      <c r="D97" s="110" t="s">
        <v>103</v>
      </c>
      <c r="E97" s="111"/>
      <c r="F97" s="111"/>
      <c r="G97" s="111"/>
      <c r="H97" s="111"/>
      <c r="I97" s="111"/>
      <c r="J97" s="112">
        <f>J119</f>
        <v>-16751.22</v>
      </c>
      <c r="L97" s="109"/>
    </row>
    <row r="98" spans="2:12" s="10" customFormat="1" ht="19.95" customHeight="1">
      <c r="B98" s="113"/>
      <c r="D98" s="114" t="s">
        <v>329</v>
      </c>
      <c r="E98" s="115"/>
      <c r="F98" s="115"/>
      <c r="G98" s="115"/>
      <c r="H98" s="115"/>
      <c r="I98" s="115"/>
      <c r="J98" s="116">
        <f>J120</f>
        <v>-16751.22</v>
      </c>
      <c r="L98" s="113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105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14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23" t="str">
        <f>E7</f>
        <v>0009059 - Polyfunkční dům Hrob č.p. 3 dodatek k SOD</v>
      </c>
      <c r="F108" s="224"/>
      <c r="G108" s="224"/>
      <c r="H108" s="224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96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189" t="str">
        <f>E9</f>
        <v>SO 07 - Zdravotně technic...</v>
      </c>
      <c r="F110" s="225"/>
      <c r="G110" s="225"/>
      <c r="H110" s="225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18</v>
      </c>
      <c r="D112" s="28"/>
      <c r="E112" s="28"/>
      <c r="F112" s="23" t="str">
        <f>F12</f>
        <v xml:space="preserve"> </v>
      </c>
      <c r="G112" s="28"/>
      <c r="H112" s="28"/>
      <c r="I112" s="25" t="s">
        <v>20</v>
      </c>
      <c r="J112" s="51" t="str">
        <f>IF(J12="","",J12)</f>
        <v>16. 3. 2022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5.15" customHeight="1">
      <c r="A114" s="28"/>
      <c r="B114" s="29"/>
      <c r="C114" s="25" t="s">
        <v>22</v>
      </c>
      <c r="D114" s="28"/>
      <c r="E114" s="28"/>
      <c r="F114" s="23" t="str">
        <f>E15</f>
        <v xml:space="preserve"> </v>
      </c>
      <c r="G114" s="28"/>
      <c r="H114" s="28"/>
      <c r="I114" s="25" t="s">
        <v>26</v>
      </c>
      <c r="J114" s="26" t="str">
        <f>E21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15" customHeight="1">
      <c r="A115" s="28"/>
      <c r="B115" s="29"/>
      <c r="C115" s="25" t="s">
        <v>25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28</v>
      </c>
      <c r="J115" s="26" t="str">
        <f>E24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11" customFormat="1" ht="29.25" customHeight="1">
      <c r="A117" s="117"/>
      <c r="B117" s="118"/>
      <c r="C117" s="119" t="s">
        <v>106</v>
      </c>
      <c r="D117" s="120" t="s">
        <v>55</v>
      </c>
      <c r="E117" s="120" t="s">
        <v>51</v>
      </c>
      <c r="F117" s="120" t="s">
        <v>52</v>
      </c>
      <c r="G117" s="120" t="s">
        <v>107</v>
      </c>
      <c r="H117" s="120" t="s">
        <v>108</v>
      </c>
      <c r="I117" s="120" t="s">
        <v>109</v>
      </c>
      <c r="J117" s="121" t="s">
        <v>100</v>
      </c>
      <c r="K117" s="122" t="s">
        <v>110</v>
      </c>
      <c r="L117" s="123"/>
      <c r="M117" s="58" t="s">
        <v>1</v>
      </c>
      <c r="N117" s="59" t="s">
        <v>34</v>
      </c>
      <c r="O117" s="59" t="s">
        <v>111</v>
      </c>
      <c r="P117" s="59" t="s">
        <v>112</v>
      </c>
      <c r="Q117" s="59" t="s">
        <v>113</v>
      </c>
      <c r="R117" s="59" t="s">
        <v>114</v>
      </c>
      <c r="S117" s="59" t="s">
        <v>115</v>
      </c>
      <c r="T117" s="60" t="s">
        <v>116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3" s="2" customFormat="1" ht="22.8" customHeight="1">
      <c r="A118" s="28"/>
      <c r="B118" s="29"/>
      <c r="C118" s="65" t="s">
        <v>117</v>
      </c>
      <c r="D118" s="28"/>
      <c r="E118" s="28"/>
      <c r="F118" s="28"/>
      <c r="G118" s="28"/>
      <c r="H118" s="28"/>
      <c r="I118" s="28"/>
      <c r="J118" s="124">
        <f>BK118</f>
        <v>-16751.22</v>
      </c>
      <c r="K118" s="28"/>
      <c r="L118" s="29"/>
      <c r="M118" s="61"/>
      <c r="N118" s="52"/>
      <c r="O118" s="62"/>
      <c r="P118" s="125">
        <f>P119</f>
        <v>2.433</v>
      </c>
      <c r="Q118" s="62"/>
      <c r="R118" s="125">
        <f>R119</f>
        <v>0.03634</v>
      </c>
      <c r="S118" s="62"/>
      <c r="T118" s="126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69</v>
      </c>
      <c r="AU118" s="16" t="s">
        <v>102</v>
      </c>
      <c r="BK118" s="127">
        <f>BK119</f>
        <v>-16751.22</v>
      </c>
    </row>
    <row r="119" spans="2:63" s="12" customFormat="1" ht="25.95" customHeight="1">
      <c r="B119" s="128"/>
      <c r="D119" s="129" t="s">
        <v>69</v>
      </c>
      <c r="E119" s="130" t="s">
        <v>118</v>
      </c>
      <c r="F119" s="130" t="s">
        <v>119</v>
      </c>
      <c r="J119" s="131">
        <f>BK119</f>
        <v>-16751.22</v>
      </c>
      <c r="L119" s="128"/>
      <c r="M119" s="132"/>
      <c r="N119" s="133"/>
      <c r="O119" s="133"/>
      <c r="P119" s="134">
        <f>P120</f>
        <v>2.433</v>
      </c>
      <c r="Q119" s="133"/>
      <c r="R119" s="134">
        <f>R120</f>
        <v>0.03634</v>
      </c>
      <c r="S119" s="133"/>
      <c r="T119" s="135">
        <f>T120</f>
        <v>0</v>
      </c>
      <c r="AR119" s="129" t="s">
        <v>120</v>
      </c>
      <c r="AT119" s="136" t="s">
        <v>69</v>
      </c>
      <c r="AU119" s="136" t="s">
        <v>70</v>
      </c>
      <c r="AY119" s="129" t="s">
        <v>121</v>
      </c>
      <c r="BK119" s="137">
        <f>BK120</f>
        <v>-16751.22</v>
      </c>
    </row>
    <row r="120" spans="2:63" s="12" customFormat="1" ht="22.8" customHeight="1">
      <c r="B120" s="128"/>
      <c r="D120" s="129" t="s">
        <v>69</v>
      </c>
      <c r="E120" s="138" t="s">
        <v>330</v>
      </c>
      <c r="F120" s="138" t="s">
        <v>331</v>
      </c>
      <c r="J120" s="139">
        <f>BK120</f>
        <v>-16751.22</v>
      </c>
      <c r="L120" s="128"/>
      <c r="M120" s="132"/>
      <c r="N120" s="133"/>
      <c r="O120" s="133"/>
      <c r="P120" s="134">
        <f>SUM(P121:P134)</f>
        <v>2.433</v>
      </c>
      <c r="Q120" s="133"/>
      <c r="R120" s="134">
        <f>SUM(R121:R134)</f>
        <v>0.03634</v>
      </c>
      <c r="S120" s="133"/>
      <c r="T120" s="135">
        <f>SUM(T121:T134)</f>
        <v>0</v>
      </c>
      <c r="AR120" s="129" t="s">
        <v>120</v>
      </c>
      <c r="AT120" s="136" t="s">
        <v>69</v>
      </c>
      <c r="AU120" s="136" t="s">
        <v>78</v>
      </c>
      <c r="AY120" s="129" t="s">
        <v>121</v>
      </c>
      <c r="BK120" s="137">
        <f>SUM(BK121:BK134)</f>
        <v>-16751.22</v>
      </c>
    </row>
    <row r="121" spans="1:65" s="2" customFormat="1" ht="37.8" customHeight="1">
      <c r="A121" s="28"/>
      <c r="B121" s="140"/>
      <c r="C121" s="141" t="s">
        <v>228</v>
      </c>
      <c r="D121" s="141" t="s">
        <v>125</v>
      </c>
      <c r="E121" s="142" t="s">
        <v>332</v>
      </c>
      <c r="F121" s="143" t="s">
        <v>333</v>
      </c>
      <c r="G121" s="144" t="s">
        <v>128</v>
      </c>
      <c r="H121" s="145">
        <v>-1</v>
      </c>
      <c r="I121" s="146">
        <v>3038.54</v>
      </c>
      <c r="J121" s="146">
        <f>ROUND(I121*H121,2)</f>
        <v>-3038.54</v>
      </c>
      <c r="K121" s="147"/>
      <c r="L121" s="29"/>
      <c r="M121" s="148" t="s">
        <v>1</v>
      </c>
      <c r="N121" s="149" t="s">
        <v>36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2" t="s">
        <v>129</v>
      </c>
      <c r="AT121" s="152" t="s">
        <v>125</v>
      </c>
      <c r="AU121" s="152" t="s">
        <v>120</v>
      </c>
      <c r="AY121" s="16" t="s">
        <v>121</v>
      </c>
      <c r="BE121" s="153">
        <f>IF(N121="základní",J121,0)</f>
        <v>0</v>
      </c>
      <c r="BF121" s="153">
        <f>IF(N121="snížená",J121,0)</f>
        <v>-3038.54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6" t="s">
        <v>120</v>
      </c>
      <c r="BK121" s="153">
        <f>ROUND(I121*H121,2)</f>
        <v>-3038.54</v>
      </c>
      <c r="BL121" s="16" t="s">
        <v>129</v>
      </c>
      <c r="BM121" s="152" t="s">
        <v>334</v>
      </c>
    </row>
    <row r="122" spans="1:47" s="2" customFormat="1" ht="19.2">
      <c r="A122" s="28"/>
      <c r="B122" s="29"/>
      <c r="C122" s="28"/>
      <c r="D122" s="154" t="s">
        <v>131</v>
      </c>
      <c r="E122" s="28"/>
      <c r="F122" s="155" t="s">
        <v>333</v>
      </c>
      <c r="G122" s="28"/>
      <c r="H122" s="28"/>
      <c r="I122" s="28"/>
      <c r="J122" s="28"/>
      <c r="K122" s="28"/>
      <c r="L122" s="29"/>
      <c r="M122" s="156"/>
      <c r="N122" s="157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131</v>
      </c>
      <c r="AU122" s="16" t="s">
        <v>120</v>
      </c>
    </row>
    <row r="123" spans="1:65" s="2" customFormat="1" ht="44.25" customHeight="1">
      <c r="A123" s="28"/>
      <c r="B123" s="140"/>
      <c r="C123" s="141" t="s">
        <v>335</v>
      </c>
      <c r="D123" s="141" t="s">
        <v>125</v>
      </c>
      <c r="E123" s="142" t="s">
        <v>336</v>
      </c>
      <c r="F123" s="143" t="s">
        <v>337</v>
      </c>
      <c r="G123" s="144" t="s">
        <v>128</v>
      </c>
      <c r="H123" s="145">
        <v>-3</v>
      </c>
      <c r="I123" s="146">
        <v>9507.56</v>
      </c>
      <c r="J123" s="146">
        <f>ROUND(I123*H123,2)</f>
        <v>-28522.68</v>
      </c>
      <c r="K123" s="147"/>
      <c r="L123" s="29"/>
      <c r="M123" s="148" t="s">
        <v>1</v>
      </c>
      <c r="N123" s="149" t="s">
        <v>36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2" t="s">
        <v>129</v>
      </c>
      <c r="AT123" s="152" t="s">
        <v>125</v>
      </c>
      <c r="AU123" s="152" t="s">
        <v>120</v>
      </c>
      <c r="AY123" s="16" t="s">
        <v>121</v>
      </c>
      <c r="BE123" s="153">
        <f>IF(N123="základní",J123,0)</f>
        <v>0</v>
      </c>
      <c r="BF123" s="153">
        <f>IF(N123="snížená",J123,0)</f>
        <v>-28522.68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6" t="s">
        <v>120</v>
      </c>
      <c r="BK123" s="153">
        <f>ROUND(I123*H123,2)</f>
        <v>-28522.68</v>
      </c>
      <c r="BL123" s="16" t="s">
        <v>129</v>
      </c>
      <c r="BM123" s="152" t="s">
        <v>338</v>
      </c>
    </row>
    <row r="124" spans="1:47" s="2" customFormat="1" ht="28.8">
      <c r="A124" s="28"/>
      <c r="B124" s="29"/>
      <c r="C124" s="28"/>
      <c r="D124" s="154" t="s">
        <v>131</v>
      </c>
      <c r="E124" s="28"/>
      <c r="F124" s="155" t="s">
        <v>337</v>
      </c>
      <c r="G124" s="28"/>
      <c r="H124" s="28"/>
      <c r="I124" s="28"/>
      <c r="J124" s="28"/>
      <c r="K124" s="28"/>
      <c r="L124" s="29"/>
      <c r="M124" s="156"/>
      <c r="N124" s="157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131</v>
      </c>
      <c r="AU124" s="16" t="s">
        <v>120</v>
      </c>
    </row>
    <row r="125" spans="1:65" s="2" customFormat="1" ht="24.15" customHeight="1">
      <c r="A125" s="28"/>
      <c r="B125" s="140"/>
      <c r="C125" s="141" t="s">
        <v>339</v>
      </c>
      <c r="D125" s="141" t="s">
        <v>125</v>
      </c>
      <c r="E125" s="142" t="s">
        <v>340</v>
      </c>
      <c r="F125" s="143" t="s">
        <v>341</v>
      </c>
      <c r="G125" s="144" t="s">
        <v>311</v>
      </c>
      <c r="H125" s="145">
        <v>1</v>
      </c>
      <c r="I125" s="146">
        <v>14810</v>
      </c>
      <c r="J125" s="146">
        <f>ROUND(I125*H125,2)</f>
        <v>14810</v>
      </c>
      <c r="K125" s="147"/>
      <c r="L125" s="29"/>
      <c r="M125" s="148" t="s">
        <v>1</v>
      </c>
      <c r="N125" s="149" t="s">
        <v>36</v>
      </c>
      <c r="O125" s="150">
        <v>2.433</v>
      </c>
      <c r="P125" s="150">
        <f>O125*H125</f>
        <v>2.433</v>
      </c>
      <c r="Q125" s="150">
        <v>0.03634</v>
      </c>
      <c r="R125" s="150">
        <f>Q125*H125</f>
        <v>0.03634</v>
      </c>
      <c r="S125" s="150">
        <v>0</v>
      </c>
      <c r="T125" s="151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2" t="s">
        <v>129</v>
      </c>
      <c r="AT125" s="152" t="s">
        <v>125</v>
      </c>
      <c r="AU125" s="152" t="s">
        <v>120</v>
      </c>
      <c r="AY125" s="16" t="s">
        <v>121</v>
      </c>
      <c r="BE125" s="153">
        <f>IF(N125="základní",J125,0)</f>
        <v>0</v>
      </c>
      <c r="BF125" s="153">
        <f>IF(N125="snížená",J125,0)</f>
        <v>14810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6" t="s">
        <v>120</v>
      </c>
      <c r="BK125" s="153">
        <f>ROUND(I125*H125,2)</f>
        <v>14810</v>
      </c>
      <c r="BL125" s="16" t="s">
        <v>129</v>
      </c>
      <c r="BM125" s="152" t="s">
        <v>342</v>
      </c>
    </row>
    <row r="126" spans="1:47" s="2" customFormat="1" ht="28.8">
      <c r="A126" s="28"/>
      <c r="B126" s="29"/>
      <c r="C126" s="28"/>
      <c r="D126" s="154" t="s">
        <v>131</v>
      </c>
      <c r="E126" s="28"/>
      <c r="F126" s="155" t="s">
        <v>343</v>
      </c>
      <c r="G126" s="28"/>
      <c r="H126" s="28"/>
      <c r="I126" s="28"/>
      <c r="J126" s="28"/>
      <c r="K126" s="28"/>
      <c r="L126" s="29"/>
      <c r="M126" s="156"/>
      <c r="N126" s="157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131</v>
      </c>
      <c r="AU126" s="16" t="s">
        <v>120</v>
      </c>
    </row>
    <row r="127" spans="1:65" s="2" customFormat="1" ht="24.15" customHeight="1">
      <c r="A127" s="28"/>
      <c r="B127" s="140"/>
      <c r="C127" s="141" t="s">
        <v>344</v>
      </c>
      <c r="D127" s="141" t="s">
        <v>125</v>
      </c>
      <c r="E127" s="142" t="s">
        <v>345</v>
      </c>
      <c r="F127" s="143" t="s">
        <v>346</v>
      </c>
      <c r="G127" s="144" t="s">
        <v>128</v>
      </c>
      <c r="H127" s="145">
        <v>-4</v>
      </c>
      <c r="I127" s="146">
        <v>710.71</v>
      </c>
      <c r="J127" s="146">
        <f>ROUND(I127*H127,2)</f>
        <v>-2842.84</v>
      </c>
      <c r="K127" s="147"/>
      <c r="L127" s="29"/>
      <c r="M127" s="148" t="s">
        <v>1</v>
      </c>
      <c r="N127" s="149" t="s">
        <v>36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129</v>
      </c>
      <c r="AT127" s="152" t="s">
        <v>125</v>
      </c>
      <c r="AU127" s="152" t="s">
        <v>120</v>
      </c>
      <c r="AY127" s="16" t="s">
        <v>121</v>
      </c>
      <c r="BE127" s="153">
        <f>IF(N127="základní",J127,0)</f>
        <v>0</v>
      </c>
      <c r="BF127" s="153">
        <f>IF(N127="snížená",J127,0)</f>
        <v>-2842.84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120</v>
      </c>
      <c r="BK127" s="153">
        <f>ROUND(I127*H127,2)</f>
        <v>-2842.84</v>
      </c>
      <c r="BL127" s="16" t="s">
        <v>129</v>
      </c>
      <c r="BM127" s="152" t="s">
        <v>347</v>
      </c>
    </row>
    <row r="128" spans="1:47" s="2" customFormat="1" ht="19.2">
      <c r="A128" s="28"/>
      <c r="B128" s="29"/>
      <c r="C128" s="28"/>
      <c r="D128" s="154" t="s">
        <v>131</v>
      </c>
      <c r="E128" s="28"/>
      <c r="F128" s="155" t="s">
        <v>346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131</v>
      </c>
      <c r="AU128" s="16" t="s">
        <v>120</v>
      </c>
    </row>
    <row r="129" spans="1:65" s="2" customFormat="1" ht="24.15" customHeight="1">
      <c r="A129" s="28"/>
      <c r="B129" s="140"/>
      <c r="C129" s="141" t="s">
        <v>344</v>
      </c>
      <c r="D129" s="141" t="s">
        <v>125</v>
      </c>
      <c r="E129" s="142" t="s">
        <v>348</v>
      </c>
      <c r="F129" s="143" t="s">
        <v>349</v>
      </c>
      <c r="G129" s="144" t="s">
        <v>128</v>
      </c>
      <c r="H129" s="145">
        <v>4</v>
      </c>
      <c r="I129" s="146">
        <v>710.71</v>
      </c>
      <c r="J129" s="146">
        <f>ROUND(I129*H129,2)</f>
        <v>2842.84</v>
      </c>
      <c r="K129" s="147"/>
      <c r="L129" s="29"/>
      <c r="M129" s="148" t="s">
        <v>1</v>
      </c>
      <c r="N129" s="149" t="s">
        <v>36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129</v>
      </c>
      <c r="AT129" s="152" t="s">
        <v>125</v>
      </c>
      <c r="AU129" s="152" t="s">
        <v>120</v>
      </c>
      <c r="AY129" s="16" t="s">
        <v>121</v>
      </c>
      <c r="BE129" s="153">
        <f>IF(N129="základní",J129,0)</f>
        <v>0</v>
      </c>
      <c r="BF129" s="153">
        <f>IF(N129="snížená",J129,0)</f>
        <v>2842.84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120</v>
      </c>
      <c r="BK129" s="153">
        <f>ROUND(I129*H129,2)</f>
        <v>2842.84</v>
      </c>
      <c r="BL129" s="16" t="s">
        <v>129</v>
      </c>
      <c r="BM129" s="152" t="s">
        <v>350</v>
      </c>
    </row>
    <row r="130" spans="1:47" s="2" customFormat="1" ht="19.2">
      <c r="A130" s="28"/>
      <c r="B130" s="29"/>
      <c r="C130" s="28"/>
      <c r="D130" s="154" t="s">
        <v>131</v>
      </c>
      <c r="E130" s="28"/>
      <c r="F130" s="155" t="s">
        <v>349</v>
      </c>
      <c r="G130" s="28"/>
      <c r="H130" s="28"/>
      <c r="I130" s="28"/>
      <c r="J130" s="28"/>
      <c r="K130" s="28"/>
      <c r="L130" s="29"/>
      <c r="M130" s="156"/>
      <c r="N130" s="157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131</v>
      </c>
      <c r="AU130" s="16" t="s">
        <v>120</v>
      </c>
    </row>
    <row r="131" spans="1:65" s="2" customFormat="1" ht="16.5" customHeight="1">
      <c r="A131" s="28"/>
      <c r="B131" s="140"/>
      <c r="C131" s="158" t="s">
        <v>351</v>
      </c>
      <c r="D131" s="158" t="s">
        <v>133</v>
      </c>
      <c r="E131" s="159" t="s">
        <v>352</v>
      </c>
      <c r="F131" s="160" t="s">
        <v>353</v>
      </c>
      <c r="G131" s="161" t="s">
        <v>128</v>
      </c>
      <c r="H131" s="162">
        <v>-4</v>
      </c>
      <c r="I131" s="163">
        <v>3525.31</v>
      </c>
      <c r="J131" s="163">
        <f>ROUND(I131*H131,2)</f>
        <v>-14101.24</v>
      </c>
      <c r="K131" s="164"/>
      <c r="L131" s="165"/>
      <c r="M131" s="166" t="s">
        <v>1</v>
      </c>
      <c r="N131" s="167" t="s">
        <v>36</v>
      </c>
      <c r="O131" s="150">
        <v>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136</v>
      </c>
      <c r="AT131" s="152" t="s">
        <v>133</v>
      </c>
      <c r="AU131" s="152" t="s">
        <v>120</v>
      </c>
      <c r="AY131" s="16" t="s">
        <v>121</v>
      </c>
      <c r="BE131" s="153">
        <f>IF(N131="základní",J131,0)</f>
        <v>0</v>
      </c>
      <c r="BF131" s="153">
        <f>IF(N131="snížená",J131,0)</f>
        <v>-14101.24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120</v>
      </c>
      <c r="BK131" s="153">
        <f>ROUND(I131*H131,2)</f>
        <v>-14101.24</v>
      </c>
      <c r="BL131" s="16" t="s">
        <v>129</v>
      </c>
      <c r="BM131" s="152" t="s">
        <v>354</v>
      </c>
    </row>
    <row r="132" spans="1:47" s="2" customFormat="1" ht="10.2">
      <c r="A132" s="28"/>
      <c r="B132" s="29"/>
      <c r="C132" s="28"/>
      <c r="D132" s="154" t="s">
        <v>131</v>
      </c>
      <c r="E132" s="28"/>
      <c r="F132" s="155" t="s">
        <v>353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131</v>
      </c>
      <c r="AU132" s="16" t="s">
        <v>120</v>
      </c>
    </row>
    <row r="133" spans="1:65" s="2" customFormat="1" ht="16.5" customHeight="1">
      <c r="A133" s="28"/>
      <c r="B133" s="140"/>
      <c r="C133" s="158" t="s">
        <v>351</v>
      </c>
      <c r="D133" s="158" t="s">
        <v>133</v>
      </c>
      <c r="E133" s="159" t="s">
        <v>355</v>
      </c>
      <c r="F133" s="160" t="s">
        <v>356</v>
      </c>
      <c r="G133" s="161" t="s">
        <v>128</v>
      </c>
      <c r="H133" s="162">
        <v>4</v>
      </c>
      <c r="I133" s="163">
        <v>3525.31</v>
      </c>
      <c r="J133" s="163">
        <f>ROUND(I133*H133,2)</f>
        <v>14101.24</v>
      </c>
      <c r="K133" s="164"/>
      <c r="L133" s="165"/>
      <c r="M133" s="166" t="s">
        <v>1</v>
      </c>
      <c r="N133" s="167" t="s">
        <v>36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136</v>
      </c>
      <c r="AT133" s="152" t="s">
        <v>133</v>
      </c>
      <c r="AU133" s="152" t="s">
        <v>120</v>
      </c>
      <c r="AY133" s="16" t="s">
        <v>121</v>
      </c>
      <c r="BE133" s="153">
        <f>IF(N133="základní",J133,0)</f>
        <v>0</v>
      </c>
      <c r="BF133" s="153">
        <f>IF(N133="snížená",J133,0)</f>
        <v>14101.24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6" t="s">
        <v>120</v>
      </c>
      <c r="BK133" s="153">
        <f>ROUND(I133*H133,2)</f>
        <v>14101.24</v>
      </c>
      <c r="BL133" s="16" t="s">
        <v>129</v>
      </c>
      <c r="BM133" s="152" t="s">
        <v>357</v>
      </c>
    </row>
    <row r="134" spans="1:47" s="2" customFormat="1" ht="10.2">
      <c r="A134" s="28"/>
      <c r="B134" s="29"/>
      <c r="C134" s="28"/>
      <c r="D134" s="154" t="s">
        <v>131</v>
      </c>
      <c r="E134" s="28"/>
      <c r="F134" s="155" t="s">
        <v>353</v>
      </c>
      <c r="G134" s="28"/>
      <c r="H134" s="28"/>
      <c r="I134" s="28"/>
      <c r="J134" s="28"/>
      <c r="K134" s="28"/>
      <c r="L134" s="29"/>
      <c r="M134" s="168"/>
      <c r="N134" s="169"/>
      <c r="O134" s="170"/>
      <c r="P134" s="170"/>
      <c r="Q134" s="170"/>
      <c r="R134" s="170"/>
      <c r="S134" s="170"/>
      <c r="T134" s="171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131</v>
      </c>
      <c r="AU134" s="16" t="s">
        <v>120</v>
      </c>
    </row>
    <row r="135" spans="1:31" s="2" customFormat="1" ht="6.9" customHeight="1">
      <c r="A135" s="28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29"/>
      <c r="M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</sheetData>
  <autoFilter ref="C117:K13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THINKBOOK15\Stavební rozpočty</dc:creator>
  <cp:keywords/>
  <dc:description/>
  <cp:lastModifiedBy>Stavební rozpočty</cp:lastModifiedBy>
  <dcterms:created xsi:type="dcterms:W3CDTF">2022-05-13T10:45:25Z</dcterms:created>
  <dcterms:modified xsi:type="dcterms:W3CDTF">2022-05-13T10:46:07Z</dcterms:modified>
  <cp:category/>
  <cp:version/>
  <cp:contentType/>
  <cp:contentStatus/>
</cp:coreProperties>
</file>