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vel\Documents\Zátoky\dotace_projektIII\výběrko\rozpočty\"/>
    </mc:Choice>
  </mc:AlternateContent>
  <bookViews>
    <workbookView xWindow="0" yWindow="0" windowWidth="11496" windowHeight="7752" firstSheet="2" activeTab="2"/>
  </bookViews>
  <sheets>
    <sheet name="Rekapitulace stavby" sheetId="1" r:id="rId1"/>
    <sheet name="SO 00 - Vedlejší a ostatn..." sheetId="2" r:id="rId2"/>
    <sheet name="SO 01 - Budova č.1" sheetId="3" r:id="rId3"/>
    <sheet name="SO 02 - Budova č.2" sheetId="4" r:id="rId4"/>
    <sheet name="SO 03 - Zpevněné plochy, ..." sheetId="5" r:id="rId5"/>
    <sheet name="vnitřní vodoinstalace, kanal." sheetId="6" r:id="rId6"/>
    <sheet name="dod.mont. tep. čerpadlo,rozvody" sheetId="7" r:id="rId7"/>
    <sheet name="ústřední vytápění sys. desky" sheetId="8" r:id="rId8"/>
    <sheet name="eletrika" sheetId="9" r:id="rId9"/>
  </sheets>
  <definedNames>
    <definedName name="_xlnm.Print_Titles" localSheetId="0">'Rekapitulace stavby'!$85:$85</definedName>
    <definedName name="_xlnm.Print_Titles" localSheetId="1">'SO 00 - Vedlejší a ostatn...'!$117:$117</definedName>
    <definedName name="_xlnm.Print_Titles" localSheetId="2">'SO 01 - Budova č.1'!$142:$142</definedName>
    <definedName name="_xlnm.Print_Titles" localSheetId="3">'SO 02 - Budova č.2'!$137:$137</definedName>
    <definedName name="_xlnm.Print_Titles" localSheetId="4">'SO 03 - Zpevněné plochy, ...'!$122:$122</definedName>
    <definedName name="_xlnm.Print_Area" localSheetId="0">'Rekapitulace stavby'!$C$4:$AP$70,'Rekapitulace stavby'!$C$76:$AP$99</definedName>
    <definedName name="_xlnm.Print_Area" localSheetId="1">'SO 00 - Vedlejší a ostatn...'!$C$4:$Q$70,'SO 00 - Vedlejší a ostatn...'!$C$76:$Q$101,'SO 00 - Vedlejší a ostatn...'!$C$107:$Q$125</definedName>
    <definedName name="_xlnm.Print_Area" localSheetId="2">'SO 01 - Budova č.1'!$C$4:$Q$70,'SO 01 - Budova č.1'!$C$76:$Q$126,'SO 01 - Budova č.1'!$C$132:$Q$1349</definedName>
    <definedName name="_xlnm.Print_Area" localSheetId="3">'SO 02 - Budova č.2'!$C$4:$Q$70,'SO 02 - Budova č.2'!$C$76:$Q$121,'SO 02 - Budova č.2'!$C$127:$Q$496</definedName>
    <definedName name="_xlnm.Print_Area" localSheetId="4">'SO 03 - Zpevněné plochy, ...'!$C$4:$Q$70,'SO 03 - Zpevněné plochy, ...'!$C$76:$Q$106,'SO 03 - Zpevněné plochy, ...'!$C$112:$Q$215</definedName>
  </definedNames>
  <calcPr calcId="152511"/>
</workbook>
</file>

<file path=xl/calcChain.xml><?xml version="1.0" encoding="utf-8"?>
<calcChain xmlns="http://schemas.openxmlformats.org/spreadsheetml/2006/main">
  <c r="P8" i="9" l="1"/>
  <c r="P9" i="9"/>
  <c r="P10" i="9"/>
  <c r="P11" i="9"/>
  <c r="P34" i="9" s="1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8" i="8"/>
  <c r="P10" i="8"/>
  <c r="P12" i="8"/>
  <c r="P14" i="8"/>
  <c r="P16" i="8"/>
  <c r="P17" i="8"/>
  <c r="P19" i="8"/>
  <c r="P20" i="8"/>
  <c r="P21" i="8"/>
  <c r="P22" i="8"/>
  <c r="P23" i="8"/>
  <c r="P24" i="8"/>
  <c r="P26" i="8"/>
  <c r="P27" i="8"/>
  <c r="P29" i="8"/>
  <c r="P31" i="8"/>
  <c r="P33" i="8"/>
  <c r="P35" i="8"/>
  <c r="P37" i="8"/>
  <c r="P39" i="8"/>
  <c r="P41" i="8"/>
  <c r="P43" i="8"/>
  <c r="P45" i="8"/>
  <c r="P47" i="8"/>
  <c r="P49" i="8"/>
  <c r="P51" i="8"/>
  <c r="P53" i="8"/>
  <c r="P55" i="8"/>
  <c r="P57" i="8"/>
  <c r="P59" i="8"/>
  <c r="P60" i="8"/>
  <c r="P61" i="8"/>
  <c r="P63" i="8"/>
  <c r="P65" i="8"/>
  <c r="P67" i="8"/>
  <c r="P69" i="8"/>
  <c r="P71" i="8"/>
  <c r="P73" i="8"/>
  <c r="P74" i="8"/>
  <c r="P76" i="8"/>
  <c r="P78" i="8"/>
  <c r="P80" i="8"/>
  <c r="P82" i="8"/>
  <c r="P84" i="8"/>
  <c r="P86" i="8"/>
  <c r="P88" i="8"/>
  <c r="P89" i="8"/>
  <c r="P92" i="8"/>
  <c r="P8" i="7"/>
  <c r="P10" i="7"/>
  <c r="P11" i="7"/>
  <c r="P12" i="7"/>
  <c r="P52" i="7" s="1"/>
  <c r="P14" i="7"/>
  <c r="P16" i="7"/>
  <c r="P17" i="7"/>
  <c r="P18" i="7"/>
  <c r="P19" i="7"/>
  <c r="P21" i="7"/>
  <c r="P22" i="7"/>
  <c r="P24" i="7"/>
  <c r="P26" i="7"/>
  <c r="P27" i="7"/>
  <c r="P28" i="7"/>
  <c r="P29" i="7"/>
  <c r="P31" i="7"/>
  <c r="P32" i="7"/>
  <c r="P34" i="7"/>
  <c r="P35" i="7"/>
  <c r="P37" i="7"/>
  <c r="P39" i="7"/>
  <c r="P41" i="7"/>
  <c r="P43" i="7"/>
  <c r="P44" i="7"/>
  <c r="P46" i="7"/>
  <c r="P48" i="7"/>
  <c r="P49" i="7"/>
  <c r="P8" i="6"/>
  <c r="P10" i="6"/>
  <c r="P12" i="6"/>
  <c r="P14" i="6"/>
  <c r="P53" i="6" s="1"/>
  <c r="P16" i="6"/>
  <c r="P18" i="6"/>
  <c r="P20" i="6"/>
  <c r="P22" i="6"/>
  <c r="P24" i="6"/>
  <c r="P26" i="6"/>
  <c r="P28" i="6"/>
  <c r="P30" i="6"/>
  <c r="P32" i="6"/>
  <c r="P34" i="6"/>
  <c r="P36" i="6"/>
  <c r="P38" i="6"/>
  <c r="P40" i="6"/>
  <c r="P41" i="6"/>
  <c r="P42" i="6"/>
  <c r="P43" i="6"/>
  <c r="P44" i="6"/>
  <c r="P45" i="6"/>
  <c r="P46" i="6"/>
  <c r="P47" i="6"/>
  <c r="P48" i="6"/>
  <c r="P50" i="6"/>
  <c r="N215" i="5"/>
  <c r="AY91" i="1"/>
  <c r="AX91" i="1"/>
  <c r="BI214" i="5"/>
  <c r="BH214" i="5"/>
  <c r="BG214" i="5"/>
  <c r="BF214" i="5"/>
  <c r="AA214" i="5"/>
  <c r="Y214" i="5"/>
  <c r="W214" i="5"/>
  <c r="BK214" i="5"/>
  <c r="N214" i="5"/>
  <c r="BE214" i="5" s="1"/>
  <c r="BI213" i="5"/>
  <c r="BH213" i="5"/>
  <c r="BG213" i="5"/>
  <c r="BF213" i="5"/>
  <c r="AA213" i="5"/>
  <c r="Y213" i="5"/>
  <c r="W213" i="5"/>
  <c r="BK213" i="5"/>
  <c r="N213" i="5"/>
  <c r="BE213" i="5" s="1"/>
  <c r="BI212" i="5"/>
  <c r="BH212" i="5"/>
  <c r="BG212" i="5"/>
  <c r="BF212" i="5"/>
  <c r="AA212" i="5"/>
  <c r="Y212" i="5"/>
  <c r="W212" i="5"/>
  <c r="BK212" i="5"/>
  <c r="N212" i="5"/>
  <c r="BE212" i="5" s="1"/>
  <c r="BI211" i="5"/>
  <c r="BH211" i="5"/>
  <c r="BG211" i="5"/>
  <c r="BF211" i="5"/>
  <c r="BE211" i="5"/>
  <c r="AA211" i="5"/>
  <c r="Y211" i="5"/>
  <c r="W211" i="5"/>
  <c r="BK211" i="5"/>
  <c r="N211" i="5"/>
  <c r="BI210" i="5"/>
  <c r="BH210" i="5"/>
  <c r="BG210" i="5"/>
  <c r="BF210" i="5"/>
  <c r="AA210" i="5"/>
  <c r="Y210" i="5"/>
  <c r="W210" i="5"/>
  <c r="BK210" i="5"/>
  <c r="N210" i="5"/>
  <c r="BE210" i="5" s="1"/>
  <c r="BI209" i="5"/>
  <c r="BH209" i="5"/>
  <c r="BG209" i="5"/>
  <c r="BF209" i="5"/>
  <c r="BE209" i="5"/>
  <c r="AA209" i="5"/>
  <c r="Y209" i="5"/>
  <c r="W209" i="5"/>
  <c r="W208" i="5" s="1"/>
  <c r="W207" i="5" s="1"/>
  <c r="BK209" i="5"/>
  <c r="N209" i="5"/>
  <c r="BI206" i="5"/>
  <c r="BH206" i="5"/>
  <c r="BG206" i="5"/>
  <c r="BF206" i="5"/>
  <c r="AA206" i="5"/>
  <c r="AA205" i="5" s="1"/>
  <c r="Y206" i="5"/>
  <c r="Y205" i="5" s="1"/>
  <c r="W206" i="5"/>
  <c r="W205" i="5" s="1"/>
  <c r="BK206" i="5"/>
  <c r="BK205" i="5" s="1"/>
  <c r="N205" i="5" s="1"/>
  <c r="N94" i="5" s="1"/>
  <c r="N206" i="5"/>
  <c r="BE206" i="5" s="1"/>
  <c r="BI202" i="5"/>
  <c r="BH202" i="5"/>
  <c r="BG202" i="5"/>
  <c r="BF202" i="5"/>
  <c r="AA202" i="5"/>
  <c r="Y202" i="5"/>
  <c r="W202" i="5"/>
  <c r="BK202" i="5"/>
  <c r="N202" i="5"/>
  <c r="BE202" i="5" s="1"/>
  <c r="BI199" i="5"/>
  <c r="BH199" i="5"/>
  <c r="BG199" i="5"/>
  <c r="BF199" i="5"/>
  <c r="AA199" i="5"/>
  <c r="Y199" i="5"/>
  <c r="W199" i="5"/>
  <c r="BK199" i="5"/>
  <c r="N199" i="5"/>
  <c r="BE199" i="5" s="1"/>
  <c r="BI195" i="5"/>
  <c r="BH195" i="5"/>
  <c r="BG195" i="5"/>
  <c r="BF195" i="5"/>
  <c r="AA195" i="5"/>
  <c r="Y195" i="5"/>
  <c r="W195" i="5"/>
  <c r="BK195" i="5"/>
  <c r="N195" i="5"/>
  <c r="BE195" i="5" s="1"/>
  <c r="BI192" i="5"/>
  <c r="BH192" i="5"/>
  <c r="BG192" i="5"/>
  <c r="BF192" i="5"/>
  <c r="AA192" i="5"/>
  <c r="Y192" i="5"/>
  <c r="W192" i="5"/>
  <c r="BK192" i="5"/>
  <c r="N192" i="5"/>
  <c r="BE192" i="5" s="1"/>
  <c r="BI191" i="5"/>
  <c r="BH191" i="5"/>
  <c r="BG191" i="5"/>
  <c r="BF191" i="5"/>
  <c r="AA191" i="5"/>
  <c r="Y191" i="5"/>
  <c r="W191" i="5"/>
  <c r="BK191" i="5"/>
  <c r="N191" i="5"/>
  <c r="BE191" i="5" s="1"/>
  <c r="BI190" i="5"/>
  <c r="BH190" i="5"/>
  <c r="BG190" i="5"/>
  <c r="BF190" i="5"/>
  <c r="AA190" i="5"/>
  <c r="Y190" i="5"/>
  <c r="W190" i="5"/>
  <c r="BK190" i="5"/>
  <c r="N190" i="5"/>
  <c r="BE190" i="5" s="1"/>
  <c r="BI189" i="5"/>
  <c r="BH189" i="5"/>
  <c r="BG189" i="5"/>
  <c r="BF189" i="5"/>
  <c r="AA189" i="5"/>
  <c r="Y189" i="5"/>
  <c r="W189" i="5"/>
  <c r="BK189" i="5"/>
  <c r="N189" i="5"/>
  <c r="BE189" i="5" s="1"/>
  <c r="BI188" i="5"/>
  <c r="BH188" i="5"/>
  <c r="BG188" i="5"/>
  <c r="BF188" i="5"/>
  <c r="AA188" i="5"/>
  <c r="Y188" i="5"/>
  <c r="W188" i="5"/>
  <c r="BK188" i="5"/>
  <c r="N188" i="5"/>
  <c r="BE188" i="5" s="1"/>
  <c r="BI186" i="5"/>
  <c r="BH186" i="5"/>
  <c r="BG186" i="5"/>
  <c r="BF186" i="5"/>
  <c r="BE186" i="5"/>
  <c r="AA186" i="5"/>
  <c r="Y186" i="5"/>
  <c r="W186" i="5"/>
  <c r="W185" i="5" s="1"/>
  <c r="BK186" i="5"/>
  <c r="N186" i="5"/>
  <c r="BI183" i="5"/>
  <c r="BH183" i="5"/>
  <c r="BG183" i="5"/>
  <c r="BF183" i="5"/>
  <c r="AA183" i="5"/>
  <c r="Y183" i="5"/>
  <c r="W183" i="5"/>
  <c r="BK183" i="5"/>
  <c r="N183" i="5"/>
  <c r="BE183" i="5" s="1"/>
  <c r="BI182" i="5"/>
  <c r="BH182" i="5"/>
  <c r="BG182" i="5"/>
  <c r="BF182" i="5"/>
  <c r="AA182" i="5"/>
  <c r="Y182" i="5"/>
  <c r="W182" i="5"/>
  <c r="BK182" i="5"/>
  <c r="N182" i="5"/>
  <c r="BE182" i="5" s="1"/>
  <c r="BI181" i="5"/>
  <c r="BH181" i="5"/>
  <c r="BG181" i="5"/>
  <c r="BF181" i="5"/>
  <c r="BE181" i="5"/>
  <c r="AA181" i="5"/>
  <c r="Y181" i="5"/>
  <c r="W181" i="5"/>
  <c r="BK181" i="5"/>
  <c r="N181" i="5"/>
  <c r="BI180" i="5"/>
  <c r="BH180" i="5"/>
  <c r="BG180" i="5"/>
  <c r="BF180" i="5"/>
  <c r="AA180" i="5"/>
  <c r="Y180" i="5"/>
  <c r="W180" i="5"/>
  <c r="BK180" i="5"/>
  <c r="N180" i="5"/>
  <c r="BE180" i="5" s="1"/>
  <c r="BI179" i="5"/>
  <c r="BH179" i="5"/>
  <c r="BG179" i="5"/>
  <c r="BF179" i="5"/>
  <c r="BE179" i="5"/>
  <c r="AA179" i="5"/>
  <c r="Y179" i="5"/>
  <c r="W179" i="5"/>
  <c r="BK179" i="5"/>
  <c r="N179" i="5"/>
  <c r="BI174" i="5"/>
  <c r="BH174" i="5"/>
  <c r="BG174" i="5"/>
  <c r="BF174" i="5"/>
  <c r="AA174" i="5"/>
  <c r="Y174" i="5"/>
  <c r="W174" i="5"/>
  <c r="BK174" i="5"/>
  <c r="N174" i="5"/>
  <c r="BE174" i="5" s="1"/>
  <c r="BI170" i="5"/>
  <c r="BH170" i="5"/>
  <c r="BG170" i="5"/>
  <c r="BF170" i="5"/>
  <c r="AA170" i="5"/>
  <c r="Y170" i="5"/>
  <c r="W170" i="5"/>
  <c r="BK170" i="5"/>
  <c r="N170" i="5"/>
  <c r="BE170" i="5" s="1"/>
  <c r="BI169" i="5"/>
  <c r="BH169" i="5"/>
  <c r="BG169" i="5"/>
  <c r="BF169" i="5"/>
  <c r="BE169" i="5"/>
  <c r="AA169" i="5"/>
  <c r="Y169" i="5"/>
  <c r="W169" i="5"/>
  <c r="BK169" i="5"/>
  <c r="N169" i="5"/>
  <c r="BI165" i="5"/>
  <c r="BH165" i="5"/>
  <c r="BG165" i="5"/>
  <c r="BF165" i="5"/>
  <c r="AA165" i="5"/>
  <c r="Y165" i="5"/>
  <c r="W165" i="5"/>
  <c r="BK165" i="5"/>
  <c r="BK164" i="5" s="1"/>
  <c r="N164" i="5" s="1"/>
  <c r="N91" i="5" s="1"/>
  <c r="N165" i="5"/>
  <c r="BE165" i="5" s="1"/>
  <c r="BI161" i="5"/>
  <c r="BH161" i="5"/>
  <c r="BG161" i="5"/>
  <c r="BF161" i="5"/>
  <c r="AA161" i="5"/>
  <c r="Y161" i="5"/>
  <c r="W161" i="5"/>
  <c r="BK161" i="5"/>
  <c r="N161" i="5"/>
  <c r="BE161" i="5" s="1"/>
  <c r="BI160" i="5"/>
  <c r="BH160" i="5"/>
  <c r="BG160" i="5"/>
  <c r="BF160" i="5"/>
  <c r="AA160" i="5"/>
  <c r="Y160" i="5"/>
  <c r="W160" i="5"/>
  <c r="BK160" i="5"/>
  <c r="N160" i="5"/>
  <c r="BE160" i="5" s="1"/>
  <c r="BI154" i="5"/>
  <c r="BH154" i="5"/>
  <c r="BG154" i="5"/>
  <c r="BF154" i="5"/>
  <c r="AA154" i="5"/>
  <c r="Y154" i="5"/>
  <c r="W154" i="5"/>
  <c r="BK154" i="5"/>
  <c r="N154" i="5"/>
  <c r="BE154" i="5" s="1"/>
  <c r="BI153" i="5"/>
  <c r="BH153" i="5"/>
  <c r="BG153" i="5"/>
  <c r="BF153" i="5"/>
  <c r="BE153" i="5"/>
  <c r="AA153" i="5"/>
  <c r="Y153" i="5"/>
  <c r="W153" i="5"/>
  <c r="BK153" i="5"/>
  <c r="N153" i="5"/>
  <c r="BI145" i="5"/>
  <c r="BH145" i="5"/>
  <c r="BG145" i="5"/>
  <c r="BF145" i="5"/>
  <c r="AA145" i="5"/>
  <c r="Y145" i="5"/>
  <c r="W145" i="5"/>
  <c r="BK145" i="5"/>
  <c r="N145" i="5"/>
  <c r="BE145" i="5" s="1"/>
  <c r="BI141" i="5"/>
  <c r="BH141" i="5"/>
  <c r="BG141" i="5"/>
  <c r="BF141" i="5"/>
  <c r="BE141" i="5"/>
  <c r="AA141" i="5"/>
  <c r="Y141" i="5"/>
  <c r="W141" i="5"/>
  <c r="BK141" i="5"/>
  <c r="N141" i="5"/>
  <c r="BI138" i="5"/>
  <c r="BH138" i="5"/>
  <c r="BG138" i="5"/>
  <c r="BF138" i="5"/>
  <c r="AA138" i="5"/>
  <c r="Y138" i="5"/>
  <c r="W138" i="5"/>
  <c r="BK138" i="5"/>
  <c r="N138" i="5"/>
  <c r="BE138" i="5" s="1"/>
  <c r="BI135" i="5"/>
  <c r="BH135" i="5"/>
  <c r="BG135" i="5"/>
  <c r="BF135" i="5"/>
  <c r="BE135" i="5"/>
  <c r="AA135" i="5"/>
  <c r="Y135" i="5"/>
  <c r="W135" i="5"/>
  <c r="BK135" i="5"/>
  <c r="N135" i="5"/>
  <c r="BI132" i="5"/>
  <c r="BH132" i="5"/>
  <c r="BG132" i="5"/>
  <c r="BF132" i="5"/>
  <c r="AA132" i="5"/>
  <c r="Y132" i="5"/>
  <c r="W132" i="5"/>
  <c r="BK132" i="5"/>
  <c r="N132" i="5"/>
  <c r="BE132" i="5" s="1"/>
  <c r="BI129" i="5"/>
  <c r="BH129" i="5"/>
  <c r="BG129" i="5"/>
  <c r="BF129" i="5"/>
  <c r="BE129" i="5"/>
  <c r="AA129" i="5"/>
  <c r="Y129" i="5"/>
  <c r="W129" i="5"/>
  <c r="BK129" i="5"/>
  <c r="N129" i="5"/>
  <c r="BI126" i="5"/>
  <c r="BH126" i="5"/>
  <c r="BG126" i="5"/>
  <c r="BF126" i="5"/>
  <c r="AA126" i="5"/>
  <c r="Y126" i="5"/>
  <c r="W126" i="5"/>
  <c r="BK126" i="5"/>
  <c r="N126" i="5"/>
  <c r="BE126" i="5" s="1"/>
  <c r="M119" i="5"/>
  <c r="F119" i="5"/>
  <c r="F117" i="5"/>
  <c r="F115" i="5"/>
  <c r="BI104" i="5"/>
  <c r="BH104" i="5"/>
  <c r="BG104" i="5"/>
  <c r="BF104" i="5"/>
  <c r="BI103" i="5"/>
  <c r="BH103" i="5"/>
  <c r="BG103" i="5"/>
  <c r="BF103" i="5"/>
  <c r="BI102" i="5"/>
  <c r="BH102" i="5"/>
  <c r="BG102" i="5"/>
  <c r="BF102" i="5"/>
  <c r="BI101" i="5"/>
  <c r="BH101" i="5"/>
  <c r="BG101" i="5"/>
  <c r="BF101" i="5"/>
  <c r="BI100" i="5"/>
  <c r="BH100" i="5"/>
  <c r="BG100" i="5"/>
  <c r="BF100" i="5"/>
  <c r="BI99" i="5"/>
  <c r="BH99" i="5"/>
  <c r="BG99" i="5"/>
  <c r="BF99" i="5"/>
  <c r="M83" i="5"/>
  <c r="F83" i="5"/>
  <c r="F81" i="5"/>
  <c r="F79" i="5"/>
  <c r="O21" i="5"/>
  <c r="E21" i="5"/>
  <c r="M120" i="5" s="1"/>
  <c r="O20" i="5"/>
  <c r="O15" i="5"/>
  <c r="E15" i="5"/>
  <c r="F120" i="5" s="1"/>
  <c r="O14" i="5"/>
  <c r="O9" i="5"/>
  <c r="M117" i="5" s="1"/>
  <c r="F6" i="5"/>
  <c r="F114" i="5" s="1"/>
  <c r="N496" i="4"/>
  <c r="AY90" i="1"/>
  <c r="AX90" i="1"/>
  <c r="BI495" i="4"/>
  <c r="BH495" i="4"/>
  <c r="BG495" i="4"/>
  <c r="BF495" i="4"/>
  <c r="AA495" i="4"/>
  <c r="AA494" i="4" s="1"/>
  <c r="AA493" i="4" s="1"/>
  <c r="Y495" i="4"/>
  <c r="Y494" i="4" s="1"/>
  <c r="Y493" i="4" s="1"/>
  <c r="W495" i="4"/>
  <c r="W494" i="4" s="1"/>
  <c r="W493" i="4" s="1"/>
  <c r="BK495" i="4"/>
  <c r="BK494" i="4" s="1"/>
  <c r="N495" i="4"/>
  <c r="BE495" i="4" s="1"/>
  <c r="BI491" i="4"/>
  <c r="BH491" i="4"/>
  <c r="BG491" i="4"/>
  <c r="BF491" i="4"/>
  <c r="AA491" i="4"/>
  <c r="AA490" i="4" s="1"/>
  <c r="Y491" i="4"/>
  <c r="Y490" i="4" s="1"/>
  <c r="W491" i="4"/>
  <c r="W490" i="4" s="1"/>
  <c r="BK491" i="4"/>
  <c r="BK490" i="4" s="1"/>
  <c r="N490" i="4" s="1"/>
  <c r="N109" i="4" s="1"/>
  <c r="N491" i="4"/>
  <c r="BE491" i="4" s="1"/>
  <c r="BI485" i="4"/>
  <c r="BH485" i="4"/>
  <c r="BG485" i="4"/>
  <c r="BF485" i="4"/>
  <c r="AA485" i="4"/>
  <c r="AA484" i="4" s="1"/>
  <c r="Y485" i="4"/>
  <c r="Y484" i="4" s="1"/>
  <c r="W485" i="4"/>
  <c r="W484" i="4" s="1"/>
  <c r="BK485" i="4"/>
  <c r="BK484" i="4" s="1"/>
  <c r="N484" i="4" s="1"/>
  <c r="N108" i="4" s="1"/>
  <c r="N485" i="4"/>
  <c r="BE485" i="4" s="1"/>
  <c r="BI483" i="4"/>
  <c r="BH483" i="4"/>
  <c r="BG483" i="4"/>
  <c r="BF483" i="4"/>
  <c r="AA483" i="4"/>
  <c r="Y483" i="4"/>
  <c r="W483" i="4"/>
  <c r="BK483" i="4"/>
  <c r="N483" i="4"/>
  <c r="BE483" i="4" s="1"/>
  <c r="BI479" i="4"/>
  <c r="BH479" i="4"/>
  <c r="BG479" i="4"/>
  <c r="BF479" i="4"/>
  <c r="AA479" i="4"/>
  <c r="Y479" i="4"/>
  <c r="Y478" i="4" s="1"/>
  <c r="W479" i="4"/>
  <c r="W478" i="4" s="1"/>
  <c r="BK479" i="4"/>
  <c r="N479" i="4"/>
  <c r="BE479" i="4" s="1"/>
  <c r="BI477" i="4"/>
  <c r="BH477" i="4"/>
  <c r="BG477" i="4"/>
  <c r="BF477" i="4"/>
  <c r="AA477" i="4"/>
  <c r="Y477" i="4"/>
  <c r="W477" i="4"/>
  <c r="BK477" i="4"/>
  <c r="N477" i="4"/>
  <c r="BE477" i="4" s="1"/>
  <c r="BI475" i="4"/>
  <c r="BH475" i="4"/>
  <c r="BG475" i="4"/>
  <c r="BF475" i="4"/>
  <c r="BE475" i="4"/>
  <c r="AA475" i="4"/>
  <c r="Y475" i="4"/>
  <c r="W475" i="4"/>
  <c r="BK475" i="4"/>
  <c r="N475" i="4"/>
  <c r="BI474" i="4"/>
  <c r="BH474" i="4"/>
  <c r="BG474" i="4"/>
  <c r="BF474" i="4"/>
  <c r="AA474" i="4"/>
  <c r="Y474" i="4"/>
  <c r="W474" i="4"/>
  <c r="BK474" i="4"/>
  <c r="N474" i="4"/>
  <c r="BE474" i="4" s="1"/>
  <c r="BI472" i="4"/>
  <c r="BH472" i="4"/>
  <c r="BG472" i="4"/>
  <c r="BF472" i="4"/>
  <c r="BE472" i="4"/>
  <c r="AA472" i="4"/>
  <c r="Y472" i="4"/>
  <c r="W472" i="4"/>
  <c r="BK472" i="4"/>
  <c r="N472" i="4"/>
  <c r="BI462" i="4"/>
  <c r="BH462" i="4"/>
  <c r="BG462" i="4"/>
  <c r="BF462" i="4"/>
  <c r="AA462" i="4"/>
  <c r="AA461" i="4" s="1"/>
  <c r="Y462" i="4"/>
  <c r="W462" i="4"/>
  <c r="BK462" i="4"/>
  <c r="BK461" i="4" s="1"/>
  <c r="N461" i="4" s="1"/>
  <c r="N106" i="4" s="1"/>
  <c r="N462" i="4"/>
  <c r="BE462" i="4" s="1"/>
  <c r="BI460" i="4"/>
  <c r="BH460" i="4"/>
  <c r="BG460" i="4"/>
  <c r="BF460" i="4"/>
  <c r="AA460" i="4"/>
  <c r="Y460" i="4"/>
  <c r="W460" i="4"/>
  <c r="BK460" i="4"/>
  <c r="N460" i="4"/>
  <c r="BE460" i="4" s="1"/>
  <c r="BI455" i="4"/>
  <c r="BH455" i="4"/>
  <c r="BG455" i="4"/>
  <c r="BF455" i="4"/>
  <c r="AA455" i="4"/>
  <c r="Y455" i="4"/>
  <c r="W455" i="4"/>
  <c r="BK455" i="4"/>
  <c r="N455" i="4"/>
  <c r="BE455" i="4" s="1"/>
  <c r="BI453" i="4"/>
  <c r="BH453" i="4"/>
  <c r="BG453" i="4"/>
  <c r="BF453" i="4"/>
  <c r="AA453" i="4"/>
  <c r="Y453" i="4"/>
  <c r="W453" i="4"/>
  <c r="BK453" i="4"/>
  <c r="N453" i="4"/>
  <c r="BE453" i="4" s="1"/>
  <c r="BI452" i="4"/>
  <c r="BH452" i="4"/>
  <c r="BG452" i="4"/>
  <c r="BF452" i="4"/>
  <c r="AA452" i="4"/>
  <c r="Y452" i="4"/>
  <c r="W452" i="4"/>
  <c r="BK452" i="4"/>
  <c r="N452" i="4"/>
  <c r="BE452" i="4" s="1"/>
  <c r="BI451" i="4"/>
  <c r="BH451" i="4"/>
  <c r="BG451" i="4"/>
  <c r="BF451" i="4"/>
  <c r="AA451" i="4"/>
  <c r="Y451" i="4"/>
  <c r="W451" i="4"/>
  <c r="BK451" i="4"/>
  <c r="N451" i="4"/>
  <c r="BE451" i="4" s="1"/>
  <c r="BI450" i="4"/>
  <c r="BH450" i="4"/>
  <c r="BG450" i="4"/>
  <c r="BF450" i="4"/>
  <c r="AA450" i="4"/>
  <c r="Y450" i="4"/>
  <c r="W450" i="4"/>
  <c r="BK450" i="4"/>
  <c r="N450" i="4"/>
  <c r="BE450" i="4" s="1"/>
  <c r="BI449" i="4"/>
  <c r="BH449" i="4"/>
  <c r="BG449" i="4"/>
  <c r="BF449" i="4"/>
  <c r="BE449" i="4"/>
  <c r="AA449" i="4"/>
  <c r="Y449" i="4"/>
  <c r="W449" i="4"/>
  <c r="BK449" i="4"/>
  <c r="N449" i="4"/>
  <c r="BI448" i="4"/>
  <c r="BH448" i="4"/>
  <c r="BG448" i="4"/>
  <c r="BF448" i="4"/>
  <c r="AA448" i="4"/>
  <c r="Y448" i="4"/>
  <c r="W448" i="4"/>
  <c r="BK448" i="4"/>
  <c r="N448" i="4"/>
  <c r="BE448" i="4" s="1"/>
  <c r="BI447" i="4"/>
  <c r="BH447" i="4"/>
  <c r="BG447" i="4"/>
  <c r="BF447" i="4"/>
  <c r="BE447" i="4"/>
  <c r="AA447" i="4"/>
  <c r="Y447" i="4"/>
  <c r="W447" i="4"/>
  <c r="BK447" i="4"/>
  <c r="N447" i="4"/>
  <c r="BI446" i="4"/>
  <c r="BH446" i="4"/>
  <c r="BG446" i="4"/>
  <c r="BF446" i="4"/>
  <c r="AA446" i="4"/>
  <c r="Y446" i="4"/>
  <c r="W446" i="4"/>
  <c r="BK446" i="4"/>
  <c r="N446" i="4"/>
  <c r="BE446" i="4" s="1"/>
  <c r="BI445" i="4"/>
  <c r="BH445" i="4"/>
  <c r="BG445" i="4"/>
  <c r="BF445" i="4"/>
  <c r="BE445" i="4"/>
  <c r="AA445" i="4"/>
  <c r="Y445" i="4"/>
  <c r="W445" i="4"/>
  <c r="BK445" i="4"/>
  <c r="N445" i="4"/>
  <c r="BI444" i="4"/>
  <c r="BH444" i="4"/>
  <c r="BG444" i="4"/>
  <c r="BF444" i="4"/>
  <c r="AA444" i="4"/>
  <c r="Y444" i="4"/>
  <c r="Y443" i="4" s="1"/>
  <c r="W444" i="4"/>
  <c r="BK444" i="4"/>
  <c r="N444" i="4"/>
  <c r="BE444" i="4" s="1"/>
  <c r="BI442" i="4"/>
  <c r="BH442" i="4"/>
  <c r="BG442" i="4"/>
  <c r="BF442" i="4"/>
  <c r="AA442" i="4"/>
  <c r="Y442" i="4"/>
  <c r="W442" i="4"/>
  <c r="BK442" i="4"/>
  <c r="N442" i="4"/>
  <c r="BE442" i="4" s="1"/>
  <c r="BI440" i="4"/>
  <c r="BH440" i="4"/>
  <c r="BG440" i="4"/>
  <c r="BF440" i="4"/>
  <c r="AA440" i="4"/>
  <c r="Y440" i="4"/>
  <c r="W440" i="4"/>
  <c r="BK440" i="4"/>
  <c r="N440" i="4"/>
  <c r="BE440" i="4" s="1"/>
  <c r="BI438" i="4"/>
  <c r="BH438" i="4"/>
  <c r="BG438" i="4"/>
  <c r="BF438" i="4"/>
  <c r="AA438" i="4"/>
  <c r="Y438" i="4"/>
  <c r="W438" i="4"/>
  <c r="BK438" i="4"/>
  <c r="N438" i="4"/>
  <c r="BE438" i="4" s="1"/>
  <c r="BI436" i="4"/>
  <c r="BH436" i="4"/>
  <c r="BG436" i="4"/>
  <c r="BF436" i="4"/>
  <c r="AA436" i="4"/>
  <c r="Y436" i="4"/>
  <c r="W436" i="4"/>
  <c r="BK436" i="4"/>
  <c r="N436" i="4"/>
  <c r="BE436" i="4" s="1"/>
  <c r="BI433" i="4"/>
  <c r="BH433" i="4"/>
  <c r="BG433" i="4"/>
  <c r="BF433" i="4"/>
  <c r="AA433" i="4"/>
  <c r="Y433" i="4"/>
  <c r="W433" i="4"/>
  <c r="BK433" i="4"/>
  <c r="N433" i="4"/>
  <c r="BE433" i="4" s="1"/>
  <c r="BI431" i="4"/>
  <c r="BH431" i="4"/>
  <c r="BG431" i="4"/>
  <c r="BF431" i="4"/>
  <c r="AA431" i="4"/>
  <c r="Y431" i="4"/>
  <c r="W431" i="4"/>
  <c r="BK431" i="4"/>
  <c r="N431" i="4"/>
  <c r="BE431" i="4" s="1"/>
  <c r="BI429" i="4"/>
  <c r="BH429" i="4"/>
  <c r="BG429" i="4"/>
  <c r="BF429" i="4"/>
  <c r="AA429" i="4"/>
  <c r="Y429" i="4"/>
  <c r="W429" i="4"/>
  <c r="BK429" i="4"/>
  <c r="N429" i="4"/>
  <c r="BE429" i="4" s="1"/>
  <c r="BI426" i="4"/>
  <c r="BH426" i="4"/>
  <c r="BG426" i="4"/>
  <c r="BF426" i="4"/>
  <c r="AA426" i="4"/>
  <c r="Y426" i="4"/>
  <c r="W426" i="4"/>
  <c r="BK426" i="4"/>
  <c r="N426" i="4"/>
  <c r="BE426" i="4" s="1"/>
  <c r="BI424" i="4"/>
  <c r="BH424" i="4"/>
  <c r="BG424" i="4"/>
  <c r="BF424" i="4"/>
  <c r="BE424" i="4"/>
  <c r="AA424" i="4"/>
  <c r="Y424" i="4"/>
  <c r="W424" i="4"/>
  <c r="BK424" i="4"/>
  <c r="N424" i="4"/>
  <c r="BI422" i="4"/>
  <c r="BH422" i="4"/>
  <c r="BG422" i="4"/>
  <c r="BF422" i="4"/>
  <c r="AA422" i="4"/>
  <c r="Y422" i="4"/>
  <c r="W422" i="4"/>
  <c r="BK422" i="4"/>
  <c r="N422" i="4"/>
  <c r="BE422" i="4" s="1"/>
  <c r="BI420" i="4"/>
  <c r="BH420" i="4"/>
  <c r="BG420" i="4"/>
  <c r="BF420" i="4"/>
  <c r="AA420" i="4"/>
  <c r="Y420" i="4"/>
  <c r="W420" i="4"/>
  <c r="BK420" i="4"/>
  <c r="N420" i="4"/>
  <c r="BE420" i="4" s="1"/>
  <c r="BI418" i="4"/>
  <c r="BH418" i="4"/>
  <c r="BG418" i="4"/>
  <c r="BF418" i="4"/>
  <c r="BE418" i="4"/>
  <c r="AA418" i="4"/>
  <c r="Y418" i="4"/>
  <c r="W418" i="4"/>
  <c r="BK418" i="4"/>
  <c r="N418" i="4"/>
  <c r="BI416" i="4"/>
  <c r="BH416" i="4"/>
  <c r="BG416" i="4"/>
  <c r="BF416" i="4"/>
  <c r="AA416" i="4"/>
  <c r="Y416" i="4"/>
  <c r="W416" i="4"/>
  <c r="BK416" i="4"/>
  <c r="N416" i="4"/>
  <c r="BE416" i="4" s="1"/>
  <c r="BI414" i="4"/>
  <c r="BH414" i="4"/>
  <c r="BG414" i="4"/>
  <c r="BF414" i="4"/>
  <c r="BE414" i="4"/>
  <c r="AA414" i="4"/>
  <c r="Y414" i="4"/>
  <c r="W414" i="4"/>
  <c r="BK414" i="4"/>
  <c r="N414" i="4"/>
  <c r="BI411" i="4"/>
  <c r="BH411" i="4"/>
  <c r="BG411" i="4"/>
  <c r="BF411" i="4"/>
  <c r="AA411" i="4"/>
  <c r="Y411" i="4"/>
  <c r="W411" i="4"/>
  <c r="BK411" i="4"/>
  <c r="N411" i="4"/>
  <c r="BE411" i="4" s="1"/>
  <c r="BI409" i="4"/>
  <c r="BH409" i="4"/>
  <c r="BG409" i="4"/>
  <c r="BF409" i="4"/>
  <c r="BE409" i="4"/>
  <c r="AA409" i="4"/>
  <c r="Y409" i="4"/>
  <c r="W409" i="4"/>
  <c r="BK409" i="4"/>
  <c r="N409" i="4"/>
  <c r="BI407" i="4"/>
  <c r="BH407" i="4"/>
  <c r="BG407" i="4"/>
  <c r="BF407" i="4"/>
  <c r="AA407" i="4"/>
  <c r="Y407" i="4"/>
  <c r="W407" i="4"/>
  <c r="BK407" i="4"/>
  <c r="N407" i="4"/>
  <c r="BE407" i="4" s="1"/>
  <c r="BI402" i="4"/>
  <c r="BH402" i="4"/>
  <c r="BG402" i="4"/>
  <c r="BF402" i="4"/>
  <c r="AA402" i="4"/>
  <c r="Y402" i="4"/>
  <c r="W402" i="4"/>
  <c r="BK402" i="4"/>
  <c r="N402" i="4"/>
  <c r="BE402" i="4" s="1"/>
  <c r="BI400" i="4"/>
  <c r="BH400" i="4"/>
  <c r="BG400" i="4"/>
  <c r="BF400" i="4"/>
  <c r="AA400" i="4"/>
  <c r="Y400" i="4"/>
  <c r="W400" i="4"/>
  <c r="BK400" i="4"/>
  <c r="N400" i="4"/>
  <c r="BE400" i="4" s="1"/>
  <c r="BI399" i="4"/>
  <c r="BH399" i="4"/>
  <c r="BG399" i="4"/>
  <c r="BF399" i="4"/>
  <c r="AA399" i="4"/>
  <c r="Y399" i="4"/>
  <c r="W399" i="4"/>
  <c r="BK399" i="4"/>
  <c r="N399" i="4"/>
  <c r="BE399" i="4" s="1"/>
  <c r="BI398" i="4"/>
  <c r="BH398" i="4"/>
  <c r="BG398" i="4"/>
  <c r="BF398" i="4"/>
  <c r="AA398" i="4"/>
  <c r="Y398" i="4"/>
  <c r="W398" i="4"/>
  <c r="BK398" i="4"/>
  <c r="N398" i="4"/>
  <c r="BE398" i="4" s="1"/>
  <c r="BI397" i="4"/>
  <c r="BH397" i="4"/>
  <c r="BG397" i="4"/>
  <c r="BF397" i="4"/>
  <c r="BE397" i="4"/>
  <c r="AA397" i="4"/>
  <c r="Y397" i="4"/>
  <c r="W397" i="4"/>
  <c r="BK397" i="4"/>
  <c r="N397" i="4"/>
  <c r="BI396" i="4"/>
  <c r="BH396" i="4"/>
  <c r="BG396" i="4"/>
  <c r="BF396" i="4"/>
  <c r="AA396" i="4"/>
  <c r="Y396" i="4"/>
  <c r="W396" i="4"/>
  <c r="BK396" i="4"/>
  <c r="N396" i="4"/>
  <c r="BE396" i="4" s="1"/>
  <c r="BI395" i="4"/>
  <c r="BH395" i="4"/>
  <c r="BG395" i="4"/>
  <c r="BF395" i="4"/>
  <c r="BE395" i="4"/>
  <c r="AA395" i="4"/>
  <c r="Y395" i="4"/>
  <c r="W395" i="4"/>
  <c r="BK395" i="4"/>
  <c r="N395" i="4"/>
  <c r="BI393" i="4"/>
  <c r="BH393" i="4"/>
  <c r="BG393" i="4"/>
  <c r="BF393" i="4"/>
  <c r="AA393" i="4"/>
  <c r="Y393" i="4"/>
  <c r="W393" i="4"/>
  <c r="BK393" i="4"/>
  <c r="N393" i="4"/>
  <c r="BE393" i="4" s="1"/>
  <c r="BI391" i="4"/>
  <c r="BH391" i="4"/>
  <c r="BG391" i="4"/>
  <c r="BF391" i="4"/>
  <c r="BE391" i="4"/>
  <c r="AA391" i="4"/>
  <c r="Y391" i="4"/>
  <c r="W391" i="4"/>
  <c r="BK391" i="4"/>
  <c r="N391" i="4"/>
  <c r="BI389" i="4"/>
  <c r="BH389" i="4"/>
  <c r="BG389" i="4"/>
  <c r="BF389" i="4"/>
  <c r="AA389" i="4"/>
  <c r="Y389" i="4"/>
  <c r="W389" i="4"/>
  <c r="BK389" i="4"/>
  <c r="N389" i="4"/>
  <c r="BE389" i="4" s="1"/>
  <c r="BI386" i="4"/>
  <c r="BH386" i="4"/>
  <c r="BG386" i="4"/>
  <c r="BF386" i="4"/>
  <c r="BE386" i="4"/>
  <c r="AA386" i="4"/>
  <c r="Y386" i="4"/>
  <c r="W386" i="4"/>
  <c r="BK386" i="4"/>
  <c r="N386" i="4"/>
  <c r="BI384" i="4"/>
  <c r="BH384" i="4"/>
  <c r="BG384" i="4"/>
  <c r="BF384" i="4"/>
  <c r="AA384" i="4"/>
  <c r="Y384" i="4"/>
  <c r="W384" i="4"/>
  <c r="BK384" i="4"/>
  <c r="N384" i="4"/>
  <c r="BE384" i="4" s="1"/>
  <c r="BI380" i="4"/>
  <c r="BH380" i="4"/>
  <c r="BG380" i="4"/>
  <c r="BF380" i="4"/>
  <c r="BE380" i="4"/>
  <c r="AA380" i="4"/>
  <c r="Y380" i="4"/>
  <c r="W380" i="4"/>
  <c r="BK380" i="4"/>
  <c r="N380" i="4"/>
  <c r="BI379" i="4"/>
  <c r="BH379" i="4"/>
  <c r="BG379" i="4"/>
  <c r="BF379" i="4"/>
  <c r="AA379" i="4"/>
  <c r="Y379" i="4"/>
  <c r="W379" i="4"/>
  <c r="BK379" i="4"/>
  <c r="N379" i="4"/>
  <c r="BE379" i="4" s="1"/>
  <c r="BI377" i="4"/>
  <c r="BH377" i="4"/>
  <c r="BG377" i="4"/>
  <c r="BF377" i="4"/>
  <c r="AA377" i="4"/>
  <c r="AA376" i="4" s="1"/>
  <c r="Y377" i="4"/>
  <c r="Y376" i="4" s="1"/>
  <c r="W377" i="4"/>
  <c r="W376" i="4" s="1"/>
  <c r="BK377" i="4"/>
  <c r="BK376" i="4" s="1"/>
  <c r="N376" i="4" s="1"/>
  <c r="N101" i="4" s="1"/>
  <c r="N377" i="4"/>
  <c r="BE377" i="4" s="1"/>
  <c r="BI375" i="4"/>
  <c r="BH375" i="4"/>
  <c r="BG375" i="4"/>
  <c r="BF375" i="4"/>
  <c r="AA375" i="4"/>
  <c r="Y375" i="4"/>
  <c r="W375" i="4"/>
  <c r="BK375" i="4"/>
  <c r="N375" i="4"/>
  <c r="BE375" i="4" s="1"/>
  <c r="BI373" i="4"/>
  <c r="BH373" i="4"/>
  <c r="BG373" i="4"/>
  <c r="BF373" i="4"/>
  <c r="BE373" i="4"/>
  <c r="AA373" i="4"/>
  <c r="Y373" i="4"/>
  <c r="W373" i="4"/>
  <c r="BK373" i="4"/>
  <c r="N373" i="4"/>
  <c r="BI371" i="4"/>
  <c r="BH371" i="4"/>
  <c r="BG371" i="4"/>
  <c r="BF371" i="4"/>
  <c r="AA371" i="4"/>
  <c r="Y371" i="4"/>
  <c r="W371" i="4"/>
  <c r="BK371" i="4"/>
  <c r="N371" i="4"/>
  <c r="BE371" i="4" s="1"/>
  <c r="BI369" i="4"/>
  <c r="BH369" i="4"/>
  <c r="BG369" i="4"/>
  <c r="BF369" i="4"/>
  <c r="BE369" i="4"/>
  <c r="AA369" i="4"/>
  <c r="Y369" i="4"/>
  <c r="W369" i="4"/>
  <c r="BK369" i="4"/>
  <c r="N369" i="4"/>
  <c r="BI363" i="4"/>
  <c r="BH363" i="4"/>
  <c r="BG363" i="4"/>
  <c r="BF363" i="4"/>
  <c r="AA363" i="4"/>
  <c r="Y363" i="4"/>
  <c r="W363" i="4"/>
  <c r="BK363" i="4"/>
  <c r="N363" i="4"/>
  <c r="BE363" i="4" s="1"/>
  <c r="BI361" i="4"/>
  <c r="BH361" i="4"/>
  <c r="BG361" i="4"/>
  <c r="BF361" i="4"/>
  <c r="BE361" i="4"/>
  <c r="AA361" i="4"/>
  <c r="Y361" i="4"/>
  <c r="W361" i="4"/>
  <c r="BK361" i="4"/>
  <c r="N361" i="4"/>
  <c r="BI359" i="4"/>
  <c r="BH359" i="4"/>
  <c r="BG359" i="4"/>
  <c r="BF359" i="4"/>
  <c r="AA359" i="4"/>
  <c r="Y359" i="4"/>
  <c r="W359" i="4"/>
  <c r="BK359" i="4"/>
  <c r="N359" i="4"/>
  <c r="BE359" i="4" s="1"/>
  <c r="BI355" i="4"/>
  <c r="BH355" i="4"/>
  <c r="BG355" i="4"/>
  <c r="BF355" i="4"/>
  <c r="BE355" i="4"/>
  <c r="AA355" i="4"/>
  <c r="Y355" i="4"/>
  <c r="W355" i="4"/>
  <c r="BK355" i="4"/>
  <c r="N355" i="4"/>
  <c r="BI352" i="4"/>
  <c r="BH352" i="4"/>
  <c r="BG352" i="4"/>
  <c r="BF352" i="4"/>
  <c r="AA352" i="4"/>
  <c r="AA351" i="4" s="1"/>
  <c r="Y352" i="4"/>
  <c r="W352" i="4"/>
  <c r="BK352" i="4"/>
  <c r="N352" i="4"/>
  <c r="BE352" i="4" s="1"/>
  <c r="BI350" i="4"/>
  <c r="BH350" i="4"/>
  <c r="BG350" i="4"/>
  <c r="BF350" i="4"/>
  <c r="AA350" i="4"/>
  <c r="Y350" i="4"/>
  <c r="W350" i="4"/>
  <c r="BK350" i="4"/>
  <c r="N350" i="4"/>
  <c r="BE350" i="4" s="1"/>
  <c r="BI348" i="4"/>
  <c r="BH348" i="4"/>
  <c r="BG348" i="4"/>
  <c r="BF348" i="4"/>
  <c r="AA348" i="4"/>
  <c r="Y348" i="4"/>
  <c r="W348" i="4"/>
  <c r="BK348" i="4"/>
  <c r="N348" i="4"/>
  <c r="BE348" i="4" s="1"/>
  <c r="BI346" i="4"/>
  <c r="BH346" i="4"/>
  <c r="BG346" i="4"/>
  <c r="BF346" i="4"/>
  <c r="AA346" i="4"/>
  <c r="Y346" i="4"/>
  <c r="W346" i="4"/>
  <c r="BK346" i="4"/>
  <c r="N346" i="4"/>
  <c r="BE346" i="4" s="1"/>
  <c r="BI344" i="4"/>
  <c r="BH344" i="4"/>
  <c r="BG344" i="4"/>
  <c r="BF344" i="4"/>
  <c r="AA344" i="4"/>
  <c r="Y344" i="4"/>
  <c r="W344" i="4"/>
  <c r="BK344" i="4"/>
  <c r="N344" i="4"/>
  <c r="BE344" i="4" s="1"/>
  <c r="BI340" i="4"/>
  <c r="BH340" i="4"/>
  <c r="BG340" i="4"/>
  <c r="BF340" i="4"/>
  <c r="AA340" i="4"/>
  <c r="Y340" i="4"/>
  <c r="W340" i="4"/>
  <c r="BK340" i="4"/>
  <c r="N340" i="4"/>
  <c r="BE340" i="4" s="1"/>
  <c r="BI336" i="4"/>
  <c r="BH336" i="4"/>
  <c r="BG336" i="4"/>
  <c r="BF336" i="4"/>
  <c r="AA336" i="4"/>
  <c r="Y336" i="4"/>
  <c r="W336" i="4"/>
  <c r="BK336" i="4"/>
  <c r="N336" i="4"/>
  <c r="BE336" i="4" s="1"/>
  <c r="BI334" i="4"/>
  <c r="BH334" i="4"/>
  <c r="BG334" i="4"/>
  <c r="BF334" i="4"/>
  <c r="AA334" i="4"/>
  <c r="Y334" i="4"/>
  <c r="W334" i="4"/>
  <c r="BK334" i="4"/>
  <c r="N334" i="4"/>
  <c r="BE334" i="4" s="1"/>
  <c r="BI332" i="4"/>
  <c r="BH332" i="4"/>
  <c r="BG332" i="4"/>
  <c r="BF332" i="4"/>
  <c r="AA332" i="4"/>
  <c r="Y332" i="4"/>
  <c r="W332" i="4"/>
  <c r="BK332" i="4"/>
  <c r="N332" i="4"/>
  <c r="BE332" i="4" s="1"/>
  <c r="BI331" i="4"/>
  <c r="BH331" i="4"/>
  <c r="BG331" i="4"/>
  <c r="BF331" i="4"/>
  <c r="AA331" i="4"/>
  <c r="Y331" i="4"/>
  <c r="W331" i="4"/>
  <c r="BK331" i="4"/>
  <c r="N331" i="4"/>
  <c r="BE331" i="4" s="1"/>
  <c r="BI329" i="4"/>
  <c r="BH329" i="4"/>
  <c r="BG329" i="4"/>
  <c r="BF329" i="4"/>
  <c r="AA329" i="4"/>
  <c r="Y329" i="4"/>
  <c r="W329" i="4"/>
  <c r="BK329" i="4"/>
  <c r="N329" i="4"/>
  <c r="BE329" i="4" s="1"/>
  <c r="BI327" i="4"/>
  <c r="BH327" i="4"/>
  <c r="BG327" i="4"/>
  <c r="BF327" i="4"/>
  <c r="AA327" i="4"/>
  <c r="Y327" i="4"/>
  <c r="W327" i="4"/>
  <c r="BK327" i="4"/>
  <c r="N327" i="4"/>
  <c r="BE327" i="4" s="1"/>
  <c r="BI325" i="4"/>
  <c r="BH325" i="4"/>
  <c r="BG325" i="4"/>
  <c r="BF325" i="4"/>
  <c r="AA325" i="4"/>
  <c r="Y325" i="4"/>
  <c r="Y324" i="4" s="1"/>
  <c r="W325" i="4"/>
  <c r="BK325" i="4"/>
  <c r="N325" i="4"/>
  <c r="BE325" i="4" s="1"/>
  <c r="BI322" i="4"/>
  <c r="BH322" i="4"/>
  <c r="BG322" i="4"/>
  <c r="BF322" i="4"/>
  <c r="AA322" i="4"/>
  <c r="AA321" i="4" s="1"/>
  <c r="Y322" i="4"/>
  <c r="Y321" i="4" s="1"/>
  <c r="W322" i="4"/>
  <c r="W321" i="4" s="1"/>
  <c r="BK322" i="4"/>
  <c r="BK321" i="4" s="1"/>
  <c r="N321" i="4" s="1"/>
  <c r="N97" i="4" s="1"/>
  <c r="N322" i="4"/>
  <c r="BE322" i="4" s="1"/>
  <c r="BI320" i="4"/>
  <c r="BH320" i="4"/>
  <c r="BG320" i="4"/>
  <c r="BF320" i="4"/>
  <c r="BE320" i="4"/>
  <c r="AA320" i="4"/>
  <c r="Y320" i="4"/>
  <c r="W320" i="4"/>
  <c r="BK320" i="4"/>
  <c r="N320" i="4"/>
  <c r="BI319" i="4"/>
  <c r="BH319" i="4"/>
  <c r="BG319" i="4"/>
  <c r="BF319" i="4"/>
  <c r="AA319" i="4"/>
  <c r="Y319" i="4"/>
  <c r="W319" i="4"/>
  <c r="BK319" i="4"/>
  <c r="N319" i="4"/>
  <c r="BE319" i="4" s="1"/>
  <c r="BI318" i="4"/>
  <c r="BH318" i="4"/>
  <c r="BG318" i="4"/>
  <c r="BF318" i="4"/>
  <c r="BE318" i="4"/>
  <c r="AA318" i="4"/>
  <c r="Y318" i="4"/>
  <c r="W318" i="4"/>
  <c r="BK318" i="4"/>
  <c r="N318" i="4"/>
  <c r="BI317" i="4"/>
  <c r="BH317" i="4"/>
  <c r="BG317" i="4"/>
  <c r="BF317" i="4"/>
  <c r="AA317" i="4"/>
  <c r="AA316" i="4" s="1"/>
  <c r="Y317" i="4"/>
  <c r="W317" i="4"/>
  <c r="BK317" i="4"/>
  <c r="BK316" i="4" s="1"/>
  <c r="N316" i="4" s="1"/>
  <c r="N96" i="4" s="1"/>
  <c r="N317" i="4"/>
  <c r="BE317" i="4" s="1"/>
  <c r="BI313" i="4"/>
  <c r="BH313" i="4"/>
  <c r="BG313" i="4"/>
  <c r="BF313" i="4"/>
  <c r="AA313" i="4"/>
  <c r="Y313" i="4"/>
  <c r="W313" i="4"/>
  <c r="BK313" i="4"/>
  <c r="N313" i="4"/>
  <c r="BE313" i="4" s="1"/>
  <c r="BI311" i="4"/>
  <c r="BH311" i="4"/>
  <c r="BG311" i="4"/>
  <c r="BF311" i="4"/>
  <c r="AA311" i="4"/>
  <c r="Y311" i="4"/>
  <c r="W311" i="4"/>
  <c r="BK311" i="4"/>
  <c r="N311" i="4"/>
  <c r="BE311" i="4" s="1"/>
  <c r="BI308" i="4"/>
  <c r="BH308" i="4"/>
  <c r="BG308" i="4"/>
  <c r="BF308" i="4"/>
  <c r="AA308" i="4"/>
  <c r="AA307" i="4" s="1"/>
  <c r="Y308" i="4"/>
  <c r="Y307" i="4" s="1"/>
  <c r="W308" i="4"/>
  <c r="BK308" i="4"/>
  <c r="N308" i="4"/>
  <c r="BE308" i="4" s="1"/>
  <c r="BI306" i="4"/>
  <c r="BH306" i="4"/>
  <c r="BG306" i="4"/>
  <c r="BF306" i="4"/>
  <c r="BE306" i="4"/>
  <c r="AA306" i="4"/>
  <c r="Y306" i="4"/>
  <c r="W306" i="4"/>
  <c r="BK306" i="4"/>
  <c r="N306" i="4"/>
  <c r="BI302" i="4"/>
  <c r="BH302" i="4"/>
  <c r="BG302" i="4"/>
  <c r="BF302" i="4"/>
  <c r="AA302" i="4"/>
  <c r="Y302" i="4"/>
  <c r="W302" i="4"/>
  <c r="BK302" i="4"/>
  <c r="N302" i="4"/>
  <c r="BE302" i="4" s="1"/>
  <c r="BI300" i="4"/>
  <c r="BH300" i="4"/>
  <c r="BG300" i="4"/>
  <c r="BF300" i="4"/>
  <c r="BE300" i="4"/>
  <c r="AA300" i="4"/>
  <c r="Y300" i="4"/>
  <c r="W300" i="4"/>
  <c r="BK300" i="4"/>
  <c r="N300" i="4"/>
  <c r="BI296" i="4"/>
  <c r="BH296" i="4"/>
  <c r="BG296" i="4"/>
  <c r="BF296" i="4"/>
  <c r="AA296" i="4"/>
  <c r="Y296" i="4"/>
  <c r="W296" i="4"/>
  <c r="BK296" i="4"/>
  <c r="N296" i="4"/>
  <c r="BE296" i="4" s="1"/>
  <c r="BI293" i="4"/>
  <c r="BH293" i="4"/>
  <c r="BG293" i="4"/>
  <c r="BF293" i="4"/>
  <c r="BE293" i="4"/>
  <c r="AA293" i="4"/>
  <c r="Y293" i="4"/>
  <c r="W293" i="4"/>
  <c r="BK293" i="4"/>
  <c r="N293" i="4"/>
  <c r="BI290" i="4"/>
  <c r="BH290" i="4"/>
  <c r="BG290" i="4"/>
  <c r="BF290" i="4"/>
  <c r="AA290" i="4"/>
  <c r="Y290" i="4"/>
  <c r="W290" i="4"/>
  <c r="BK290" i="4"/>
  <c r="N290" i="4"/>
  <c r="BE290" i="4" s="1"/>
  <c r="BI288" i="4"/>
  <c r="BH288" i="4"/>
  <c r="BG288" i="4"/>
  <c r="BF288" i="4"/>
  <c r="BE288" i="4"/>
  <c r="AA288" i="4"/>
  <c r="Y288" i="4"/>
  <c r="W288" i="4"/>
  <c r="BK288" i="4"/>
  <c r="N288" i="4"/>
  <c r="BI283" i="4"/>
  <c r="BH283" i="4"/>
  <c r="BG283" i="4"/>
  <c r="BF283" i="4"/>
  <c r="AA283" i="4"/>
  <c r="Y283" i="4"/>
  <c r="W283" i="4"/>
  <c r="BK283" i="4"/>
  <c r="N283" i="4"/>
  <c r="BE283" i="4" s="1"/>
  <c r="BI281" i="4"/>
  <c r="BH281" i="4"/>
  <c r="BG281" i="4"/>
  <c r="BF281" i="4"/>
  <c r="BE281" i="4"/>
  <c r="AA281" i="4"/>
  <c r="Y281" i="4"/>
  <c r="W281" i="4"/>
  <c r="BK281" i="4"/>
  <c r="N281" i="4"/>
  <c r="BI275" i="4"/>
  <c r="BH275" i="4"/>
  <c r="BG275" i="4"/>
  <c r="BF275" i="4"/>
  <c r="AA275" i="4"/>
  <c r="Y275" i="4"/>
  <c r="W275" i="4"/>
  <c r="BK275" i="4"/>
  <c r="N275" i="4"/>
  <c r="BE275" i="4" s="1"/>
  <c r="BI271" i="4"/>
  <c r="BH271" i="4"/>
  <c r="BG271" i="4"/>
  <c r="BF271" i="4"/>
  <c r="BE271" i="4"/>
  <c r="AA271" i="4"/>
  <c r="Y271" i="4"/>
  <c r="W271" i="4"/>
  <c r="BK271" i="4"/>
  <c r="N271" i="4"/>
  <c r="BI269" i="4"/>
  <c r="BH269" i="4"/>
  <c r="BG269" i="4"/>
  <c r="BF269" i="4"/>
  <c r="AA269" i="4"/>
  <c r="Y269" i="4"/>
  <c r="W269" i="4"/>
  <c r="BK269" i="4"/>
  <c r="N269" i="4"/>
  <c r="BE269" i="4" s="1"/>
  <c r="BI267" i="4"/>
  <c r="BH267" i="4"/>
  <c r="BG267" i="4"/>
  <c r="BF267" i="4"/>
  <c r="BE267" i="4"/>
  <c r="AA267" i="4"/>
  <c r="Y267" i="4"/>
  <c r="W267" i="4"/>
  <c r="BK267" i="4"/>
  <c r="N267" i="4"/>
  <c r="BI255" i="4"/>
  <c r="BH255" i="4"/>
  <c r="BG255" i="4"/>
  <c r="BF255" i="4"/>
  <c r="AA255" i="4"/>
  <c r="Y255" i="4"/>
  <c r="W255" i="4"/>
  <c r="BK255" i="4"/>
  <c r="N255" i="4"/>
  <c r="BE255" i="4" s="1"/>
  <c r="BI249" i="4"/>
  <c r="BH249" i="4"/>
  <c r="BG249" i="4"/>
  <c r="BF249" i="4"/>
  <c r="BE249" i="4"/>
  <c r="AA249" i="4"/>
  <c r="Y249" i="4"/>
  <c r="W249" i="4"/>
  <c r="BK249" i="4"/>
  <c r="N249" i="4"/>
  <c r="BI243" i="4"/>
  <c r="BH243" i="4"/>
  <c r="BG243" i="4"/>
  <c r="BF243" i="4"/>
  <c r="AA243" i="4"/>
  <c r="AA242" i="4" s="1"/>
  <c r="Y243" i="4"/>
  <c r="Y242" i="4" s="1"/>
  <c r="W243" i="4"/>
  <c r="BK243" i="4"/>
  <c r="N243" i="4"/>
  <c r="BE243" i="4" s="1"/>
  <c r="BI238" i="4"/>
  <c r="BH238" i="4"/>
  <c r="BG238" i="4"/>
  <c r="BF238" i="4"/>
  <c r="AA238" i="4"/>
  <c r="Y238" i="4"/>
  <c r="W238" i="4"/>
  <c r="BK238" i="4"/>
  <c r="N238" i="4"/>
  <c r="BE238" i="4" s="1"/>
  <c r="BI234" i="4"/>
  <c r="BH234" i="4"/>
  <c r="BG234" i="4"/>
  <c r="BF234" i="4"/>
  <c r="AA234" i="4"/>
  <c r="Y234" i="4"/>
  <c r="W234" i="4"/>
  <c r="BK234" i="4"/>
  <c r="N234" i="4"/>
  <c r="BE234" i="4" s="1"/>
  <c r="BI230" i="4"/>
  <c r="BH230" i="4"/>
  <c r="BG230" i="4"/>
  <c r="BF230" i="4"/>
  <c r="AA230" i="4"/>
  <c r="Y230" i="4"/>
  <c r="W230" i="4"/>
  <c r="BK230" i="4"/>
  <c r="N230" i="4"/>
  <c r="BE230" i="4" s="1"/>
  <c r="BI226" i="4"/>
  <c r="BH226" i="4"/>
  <c r="BG226" i="4"/>
  <c r="BF226" i="4"/>
  <c r="AA226" i="4"/>
  <c r="Y226" i="4"/>
  <c r="W226" i="4"/>
  <c r="BK226" i="4"/>
  <c r="N226" i="4"/>
  <c r="BE226" i="4" s="1"/>
  <c r="BI224" i="4"/>
  <c r="BH224" i="4"/>
  <c r="BG224" i="4"/>
  <c r="BF224" i="4"/>
  <c r="AA224" i="4"/>
  <c r="AA223" i="4" s="1"/>
  <c r="Y224" i="4"/>
  <c r="W224" i="4"/>
  <c r="BK224" i="4"/>
  <c r="N224" i="4"/>
  <c r="BE224" i="4" s="1"/>
  <c r="BI219" i="4"/>
  <c r="BH219" i="4"/>
  <c r="BG219" i="4"/>
  <c r="BF219" i="4"/>
  <c r="BE219" i="4"/>
  <c r="AA219" i="4"/>
  <c r="Y219" i="4"/>
  <c r="W219" i="4"/>
  <c r="BK219" i="4"/>
  <c r="N219" i="4"/>
  <c r="BI217" i="4"/>
  <c r="BH217" i="4"/>
  <c r="BG217" i="4"/>
  <c r="BF217" i="4"/>
  <c r="AA217" i="4"/>
  <c r="Y217" i="4"/>
  <c r="W217" i="4"/>
  <c r="BK217" i="4"/>
  <c r="N217" i="4"/>
  <c r="BE217" i="4" s="1"/>
  <c r="BI215" i="4"/>
  <c r="BH215" i="4"/>
  <c r="BG215" i="4"/>
  <c r="BF215" i="4"/>
  <c r="BE215" i="4"/>
  <c r="AA215" i="4"/>
  <c r="Y215" i="4"/>
  <c r="W215" i="4"/>
  <c r="BK215" i="4"/>
  <c r="N215" i="4"/>
  <c r="BI214" i="4"/>
  <c r="BH214" i="4"/>
  <c r="BG214" i="4"/>
  <c r="BF214" i="4"/>
  <c r="AA214" i="4"/>
  <c r="Y214" i="4"/>
  <c r="W214" i="4"/>
  <c r="BK214" i="4"/>
  <c r="N214" i="4"/>
  <c r="BE214" i="4" s="1"/>
  <c r="BI213" i="4"/>
  <c r="BH213" i="4"/>
  <c r="BG213" i="4"/>
  <c r="BF213" i="4"/>
  <c r="BE213" i="4"/>
  <c r="AA213" i="4"/>
  <c r="Y213" i="4"/>
  <c r="W213" i="4"/>
  <c r="BK213" i="4"/>
  <c r="N213" i="4"/>
  <c r="BI212" i="4"/>
  <c r="BH212" i="4"/>
  <c r="BG212" i="4"/>
  <c r="BF212" i="4"/>
  <c r="AA212" i="4"/>
  <c r="Y212" i="4"/>
  <c r="W212" i="4"/>
  <c r="BK212" i="4"/>
  <c r="N212" i="4"/>
  <c r="BE212" i="4" s="1"/>
  <c r="BI205" i="4"/>
  <c r="BH205" i="4"/>
  <c r="BG205" i="4"/>
  <c r="BF205" i="4"/>
  <c r="BE205" i="4"/>
  <c r="AA205" i="4"/>
  <c r="Y205" i="4"/>
  <c r="W205" i="4"/>
  <c r="BK205" i="4"/>
  <c r="N205" i="4"/>
  <c r="BI203" i="4"/>
  <c r="BH203" i="4"/>
  <c r="BG203" i="4"/>
  <c r="BF203" i="4"/>
  <c r="AA203" i="4"/>
  <c r="Y203" i="4"/>
  <c r="W203" i="4"/>
  <c r="BK203" i="4"/>
  <c r="N203" i="4"/>
  <c r="BE203" i="4" s="1"/>
  <c r="BI200" i="4"/>
  <c r="BH200" i="4"/>
  <c r="BG200" i="4"/>
  <c r="BF200" i="4"/>
  <c r="BE200" i="4"/>
  <c r="AA200" i="4"/>
  <c r="Y200" i="4"/>
  <c r="Y199" i="4" s="1"/>
  <c r="W200" i="4"/>
  <c r="W199" i="4" s="1"/>
  <c r="BK200" i="4"/>
  <c r="N200" i="4"/>
  <c r="BI198" i="4"/>
  <c r="BH198" i="4"/>
  <c r="BG198" i="4"/>
  <c r="BF198" i="4"/>
  <c r="AA198" i="4"/>
  <c r="Y198" i="4"/>
  <c r="W198" i="4"/>
  <c r="BK198" i="4"/>
  <c r="N198" i="4"/>
  <c r="BE198" i="4" s="1"/>
  <c r="BI194" i="4"/>
  <c r="BH194" i="4"/>
  <c r="BG194" i="4"/>
  <c r="BF194" i="4"/>
  <c r="AA194" i="4"/>
  <c r="Y194" i="4"/>
  <c r="W194" i="4"/>
  <c r="BK194" i="4"/>
  <c r="N194" i="4"/>
  <c r="BE194" i="4" s="1"/>
  <c r="BI192" i="4"/>
  <c r="BH192" i="4"/>
  <c r="BG192" i="4"/>
  <c r="BF192" i="4"/>
  <c r="AA192" i="4"/>
  <c r="Y192" i="4"/>
  <c r="W192" i="4"/>
  <c r="BK192" i="4"/>
  <c r="N192" i="4"/>
  <c r="BE192" i="4" s="1"/>
  <c r="BI188" i="4"/>
  <c r="BH188" i="4"/>
  <c r="BG188" i="4"/>
  <c r="BF188" i="4"/>
  <c r="AA188" i="4"/>
  <c r="Y188" i="4"/>
  <c r="W188" i="4"/>
  <c r="BK188" i="4"/>
  <c r="N188" i="4"/>
  <c r="BE188" i="4" s="1"/>
  <c r="BI186" i="4"/>
  <c r="BH186" i="4"/>
  <c r="BG186" i="4"/>
  <c r="BF186" i="4"/>
  <c r="AA186" i="4"/>
  <c r="Y186" i="4"/>
  <c r="W186" i="4"/>
  <c r="BK186" i="4"/>
  <c r="N186" i="4"/>
  <c r="BE186" i="4" s="1"/>
  <c r="BI184" i="4"/>
  <c r="BH184" i="4"/>
  <c r="BG184" i="4"/>
  <c r="BF184" i="4"/>
  <c r="AA184" i="4"/>
  <c r="Y184" i="4"/>
  <c r="W184" i="4"/>
  <c r="BK184" i="4"/>
  <c r="N184" i="4"/>
  <c r="BE184" i="4" s="1"/>
  <c r="BI182" i="4"/>
  <c r="BH182" i="4"/>
  <c r="BG182" i="4"/>
  <c r="BF182" i="4"/>
  <c r="AA182" i="4"/>
  <c r="Y182" i="4"/>
  <c r="W182" i="4"/>
  <c r="BK182" i="4"/>
  <c r="N182" i="4"/>
  <c r="BE182" i="4" s="1"/>
  <c r="BI180" i="4"/>
  <c r="BH180" i="4"/>
  <c r="BG180" i="4"/>
  <c r="BF180" i="4"/>
  <c r="AA180" i="4"/>
  <c r="Y180" i="4"/>
  <c r="W180" i="4"/>
  <c r="BK180" i="4"/>
  <c r="N180" i="4"/>
  <c r="BE180" i="4" s="1"/>
  <c r="BI179" i="4"/>
  <c r="BH179" i="4"/>
  <c r="BG179" i="4"/>
  <c r="BF179" i="4"/>
  <c r="AA179" i="4"/>
  <c r="Y179" i="4"/>
  <c r="W179" i="4"/>
  <c r="BK179" i="4"/>
  <c r="N179" i="4"/>
  <c r="BE179" i="4" s="1"/>
  <c r="BI177" i="4"/>
  <c r="BH177" i="4"/>
  <c r="BG177" i="4"/>
  <c r="BF177" i="4"/>
  <c r="AA177" i="4"/>
  <c r="Y177" i="4"/>
  <c r="W177" i="4"/>
  <c r="BK177" i="4"/>
  <c r="N177" i="4"/>
  <c r="BE177" i="4" s="1"/>
  <c r="BI175" i="4"/>
  <c r="BH175" i="4"/>
  <c r="BG175" i="4"/>
  <c r="BF175" i="4"/>
  <c r="AA175" i="4"/>
  <c r="Y175" i="4"/>
  <c r="W175" i="4"/>
  <c r="BK175" i="4"/>
  <c r="N175" i="4"/>
  <c r="BE175" i="4" s="1"/>
  <c r="BI171" i="4"/>
  <c r="BH171" i="4"/>
  <c r="BG171" i="4"/>
  <c r="BF171" i="4"/>
  <c r="AA171" i="4"/>
  <c r="Y171" i="4"/>
  <c r="W171" i="4"/>
  <c r="BK171" i="4"/>
  <c r="N171" i="4"/>
  <c r="BE171" i="4" s="1"/>
  <c r="BI167" i="4"/>
  <c r="BH167" i="4"/>
  <c r="BG167" i="4"/>
  <c r="BF167" i="4"/>
  <c r="AA167" i="4"/>
  <c r="Y167" i="4"/>
  <c r="Y166" i="4" s="1"/>
  <c r="W167" i="4"/>
  <c r="BK167" i="4"/>
  <c r="N167" i="4"/>
  <c r="BE167" i="4" s="1"/>
  <c r="BI160" i="4"/>
  <c r="BH160" i="4"/>
  <c r="BG160" i="4"/>
  <c r="BF160" i="4"/>
  <c r="BE160" i="4"/>
  <c r="AA160" i="4"/>
  <c r="Y160" i="4"/>
  <c r="W160" i="4"/>
  <c r="BK160" i="4"/>
  <c r="N160" i="4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BE156" i="4"/>
  <c r="AA156" i="4"/>
  <c r="Y156" i="4"/>
  <c r="W156" i="4"/>
  <c r="BK156" i="4"/>
  <c r="N156" i="4"/>
  <c r="BI154" i="4"/>
  <c r="BH154" i="4"/>
  <c r="BG154" i="4"/>
  <c r="BF154" i="4"/>
  <c r="AA154" i="4"/>
  <c r="Y154" i="4"/>
  <c r="W154" i="4"/>
  <c r="BK154" i="4"/>
  <c r="N154" i="4"/>
  <c r="BE154" i="4" s="1"/>
  <c r="BI150" i="4"/>
  <c r="BH150" i="4"/>
  <c r="BG150" i="4"/>
  <c r="BF150" i="4"/>
  <c r="BE150" i="4"/>
  <c r="AA150" i="4"/>
  <c r="Y150" i="4"/>
  <c r="W150" i="4"/>
  <c r="BK150" i="4"/>
  <c r="N150" i="4"/>
  <c r="BI145" i="4"/>
  <c r="BH145" i="4"/>
  <c r="BG145" i="4"/>
  <c r="BF145" i="4"/>
  <c r="AA145" i="4"/>
  <c r="Y145" i="4"/>
  <c r="W145" i="4"/>
  <c r="BK145" i="4"/>
  <c r="N145" i="4"/>
  <c r="BE145" i="4" s="1"/>
  <c r="BI143" i="4"/>
  <c r="BH143" i="4"/>
  <c r="BG143" i="4"/>
  <c r="BF143" i="4"/>
  <c r="BE143" i="4"/>
  <c r="AA143" i="4"/>
  <c r="Y143" i="4"/>
  <c r="W143" i="4"/>
  <c r="BK143" i="4"/>
  <c r="N143" i="4"/>
  <c r="BI141" i="4"/>
  <c r="BH141" i="4"/>
  <c r="BG141" i="4"/>
  <c r="BF141" i="4"/>
  <c r="AA141" i="4"/>
  <c r="AA140" i="4" s="1"/>
  <c r="Y141" i="4"/>
  <c r="Y140" i="4" s="1"/>
  <c r="W141" i="4"/>
  <c r="BK141" i="4"/>
  <c r="N141" i="4"/>
  <c r="BE141" i="4" s="1"/>
  <c r="M135" i="4"/>
  <c r="M134" i="4"/>
  <c r="F134" i="4"/>
  <c r="F132" i="4"/>
  <c r="F130" i="4"/>
  <c r="BI119" i="4"/>
  <c r="BH119" i="4"/>
  <c r="BG119" i="4"/>
  <c r="BF119" i="4"/>
  <c r="BI118" i="4"/>
  <c r="BH118" i="4"/>
  <c r="BG118" i="4"/>
  <c r="BF118" i="4"/>
  <c r="BI117" i="4"/>
  <c r="BH117" i="4"/>
  <c r="BG117" i="4"/>
  <c r="BF117" i="4"/>
  <c r="BI116" i="4"/>
  <c r="BH116" i="4"/>
  <c r="BG116" i="4"/>
  <c r="BF116" i="4"/>
  <c r="BI115" i="4"/>
  <c r="BH115" i="4"/>
  <c r="BG115" i="4"/>
  <c r="BF115" i="4"/>
  <c r="BI114" i="4"/>
  <c r="BH114" i="4"/>
  <c r="BG114" i="4"/>
  <c r="BF114" i="4"/>
  <c r="H33" i="4" s="1"/>
  <c r="BA90" i="1" s="1"/>
  <c r="M83" i="4"/>
  <c r="F83" i="4"/>
  <c r="F81" i="4"/>
  <c r="F79" i="4"/>
  <c r="O21" i="4"/>
  <c r="E21" i="4"/>
  <c r="M84" i="4" s="1"/>
  <c r="O20" i="4"/>
  <c r="O15" i="4"/>
  <c r="E15" i="4"/>
  <c r="F135" i="4" s="1"/>
  <c r="O14" i="4"/>
  <c r="O9" i="4"/>
  <c r="M132" i="4" s="1"/>
  <c r="F6" i="4"/>
  <c r="F129" i="4" s="1"/>
  <c r="N1349" i="3"/>
  <c r="AY89" i="1"/>
  <c r="AX89" i="1"/>
  <c r="BI1348" i="3"/>
  <c r="BH1348" i="3"/>
  <c r="BG1348" i="3"/>
  <c r="BF1348" i="3"/>
  <c r="AA1348" i="3"/>
  <c r="AA1347" i="3" s="1"/>
  <c r="AA1346" i="3" s="1"/>
  <c r="Y1348" i="3"/>
  <c r="Y1347" i="3" s="1"/>
  <c r="Y1346" i="3" s="1"/>
  <c r="W1348" i="3"/>
  <c r="W1347" i="3" s="1"/>
  <c r="W1346" i="3" s="1"/>
  <c r="BK1348" i="3"/>
  <c r="BK1347" i="3" s="1"/>
  <c r="N1348" i="3"/>
  <c r="BE1348" i="3" s="1"/>
  <c r="BI1340" i="3"/>
  <c r="BH1340" i="3"/>
  <c r="BG1340" i="3"/>
  <c r="BF1340" i="3"/>
  <c r="AA1340" i="3"/>
  <c r="AA1339" i="3" s="1"/>
  <c r="Y1340" i="3"/>
  <c r="Y1339" i="3" s="1"/>
  <c r="W1340" i="3"/>
  <c r="W1339" i="3" s="1"/>
  <c r="BK1340" i="3"/>
  <c r="BK1339" i="3" s="1"/>
  <c r="N1339" i="3" s="1"/>
  <c r="N114" i="3" s="1"/>
  <c r="N1340" i="3"/>
  <c r="BE1340" i="3" s="1"/>
  <c r="BI1333" i="3"/>
  <c r="BH1333" i="3"/>
  <c r="BG1333" i="3"/>
  <c r="BF1333" i="3"/>
  <c r="AA1333" i="3"/>
  <c r="AA1332" i="3" s="1"/>
  <c r="Y1333" i="3"/>
  <c r="Y1332" i="3" s="1"/>
  <c r="W1333" i="3"/>
  <c r="W1332" i="3" s="1"/>
  <c r="BK1333" i="3"/>
  <c r="BK1332" i="3" s="1"/>
  <c r="N1332" i="3" s="1"/>
  <c r="N113" i="3" s="1"/>
  <c r="N1333" i="3"/>
  <c r="BE1333" i="3" s="1"/>
  <c r="BI1331" i="3"/>
  <c r="BH1331" i="3"/>
  <c r="BG1331" i="3"/>
  <c r="BF1331" i="3"/>
  <c r="AA1331" i="3"/>
  <c r="Y1331" i="3"/>
  <c r="W1331" i="3"/>
  <c r="BK1331" i="3"/>
  <c r="N1331" i="3"/>
  <c r="BE1331" i="3" s="1"/>
  <c r="BI1311" i="3"/>
  <c r="BH1311" i="3"/>
  <c r="BG1311" i="3"/>
  <c r="BF1311" i="3"/>
  <c r="BE1311" i="3"/>
  <c r="AA1311" i="3"/>
  <c r="Y1311" i="3"/>
  <c r="W1311" i="3"/>
  <c r="BK1311" i="3"/>
  <c r="N1311" i="3"/>
  <c r="BI1310" i="3"/>
  <c r="BH1310" i="3"/>
  <c r="BG1310" i="3"/>
  <c r="BF1310" i="3"/>
  <c r="AA1310" i="3"/>
  <c r="Y1310" i="3"/>
  <c r="W1310" i="3"/>
  <c r="BK1310" i="3"/>
  <c r="N1310" i="3"/>
  <c r="BE1310" i="3" s="1"/>
  <c r="BI1272" i="3"/>
  <c r="BH1272" i="3"/>
  <c r="BG1272" i="3"/>
  <c r="BF1272" i="3"/>
  <c r="BE1272" i="3"/>
  <c r="AA1272" i="3"/>
  <c r="Y1272" i="3"/>
  <c r="W1272" i="3"/>
  <c r="W1271" i="3" s="1"/>
  <c r="BK1272" i="3"/>
  <c r="N1272" i="3"/>
  <c r="BI1270" i="3"/>
  <c r="BH1270" i="3"/>
  <c r="BG1270" i="3"/>
  <c r="BF1270" i="3"/>
  <c r="AA1270" i="3"/>
  <c r="Y1270" i="3"/>
  <c r="W1270" i="3"/>
  <c r="BK1270" i="3"/>
  <c r="N1270" i="3"/>
  <c r="BE1270" i="3" s="1"/>
  <c r="BI1266" i="3"/>
  <c r="BH1266" i="3"/>
  <c r="BG1266" i="3"/>
  <c r="BF1266" i="3"/>
  <c r="AA1266" i="3"/>
  <c r="AA1265" i="3" s="1"/>
  <c r="Y1266" i="3"/>
  <c r="Y1265" i="3" s="1"/>
  <c r="W1266" i="3"/>
  <c r="BK1266" i="3"/>
  <c r="BK1265" i="3" s="1"/>
  <c r="N1265" i="3" s="1"/>
  <c r="N111" i="3" s="1"/>
  <c r="N1266" i="3"/>
  <c r="BE1266" i="3" s="1"/>
  <c r="BI1259" i="3"/>
  <c r="BH1259" i="3"/>
  <c r="BG1259" i="3"/>
  <c r="BF1259" i="3"/>
  <c r="BE1259" i="3"/>
  <c r="AA1259" i="3"/>
  <c r="AA1258" i="3" s="1"/>
  <c r="Y1259" i="3"/>
  <c r="Y1258" i="3" s="1"/>
  <c r="W1259" i="3"/>
  <c r="W1258" i="3" s="1"/>
  <c r="BK1259" i="3"/>
  <c r="BK1258" i="3" s="1"/>
  <c r="N1258" i="3" s="1"/>
  <c r="N110" i="3" s="1"/>
  <c r="N1259" i="3"/>
  <c r="BI1257" i="3"/>
  <c r="BH1257" i="3"/>
  <c r="BG1257" i="3"/>
  <c r="BF1257" i="3"/>
  <c r="AA1257" i="3"/>
  <c r="Y1257" i="3"/>
  <c r="W1257" i="3"/>
  <c r="BK1257" i="3"/>
  <c r="N1257" i="3"/>
  <c r="BE1257" i="3" s="1"/>
  <c r="BI1253" i="3"/>
  <c r="BH1253" i="3"/>
  <c r="BG1253" i="3"/>
  <c r="BF1253" i="3"/>
  <c r="AA1253" i="3"/>
  <c r="Y1253" i="3"/>
  <c r="W1253" i="3"/>
  <c r="BK1253" i="3"/>
  <c r="N1253" i="3"/>
  <c r="BE1253" i="3" s="1"/>
  <c r="BI1236" i="3"/>
  <c r="BH1236" i="3"/>
  <c r="BG1236" i="3"/>
  <c r="BF1236" i="3"/>
  <c r="AA1236" i="3"/>
  <c r="Y1236" i="3"/>
  <c r="W1236" i="3"/>
  <c r="BK1236" i="3"/>
  <c r="N1236" i="3"/>
  <c r="BE1236" i="3" s="1"/>
  <c r="BI1231" i="3"/>
  <c r="BH1231" i="3"/>
  <c r="BG1231" i="3"/>
  <c r="BF1231" i="3"/>
  <c r="AA1231" i="3"/>
  <c r="Y1231" i="3"/>
  <c r="W1231" i="3"/>
  <c r="BK1231" i="3"/>
  <c r="N1231" i="3"/>
  <c r="BE1231" i="3" s="1"/>
  <c r="BI1226" i="3"/>
  <c r="BH1226" i="3"/>
  <c r="BG1226" i="3"/>
  <c r="BF1226" i="3"/>
  <c r="AA1226" i="3"/>
  <c r="Y1226" i="3"/>
  <c r="W1226" i="3"/>
  <c r="BK1226" i="3"/>
  <c r="N1226" i="3"/>
  <c r="BE1226" i="3" s="1"/>
  <c r="BI1218" i="3"/>
  <c r="BH1218" i="3"/>
  <c r="BG1218" i="3"/>
  <c r="BF1218" i="3"/>
  <c r="AA1218" i="3"/>
  <c r="Y1218" i="3"/>
  <c r="W1218" i="3"/>
  <c r="BK1218" i="3"/>
  <c r="N1218" i="3"/>
  <c r="BE1218" i="3" s="1"/>
  <c r="BI1213" i="3"/>
  <c r="BH1213" i="3"/>
  <c r="BG1213" i="3"/>
  <c r="BF1213" i="3"/>
  <c r="AA1213" i="3"/>
  <c r="Y1213" i="3"/>
  <c r="W1213" i="3"/>
  <c r="BK1213" i="3"/>
  <c r="N1213" i="3"/>
  <c r="BE1213" i="3" s="1"/>
  <c r="BI1183" i="3"/>
  <c r="BH1183" i="3"/>
  <c r="BG1183" i="3"/>
  <c r="BF1183" i="3"/>
  <c r="AA1183" i="3"/>
  <c r="Y1183" i="3"/>
  <c r="W1183" i="3"/>
  <c r="BK1183" i="3"/>
  <c r="N1183" i="3"/>
  <c r="BE1183" i="3" s="1"/>
  <c r="BI1182" i="3"/>
  <c r="BH1182" i="3"/>
  <c r="BG1182" i="3"/>
  <c r="BF1182" i="3"/>
  <c r="AA1182" i="3"/>
  <c r="Y1182" i="3"/>
  <c r="W1182" i="3"/>
  <c r="BK1182" i="3"/>
  <c r="N1182" i="3"/>
  <c r="BE1182" i="3" s="1"/>
  <c r="BI1177" i="3"/>
  <c r="BH1177" i="3"/>
  <c r="BG1177" i="3"/>
  <c r="BF1177" i="3"/>
  <c r="AA1177" i="3"/>
  <c r="Y1177" i="3"/>
  <c r="Y1176" i="3" s="1"/>
  <c r="W1177" i="3"/>
  <c r="BK1177" i="3"/>
  <c r="N1177" i="3"/>
  <c r="BE1177" i="3" s="1"/>
  <c r="BI1175" i="3"/>
  <c r="BH1175" i="3"/>
  <c r="BG1175" i="3"/>
  <c r="BF1175" i="3"/>
  <c r="BE1175" i="3"/>
  <c r="AA1175" i="3"/>
  <c r="Y1175" i="3"/>
  <c r="W1175" i="3"/>
  <c r="BK1175" i="3"/>
  <c r="N1175" i="3"/>
  <c r="BI1172" i="3"/>
  <c r="BH1172" i="3"/>
  <c r="BG1172" i="3"/>
  <c r="BF1172" i="3"/>
  <c r="AA1172" i="3"/>
  <c r="Y1172" i="3"/>
  <c r="W1172" i="3"/>
  <c r="BK1172" i="3"/>
  <c r="N1172" i="3"/>
  <c r="BE1172" i="3" s="1"/>
  <c r="BI1169" i="3"/>
  <c r="BH1169" i="3"/>
  <c r="BG1169" i="3"/>
  <c r="BF1169" i="3"/>
  <c r="BE1169" i="3"/>
  <c r="AA1169" i="3"/>
  <c r="Y1169" i="3"/>
  <c r="W1169" i="3"/>
  <c r="BK1169" i="3"/>
  <c r="N1169" i="3"/>
  <c r="BI1166" i="3"/>
  <c r="BH1166" i="3"/>
  <c r="BG1166" i="3"/>
  <c r="BF1166" i="3"/>
  <c r="AA1166" i="3"/>
  <c r="Y1166" i="3"/>
  <c r="W1166" i="3"/>
  <c r="BK1166" i="3"/>
  <c r="N1166" i="3"/>
  <c r="BE1166" i="3" s="1"/>
  <c r="BI1165" i="3"/>
  <c r="BH1165" i="3"/>
  <c r="BG1165" i="3"/>
  <c r="BF1165" i="3"/>
  <c r="BE1165" i="3"/>
  <c r="AA1165" i="3"/>
  <c r="Y1165" i="3"/>
  <c r="W1165" i="3"/>
  <c r="BK1165" i="3"/>
  <c r="N1165" i="3"/>
  <c r="BI1164" i="3"/>
  <c r="BH1164" i="3"/>
  <c r="BG1164" i="3"/>
  <c r="BF1164" i="3"/>
  <c r="AA1164" i="3"/>
  <c r="Y1164" i="3"/>
  <c r="W1164" i="3"/>
  <c r="BK1164" i="3"/>
  <c r="N1164" i="3"/>
  <c r="BE1164" i="3" s="1"/>
  <c r="BI1163" i="3"/>
  <c r="BH1163" i="3"/>
  <c r="BG1163" i="3"/>
  <c r="BF1163" i="3"/>
  <c r="BE1163" i="3"/>
  <c r="AA1163" i="3"/>
  <c r="Y1163" i="3"/>
  <c r="W1163" i="3"/>
  <c r="BK1163" i="3"/>
  <c r="N1163" i="3"/>
  <c r="BI1162" i="3"/>
  <c r="BH1162" i="3"/>
  <c r="BG1162" i="3"/>
  <c r="BF1162" i="3"/>
  <c r="AA1162" i="3"/>
  <c r="Y1162" i="3"/>
  <c r="W1162" i="3"/>
  <c r="BK1162" i="3"/>
  <c r="N1162" i="3"/>
  <c r="BE1162" i="3" s="1"/>
  <c r="BI1161" i="3"/>
  <c r="BH1161" i="3"/>
  <c r="BG1161" i="3"/>
  <c r="BF1161" i="3"/>
  <c r="BE1161" i="3"/>
  <c r="AA1161" i="3"/>
  <c r="Y1161" i="3"/>
  <c r="W1161" i="3"/>
  <c r="BK1161" i="3"/>
  <c r="N1161" i="3"/>
  <c r="BI1160" i="3"/>
  <c r="BH1160" i="3"/>
  <c r="BG1160" i="3"/>
  <c r="BF1160" i="3"/>
  <c r="AA1160" i="3"/>
  <c r="Y1160" i="3"/>
  <c r="W1160" i="3"/>
  <c r="BK1160" i="3"/>
  <c r="N1160" i="3"/>
  <c r="BE1160" i="3" s="1"/>
  <c r="BI1159" i="3"/>
  <c r="BH1159" i="3"/>
  <c r="BG1159" i="3"/>
  <c r="BF1159" i="3"/>
  <c r="BE1159" i="3"/>
  <c r="AA1159" i="3"/>
  <c r="Y1159" i="3"/>
  <c r="W1159" i="3"/>
  <c r="BK1159" i="3"/>
  <c r="N1159" i="3"/>
  <c r="BI1158" i="3"/>
  <c r="BH1158" i="3"/>
  <c r="BG1158" i="3"/>
  <c r="BF1158" i="3"/>
  <c r="AA1158" i="3"/>
  <c r="Y1158" i="3"/>
  <c r="W1158" i="3"/>
  <c r="BK1158" i="3"/>
  <c r="N1158" i="3"/>
  <c r="BE1158" i="3" s="1"/>
  <c r="BI1157" i="3"/>
  <c r="BH1157" i="3"/>
  <c r="BG1157" i="3"/>
  <c r="BF1157" i="3"/>
  <c r="BE1157" i="3"/>
  <c r="AA1157" i="3"/>
  <c r="Y1157" i="3"/>
  <c r="W1157" i="3"/>
  <c r="BK1157" i="3"/>
  <c r="N1157" i="3"/>
  <c r="BI1156" i="3"/>
  <c r="BH1156" i="3"/>
  <c r="BG1156" i="3"/>
  <c r="BF1156" i="3"/>
  <c r="AA1156" i="3"/>
  <c r="Y1156" i="3"/>
  <c r="W1156" i="3"/>
  <c r="BK1156" i="3"/>
  <c r="N1156" i="3"/>
  <c r="BE1156" i="3" s="1"/>
  <c r="BI1155" i="3"/>
  <c r="BH1155" i="3"/>
  <c r="BG1155" i="3"/>
  <c r="BF1155" i="3"/>
  <c r="BE1155" i="3"/>
  <c r="AA1155" i="3"/>
  <c r="Y1155" i="3"/>
  <c r="W1155" i="3"/>
  <c r="BK1155" i="3"/>
  <c r="N1155" i="3"/>
  <c r="BI1154" i="3"/>
  <c r="BH1154" i="3"/>
  <c r="BG1154" i="3"/>
  <c r="BF1154" i="3"/>
  <c r="AA1154" i="3"/>
  <c r="Y1154" i="3"/>
  <c r="W1154" i="3"/>
  <c r="BK1154" i="3"/>
  <c r="N1154" i="3"/>
  <c r="BE1154" i="3" s="1"/>
  <c r="BI1153" i="3"/>
  <c r="BH1153" i="3"/>
  <c r="BG1153" i="3"/>
  <c r="BF1153" i="3"/>
  <c r="BE1153" i="3"/>
  <c r="AA1153" i="3"/>
  <c r="Y1153" i="3"/>
  <c r="W1153" i="3"/>
  <c r="BK1153" i="3"/>
  <c r="N1153" i="3"/>
  <c r="BI1152" i="3"/>
  <c r="BH1152" i="3"/>
  <c r="BG1152" i="3"/>
  <c r="BF1152" i="3"/>
  <c r="AA1152" i="3"/>
  <c r="Y1152" i="3"/>
  <c r="W1152" i="3"/>
  <c r="BK1152" i="3"/>
  <c r="N1152" i="3"/>
  <c r="BE1152" i="3" s="1"/>
  <c r="BI1151" i="3"/>
  <c r="BH1151" i="3"/>
  <c r="BG1151" i="3"/>
  <c r="BF1151" i="3"/>
  <c r="BE1151" i="3"/>
  <c r="AA1151" i="3"/>
  <c r="Y1151" i="3"/>
  <c r="W1151" i="3"/>
  <c r="BK1151" i="3"/>
  <c r="N1151" i="3"/>
  <c r="BI1150" i="3"/>
  <c r="BH1150" i="3"/>
  <c r="BG1150" i="3"/>
  <c r="BF1150" i="3"/>
  <c r="AA1150" i="3"/>
  <c r="Y1150" i="3"/>
  <c r="W1150" i="3"/>
  <c r="BK1150" i="3"/>
  <c r="N1150" i="3"/>
  <c r="BE1150" i="3" s="1"/>
  <c r="BI1149" i="3"/>
  <c r="BH1149" i="3"/>
  <c r="BG1149" i="3"/>
  <c r="BF1149" i="3"/>
  <c r="BE1149" i="3"/>
  <c r="AA1149" i="3"/>
  <c r="Y1149" i="3"/>
  <c r="W1149" i="3"/>
  <c r="BK1149" i="3"/>
  <c r="N1149" i="3"/>
  <c r="BI1148" i="3"/>
  <c r="BH1148" i="3"/>
  <c r="BG1148" i="3"/>
  <c r="BF1148" i="3"/>
  <c r="AA1148" i="3"/>
  <c r="Y1148" i="3"/>
  <c r="W1148" i="3"/>
  <c r="BK1148" i="3"/>
  <c r="N1148" i="3"/>
  <c r="BE1148" i="3" s="1"/>
  <c r="BI1147" i="3"/>
  <c r="BH1147" i="3"/>
  <c r="BG1147" i="3"/>
  <c r="BF1147" i="3"/>
  <c r="BE1147" i="3"/>
  <c r="AA1147" i="3"/>
  <c r="Y1147" i="3"/>
  <c r="W1147" i="3"/>
  <c r="BK1147" i="3"/>
  <c r="N1147" i="3"/>
  <c r="BI1146" i="3"/>
  <c r="BH1146" i="3"/>
  <c r="BG1146" i="3"/>
  <c r="BF1146" i="3"/>
  <c r="AA1146" i="3"/>
  <c r="Y1146" i="3"/>
  <c r="W1146" i="3"/>
  <c r="BK1146" i="3"/>
  <c r="N1146" i="3"/>
  <c r="BE1146" i="3" s="1"/>
  <c r="BI1145" i="3"/>
  <c r="BH1145" i="3"/>
  <c r="BG1145" i="3"/>
  <c r="BF1145" i="3"/>
  <c r="BE1145" i="3"/>
  <c r="AA1145" i="3"/>
  <c r="Y1145" i="3"/>
  <c r="W1145" i="3"/>
  <c r="BK1145" i="3"/>
  <c r="N1145" i="3"/>
  <c r="BI1142" i="3"/>
  <c r="BH1142" i="3"/>
  <c r="BG1142" i="3"/>
  <c r="BF1142" i="3"/>
  <c r="AA1142" i="3"/>
  <c r="Y1142" i="3"/>
  <c r="W1142" i="3"/>
  <c r="BK1142" i="3"/>
  <c r="N1142" i="3"/>
  <c r="BE1142" i="3" s="1"/>
  <c r="BI1137" i="3"/>
  <c r="BH1137" i="3"/>
  <c r="BG1137" i="3"/>
  <c r="BF1137" i="3"/>
  <c r="BE1137" i="3"/>
  <c r="AA1137" i="3"/>
  <c r="Y1137" i="3"/>
  <c r="W1137" i="3"/>
  <c r="BK1137" i="3"/>
  <c r="N1137" i="3"/>
  <c r="BI1136" i="3"/>
  <c r="BH1136" i="3"/>
  <c r="BG1136" i="3"/>
  <c r="BF1136" i="3"/>
  <c r="AA1136" i="3"/>
  <c r="Y1136" i="3"/>
  <c r="W1136" i="3"/>
  <c r="BK1136" i="3"/>
  <c r="N1136" i="3"/>
  <c r="BE1136" i="3" s="1"/>
  <c r="BI1135" i="3"/>
  <c r="BH1135" i="3"/>
  <c r="BG1135" i="3"/>
  <c r="BF1135" i="3"/>
  <c r="BE1135" i="3"/>
  <c r="AA1135" i="3"/>
  <c r="Y1135" i="3"/>
  <c r="W1135" i="3"/>
  <c r="BK1135" i="3"/>
  <c r="N1135" i="3"/>
  <c r="BI1134" i="3"/>
  <c r="BH1134" i="3"/>
  <c r="BG1134" i="3"/>
  <c r="BF1134" i="3"/>
  <c r="AA1134" i="3"/>
  <c r="Y1134" i="3"/>
  <c r="W1134" i="3"/>
  <c r="BK1134" i="3"/>
  <c r="N1134" i="3"/>
  <c r="BE1134" i="3" s="1"/>
  <c r="BI1133" i="3"/>
  <c r="BH1133" i="3"/>
  <c r="BG1133" i="3"/>
  <c r="BF1133" i="3"/>
  <c r="BE1133" i="3"/>
  <c r="AA1133" i="3"/>
  <c r="Y1133" i="3"/>
  <c r="W1133" i="3"/>
  <c r="BK1133" i="3"/>
  <c r="N1133" i="3"/>
  <c r="BI1132" i="3"/>
  <c r="BH1132" i="3"/>
  <c r="BG1132" i="3"/>
  <c r="BF1132" i="3"/>
  <c r="AA1132" i="3"/>
  <c r="Y1132" i="3"/>
  <c r="W1132" i="3"/>
  <c r="BK1132" i="3"/>
  <c r="N1132" i="3"/>
  <c r="BE1132" i="3" s="1"/>
  <c r="BI1131" i="3"/>
  <c r="BH1131" i="3"/>
  <c r="BG1131" i="3"/>
  <c r="BF1131" i="3"/>
  <c r="BE1131" i="3"/>
  <c r="AA1131" i="3"/>
  <c r="Y1131" i="3"/>
  <c r="W1131" i="3"/>
  <c r="BK1131" i="3"/>
  <c r="N1131" i="3"/>
  <c r="BI1130" i="3"/>
  <c r="BH1130" i="3"/>
  <c r="BG1130" i="3"/>
  <c r="BF1130" i="3"/>
  <c r="AA1130" i="3"/>
  <c r="Y1130" i="3"/>
  <c r="W1130" i="3"/>
  <c r="BK1130" i="3"/>
  <c r="N1130" i="3"/>
  <c r="BE1130" i="3" s="1"/>
  <c r="BI1129" i="3"/>
  <c r="BH1129" i="3"/>
  <c r="BG1129" i="3"/>
  <c r="BF1129" i="3"/>
  <c r="BE1129" i="3"/>
  <c r="AA1129" i="3"/>
  <c r="Y1129" i="3"/>
  <c r="W1129" i="3"/>
  <c r="BK1129" i="3"/>
  <c r="N1129" i="3"/>
  <c r="BI1128" i="3"/>
  <c r="BH1128" i="3"/>
  <c r="BG1128" i="3"/>
  <c r="BF1128" i="3"/>
  <c r="BE1128" i="3"/>
  <c r="AA1128" i="3"/>
  <c r="Y1128" i="3"/>
  <c r="W1128" i="3"/>
  <c r="BK1128" i="3"/>
  <c r="N1128" i="3"/>
  <c r="BI1127" i="3"/>
  <c r="BH1127" i="3"/>
  <c r="BG1127" i="3"/>
  <c r="BF1127" i="3"/>
  <c r="BE1127" i="3"/>
  <c r="AA1127" i="3"/>
  <c r="Y1127" i="3"/>
  <c r="W1127" i="3"/>
  <c r="BK1127" i="3"/>
  <c r="N1127" i="3"/>
  <c r="BI1126" i="3"/>
  <c r="BH1126" i="3"/>
  <c r="BG1126" i="3"/>
  <c r="BF1126" i="3"/>
  <c r="BE1126" i="3"/>
  <c r="AA1126" i="3"/>
  <c r="Y1126" i="3"/>
  <c r="W1126" i="3"/>
  <c r="BK1126" i="3"/>
  <c r="N1126" i="3"/>
  <c r="BI1125" i="3"/>
  <c r="BH1125" i="3"/>
  <c r="BG1125" i="3"/>
  <c r="BF1125" i="3"/>
  <c r="BE1125" i="3"/>
  <c r="AA1125" i="3"/>
  <c r="Y1125" i="3"/>
  <c r="W1125" i="3"/>
  <c r="BK1125" i="3"/>
  <c r="N1125" i="3"/>
  <c r="BI1124" i="3"/>
  <c r="BH1124" i="3"/>
  <c r="BG1124" i="3"/>
  <c r="BF1124" i="3"/>
  <c r="BE1124" i="3"/>
  <c r="AA1124" i="3"/>
  <c r="Y1124" i="3"/>
  <c r="W1124" i="3"/>
  <c r="BK1124" i="3"/>
  <c r="N1124" i="3"/>
  <c r="BI1123" i="3"/>
  <c r="BH1123" i="3"/>
  <c r="BG1123" i="3"/>
  <c r="BF1123" i="3"/>
  <c r="BE1123" i="3"/>
  <c r="AA1123" i="3"/>
  <c r="Y1123" i="3"/>
  <c r="W1123" i="3"/>
  <c r="BK1123" i="3"/>
  <c r="N1123" i="3"/>
  <c r="BI1122" i="3"/>
  <c r="BH1122" i="3"/>
  <c r="BG1122" i="3"/>
  <c r="BF1122" i="3"/>
  <c r="BE1122" i="3"/>
  <c r="AA1122" i="3"/>
  <c r="Y1122" i="3"/>
  <c r="W1122" i="3"/>
  <c r="BK1122" i="3"/>
  <c r="N1122" i="3"/>
  <c r="BI1117" i="3"/>
  <c r="BH1117" i="3"/>
  <c r="BG1117" i="3"/>
  <c r="BF1117" i="3"/>
  <c r="BE1117" i="3"/>
  <c r="AA1117" i="3"/>
  <c r="Y1117" i="3"/>
  <c r="W1117" i="3"/>
  <c r="BK1117" i="3"/>
  <c r="N1117" i="3"/>
  <c r="BI1107" i="3"/>
  <c r="BH1107" i="3"/>
  <c r="BG1107" i="3"/>
  <c r="BF1107" i="3"/>
  <c r="BE1107" i="3"/>
  <c r="AA1107" i="3"/>
  <c r="AA1106" i="3" s="1"/>
  <c r="Y1107" i="3"/>
  <c r="W1107" i="3"/>
  <c r="BK1107" i="3"/>
  <c r="N1107" i="3"/>
  <c r="BI1105" i="3"/>
  <c r="BH1105" i="3"/>
  <c r="BG1105" i="3"/>
  <c r="BF1105" i="3"/>
  <c r="AA1105" i="3"/>
  <c r="Y1105" i="3"/>
  <c r="W1105" i="3"/>
  <c r="BK1105" i="3"/>
  <c r="N1105" i="3"/>
  <c r="BE1105" i="3" s="1"/>
  <c r="BI1103" i="3"/>
  <c r="BH1103" i="3"/>
  <c r="BG1103" i="3"/>
  <c r="BF1103" i="3"/>
  <c r="AA1103" i="3"/>
  <c r="Y1103" i="3"/>
  <c r="W1103" i="3"/>
  <c r="BK1103" i="3"/>
  <c r="N1103" i="3"/>
  <c r="BE1103" i="3" s="1"/>
  <c r="BI1102" i="3"/>
  <c r="BH1102" i="3"/>
  <c r="BG1102" i="3"/>
  <c r="BF1102" i="3"/>
  <c r="AA1102" i="3"/>
  <c r="Y1102" i="3"/>
  <c r="W1102" i="3"/>
  <c r="BK1102" i="3"/>
  <c r="N1102" i="3"/>
  <c r="BE1102" i="3" s="1"/>
  <c r="BI1099" i="3"/>
  <c r="BH1099" i="3"/>
  <c r="BG1099" i="3"/>
  <c r="BF1099" i="3"/>
  <c r="AA1099" i="3"/>
  <c r="Y1099" i="3"/>
  <c r="W1099" i="3"/>
  <c r="BK1099" i="3"/>
  <c r="N1099" i="3"/>
  <c r="BE1099" i="3" s="1"/>
  <c r="BI1095" i="3"/>
  <c r="BH1095" i="3"/>
  <c r="BG1095" i="3"/>
  <c r="BF1095" i="3"/>
  <c r="AA1095" i="3"/>
  <c r="Y1095" i="3"/>
  <c r="W1095" i="3"/>
  <c r="BK1095" i="3"/>
  <c r="N1095" i="3"/>
  <c r="BE1095" i="3" s="1"/>
  <c r="BI1093" i="3"/>
  <c r="BH1093" i="3"/>
  <c r="BG1093" i="3"/>
  <c r="BF1093" i="3"/>
  <c r="AA1093" i="3"/>
  <c r="Y1093" i="3"/>
  <c r="W1093" i="3"/>
  <c r="BK1093" i="3"/>
  <c r="N1093" i="3"/>
  <c r="BE1093" i="3" s="1"/>
  <c r="BI1089" i="3"/>
  <c r="BH1089" i="3"/>
  <c r="BG1089" i="3"/>
  <c r="BF1089" i="3"/>
  <c r="AA1089" i="3"/>
  <c r="Y1089" i="3"/>
  <c r="W1089" i="3"/>
  <c r="BK1089" i="3"/>
  <c r="N1089" i="3"/>
  <c r="BE1089" i="3" s="1"/>
  <c r="BI1088" i="3"/>
  <c r="BH1088" i="3"/>
  <c r="BG1088" i="3"/>
  <c r="BF1088" i="3"/>
  <c r="AA1088" i="3"/>
  <c r="Y1088" i="3"/>
  <c r="W1088" i="3"/>
  <c r="BK1088" i="3"/>
  <c r="N1088" i="3"/>
  <c r="BE1088" i="3" s="1"/>
  <c r="BI1087" i="3"/>
  <c r="BH1087" i="3"/>
  <c r="BG1087" i="3"/>
  <c r="BF1087" i="3"/>
  <c r="AA1087" i="3"/>
  <c r="Y1087" i="3"/>
  <c r="W1087" i="3"/>
  <c r="BK1087" i="3"/>
  <c r="N1087" i="3"/>
  <c r="BE1087" i="3" s="1"/>
  <c r="BI1085" i="3"/>
  <c r="BH1085" i="3"/>
  <c r="BG1085" i="3"/>
  <c r="BF1085" i="3"/>
  <c r="AA1085" i="3"/>
  <c r="Y1085" i="3"/>
  <c r="W1085" i="3"/>
  <c r="BK1085" i="3"/>
  <c r="N1085" i="3"/>
  <c r="BE1085" i="3" s="1"/>
  <c r="BI1081" i="3"/>
  <c r="BH1081" i="3"/>
  <c r="BG1081" i="3"/>
  <c r="BF1081" i="3"/>
  <c r="AA1081" i="3"/>
  <c r="Y1081" i="3"/>
  <c r="W1081" i="3"/>
  <c r="BK1081" i="3"/>
  <c r="N1081" i="3"/>
  <c r="BE1081" i="3" s="1"/>
  <c r="BI1080" i="3"/>
  <c r="BH1080" i="3"/>
  <c r="BG1080" i="3"/>
  <c r="BF1080" i="3"/>
  <c r="AA1080" i="3"/>
  <c r="Y1080" i="3"/>
  <c r="W1080" i="3"/>
  <c r="BK1080" i="3"/>
  <c r="N1080" i="3"/>
  <c r="BE1080" i="3" s="1"/>
  <c r="BI1077" i="3"/>
  <c r="BH1077" i="3"/>
  <c r="BG1077" i="3"/>
  <c r="BF1077" i="3"/>
  <c r="AA1077" i="3"/>
  <c r="Y1077" i="3"/>
  <c r="W1077" i="3"/>
  <c r="BK1077" i="3"/>
  <c r="N1077" i="3"/>
  <c r="BE1077" i="3" s="1"/>
  <c r="BI1076" i="3"/>
  <c r="BH1076" i="3"/>
  <c r="BG1076" i="3"/>
  <c r="BF1076" i="3"/>
  <c r="AA1076" i="3"/>
  <c r="Y1076" i="3"/>
  <c r="W1076" i="3"/>
  <c r="BK1076" i="3"/>
  <c r="BK1075" i="3" s="1"/>
  <c r="N1075" i="3" s="1"/>
  <c r="N107" i="3" s="1"/>
  <c r="N1076" i="3"/>
  <c r="BE1076" i="3" s="1"/>
  <c r="BI1074" i="3"/>
  <c r="BH1074" i="3"/>
  <c r="BG1074" i="3"/>
  <c r="BF1074" i="3"/>
  <c r="BE1074" i="3"/>
  <c r="AA1074" i="3"/>
  <c r="Y1074" i="3"/>
  <c r="W1074" i="3"/>
  <c r="BK1074" i="3"/>
  <c r="N1074" i="3"/>
  <c r="BI1072" i="3"/>
  <c r="BH1072" i="3"/>
  <c r="BG1072" i="3"/>
  <c r="BF1072" i="3"/>
  <c r="BE1072" i="3"/>
  <c r="AA1072" i="3"/>
  <c r="Y1072" i="3"/>
  <c r="W1072" i="3"/>
  <c r="BK1072" i="3"/>
  <c r="N1072" i="3"/>
  <c r="BI1069" i="3"/>
  <c r="BH1069" i="3"/>
  <c r="BG1069" i="3"/>
  <c r="BF1069" i="3"/>
  <c r="BE1069" i="3"/>
  <c r="AA1069" i="3"/>
  <c r="Y1069" i="3"/>
  <c r="W1069" i="3"/>
  <c r="BK1069" i="3"/>
  <c r="N1069" i="3"/>
  <c r="BI1068" i="3"/>
  <c r="BH1068" i="3"/>
  <c r="BG1068" i="3"/>
  <c r="BF1068" i="3"/>
  <c r="BE1068" i="3"/>
  <c r="AA1068" i="3"/>
  <c r="Y1068" i="3"/>
  <c r="W1068" i="3"/>
  <c r="BK1068" i="3"/>
  <c r="N1068" i="3"/>
  <c r="BI1067" i="3"/>
  <c r="BH1067" i="3"/>
  <c r="BG1067" i="3"/>
  <c r="BF1067" i="3"/>
  <c r="BE1067" i="3"/>
  <c r="AA1067" i="3"/>
  <c r="Y1067" i="3"/>
  <c r="W1067" i="3"/>
  <c r="BK1067" i="3"/>
  <c r="N1067" i="3"/>
  <c r="BI1066" i="3"/>
  <c r="BH1066" i="3"/>
  <c r="BG1066" i="3"/>
  <c r="BF1066" i="3"/>
  <c r="BE1066" i="3"/>
  <c r="AA1066" i="3"/>
  <c r="Y1066" i="3"/>
  <c r="W1066" i="3"/>
  <c r="BK1066" i="3"/>
  <c r="N1066" i="3"/>
  <c r="BI1063" i="3"/>
  <c r="BH1063" i="3"/>
  <c r="BG1063" i="3"/>
  <c r="BF1063" i="3"/>
  <c r="BE1063" i="3"/>
  <c r="AA1063" i="3"/>
  <c r="Y1063" i="3"/>
  <c r="W1063" i="3"/>
  <c r="BK1063" i="3"/>
  <c r="N1063" i="3"/>
  <c r="BI1062" i="3"/>
  <c r="BH1062" i="3"/>
  <c r="BG1062" i="3"/>
  <c r="BF1062" i="3"/>
  <c r="BE1062" i="3"/>
  <c r="AA1062" i="3"/>
  <c r="Y1062" i="3"/>
  <c r="W1062" i="3"/>
  <c r="BK1062" i="3"/>
  <c r="N1062" i="3"/>
  <c r="BI1058" i="3"/>
  <c r="BH1058" i="3"/>
  <c r="BG1058" i="3"/>
  <c r="BF1058" i="3"/>
  <c r="BE1058" i="3"/>
  <c r="AA1058" i="3"/>
  <c r="Y1058" i="3"/>
  <c r="W1058" i="3"/>
  <c r="BK1058" i="3"/>
  <c r="N1058" i="3"/>
  <c r="BI1057" i="3"/>
  <c r="BH1057" i="3"/>
  <c r="BG1057" i="3"/>
  <c r="BF1057" i="3"/>
  <c r="BE1057" i="3"/>
  <c r="AA1057" i="3"/>
  <c r="Y1057" i="3"/>
  <c r="W1057" i="3"/>
  <c r="BK1057" i="3"/>
  <c r="N1057" i="3"/>
  <c r="BI1054" i="3"/>
  <c r="BH1054" i="3"/>
  <c r="BG1054" i="3"/>
  <c r="BF1054" i="3"/>
  <c r="BE1054" i="3"/>
  <c r="AA1054" i="3"/>
  <c r="Y1054" i="3"/>
  <c r="W1054" i="3"/>
  <c r="BK1054" i="3"/>
  <c r="N1054" i="3"/>
  <c r="BI1051" i="3"/>
  <c r="BH1051" i="3"/>
  <c r="BG1051" i="3"/>
  <c r="BF1051" i="3"/>
  <c r="BE1051" i="3"/>
  <c r="AA1051" i="3"/>
  <c r="Y1051" i="3"/>
  <c r="W1051" i="3"/>
  <c r="BK1051" i="3"/>
  <c r="N1051" i="3"/>
  <c r="BI1050" i="3"/>
  <c r="BH1050" i="3"/>
  <c r="BG1050" i="3"/>
  <c r="BF1050" i="3"/>
  <c r="BE1050" i="3"/>
  <c r="AA1050" i="3"/>
  <c r="Y1050" i="3"/>
  <c r="W1050" i="3"/>
  <c r="BK1050" i="3"/>
  <c r="N1050" i="3"/>
  <c r="BI1049" i="3"/>
  <c r="BH1049" i="3"/>
  <c r="BG1049" i="3"/>
  <c r="BF1049" i="3"/>
  <c r="BE1049" i="3"/>
  <c r="AA1049" i="3"/>
  <c r="Y1049" i="3"/>
  <c r="W1049" i="3"/>
  <c r="BK1049" i="3"/>
  <c r="N1049" i="3"/>
  <c r="BI1048" i="3"/>
  <c r="BH1048" i="3"/>
  <c r="BG1048" i="3"/>
  <c r="BF1048" i="3"/>
  <c r="BE1048" i="3"/>
  <c r="AA1048" i="3"/>
  <c r="Y1048" i="3"/>
  <c r="W1048" i="3"/>
  <c r="BK1048" i="3"/>
  <c r="N1048" i="3"/>
  <c r="BI1047" i="3"/>
  <c r="BH1047" i="3"/>
  <c r="BG1047" i="3"/>
  <c r="BF1047" i="3"/>
  <c r="BE1047" i="3"/>
  <c r="AA1047" i="3"/>
  <c r="Y1047" i="3"/>
  <c r="W1047" i="3"/>
  <c r="BK1047" i="3"/>
  <c r="N1047" i="3"/>
  <c r="BI1046" i="3"/>
  <c r="BH1046" i="3"/>
  <c r="BG1046" i="3"/>
  <c r="BF1046" i="3"/>
  <c r="BE1046" i="3"/>
  <c r="AA1046" i="3"/>
  <c r="AA1045" i="3" s="1"/>
  <c r="Y1046" i="3"/>
  <c r="Y1045" i="3" s="1"/>
  <c r="W1046" i="3"/>
  <c r="BK1046" i="3"/>
  <c r="N1046" i="3"/>
  <c r="BI1044" i="3"/>
  <c r="BH1044" i="3"/>
  <c r="BG1044" i="3"/>
  <c r="BF1044" i="3"/>
  <c r="AA1044" i="3"/>
  <c r="Y1044" i="3"/>
  <c r="W1044" i="3"/>
  <c r="BK1044" i="3"/>
  <c r="N1044" i="3"/>
  <c r="BE1044" i="3" s="1"/>
  <c r="BI1035" i="3"/>
  <c r="BH1035" i="3"/>
  <c r="BG1035" i="3"/>
  <c r="BF1035" i="3"/>
  <c r="AA1035" i="3"/>
  <c r="Y1035" i="3"/>
  <c r="Y1034" i="3" s="1"/>
  <c r="W1035" i="3"/>
  <c r="BK1035" i="3"/>
  <c r="BK1034" i="3" s="1"/>
  <c r="N1034" i="3" s="1"/>
  <c r="N105" i="3" s="1"/>
  <c r="N1035" i="3"/>
  <c r="BE1035" i="3" s="1"/>
  <c r="BI1033" i="3"/>
  <c r="BH1033" i="3"/>
  <c r="BG1033" i="3"/>
  <c r="BF1033" i="3"/>
  <c r="BE1033" i="3"/>
  <c r="AA1033" i="3"/>
  <c r="Y1033" i="3"/>
  <c r="W1033" i="3"/>
  <c r="BK1033" i="3"/>
  <c r="N1033" i="3"/>
  <c r="BI1032" i="3"/>
  <c r="BH1032" i="3"/>
  <c r="BG1032" i="3"/>
  <c r="BF1032" i="3"/>
  <c r="BE1032" i="3"/>
  <c r="AA1032" i="3"/>
  <c r="Y1032" i="3"/>
  <c r="W1032" i="3"/>
  <c r="BK1032" i="3"/>
  <c r="N1032" i="3"/>
  <c r="BI1030" i="3"/>
  <c r="BH1030" i="3"/>
  <c r="BG1030" i="3"/>
  <c r="BF1030" i="3"/>
  <c r="BE1030" i="3"/>
  <c r="AA1030" i="3"/>
  <c r="Y1030" i="3"/>
  <c r="W1030" i="3"/>
  <c r="BK1030" i="3"/>
  <c r="N1030" i="3"/>
  <c r="BI1027" i="3"/>
  <c r="BH1027" i="3"/>
  <c r="BG1027" i="3"/>
  <c r="BF1027" i="3"/>
  <c r="BE1027" i="3"/>
  <c r="AA1027" i="3"/>
  <c r="Y1027" i="3"/>
  <c r="W1027" i="3"/>
  <c r="BK1027" i="3"/>
  <c r="N1027" i="3"/>
  <c r="BI1021" i="3"/>
  <c r="BH1021" i="3"/>
  <c r="BG1021" i="3"/>
  <c r="BF1021" i="3"/>
  <c r="BE1021" i="3"/>
  <c r="AA1021" i="3"/>
  <c r="Y1021" i="3"/>
  <c r="W1021" i="3"/>
  <c r="BK1021" i="3"/>
  <c r="N1021" i="3"/>
  <c r="BI1020" i="3"/>
  <c r="BH1020" i="3"/>
  <c r="BG1020" i="3"/>
  <c r="BF1020" i="3"/>
  <c r="BE1020" i="3"/>
  <c r="AA1020" i="3"/>
  <c r="Y1020" i="3"/>
  <c r="W1020" i="3"/>
  <c r="BK1020" i="3"/>
  <c r="N1020" i="3"/>
  <c r="BI1016" i="3"/>
  <c r="BH1016" i="3"/>
  <c r="BG1016" i="3"/>
  <c r="BF1016" i="3"/>
  <c r="BE1016" i="3"/>
  <c r="AA1016" i="3"/>
  <c r="Y1016" i="3"/>
  <c r="W1016" i="3"/>
  <c r="BK1016" i="3"/>
  <c r="N1016" i="3"/>
  <c r="BI1015" i="3"/>
  <c r="BH1015" i="3"/>
  <c r="BG1015" i="3"/>
  <c r="BF1015" i="3"/>
  <c r="BE1015" i="3"/>
  <c r="AA1015" i="3"/>
  <c r="Y1015" i="3"/>
  <c r="W1015" i="3"/>
  <c r="BK1015" i="3"/>
  <c r="N1015" i="3"/>
  <c r="BI1014" i="3"/>
  <c r="BH1014" i="3"/>
  <c r="BG1014" i="3"/>
  <c r="BF1014" i="3"/>
  <c r="BE1014" i="3"/>
  <c r="AA1014" i="3"/>
  <c r="Y1014" i="3"/>
  <c r="W1014" i="3"/>
  <c r="BK1014" i="3"/>
  <c r="N1014" i="3"/>
  <c r="BI1013" i="3"/>
  <c r="BH1013" i="3"/>
  <c r="BG1013" i="3"/>
  <c r="BF1013" i="3"/>
  <c r="BE1013" i="3"/>
  <c r="AA1013" i="3"/>
  <c r="Y1013" i="3"/>
  <c r="W1013" i="3"/>
  <c r="BK1013" i="3"/>
  <c r="N1013" i="3"/>
  <c r="BI1011" i="3"/>
  <c r="BH1011" i="3"/>
  <c r="BG1011" i="3"/>
  <c r="BF1011" i="3"/>
  <c r="BE1011" i="3"/>
  <c r="AA1011" i="3"/>
  <c r="Y1011" i="3"/>
  <c r="W1011" i="3"/>
  <c r="BK1011" i="3"/>
  <c r="N1011" i="3"/>
  <c r="BI1010" i="3"/>
  <c r="BH1010" i="3"/>
  <c r="BG1010" i="3"/>
  <c r="BF1010" i="3"/>
  <c r="BE1010" i="3"/>
  <c r="AA1010" i="3"/>
  <c r="Y1010" i="3"/>
  <c r="W1010" i="3"/>
  <c r="BK1010" i="3"/>
  <c r="N1010" i="3"/>
  <c r="BI1007" i="3"/>
  <c r="BH1007" i="3"/>
  <c r="BG1007" i="3"/>
  <c r="BF1007" i="3"/>
  <c r="BE1007" i="3"/>
  <c r="AA1007" i="3"/>
  <c r="Y1007" i="3"/>
  <c r="W1007" i="3"/>
  <c r="BK1007" i="3"/>
  <c r="N1007" i="3"/>
  <c r="BI1004" i="3"/>
  <c r="BH1004" i="3"/>
  <c r="BG1004" i="3"/>
  <c r="BF1004" i="3"/>
  <c r="BE1004" i="3"/>
  <c r="AA1004" i="3"/>
  <c r="Y1004" i="3"/>
  <c r="W1004" i="3"/>
  <c r="BK1004" i="3"/>
  <c r="N1004" i="3"/>
  <c r="BI1001" i="3"/>
  <c r="BH1001" i="3"/>
  <c r="BG1001" i="3"/>
  <c r="BF1001" i="3"/>
  <c r="BE1001" i="3"/>
  <c r="AA1001" i="3"/>
  <c r="Y1001" i="3"/>
  <c r="W1001" i="3"/>
  <c r="BK1001" i="3"/>
  <c r="N1001" i="3"/>
  <c r="BI998" i="3"/>
  <c r="BH998" i="3"/>
  <c r="BG998" i="3"/>
  <c r="BF998" i="3"/>
  <c r="BE998" i="3"/>
  <c r="AA998" i="3"/>
  <c r="Y998" i="3"/>
  <c r="W998" i="3"/>
  <c r="BK998" i="3"/>
  <c r="N998" i="3"/>
  <c r="BI994" i="3"/>
  <c r="BH994" i="3"/>
  <c r="BG994" i="3"/>
  <c r="BF994" i="3"/>
  <c r="BE994" i="3"/>
  <c r="AA994" i="3"/>
  <c r="Y994" i="3"/>
  <c r="W994" i="3"/>
  <c r="BK994" i="3"/>
  <c r="N994" i="3"/>
  <c r="BI991" i="3"/>
  <c r="BH991" i="3"/>
  <c r="BG991" i="3"/>
  <c r="BF991" i="3"/>
  <c r="BE991" i="3"/>
  <c r="AA991" i="3"/>
  <c r="Y991" i="3"/>
  <c r="W991" i="3"/>
  <c r="BK991" i="3"/>
  <c r="N991" i="3"/>
  <c r="BI987" i="3"/>
  <c r="BH987" i="3"/>
  <c r="BG987" i="3"/>
  <c r="BF987" i="3"/>
  <c r="BE987" i="3"/>
  <c r="AA987" i="3"/>
  <c r="Y987" i="3"/>
  <c r="W987" i="3"/>
  <c r="BK987" i="3"/>
  <c r="N987" i="3"/>
  <c r="BI984" i="3"/>
  <c r="BH984" i="3"/>
  <c r="BG984" i="3"/>
  <c r="BF984" i="3"/>
  <c r="BE984" i="3"/>
  <c r="AA984" i="3"/>
  <c r="Y984" i="3"/>
  <c r="W984" i="3"/>
  <c r="BK984" i="3"/>
  <c r="N984" i="3"/>
  <c r="BI980" i="3"/>
  <c r="BH980" i="3"/>
  <c r="BG980" i="3"/>
  <c r="BF980" i="3"/>
  <c r="BE980" i="3"/>
  <c r="AA980" i="3"/>
  <c r="Y980" i="3"/>
  <c r="W980" i="3"/>
  <c r="BK980" i="3"/>
  <c r="N980" i="3"/>
  <c r="BI979" i="3"/>
  <c r="BH979" i="3"/>
  <c r="BG979" i="3"/>
  <c r="BF979" i="3"/>
  <c r="BE979" i="3"/>
  <c r="AA979" i="3"/>
  <c r="Y979" i="3"/>
  <c r="W979" i="3"/>
  <c r="BK979" i="3"/>
  <c r="N979" i="3"/>
  <c r="BI971" i="3"/>
  <c r="BH971" i="3"/>
  <c r="BG971" i="3"/>
  <c r="BF971" i="3"/>
  <c r="BE971" i="3"/>
  <c r="AA971" i="3"/>
  <c r="Y971" i="3"/>
  <c r="W971" i="3"/>
  <c r="BK971" i="3"/>
  <c r="N971" i="3"/>
  <c r="BI968" i="3"/>
  <c r="BH968" i="3"/>
  <c r="BG968" i="3"/>
  <c r="BF968" i="3"/>
  <c r="BE968" i="3"/>
  <c r="AA968" i="3"/>
  <c r="Y968" i="3"/>
  <c r="W968" i="3"/>
  <c r="W967" i="3" s="1"/>
  <c r="BK968" i="3"/>
  <c r="BK967" i="3" s="1"/>
  <c r="N967" i="3" s="1"/>
  <c r="N104" i="3" s="1"/>
  <c r="N968" i="3"/>
  <c r="BI966" i="3"/>
  <c r="BH966" i="3"/>
  <c r="BG966" i="3"/>
  <c r="BF966" i="3"/>
  <c r="AA966" i="3"/>
  <c r="Y966" i="3"/>
  <c r="W966" i="3"/>
  <c r="BK966" i="3"/>
  <c r="N966" i="3"/>
  <c r="BE966" i="3" s="1"/>
  <c r="BI962" i="3"/>
  <c r="BH962" i="3"/>
  <c r="BG962" i="3"/>
  <c r="BF962" i="3"/>
  <c r="AA962" i="3"/>
  <c r="Y962" i="3"/>
  <c r="Y961" i="3" s="1"/>
  <c r="W962" i="3"/>
  <c r="BK962" i="3"/>
  <c r="BK961" i="3" s="1"/>
  <c r="N961" i="3" s="1"/>
  <c r="N103" i="3" s="1"/>
  <c r="N962" i="3"/>
  <c r="BE962" i="3" s="1"/>
  <c r="BI960" i="3"/>
  <c r="BH960" i="3"/>
  <c r="BG960" i="3"/>
  <c r="BF960" i="3"/>
  <c r="BE960" i="3"/>
  <c r="AA960" i="3"/>
  <c r="Y960" i="3"/>
  <c r="W960" i="3"/>
  <c r="BK960" i="3"/>
  <c r="N960" i="3"/>
  <c r="BI959" i="3"/>
  <c r="BH959" i="3"/>
  <c r="BG959" i="3"/>
  <c r="BF959" i="3"/>
  <c r="BE959" i="3"/>
  <c r="AA959" i="3"/>
  <c r="AA958" i="3" s="1"/>
  <c r="Y959" i="3"/>
  <c r="Y958" i="3" s="1"/>
  <c r="W959" i="3"/>
  <c r="BK959" i="3"/>
  <c r="N959" i="3"/>
  <c r="BI957" i="3"/>
  <c r="BH957" i="3"/>
  <c r="BG957" i="3"/>
  <c r="BF957" i="3"/>
  <c r="AA957" i="3"/>
  <c r="AA956" i="3" s="1"/>
  <c r="Y957" i="3"/>
  <c r="Y956" i="3" s="1"/>
  <c r="W957" i="3"/>
  <c r="W956" i="3" s="1"/>
  <c r="BK957" i="3"/>
  <c r="BK956" i="3" s="1"/>
  <c r="N956" i="3" s="1"/>
  <c r="N101" i="3" s="1"/>
  <c r="N957" i="3"/>
  <c r="BE957" i="3" s="1"/>
  <c r="BI955" i="3"/>
  <c r="BH955" i="3"/>
  <c r="BG955" i="3"/>
  <c r="BF955" i="3"/>
  <c r="AA955" i="3"/>
  <c r="Y955" i="3"/>
  <c r="W955" i="3"/>
  <c r="BK955" i="3"/>
  <c r="N955" i="3"/>
  <c r="BE955" i="3" s="1"/>
  <c r="BI954" i="3"/>
  <c r="BH954" i="3"/>
  <c r="BG954" i="3"/>
  <c r="BF954" i="3"/>
  <c r="AA954" i="3"/>
  <c r="Y954" i="3"/>
  <c r="W954" i="3"/>
  <c r="BK954" i="3"/>
  <c r="N954" i="3"/>
  <c r="BE954" i="3" s="1"/>
  <c r="BI946" i="3"/>
  <c r="BH946" i="3"/>
  <c r="BG946" i="3"/>
  <c r="BF946" i="3"/>
  <c r="AA946" i="3"/>
  <c r="Y946" i="3"/>
  <c r="W946" i="3"/>
  <c r="BK946" i="3"/>
  <c r="N946" i="3"/>
  <c r="BE946" i="3" s="1"/>
  <c r="BI942" i="3"/>
  <c r="BH942" i="3"/>
  <c r="BG942" i="3"/>
  <c r="BF942" i="3"/>
  <c r="AA942" i="3"/>
  <c r="Y942" i="3"/>
  <c r="W942" i="3"/>
  <c r="BK942" i="3"/>
  <c r="N942" i="3"/>
  <c r="BE942" i="3" s="1"/>
  <c r="BI938" i="3"/>
  <c r="BH938" i="3"/>
  <c r="BG938" i="3"/>
  <c r="BF938" i="3"/>
  <c r="AA938" i="3"/>
  <c r="Y938" i="3"/>
  <c r="W938" i="3"/>
  <c r="BK938" i="3"/>
  <c r="N938" i="3"/>
  <c r="BE938" i="3" s="1"/>
  <c r="BI935" i="3"/>
  <c r="BH935" i="3"/>
  <c r="BG935" i="3"/>
  <c r="BF935" i="3"/>
  <c r="AA935" i="3"/>
  <c r="Y935" i="3"/>
  <c r="W935" i="3"/>
  <c r="BK935" i="3"/>
  <c r="N935" i="3"/>
  <c r="BE935" i="3" s="1"/>
  <c r="BI932" i="3"/>
  <c r="BH932" i="3"/>
  <c r="BG932" i="3"/>
  <c r="BF932" i="3"/>
  <c r="AA932" i="3"/>
  <c r="Y932" i="3"/>
  <c r="W932" i="3"/>
  <c r="BK932" i="3"/>
  <c r="N932" i="3"/>
  <c r="BE932" i="3" s="1"/>
  <c r="BI929" i="3"/>
  <c r="BH929" i="3"/>
  <c r="BG929" i="3"/>
  <c r="BF929" i="3"/>
  <c r="AA929" i="3"/>
  <c r="Y929" i="3"/>
  <c r="W929" i="3"/>
  <c r="BK929" i="3"/>
  <c r="N929" i="3"/>
  <c r="BE929" i="3" s="1"/>
  <c r="BI921" i="3"/>
  <c r="BH921" i="3"/>
  <c r="BG921" i="3"/>
  <c r="BF921" i="3"/>
  <c r="AA921" i="3"/>
  <c r="Y921" i="3"/>
  <c r="W921" i="3"/>
  <c r="BK921" i="3"/>
  <c r="N921" i="3"/>
  <c r="BE921" i="3" s="1"/>
  <c r="BI913" i="3"/>
  <c r="BH913" i="3"/>
  <c r="BG913" i="3"/>
  <c r="BF913" i="3"/>
  <c r="AA913" i="3"/>
  <c r="AA912" i="3" s="1"/>
  <c r="Y913" i="3"/>
  <c r="W913" i="3"/>
  <c r="BK913" i="3"/>
  <c r="BK912" i="3" s="1"/>
  <c r="N912" i="3" s="1"/>
  <c r="N100" i="3" s="1"/>
  <c r="N913" i="3"/>
  <c r="BE913" i="3" s="1"/>
  <c r="BI911" i="3"/>
  <c r="BH911" i="3"/>
  <c r="BG911" i="3"/>
  <c r="BF911" i="3"/>
  <c r="AA911" i="3"/>
  <c r="Y911" i="3"/>
  <c r="W911" i="3"/>
  <c r="BK911" i="3"/>
  <c r="N911" i="3"/>
  <c r="BE911" i="3" s="1"/>
  <c r="BI885" i="3"/>
  <c r="BH885" i="3"/>
  <c r="BG885" i="3"/>
  <c r="BF885" i="3"/>
  <c r="AA885" i="3"/>
  <c r="Y885" i="3"/>
  <c r="W885" i="3"/>
  <c r="BK885" i="3"/>
  <c r="N885" i="3"/>
  <c r="BE885" i="3" s="1"/>
  <c r="BI871" i="3"/>
  <c r="BH871" i="3"/>
  <c r="BG871" i="3"/>
  <c r="BF871" i="3"/>
  <c r="AA871" i="3"/>
  <c r="Y871" i="3"/>
  <c r="W871" i="3"/>
  <c r="BK871" i="3"/>
  <c r="N871" i="3"/>
  <c r="BE871" i="3" s="1"/>
  <c r="BI845" i="3"/>
  <c r="BH845" i="3"/>
  <c r="BG845" i="3"/>
  <c r="BF845" i="3"/>
  <c r="AA845" i="3"/>
  <c r="Y845" i="3"/>
  <c r="W845" i="3"/>
  <c r="BK845" i="3"/>
  <c r="N845" i="3"/>
  <c r="BE845" i="3" s="1"/>
  <c r="BI838" i="3"/>
  <c r="BH838" i="3"/>
  <c r="BG838" i="3"/>
  <c r="BF838" i="3"/>
  <c r="AA838" i="3"/>
  <c r="Y838" i="3"/>
  <c r="W838" i="3"/>
  <c r="BK838" i="3"/>
  <c r="N838" i="3"/>
  <c r="BE838" i="3" s="1"/>
  <c r="BI837" i="3"/>
  <c r="BH837" i="3"/>
  <c r="BG837" i="3"/>
  <c r="BF837" i="3"/>
  <c r="AA837" i="3"/>
  <c r="Y837" i="3"/>
  <c r="W837" i="3"/>
  <c r="BK837" i="3"/>
  <c r="N837" i="3"/>
  <c r="BE837" i="3" s="1"/>
  <c r="BI834" i="3"/>
  <c r="BH834" i="3"/>
  <c r="BG834" i="3"/>
  <c r="BF834" i="3"/>
  <c r="AA834" i="3"/>
  <c r="Y834" i="3"/>
  <c r="W834" i="3"/>
  <c r="BK834" i="3"/>
  <c r="N834" i="3"/>
  <c r="BE834" i="3" s="1"/>
  <c r="BI830" i="3"/>
  <c r="BH830" i="3"/>
  <c r="BG830" i="3"/>
  <c r="BF830" i="3"/>
  <c r="AA830" i="3"/>
  <c r="Y830" i="3"/>
  <c r="W830" i="3"/>
  <c r="BK830" i="3"/>
  <c r="N830" i="3"/>
  <c r="BE830" i="3" s="1"/>
  <c r="BI829" i="3"/>
  <c r="BH829" i="3"/>
  <c r="BG829" i="3"/>
  <c r="BF829" i="3"/>
  <c r="AA829" i="3"/>
  <c r="Y829" i="3"/>
  <c r="W829" i="3"/>
  <c r="BK829" i="3"/>
  <c r="N829" i="3"/>
  <c r="BE829" i="3" s="1"/>
  <c r="BI826" i="3"/>
  <c r="BH826" i="3"/>
  <c r="BG826" i="3"/>
  <c r="BF826" i="3"/>
  <c r="AA826" i="3"/>
  <c r="Y826" i="3"/>
  <c r="W826" i="3"/>
  <c r="W825" i="3" s="1"/>
  <c r="BK826" i="3"/>
  <c r="N826" i="3"/>
  <c r="BE826" i="3" s="1"/>
  <c r="BI823" i="3"/>
  <c r="BH823" i="3"/>
  <c r="BG823" i="3"/>
  <c r="BF823" i="3"/>
  <c r="AA823" i="3"/>
  <c r="AA822" i="3" s="1"/>
  <c r="Y823" i="3"/>
  <c r="Y822" i="3" s="1"/>
  <c r="W823" i="3"/>
  <c r="W822" i="3" s="1"/>
  <c r="BK823" i="3"/>
  <c r="BK822" i="3" s="1"/>
  <c r="N822" i="3" s="1"/>
  <c r="N97" i="3" s="1"/>
  <c r="N823" i="3"/>
  <c r="BE823" i="3" s="1"/>
  <c r="BI821" i="3"/>
  <c r="BH821" i="3"/>
  <c r="BG821" i="3"/>
  <c r="BF821" i="3"/>
  <c r="BE821" i="3"/>
  <c r="AA821" i="3"/>
  <c r="Y821" i="3"/>
  <c r="W821" i="3"/>
  <c r="BK821" i="3"/>
  <c r="N821" i="3"/>
  <c r="BI820" i="3"/>
  <c r="BH820" i="3"/>
  <c r="BG820" i="3"/>
  <c r="BF820" i="3"/>
  <c r="BE820" i="3"/>
  <c r="AA820" i="3"/>
  <c r="Y820" i="3"/>
  <c r="W820" i="3"/>
  <c r="BK820" i="3"/>
  <c r="N820" i="3"/>
  <c r="BI819" i="3"/>
  <c r="BH819" i="3"/>
  <c r="BG819" i="3"/>
  <c r="BF819" i="3"/>
  <c r="BE819" i="3"/>
  <c r="AA819" i="3"/>
  <c r="Y819" i="3"/>
  <c r="W819" i="3"/>
  <c r="BK819" i="3"/>
  <c r="N819" i="3"/>
  <c r="BI818" i="3"/>
  <c r="BH818" i="3"/>
  <c r="BG818" i="3"/>
  <c r="BF818" i="3"/>
  <c r="BE818" i="3"/>
  <c r="AA818" i="3"/>
  <c r="AA817" i="3" s="1"/>
  <c r="Y818" i="3"/>
  <c r="Y817" i="3" s="1"/>
  <c r="W818" i="3"/>
  <c r="BK818" i="3"/>
  <c r="N818" i="3"/>
  <c r="BI816" i="3"/>
  <c r="BH816" i="3"/>
  <c r="BG816" i="3"/>
  <c r="BF816" i="3"/>
  <c r="AA816" i="3"/>
  <c r="Y816" i="3"/>
  <c r="W816" i="3"/>
  <c r="BK816" i="3"/>
  <c r="N816" i="3"/>
  <c r="BE816" i="3" s="1"/>
  <c r="BI815" i="3"/>
  <c r="BH815" i="3"/>
  <c r="BG815" i="3"/>
  <c r="BF815" i="3"/>
  <c r="AA815" i="3"/>
  <c r="Y815" i="3"/>
  <c r="W815" i="3"/>
  <c r="BK815" i="3"/>
  <c r="N815" i="3"/>
  <c r="BE815" i="3" s="1"/>
  <c r="BI814" i="3"/>
  <c r="BH814" i="3"/>
  <c r="BG814" i="3"/>
  <c r="BF814" i="3"/>
  <c r="AA814" i="3"/>
  <c r="Y814" i="3"/>
  <c r="W814" i="3"/>
  <c r="BK814" i="3"/>
  <c r="N814" i="3"/>
  <c r="BE814" i="3" s="1"/>
  <c r="BI813" i="3"/>
  <c r="BH813" i="3"/>
  <c r="BG813" i="3"/>
  <c r="BF813" i="3"/>
  <c r="AA813" i="3"/>
  <c r="Y813" i="3"/>
  <c r="W813" i="3"/>
  <c r="BK813" i="3"/>
  <c r="N813" i="3"/>
  <c r="BE813" i="3" s="1"/>
  <c r="BI812" i="3"/>
  <c r="BH812" i="3"/>
  <c r="BG812" i="3"/>
  <c r="BF812" i="3"/>
  <c r="AA812" i="3"/>
  <c r="Y812" i="3"/>
  <c r="W812" i="3"/>
  <c r="BK812" i="3"/>
  <c r="N812" i="3"/>
  <c r="BE812" i="3" s="1"/>
  <c r="BI808" i="3"/>
  <c r="BH808" i="3"/>
  <c r="BG808" i="3"/>
  <c r="BF808" i="3"/>
  <c r="AA808" i="3"/>
  <c r="Y808" i="3"/>
  <c r="W808" i="3"/>
  <c r="BK808" i="3"/>
  <c r="N808" i="3"/>
  <c r="BE808" i="3" s="1"/>
  <c r="BI805" i="3"/>
  <c r="BH805" i="3"/>
  <c r="BG805" i="3"/>
  <c r="BF805" i="3"/>
  <c r="AA805" i="3"/>
  <c r="Y805" i="3"/>
  <c r="W805" i="3"/>
  <c r="BK805" i="3"/>
  <c r="N805" i="3"/>
  <c r="BE805" i="3" s="1"/>
  <c r="BI797" i="3"/>
  <c r="BH797" i="3"/>
  <c r="BG797" i="3"/>
  <c r="BF797" i="3"/>
  <c r="AA797" i="3"/>
  <c r="Y797" i="3"/>
  <c r="W797" i="3"/>
  <c r="BK797" i="3"/>
  <c r="N797" i="3"/>
  <c r="BE797" i="3" s="1"/>
  <c r="BI794" i="3"/>
  <c r="BH794" i="3"/>
  <c r="BG794" i="3"/>
  <c r="BF794" i="3"/>
  <c r="AA794" i="3"/>
  <c r="Y794" i="3"/>
  <c r="W794" i="3"/>
  <c r="BK794" i="3"/>
  <c r="N794" i="3"/>
  <c r="BE794" i="3" s="1"/>
  <c r="BI790" i="3"/>
  <c r="BH790" i="3"/>
  <c r="BG790" i="3"/>
  <c r="BF790" i="3"/>
  <c r="AA790" i="3"/>
  <c r="Y790" i="3"/>
  <c r="W790" i="3"/>
  <c r="BK790" i="3"/>
  <c r="N790" i="3"/>
  <c r="BE790" i="3" s="1"/>
  <c r="BI784" i="3"/>
  <c r="BH784" i="3"/>
  <c r="BG784" i="3"/>
  <c r="BF784" i="3"/>
  <c r="AA784" i="3"/>
  <c r="Y784" i="3"/>
  <c r="W784" i="3"/>
  <c r="BK784" i="3"/>
  <c r="N784" i="3"/>
  <c r="BE784" i="3" s="1"/>
  <c r="BI780" i="3"/>
  <c r="BH780" i="3"/>
  <c r="BG780" i="3"/>
  <c r="BF780" i="3"/>
  <c r="AA780" i="3"/>
  <c r="Y780" i="3"/>
  <c r="W780" i="3"/>
  <c r="BK780" i="3"/>
  <c r="N780" i="3"/>
  <c r="BE780" i="3" s="1"/>
  <c r="BI776" i="3"/>
  <c r="BH776" i="3"/>
  <c r="BG776" i="3"/>
  <c r="BF776" i="3"/>
  <c r="AA776" i="3"/>
  <c r="Y776" i="3"/>
  <c r="W776" i="3"/>
  <c r="BK776" i="3"/>
  <c r="N776" i="3"/>
  <c r="BE776" i="3" s="1"/>
  <c r="BI772" i="3"/>
  <c r="BH772" i="3"/>
  <c r="BG772" i="3"/>
  <c r="BF772" i="3"/>
  <c r="AA772" i="3"/>
  <c r="Y772" i="3"/>
  <c r="W772" i="3"/>
  <c r="BK772" i="3"/>
  <c r="N772" i="3"/>
  <c r="BE772" i="3" s="1"/>
  <c r="BI768" i="3"/>
  <c r="BH768" i="3"/>
  <c r="BG768" i="3"/>
  <c r="BF768" i="3"/>
  <c r="AA768" i="3"/>
  <c r="Y768" i="3"/>
  <c r="W768" i="3"/>
  <c r="BK768" i="3"/>
  <c r="N768" i="3"/>
  <c r="BE768" i="3" s="1"/>
  <c r="BI762" i="3"/>
  <c r="BH762" i="3"/>
  <c r="BG762" i="3"/>
  <c r="BF762" i="3"/>
  <c r="AA762" i="3"/>
  <c r="Y762" i="3"/>
  <c r="W762" i="3"/>
  <c r="BK762" i="3"/>
  <c r="N762" i="3"/>
  <c r="BE762" i="3" s="1"/>
  <c r="BI759" i="3"/>
  <c r="BH759" i="3"/>
  <c r="BG759" i="3"/>
  <c r="BF759" i="3"/>
  <c r="AA759" i="3"/>
  <c r="Y759" i="3"/>
  <c r="W759" i="3"/>
  <c r="BK759" i="3"/>
  <c r="N759" i="3"/>
  <c r="BE759" i="3" s="1"/>
  <c r="BI755" i="3"/>
  <c r="BH755" i="3"/>
  <c r="BG755" i="3"/>
  <c r="BF755" i="3"/>
  <c r="AA755" i="3"/>
  <c r="Y755" i="3"/>
  <c r="W755" i="3"/>
  <c r="BK755" i="3"/>
  <c r="N755" i="3"/>
  <c r="BE755" i="3" s="1"/>
  <c r="BI748" i="3"/>
  <c r="BH748" i="3"/>
  <c r="BG748" i="3"/>
  <c r="BF748" i="3"/>
  <c r="AA748" i="3"/>
  <c r="Y748" i="3"/>
  <c r="W748" i="3"/>
  <c r="BK748" i="3"/>
  <c r="N748" i="3"/>
  <c r="BE748" i="3" s="1"/>
  <c r="BI744" i="3"/>
  <c r="BH744" i="3"/>
  <c r="BG744" i="3"/>
  <c r="BF744" i="3"/>
  <c r="AA744" i="3"/>
  <c r="Y744" i="3"/>
  <c r="W744" i="3"/>
  <c r="BK744" i="3"/>
  <c r="N744" i="3"/>
  <c r="BE744" i="3" s="1"/>
  <c r="BI737" i="3"/>
  <c r="BH737" i="3"/>
  <c r="BG737" i="3"/>
  <c r="BF737" i="3"/>
  <c r="AA737" i="3"/>
  <c r="Y737" i="3"/>
  <c r="W737" i="3"/>
  <c r="BK737" i="3"/>
  <c r="N737" i="3"/>
  <c r="BE737" i="3" s="1"/>
  <c r="BI733" i="3"/>
  <c r="BH733" i="3"/>
  <c r="BG733" i="3"/>
  <c r="BF733" i="3"/>
  <c r="AA733" i="3"/>
  <c r="Y733" i="3"/>
  <c r="W733" i="3"/>
  <c r="BK733" i="3"/>
  <c r="N733" i="3"/>
  <c r="BE733" i="3" s="1"/>
  <c r="BI727" i="3"/>
  <c r="BH727" i="3"/>
  <c r="BG727" i="3"/>
  <c r="BF727" i="3"/>
  <c r="AA727" i="3"/>
  <c r="Y727" i="3"/>
  <c r="W727" i="3"/>
  <c r="BK727" i="3"/>
  <c r="N727" i="3"/>
  <c r="BE727" i="3" s="1"/>
  <c r="BI724" i="3"/>
  <c r="BH724" i="3"/>
  <c r="BG724" i="3"/>
  <c r="BF724" i="3"/>
  <c r="AA724" i="3"/>
  <c r="Y724" i="3"/>
  <c r="W724" i="3"/>
  <c r="BK724" i="3"/>
  <c r="N724" i="3"/>
  <c r="BE724" i="3" s="1"/>
  <c r="BI721" i="3"/>
  <c r="BH721" i="3"/>
  <c r="BG721" i="3"/>
  <c r="BF721" i="3"/>
  <c r="AA721" i="3"/>
  <c r="Y721" i="3"/>
  <c r="W721" i="3"/>
  <c r="BK721" i="3"/>
  <c r="N721" i="3"/>
  <c r="BE721" i="3" s="1"/>
  <c r="BI718" i="3"/>
  <c r="BH718" i="3"/>
  <c r="BG718" i="3"/>
  <c r="BF718" i="3"/>
  <c r="AA718" i="3"/>
  <c r="Y718" i="3"/>
  <c r="W718" i="3"/>
  <c r="BK718" i="3"/>
  <c r="N718" i="3"/>
  <c r="BE718" i="3" s="1"/>
  <c r="BI717" i="3"/>
  <c r="BH717" i="3"/>
  <c r="BG717" i="3"/>
  <c r="BF717" i="3"/>
  <c r="AA717" i="3"/>
  <c r="Y717" i="3"/>
  <c r="W717" i="3"/>
  <c r="BK717" i="3"/>
  <c r="N717" i="3"/>
  <c r="BE717" i="3" s="1"/>
  <c r="BI714" i="3"/>
  <c r="BH714" i="3"/>
  <c r="BG714" i="3"/>
  <c r="BF714" i="3"/>
  <c r="AA714" i="3"/>
  <c r="Y714" i="3"/>
  <c r="W714" i="3"/>
  <c r="BK714" i="3"/>
  <c r="N714" i="3"/>
  <c r="BE714" i="3" s="1"/>
  <c r="BI711" i="3"/>
  <c r="BH711" i="3"/>
  <c r="BG711" i="3"/>
  <c r="BF711" i="3"/>
  <c r="AA711" i="3"/>
  <c r="AA710" i="3" s="1"/>
  <c r="Y711" i="3"/>
  <c r="W711" i="3"/>
  <c r="BK711" i="3"/>
  <c r="N711" i="3"/>
  <c r="BE711" i="3" s="1"/>
  <c r="BI703" i="3"/>
  <c r="BH703" i="3"/>
  <c r="BG703" i="3"/>
  <c r="BF703" i="3"/>
  <c r="AA703" i="3"/>
  <c r="Y703" i="3"/>
  <c r="W703" i="3"/>
  <c r="BK703" i="3"/>
  <c r="N703" i="3"/>
  <c r="BE703" i="3" s="1"/>
  <c r="BI697" i="3"/>
  <c r="BH697" i="3"/>
  <c r="BG697" i="3"/>
  <c r="BF697" i="3"/>
  <c r="AA697" i="3"/>
  <c r="Y697" i="3"/>
  <c r="W697" i="3"/>
  <c r="BK697" i="3"/>
  <c r="N697" i="3"/>
  <c r="BE697" i="3" s="1"/>
  <c r="BI689" i="3"/>
  <c r="BH689" i="3"/>
  <c r="BG689" i="3"/>
  <c r="BF689" i="3"/>
  <c r="AA689" i="3"/>
  <c r="Y689" i="3"/>
  <c r="W689" i="3"/>
  <c r="BK689" i="3"/>
  <c r="N689" i="3"/>
  <c r="BE689" i="3" s="1"/>
  <c r="BI685" i="3"/>
  <c r="BH685" i="3"/>
  <c r="BG685" i="3"/>
  <c r="BF685" i="3"/>
  <c r="AA685" i="3"/>
  <c r="Y685" i="3"/>
  <c r="W685" i="3"/>
  <c r="BK685" i="3"/>
  <c r="N685" i="3"/>
  <c r="BE685" i="3" s="1"/>
  <c r="BI684" i="3"/>
  <c r="BH684" i="3"/>
  <c r="BG684" i="3"/>
  <c r="BF684" i="3"/>
  <c r="AA684" i="3"/>
  <c r="Y684" i="3"/>
  <c r="W684" i="3"/>
  <c r="BK684" i="3"/>
  <c r="N684" i="3"/>
  <c r="BE684" i="3" s="1"/>
  <c r="BI680" i="3"/>
  <c r="BH680" i="3"/>
  <c r="BG680" i="3"/>
  <c r="BF680" i="3"/>
  <c r="AA680" i="3"/>
  <c r="Y680" i="3"/>
  <c r="W680" i="3"/>
  <c r="BK680" i="3"/>
  <c r="N680" i="3"/>
  <c r="BE680" i="3" s="1"/>
  <c r="BI674" i="3"/>
  <c r="BH674" i="3"/>
  <c r="BG674" i="3"/>
  <c r="BF674" i="3"/>
  <c r="AA674" i="3"/>
  <c r="Y674" i="3"/>
  <c r="W674" i="3"/>
  <c r="BK674" i="3"/>
  <c r="N674" i="3"/>
  <c r="BE674" i="3" s="1"/>
  <c r="BI673" i="3"/>
  <c r="BH673" i="3"/>
  <c r="BG673" i="3"/>
  <c r="BF673" i="3"/>
  <c r="AA673" i="3"/>
  <c r="Y673" i="3"/>
  <c r="W673" i="3"/>
  <c r="BK673" i="3"/>
  <c r="N673" i="3"/>
  <c r="BE673" i="3" s="1"/>
  <c r="BI672" i="3"/>
  <c r="BH672" i="3"/>
  <c r="BG672" i="3"/>
  <c r="BF672" i="3"/>
  <c r="AA672" i="3"/>
  <c r="Y672" i="3"/>
  <c r="W672" i="3"/>
  <c r="BK672" i="3"/>
  <c r="N672" i="3"/>
  <c r="BE672" i="3" s="1"/>
  <c r="BI668" i="3"/>
  <c r="BH668" i="3"/>
  <c r="BG668" i="3"/>
  <c r="BF668" i="3"/>
  <c r="AA668" i="3"/>
  <c r="Y668" i="3"/>
  <c r="W668" i="3"/>
  <c r="BK668" i="3"/>
  <c r="N668" i="3"/>
  <c r="BE668" i="3" s="1"/>
  <c r="BI667" i="3"/>
  <c r="BH667" i="3"/>
  <c r="BG667" i="3"/>
  <c r="BF667" i="3"/>
  <c r="AA667" i="3"/>
  <c r="Y667" i="3"/>
  <c r="W667" i="3"/>
  <c r="BK667" i="3"/>
  <c r="N667" i="3"/>
  <c r="BE667" i="3" s="1"/>
  <c r="BI666" i="3"/>
  <c r="BH666" i="3"/>
  <c r="BG666" i="3"/>
  <c r="BF666" i="3"/>
  <c r="AA666" i="3"/>
  <c r="Y666" i="3"/>
  <c r="W666" i="3"/>
  <c r="BK666" i="3"/>
  <c r="N666" i="3"/>
  <c r="BE666" i="3" s="1"/>
  <c r="BI665" i="3"/>
  <c r="BH665" i="3"/>
  <c r="BG665" i="3"/>
  <c r="BF665" i="3"/>
  <c r="AA665" i="3"/>
  <c r="Y665" i="3"/>
  <c r="W665" i="3"/>
  <c r="BK665" i="3"/>
  <c r="N665" i="3"/>
  <c r="BE665" i="3" s="1"/>
  <c r="BI651" i="3"/>
  <c r="BH651" i="3"/>
  <c r="BG651" i="3"/>
  <c r="BF651" i="3"/>
  <c r="AA651" i="3"/>
  <c r="Y651" i="3"/>
  <c r="W651" i="3"/>
  <c r="BK651" i="3"/>
  <c r="N651" i="3"/>
  <c r="BE651" i="3" s="1"/>
  <c r="BI650" i="3"/>
  <c r="BH650" i="3"/>
  <c r="BG650" i="3"/>
  <c r="BF650" i="3"/>
  <c r="AA650" i="3"/>
  <c r="Y650" i="3"/>
  <c r="W650" i="3"/>
  <c r="BK650" i="3"/>
  <c r="N650" i="3"/>
  <c r="BE650" i="3" s="1"/>
  <c r="BI633" i="3"/>
  <c r="BH633" i="3"/>
  <c r="BG633" i="3"/>
  <c r="BF633" i="3"/>
  <c r="AA633" i="3"/>
  <c r="Y633" i="3"/>
  <c r="W633" i="3"/>
  <c r="BK633" i="3"/>
  <c r="N633" i="3"/>
  <c r="BE633" i="3" s="1"/>
  <c r="BI632" i="3"/>
  <c r="BH632" i="3"/>
  <c r="BG632" i="3"/>
  <c r="BF632" i="3"/>
  <c r="AA632" i="3"/>
  <c r="Y632" i="3"/>
  <c r="W632" i="3"/>
  <c r="BK632" i="3"/>
  <c r="N632" i="3"/>
  <c r="BE632" i="3" s="1"/>
  <c r="BI626" i="3"/>
  <c r="BH626" i="3"/>
  <c r="BG626" i="3"/>
  <c r="BF626" i="3"/>
  <c r="AA626" i="3"/>
  <c r="Y626" i="3"/>
  <c r="W626" i="3"/>
  <c r="BK626" i="3"/>
  <c r="N626" i="3"/>
  <c r="BE626" i="3" s="1"/>
  <c r="BI620" i="3"/>
  <c r="BH620" i="3"/>
  <c r="BG620" i="3"/>
  <c r="BF620" i="3"/>
  <c r="AA620" i="3"/>
  <c r="Y620" i="3"/>
  <c r="W620" i="3"/>
  <c r="BK620" i="3"/>
  <c r="N620" i="3"/>
  <c r="BE620" i="3" s="1"/>
  <c r="BI612" i="3"/>
  <c r="BH612" i="3"/>
  <c r="BG612" i="3"/>
  <c r="BF612" i="3"/>
  <c r="AA612" i="3"/>
  <c r="Y612" i="3"/>
  <c r="W612" i="3"/>
  <c r="BK612" i="3"/>
  <c r="N612" i="3"/>
  <c r="BE612" i="3" s="1"/>
  <c r="BI606" i="3"/>
  <c r="BH606" i="3"/>
  <c r="BG606" i="3"/>
  <c r="BF606" i="3"/>
  <c r="AA606" i="3"/>
  <c r="Y606" i="3"/>
  <c r="W606" i="3"/>
  <c r="BK606" i="3"/>
  <c r="N606" i="3"/>
  <c r="BE606" i="3" s="1"/>
  <c r="BI601" i="3"/>
  <c r="BH601" i="3"/>
  <c r="BG601" i="3"/>
  <c r="BF601" i="3"/>
  <c r="AA601" i="3"/>
  <c r="Y601" i="3"/>
  <c r="W601" i="3"/>
  <c r="BK601" i="3"/>
  <c r="N601" i="3"/>
  <c r="BE601" i="3" s="1"/>
  <c r="BI599" i="3"/>
  <c r="BH599" i="3"/>
  <c r="BG599" i="3"/>
  <c r="BF599" i="3"/>
  <c r="AA599" i="3"/>
  <c r="Y599" i="3"/>
  <c r="W599" i="3"/>
  <c r="BK599" i="3"/>
  <c r="N599" i="3"/>
  <c r="BE599" i="3" s="1"/>
  <c r="BI514" i="3"/>
  <c r="BH514" i="3"/>
  <c r="BG514" i="3"/>
  <c r="BF514" i="3"/>
  <c r="AA514" i="3"/>
  <c r="Y514" i="3"/>
  <c r="W514" i="3"/>
  <c r="BK514" i="3"/>
  <c r="N514" i="3"/>
  <c r="BE514" i="3" s="1"/>
  <c r="BI510" i="3"/>
  <c r="BH510" i="3"/>
  <c r="BG510" i="3"/>
  <c r="BF510" i="3"/>
  <c r="AA510" i="3"/>
  <c r="Y510" i="3"/>
  <c r="W510" i="3"/>
  <c r="BK510" i="3"/>
  <c r="N510" i="3"/>
  <c r="BE510" i="3" s="1"/>
  <c r="BI508" i="3"/>
  <c r="BH508" i="3"/>
  <c r="BG508" i="3"/>
  <c r="BF508" i="3"/>
  <c r="AA508" i="3"/>
  <c r="Y508" i="3"/>
  <c r="W508" i="3"/>
  <c r="BK508" i="3"/>
  <c r="N508" i="3"/>
  <c r="BE508" i="3" s="1"/>
  <c r="BI439" i="3"/>
  <c r="BH439" i="3"/>
  <c r="BG439" i="3"/>
  <c r="BF439" i="3"/>
  <c r="AA439" i="3"/>
  <c r="Y439" i="3"/>
  <c r="W439" i="3"/>
  <c r="BK439" i="3"/>
  <c r="N439" i="3"/>
  <c r="BE439" i="3" s="1"/>
  <c r="BI435" i="3"/>
  <c r="BH435" i="3"/>
  <c r="BG435" i="3"/>
  <c r="BF435" i="3"/>
  <c r="AA435" i="3"/>
  <c r="Y435" i="3"/>
  <c r="W435" i="3"/>
  <c r="BK435" i="3"/>
  <c r="N435" i="3"/>
  <c r="BE435" i="3" s="1"/>
  <c r="BI432" i="3"/>
  <c r="BH432" i="3"/>
  <c r="BG432" i="3"/>
  <c r="BF432" i="3"/>
  <c r="AA432" i="3"/>
  <c r="Y432" i="3"/>
  <c r="W432" i="3"/>
  <c r="BK432" i="3"/>
  <c r="N432" i="3"/>
  <c r="BE432" i="3" s="1"/>
  <c r="BI426" i="3"/>
  <c r="BH426" i="3"/>
  <c r="BG426" i="3"/>
  <c r="BF426" i="3"/>
  <c r="AA426" i="3"/>
  <c r="Y426" i="3"/>
  <c r="W426" i="3"/>
  <c r="BK426" i="3"/>
  <c r="N426" i="3"/>
  <c r="BE426" i="3" s="1"/>
  <c r="BI420" i="3"/>
  <c r="BH420" i="3"/>
  <c r="BG420" i="3"/>
  <c r="BF420" i="3"/>
  <c r="AA420" i="3"/>
  <c r="Y420" i="3"/>
  <c r="W420" i="3"/>
  <c r="BK420" i="3"/>
  <c r="N420" i="3"/>
  <c r="BE420" i="3" s="1"/>
  <c r="BI416" i="3"/>
  <c r="BH416" i="3"/>
  <c r="BG416" i="3"/>
  <c r="BF416" i="3"/>
  <c r="AA416" i="3"/>
  <c r="AA415" i="3" s="1"/>
  <c r="Y416" i="3"/>
  <c r="Y415" i="3" s="1"/>
  <c r="W416" i="3"/>
  <c r="BK416" i="3"/>
  <c r="BK415" i="3" s="1"/>
  <c r="N415" i="3" s="1"/>
  <c r="N94" i="3" s="1"/>
  <c r="N416" i="3"/>
  <c r="BE416" i="3" s="1"/>
  <c r="BI414" i="3"/>
  <c r="BH414" i="3"/>
  <c r="BG414" i="3"/>
  <c r="BF414" i="3"/>
  <c r="AA414" i="3"/>
  <c r="Y414" i="3"/>
  <c r="W414" i="3"/>
  <c r="BK414" i="3"/>
  <c r="N414" i="3"/>
  <c r="BE414" i="3" s="1"/>
  <c r="BI413" i="3"/>
  <c r="BH413" i="3"/>
  <c r="BG413" i="3"/>
  <c r="BF413" i="3"/>
  <c r="AA413" i="3"/>
  <c r="Y413" i="3"/>
  <c r="W413" i="3"/>
  <c r="BK413" i="3"/>
  <c r="N413" i="3"/>
  <c r="BE413" i="3" s="1"/>
  <c r="BI410" i="3"/>
  <c r="BH410" i="3"/>
  <c r="BG410" i="3"/>
  <c r="BF410" i="3"/>
  <c r="AA410" i="3"/>
  <c r="Y410" i="3"/>
  <c r="W410" i="3"/>
  <c r="BK410" i="3"/>
  <c r="N410" i="3"/>
  <c r="BE410" i="3" s="1"/>
  <c r="BI409" i="3"/>
  <c r="BH409" i="3"/>
  <c r="BG409" i="3"/>
  <c r="BF409" i="3"/>
  <c r="AA409" i="3"/>
  <c r="Y409" i="3"/>
  <c r="W409" i="3"/>
  <c r="BK409" i="3"/>
  <c r="N409" i="3"/>
  <c r="BE409" i="3" s="1"/>
  <c r="BI404" i="3"/>
  <c r="BH404" i="3"/>
  <c r="BG404" i="3"/>
  <c r="BF404" i="3"/>
  <c r="AA404" i="3"/>
  <c r="Y404" i="3"/>
  <c r="W404" i="3"/>
  <c r="BK404" i="3"/>
  <c r="N404" i="3"/>
  <c r="BE404" i="3" s="1"/>
  <c r="BI399" i="3"/>
  <c r="BH399" i="3"/>
  <c r="BG399" i="3"/>
  <c r="BF399" i="3"/>
  <c r="AA399" i="3"/>
  <c r="Y399" i="3"/>
  <c r="W399" i="3"/>
  <c r="BK399" i="3"/>
  <c r="N399" i="3"/>
  <c r="BE399" i="3" s="1"/>
  <c r="BI398" i="3"/>
  <c r="BH398" i="3"/>
  <c r="BG398" i="3"/>
  <c r="BF398" i="3"/>
  <c r="AA398" i="3"/>
  <c r="Y398" i="3"/>
  <c r="W398" i="3"/>
  <c r="BK398" i="3"/>
  <c r="N398" i="3"/>
  <c r="BE398" i="3" s="1"/>
  <c r="BI395" i="3"/>
  <c r="BH395" i="3"/>
  <c r="BG395" i="3"/>
  <c r="BF395" i="3"/>
  <c r="AA395" i="3"/>
  <c r="Y395" i="3"/>
  <c r="W395" i="3"/>
  <c r="BK395" i="3"/>
  <c r="N395" i="3"/>
  <c r="BE395" i="3" s="1"/>
  <c r="BI394" i="3"/>
  <c r="BH394" i="3"/>
  <c r="BG394" i="3"/>
  <c r="BF394" i="3"/>
  <c r="AA394" i="3"/>
  <c r="Y394" i="3"/>
  <c r="W394" i="3"/>
  <c r="BK394" i="3"/>
  <c r="N394" i="3"/>
  <c r="BE394" i="3" s="1"/>
  <c r="BI389" i="3"/>
  <c r="BH389" i="3"/>
  <c r="BG389" i="3"/>
  <c r="BF389" i="3"/>
  <c r="AA389" i="3"/>
  <c r="Y389" i="3"/>
  <c r="W389" i="3"/>
  <c r="BK389" i="3"/>
  <c r="N389" i="3"/>
  <c r="BE389" i="3" s="1"/>
  <c r="BI386" i="3"/>
  <c r="BH386" i="3"/>
  <c r="BG386" i="3"/>
  <c r="BF386" i="3"/>
  <c r="AA386" i="3"/>
  <c r="Y386" i="3"/>
  <c r="W386" i="3"/>
  <c r="BK386" i="3"/>
  <c r="N386" i="3"/>
  <c r="BE386" i="3" s="1"/>
  <c r="BI381" i="3"/>
  <c r="BH381" i="3"/>
  <c r="BG381" i="3"/>
  <c r="BF381" i="3"/>
  <c r="AA381" i="3"/>
  <c r="Y381" i="3"/>
  <c r="W381" i="3"/>
  <c r="BK381" i="3"/>
  <c r="N381" i="3"/>
  <c r="BE381" i="3" s="1"/>
  <c r="BI370" i="3"/>
  <c r="BH370" i="3"/>
  <c r="BG370" i="3"/>
  <c r="BF370" i="3"/>
  <c r="AA370" i="3"/>
  <c r="Y370" i="3"/>
  <c r="W370" i="3"/>
  <c r="BK370" i="3"/>
  <c r="N370" i="3"/>
  <c r="BE370" i="3" s="1"/>
  <c r="BI369" i="3"/>
  <c r="BH369" i="3"/>
  <c r="BG369" i="3"/>
  <c r="BF369" i="3"/>
  <c r="AA369" i="3"/>
  <c r="Y369" i="3"/>
  <c r="W369" i="3"/>
  <c r="BK369" i="3"/>
  <c r="N369" i="3"/>
  <c r="BE369" i="3" s="1"/>
  <c r="BI367" i="3"/>
  <c r="BH367" i="3"/>
  <c r="BG367" i="3"/>
  <c r="BF367" i="3"/>
  <c r="AA367" i="3"/>
  <c r="Y367" i="3"/>
  <c r="W367" i="3"/>
  <c r="BK367" i="3"/>
  <c r="N367" i="3"/>
  <c r="BE367" i="3" s="1"/>
  <c r="BI356" i="3"/>
  <c r="BH356" i="3"/>
  <c r="BG356" i="3"/>
  <c r="BF356" i="3"/>
  <c r="AA356" i="3"/>
  <c r="Y356" i="3"/>
  <c r="W356" i="3"/>
  <c r="BK356" i="3"/>
  <c r="N356" i="3"/>
  <c r="BE356" i="3" s="1"/>
  <c r="BI350" i="3"/>
  <c r="BH350" i="3"/>
  <c r="BG350" i="3"/>
  <c r="BF350" i="3"/>
  <c r="AA350" i="3"/>
  <c r="Y350" i="3"/>
  <c r="W350" i="3"/>
  <c r="BK350" i="3"/>
  <c r="N350" i="3"/>
  <c r="BE350" i="3" s="1"/>
  <c r="BI348" i="3"/>
  <c r="BH348" i="3"/>
  <c r="BG348" i="3"/>
  <c r="BF348" i="3"/>
  <c r="AA348" i="3"/>
  <c r="Y348" i="3"/>
  <c r="W348" i="3"/>
  <c r="BK348" i="3"/>
  <c r="N348" i="3"/>
  <c r="BE348" i="3" s="1"/>
  <c r="BI343" i="3"/>
  <c r="BH343" i="3"/>
  <c r="BG343" i="3"/>
  <c r="BF343" i="3"/>
  <c r="AA343" i="3"/>
  <c r="Y343" i="3"/>
  <c r="W343" i="3"/>
  <c r="BK343" i="3"/>
  <c r="N343" i="3"/>
  <c r="BE343" i="3" s="1"/>
  <c r="BI342" i="3"/>
  <c r="BH342" i="3"/>
  <c r="BG342" i="3"/>
  <c r="BF342" i="3"/>
  <c r="AA342" i="3"/>
  <c r="Y342" i="3"/>
  <c r="W342" i="3"/>
  <c r="BK342" i="3"/>
  <c r="N342" i="3"/>
  <c r="BE342" i="3" s="1"/>
  <c r="BI337" i="3"/>
  <c r="BH337" i="3"/>
  <c r="BG337" i="3"/>
  <c r="BF337" i="3"/>
  <c r="AA337" i="3"/>
  <c r="Y337" i="3"/>
  <c r="W337" i="3"/>
  <c r="BK337" i="3"/>
  <c r="N337" i="3"/>
  <c r="BE337" i="3" s="1"/>
  <c r="BI336" i="3"/>
  <c r="BH336" i="3"/>
  <c r="BG336" i="3"/>
  <c r="BF336" i="3"/>
  <c r="AA336" i="3"/>
  <c r="Y336" i="3"/>
  <c r="W336" i="3"/>
  <c r="BK336" i="3"/>
  <c r="N336" i="3"/>
  <c r="BE336" i="3" s="1"/>
  <c r="BI335" i="3"/>
  <c r="BH335" i="3"/>
  <c r="BG335" i="3"/>
  <c r="BF335" i="3"/>
  <c r="AA335" i="3"/>
  <c r="Y335" i="3"/>
  <c r="W335" i="3"/>
  <c r="BK335" i="3"/>
  <c r="N335" i="3"/>
  <c r="BE335" i="3" s="1"/>
  <c r="BI332" i="3"/>
  <c r="BH332" i="3"/>
  <c r="BG332" i="3"/>
  <c r="BF332" i="3"/>
  <c r="AA332" i="3"/>
  <c r="Y332" i="3"/>
  <c r="W332" i="3"/>
  <c r="BK332" i="3"/>
  <c r="N332" i="3"/>
  <c r="BE332" i="3" s="1"/>
  <c r="BI331" i="3"/>
  <c r="BH331" i="3"/>
  <c r="BG331" i="3"/>
  <c r="BF331" i="3"/>
  <c r="AA331" i="3"/>
  <c r="Y331" i="3"/>
  <c r="W331" i="3"/>
  <c r="BK331" i="3"/>
  <c r="N331" i="3"/>
  <c r="BE331" i="3" s="1"/>
  <c r="BI330" i="3"/>
  <c r="BH330" i="3"/>
  <c r="BG330" i="3"/>
  <c r="BF330" i="3"/>
  <c r="AA330" i="3"/>
  <c r="Y330" i="3"/>
  <c r="W330" i="3"/>
  <c r="BK330" i="3"/>
  <c r="N330" i="3"/>
  <c r="BE330" i="3" s="1"/>
  <c r="BI327" i="3"/>
  <c r="BH327" i="3"/>
  <c r="BG327" i="3"/>
  <c r="BF327" i="3"/>
  <c r="AA327" i="3"/>
  <c r="Y327" i="3"/>
  <c r="W327" i="3"/>
  <c r="BK327" i="3"/>
  <c r="N327" i="3"/>
  <c r="BE327" i="3" s="1"/>
  <c r="BI326" i="3"/>
  <c r="BH326" i="3"/>
  <c r="BG326" i="3"/>
  <c r="BF326" i="3"/>
  <c r="AA326" i="3"/>
  <c r="Y326" i="3"/>
  <c r="W326" i="3"/>
  <c r="BK326" i="3"/>
  <c r="N326" i="3"/>
  <c r="BE326" i="3" s="1"/>
  <c r="BI325" i="3"/>
  <c r="BH325" i="3"/>
  <c r="BG325" i="3"/>
  <c r="BF325" i="3"/>
  <c r="AA325" i="3"/>
  <c r="Y325" i="3"/>
  <c r="W325" i="3"/>
  <c r="BK325" i="3"/>
  <c r="N325" i="3"/>
  <c r="BE325" i="3" s="1"/>
  <c r="BI324" i="3"/>
  <c r="BH324" i="3"/>
  <c r="BG324" i="3"/>
  <c r="BF324" i="3"/>
  <c r="AA324" i="3"/>
  <c r="Y324" i="3"/>
  <c r="W324" i="3"/>
  <c r="BK324" i="3"/>
  <c r="N324" i="3"/>
  <c r="BE324" i="3" s="1"/>
  <c r="BI322" i="3"/>
  <c r="BH322" i="3"/>
  <c r="BG322" i="3"/>
  <c r="BF322" i="3"/>
  <c r="AA322" i="3"/>
  <c r="Y322" i="3"/>
  <c r="W322" i="3"/>
  <c r="BK322" i="3"/>
  <c r="N322" i="3"/>
  <c r="BE322" i="3" s="1"/>
  <c r="BI317" i="3"/>
  <c r="BH317" i="3"/>
  <c r="BG317" i="3"/>
  <c r="BF317" i="3"/>
  <c r="AA317" i="3"/>
  <c r="AA316" i="3" s="1"/>
  <c r="Y317" i="3"/>
  <c r="W317" i="3"/>
  <c r="BK317" i="3"/>
  <c r="N317" i="3"/>
  <c r="BE317" i="3" s="1"/>
  <c r="BI310" i="3"/>
  <c r="BH310" i="3"/>
  <c r="BG310" i="3"/>
  <c r="BF310" i="3"/>
  <c r="AA310" i="3"/>
  <c r="Y310" i="3"/>
  <c r="W310" i="3"/>
  <c r="BK310" i="3"/>
  <c r="N310" i="3"/>
  <c r="BE310" i="3" s="1"/>
  <c r="BI288" i="3"/>
  <c r="BH288" i="3"/>
  <c r="BG288" i="3"/>
  <c r="BF288" i="3"/>
  <c r="AA288" i="3"/>
  <c r="Y288" i="3"/>
  <c r="W288" i="3"/>
  <c r="BK288" i="3"/>
  <c r="N288" i="3"/>
  <c r="BE288" i="3" s="1"/>
  <c r="BI284" i="3"/>
  <c r="BH284" i="3"/>
  <c r="BG284" i="3"/>
  <c r="BF284" i="3"/>
  <c r="AA284" i="3"/>
  <c r="Y284" i="3"/>
  <c r="W284" i="3"/>
  <c r="BK284" i="3"/>
  <c r="N284" i="3"/>
  <c r="BE284" i="3" s="1"/>
  <c r="BI281" i="3"/>
  <c r="BH281" i="3"/>
  <c r="BG281" i="3"/>
  <c r="BF281" i="3"/>
  <c r="AA281" i="3"/>
  <c r="Y281" i="3"/>
  <c r="W281" i="3"/>
  <c r="BK281" i="3"/>
  <c r="N281" i="3"/>
  <c r="BE281" i="3" s="1"/>
  <c r="BI277" i="3"/>
  <c r="BH277" i="3"/>
  <c r="BG277" i="3"/>
  <c r="BF277" i="3"/>
  <c r="AA277" i="3"/>
  <c r="Y277" i="3"/>
  <c r="W277" i="3"/>
  <c r="BK277" i="3"/>
  <c r="N277" i="3"/>
  <c r="BE277" i="3" s="1"/>
  <c r="BI273" i="3"/>
  <c r="BH273" i="3"/>
  <c r="BG273" i="3"/>
  <c r="BF273" i="3"/>
  <c r="AA273" i="3"/>
  <c r="Y273" i="3"/>
  <c r="W273" i="3"/>
  <c r="BK273" i="3"/>
  <c r="N273" i="3"/>
  <c r="BE273" i="3" s="1"/>
  <c r="BI269" i="3"/>
  <c r="BH269" i="3"/>
  <c r="BG269" i="3"/>
  <c r="BF269" i="3"/>
  <c r="AA269" i="3"/>
  <c r="Y269" i="3"/>
  <c r="W269" i="3"/>
  <c r="BK269" i="3"/>
  <c r="N269" i="3"/>
  <c r="BE269" i="3" s="1"/>
  <c r="BI268" i="3"/>
  <c r="BH268" i="3"/>
  <c r="BG268" i="3"/>
  <c r="BF268" i="3"/>
  <c r="AA268" i="3"/>
  <c r="Y268" i="3"/>
  <c r="W268" i="3"/>
  <c r="BK268" i="3"/>
  <c r="N268" i="3"/>
  <c r="BE268" i="3" s="1"/>
  <c r="BI265" i="3"/>
  <c r="BH265" i="3"/>
  <c r="BG265" i="3"/>
  <c r="BF265" i="3"/>
  <c r="AA265" i="3"/>
  <c r="Y265" i="3"/>
  <c r="W265" i="3"/>
  <c r="BK265" i="3"/>
  <c r="N265" i="3"/>
  <c r="BE265" i="3" s="1"/>
  <c r="BI262" i="3"/>
  <c r="BH262" i="3"/>
  <c r="BG262" i="3"/>
  <c r="BF262" i="3"/>
  <c r="AA262" i="3"/>
  <c r="Y262" i="3"/>
  <c r="W262" i="3"/>
  <c r="BK262" i="3"/>
  <c r="N262" i="3"/>
  <c r="BE262" i="3" s="1"/>
  <c r="BI260" i="3"/>
  <c r="BH260" i="3"/>
  <c r="BG260" i="3"/>
  <c r="BF260" i="3"/>
  <c r="AA260" i="3"/>
  <c r="Y260" i="3"/>
  <c r="W260" i="3"/>
  <c r="BK260" i="3"/>
  <c r="N260" i="3"/>
  <c r="BE260" i="3" s="1"/>
  <c r="BI253" i="3"/>
  <c r="BH253" i="3"/>
  <c r="BG253" i="3"/>
  <c r="BF253" i="3"/>
  <c r="AA253" i="3"/>
  <c r="Y253" i="3"/>
  <c r="W253" i="3"/>
  <c r="BK253" i="3"/>
  <c r="N253" i="3"/>
  <c r="BE253" i="3" s="1"/>
  <c r="BI251" i="3"/>
  <c r="BH251" i="3"/>
  <c r="BG251" i="3"/>
  <c r="BF251" i="3"/>
  <c r="AA251" i="3"/>
  <c r="Y251" i="3"/>
  <c r="W251" i="3"/>
  <c r="BK251" i="3"/>
  <c r="N251" i="3"/>
  <c r="BE251" i="3" s="1"/>
  <c r="BI242" i="3"/>
  <c r="BH242" i="3"/>
  <c r="BG242" i="3"/>
  <c r="BF242" i="3"/>
  <c r="AA242" i="3"/>
  <c r="Y242" i="3"/>
  <c r="W242" i="3"/>
  <c r="BK242" i="3"/>
  <c r="N242" i="3"/>
  <c r="BE242" i="3" s="1"/>
  <c r="BI241" i="3"/>
  <c r="BH241" i="3"/>
  <c r="BG241" i="3"/>
  <c r="BF241" i="3"/>
  <c r="AA241" i="3"/>
  <c r="Y241" i="3"/>
  <c r="W241" i="3"/>
  <c r="BK241" i="3"/>
  <c r="N241" i="3"/>
  <c r="BE241" i="3" s="1"/>
  <c r="BI236" i="3"/>
  <c r="BH236" i="3"/>
  <c r="BG236" i="3"/>
  <c r="BF236" i="3"/>
  <c r="AA236" i="3"/>
  <c r="Y236" i="3"/>
  <c r="W236" i="3"/>
  <c r="BK236" i="3"/>
  <c r="N236" i="3"/>
  <c r="BE236" i="3" s="1"/>
  <c r="BI229" i="3"/>
  <c r="BH229" i="3"/>
  <c r="BG229" i="3"/>
  <c r="BF229" i="3"/>
  <c r="AA229" i="3"/>
  <c r="Y229" i="3"/>
  <c r="W229" i="3"/>
  <c r="BK229" i="3"/>
  <c r="N229" i="3"/>
  <c r="BE229" i="3" s="1"/>
  <c r="BI226" i="3"/>
  <c r="BH226" i="3"/>
  <c r="BG226" i="3"/>
  <c r="BF226" i="3"/>
  <c r="AA226" i="3"/>
  <c r="Y226" i="3"/>
  <c r="W226" i="3"/>
  <c r="BK226" i="3"/>
  <c r="N226" i="3"/>
  <c r="BE226" i="3" s="1"/>
  <c r="BI225" i="3"/>
  <c r="BH225" i="3"/>
  <c r="BG225" i="3"/>
  <c r="BF225" i="3"/>
  <c r="AA225" i="3"/>
  <c r="Y225" i="3"/>
  <c r="W225" i="3"/>
  <c r="BK225" i="3"/>
  <c r="N225" i="3"/>
  <c r="BE225" i="3" s="1"/>
  <c r="BI220" i="3"/>
  <c r="BH220" i="3"/>
  <c r="BG220" i="3"/>
  <c r="BF220" i="3"/>
  <c r="AA220" i="3"/>
  <c r="Y220" i="3"/>
  <c r="W220" i="3"/>
  <c r="BK220" i="3"/>
  <c r="N220" i="3"/>
  <c r="BE220" i="3" s="1"/>
  <c r="BI219" i="3"/>
  <c r="BH219" i="3"/>
  <c r="BG219" i="3"/>
  <c r="BF219" i="3"/>
  <c r="AA219" i="3"/>
  <c r="Y219" i="3"/>
  <c r="W219" i="3"/>
  <c r="BK219" i="3"/>
  <c r="N219" i="3"/>
  <c r="BE219" i="3" s="1"/>
  <c r="BI218" i="3"/>
  <c r="BH218" i="3"/>
  <c r="BG218" i="3"/>
  <c r="BF218" i="3"/>
  <c r="AA218" i="3"/>
  <c r="Y218" i="3"/>
  <c r="W218" i="3"/>
  <c r="BK218" i="3"/>
  <c r="N218" i="3"/>
  <c r="BE218" i="3" s="1"/>
  <c r="BI217" i="3"/>
  <c r="BH217" i="3"/>
  <c r="BG217" i="3"/>
  <c r="BF217" i="3"/>
  <c r="AA217" i="3"/>
  <c r="Y217" i="3"/>
  <c r="W217" i="3"/>
  <c r="BK217" i="3"/>
  <c r="N217" i="3"/>
  <c r="BE217" i="3" s="1"/>
  <c r="BI216" i="3"/>
  <c r="BH216" i="3"/>
  <c r="BG216" i="3"/>
  <c r="BF216" i="3"/>
  <c r="AA216" i="3"/>
  <c r="Y216" i="3"/>
  <c r="W216" i="3"/>
  <c r="BK216" i="3"/>
  <c r="N216" i="3"/>
  <c r="BE216" i="3" s="1"/>
  <c r="BI205" i="3"/>
  <c r="BH205" i="3"/>
  <c r="BG205" i="3"/>
  <c r="BF205" i="3"/>
  <c r="BE205" i="3"/>
  <c r="AA205" i="3"/>
  <c r="Y205" i="3"/>
  <c r="W205" i="3"/>
  <c r="BK205" i="3"/>
  <c r="N205" i="3"/>
  <c r="BI195" i="3"/>
  <c r="BH195" i="3"/>
  <c r="BG195" i="3"/>
  <c r="BF195" i="3"/>
  <c r="AA195" i="3"/>
  <c r="Y195" i="3"/>
  <c r="W195" i="3"/>
  <c r="BK195" i="3"/>
  <c r="N195" i="3"/>
  <c r="BE195" i="3" s="1"/>
  <c r="BI188" i="3"/>
  <c r="BH188" i="3"/>
  <c r="BG188" i="3"/>
  <c r="BF188" i="3"/>
  <c r="BE188" i="3"/>
  <c r="AA188" i="3"/>
  <c r="Y188" i="3"/>
  <c r="Y187" i="3" s="1"/>
  <c r="W188" i="3"/>
  <c r="BK188" i="3"/>
  <c r="BK187" i="3" s="1"/>
  <c r="N187" i="3" s="1"/>
  <c r="N92" i="3" s="1"/>
  <c r="N188" i="3"/>
  <c r="BI184" i="3"/>
  <c r="BH184" i="3"/>
  <c r="BG184" i="3"/>
  <c r="BF184" i="3"/>
  <c r="AA184" i="3"/>
  <c r="Y184" i="3"/>
  <c r="W184" i="3"/>
  <c r="BK184" i="3"/>
  <c r="N184" i="3"/>
  <c r="BE184" i="3" s="1"/>
  <c r="BI180" i="3"/>
  <c r="BH180" i="3"/>
  <c r="BG180" i="3"/>
  <c r="BF180" i="3"/>
  <c r="AA180" i="3"/>
  <c r="Y180" i="3"/>
  <c r="W180" i="3"/>
  <c r="BK180" i="3"/>
  <c r="N180" i="3"/>
  <c r="BE180" i="3" s="1"/>
  <c r="BI175" i="3"/>
  <c r="BH175" i="3"/>
  <c r="BG175" i="3"/>
  <c r="BF175" i="3"/>
  <c r="AA175" i="3"/>
  <c r="Y175" i="3"/>
  <c r="W175" i="3"/>
  <c r="BK175" i="3"/>
  <c r="N175" i="3"/>
  <c r="BE175" i="3" s="1"/>
  <c r="BI167" i="3"/>
  <c r="BH167" i="3"/>
  <c r="BG167" i="3"/>
  <c r="BF167" i="3"/>
  <c r="AA167" i="3"/>
  <c r="Y167" i="3"/>
  <c r="W167" i="3"/>
  <c r="W166" i="3" s="1"/>
  <c r="BK167" i="3"/>
  <c r="N167" i="3"/>
  <c r="BE167" i="3" s="1"/>
  <c r="BI165" i="3"/>
  <c r="BH165" i="3"/>
  <c r="BG165" i="3"/>
  <c r="BF165" i="3"/>
  <c r="AA165" i="3"/>
  <c r="Y165" i="3"/>
  <c r="W165" i="3"/>
  <c r="BK165" i="3"/>
  <c r="N165" i="3"/>
  <c r="BE165" i="3" s="1"/>
  <c r="BI163" i="3"/>
  <c r="BH163" i="3"/>
  <c r="BG163" i="3"/>
  <c r="BF163" i="3"/>
  <c r="BE163" i="3"/>
  <c r="AA163" i="3"/>
  <c r="Y163" i="3"/>
  <c r="W163" i="3"/>
  <c r="BK163" i="3"/>
  <c r="N163" i="3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BE161" i="3"/>
  <c r="AA161" i="3"/>
  <c r="Y161" i="3"/>
  <c r="W161" i="3"/>
  <c r="BK161" i="3"/>
  <c r="N161" i="3"/>
  <c r="BI160" i="3"/>
  <c r="BH160" i="3"/>
  <c r="BG160" i="3"/>
  <c r="BF160" i="3"/>
  <c r="BE160" i="3"/>
  <c r="AA160" i="3"/>
  <c r="Y160" i="3"/>
  <c r="W160" i="3"/>
  <c r="BK160" i="3"/>
  <c r="N160" i="3"/>
  <c r="BI156" i="3"/>
  <c r="BH156" i="3"/>
  <c r="BG156" i="3"/>
  <c r="BF156" i="3"/>
  <c r="AA156" i="3"/>
  <c r="Y156" i="3"/>
  <c r="W156" i="3"/>
  <c r="BK156" i="3"/>
  <c r="N156" i="3"/>
  <c r="BE156" i="3" s="1"/>
  <c r="BI147" i="3"/>
  <c r="BH147" i="3"/>
  <c r="BG147" i="3"/>
  <c r="BF147" i="3"/>
  <c r="BE147" i="3"/>
  <c r="AA147" i="3"/>
  <c r="Y147" i="3"/>
  <c r="W147" i="3"/>
  <c r="BK147" i="3"/>
  <c r="N147" i="3"/>
  <c r="BI146" i="3"/>
  <c r="BH146" i="3"/>
  <c r="BG146" i="3"/>
  <c r="BF146" i="3"/>
  <c r="AA146" i="3"/>
  <c r="AA145" i="3" s="1"/>
  <c r="Y146" i="3"/>
  <c r="Y145" i="3" s="1"/>
  <c r="W146" i="3"/>
  <c r="BK146" i="3"/>
  <c r="N146" i="3"/>
  <c r="BE146" i="3" s="1"/>
  <c r="M140" i="3"/>
  <c r="M139" i="3"/>
  <c r="F139" i="3"/>
  <c r="F137" i="3"/>
  <c r="F135" i="3"/>
  <c r="BI124" i="3"/>
  <c r="BH124" i="3"/>
  <c r="BG124" i="3"/>
  <c r="BF124" i="3"/>
  <c r="BI123" i="3"/>
  <c r="BH123" i="3"/>
  <c r="BG123" i="3"/>
  <c r="BF123" i="3"/>
  <c r="BI122" i="3"/>
  <c r="BH122" i="3"/>
  <c r="BG122" i="3"/>
  <c r="BF122" i="3"/>
  <c r="BI121" i="3"/>
  <c r="BH121" i="3"/>
  <c r="BG121" i="3"/>
  <c r="BF121" i="3"/>
  <c r="BI120" i="3"/>
  <c r="BH120" i="3"/>
  <c r="BG120" i="3"/>
  <c r="BF120" i="3"/>
  <c r="BI119" i="3"/>
  <c r="BH119" i="3"/>
  <c r="BG119" i="3"/>
  <c r="BF119" i="3"/>
  <c r="H33" i="3" s="1"/>
  <c r="BA89" i="1" s="1"/>
  <c r="M83" i="3"/>
  <c r="F83" i="3"/>
  <c r="F81" i="3"/>
  <c r="F79" i="3"/>
  <c r="O21" i="3"/>
  <c r="E21" i="3"/>
  <c r="M84" i="3" s="1"/>
  <c r="O20" i="3"/>
  <c r="O15" i="3"/>
  <c r="E15" i="3"/>
  <c r="F140" i="3" s="1"/>
  <c r="O14" i="3"/>
  <c r="O9" i="3"/>
  <c r="M81" i="3" s="1"/>
  <c r="F6" i="3"/>
  <c r="F134" i="3" s="1"/>
  <c r="N125" i="2"/>
  <c r="Y123" i="2"/>
  <c r="AY88" i="1"/>
  <c r="AX88" i="1"/>
  <c r="BI124" i="2"/>
  <c r="BH124" i="2"/>
  <c r="BG124" i="2"/>
  <c r="BF124" i="2"/>
  <c r="AA124" i="2"/>
  <c r="AA123" i="2" s="1"/>
  <c r="Y124" i="2"/>
  <c r="W124" i="2"/>
  <c r="W123" i="2" s="1"/>
  <c r="BK124" i="2"/>
  <c r="BK123" i="2" s="1"/>
  <c r="N123" i="2" s="1"/>
  <c r="N91" i="2" s="1"/>
  <c r="N124" i="2"/>
  <c r="BE124" i="2" s="1"/>
  <c r="BI122" i="2"/>
  <c r="BH122" i="2"/>
  <c r="BG122" i="2"/>
  <c r="BF122" i="2"/>
  <c r="AA122" i="2"/>
  <c r="Y122" i="2"/>
  <c r="W122" i="2"/>
  <c r="BK122" i="2"/>
  <c r="N122" i="2"/>
  <c r="BE122" i="2" s="1"/>
  <c r="BI121" i="2"/>
  <c r="BH121" i="2"/>
  <c r="BG121" i="2"/>
  <c r="BF121" i="2"/>
  <c r="AA121" i="2"/>
  <c r="AA120" i="2" s="1"/>
  <c r="Y121" i="2"/>
  <c r="W121" i="2"/>
  <c r="W120" i="2" s="1"/>
  <c r="BK121" i="2"/>
  <c r="BK120" i="2" s="1"/>
  <c r="N121" i="2"/>
  <c r="BE121" i="2" s="1"/>
  <c r="M114" i="2"/>
  <c r="F114" i="2"/>
  <c r="F112" i="2"/>
  <c r="F11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BH95" i="2"/>
  <c r="BG95" i="2"/>
  <c r="BF95" i="2"/>
  <c r="BI94" i="2"/>
  <c r="BH94" i="2"/>
  <c r="BG94" i="2"/>
  <c r="H34" i="2" s="1"/>
  <c r="BB88" i="1" s="1"/>
  <c r="BF94" i="2"/>
  <c r="M83" i="2"/>
  <c r="F83" i="2"/>
  <c r="F81" i="2"/>
  <c r="F79" i="2"/>
  <c r="O21" i="2"/>
  <c r="E21" i="2"/>
  <c r="M115" i="2" s="1"/>
  <c r="O20" i="2"/>
  <c r="O15" i="2"/>
  <c r="E15" i="2"/>
  <c r="F115" i="2" s="1"/>
  <c r="O14" i="2"/>
  <c r="O9" i="2"/>
  <c r="M81" i="2" s="1"/>
  <c r="F6" i="2"/>
  <c r="F109" i="2" s="1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H94" i="1"/>
  <c r="CG94" i="1"/>
  <c r="CF94" i="1"/>
  <c r="BZ94" i="1"/>
  <c r="CE94" i="1"/>
  <c r="AM83" i="1"/>
  <c r="L83" i="1"/>
  <c r="AM82" i="1"/>
  <c r="L82" i="1"/>
  <c r="AM80" i="1"/>
  <c r="L80" i="1"/>
  <c r="L78" i="1"/>
  <c r="L77" i="1"/>
  <c r="H35" i="2" l="1"/>
  <c r="BC88" i="1" s="1"/>
  <c r="H33" i="2"/>
  <c r="BA88" i="1" s="1"/>
  <c r="BK1271" i="3"/>
  <c r="N1271" i="3" s="1"/>
  <c r="N112" i="3" s="1"/>
  <c r="AA378" i="4"/>
  <c r="W423" i="4"/>
  <c r="W178" i="5"/>
  <c r="W187" i="3"/>
  <c r="M84" i="2"/>
  <c r="Y1106" i="3"/>
  <c r="Y351" i="4"/>
  <c r="Y323" i="4" s="1"/>
  <c r="AA164" i="5"/>
  <c r="BK208" i="5"/>
  <c r="H34" i="3"/>
  <c r="BB89" i="1" s="1"/>
  <c r="BB87" i="1" s="1"/>
  <c r="H36" i="2"/>
  <c r="BD88" i="1" s="1"/>
  <c r="H35" i="3"/>
  <c r="BC89" i="1" s="1"/>
  <c r="BK145" i="3"/>
  <c r="M33" i="2"/>
  <c r="AW88" i="1" s="1"/>
  <c r="Y120" i="2"/>
  <c r="Y119" i="2" s="1"/>
  <c r="Y118" i="2" s="1"/>
  <c r="H36" i="3"/>
  <c r="BD89" i="1" s="1"/>
  <c r="W145" i="3"/>
  <c r="W408" i="4"/>
  <c r="H33" i="5"/>
  <c r="BA91" i="1" s="1"/>
  <c r="AA125" i="5"/>
  <c r="AA166" i="3"/>
  <c r="AA144" i="3" s="1"/>
  <c r="AA187" i="3"/>
  <c r="W316" i="3"/>
  <c r="W415" i="3"/>
  <c r="W710" i="3"/>
  <c r="BK817" i="3"/>
  <c r="N817" i="3" s="1"/>
  <c r="N96" i="3" s="1"/>
  <c r="AA825" i="3"/>
  <c r="W912" i="3"/>
  <c r="W824" i="3" s="1"/>
  <c r="BK958" i="3"/>
  <c r="N958" i="3" s="1"/>
  <c r="N102" i="3" s="1"/>
  <c r="Y967" i="3"/>
  <c r="BK1045" i="3"/>
  <c r="N1045" i="3" s="1"/>
  <c r="N106" i="3" s="1"/>
  <c r="Y1075" i="3"/>
  <c r="BK1106" i="3"/>
  <c r="N1106" i="3" s="1"/>
  <c r="N108" i="3" s="1"/>
  <c r="BK1176" i="3"/>
  <c r="N1176" i="3" s="1"/>
  <c r="N109" i="3" s="1"/>
  <c r="Y1271" i="3"/>
  <c r="H35" i="4"/>
  <c r="BC90" i="1" s="1"/>
  <c r="BK140" i="4"/>
  <c r="BK166" i="4"/>
  <c r="N166" i="4" s="1"/>
  <c r="N91" i="4" s="1"/>
  <c r="AA199" i="4"/>
  <c r="W223" i="4"/>
  <c r="BK242" i="4"/>
  <c r="N242" i="4" s="1"/>
  <c r="N94" i="4" s="1"/>
  <c r="BK307" i="4"/>
  <c r="N307" i="4" s="1"/>
  <c r="N95" i="4" s="1"/>
  <c r="W316" i="4"/>
  <c r="BK324" i="4"/>
  <c r="N324" i="4" s="1"/>
  <c r="N99" i="4" s="1"/>
  <c r="BK351" i="4"/>
  <c r="N351" i="4" s="1"/>
  <c r="N100" i="4" s="1"/>
  <c r="W378" i="4"/>
  <c r="AA408" i="4"/>
  <c r="AA423" i="4"/>
  <c r="BK443" i="4"/>
  <c r="N443" i="4" s="1"/>
  <c r="N105" i="4" s="1"/>
  <c r="W461" i="4"/>
  <c r="AA478" i="4"/>
  <c r="H35" i="5"/>
  <c r="BC91" i="1" s="1"/>
  <c r="W125" i="5"/>
  <c r="W164" i="5"/>
  <c r="AA178" i="5"/>
  <c r="AA185" i="5"/>
  <c r="Y208" i="5"/>
  <c r="Y207" i="5" s="1"/>
  <c r="BK166" i="3"/>
  <c r="N166" i="3" s="1"/>
  <c r="N91" i="3" s="1"/>
  <c r="Y316" i="3"/>
  <c r="Y710" i="3"/>
  <c r="W817" i="3"/>
  <c r="BK825" i="3"/>
  <c r="Y912" i="3"/>
  <c r="W958" i="3"/>
  <c r="W961" i="3"/>
  <c r="AA967" i="3"/>
  <c r="AA1034" i="3"/>
  <c r="W1045" i="3"/>
  <c r="AA1075" i="3"/>
  <c r="W1106" i="3"/>
  <c r="W1176" i="3"/>
  <c r="W1265" i="3"/>
  <c r="AA1271" i="3"/>
  <c r="H36" i="4"/>
  <c r="BD90" i="1" s="1"/>
  <c r="W140" i="4"/>
  <c r="W166" i="4"/>
  <c r="BK199" i="4"/>
  <c r="N199" i="4" s="1"/>
  <c r="N92" i="4" s="1"/>
  <c r="Y223" i="4"/>
  <c r="Y139" i="4" s="1"/>
  <c r="Y138" i="4" s="1"/>
  <c r="W242" i="4"/>
  <c r="W307" i="4"/>
  <c r="Y316" i="4"/>
  <c r="W324" i="4"/>
  <c r="W323" i="4" s="1"/>
  <c r="W351" i="4"/>
  <c r="Y378" i="4"/>
  <c r="BK408" i="4"/>
  <c r="N408" i="4" s="1"/>
  <c r="N103" i="4" s="1"/>
  <c r="BK423" i="4"/>
  <c r="N423" i="4" s="1"/>
  <c r="N104" i="4" s="1"/>
  <c r="W443" i="4"/>
  <c r="Y461" i="4"/>
  <c r="BK478" i="4"/>
  <c r="N478" i="4" s="1"/>
  <c r="N107" i="4" s="1"/>
  <c r="M84" i="5"/>
  <c r="H36" i="5"/>
  <c r="BD91" i="1" s="1"/>
  <c r="Y125" i="5"/>
  <c r="Y164" i="5"/>
  <c r="BK178" i="5"/>
  <c r="N178" i="5" s="1"/>
  <c r="N92" i="5" s="1"/>
  <c r="BK185" i="5"/>
  <c r="N185" i="5" s="1"/>
  <c r="N93" i="5" s="1"/>
  <c r="AA208" i="5"/>
  <c r="AA207" i="5" s="1"/>
  <c r="Y166" i="3"/>
  <c r="Y144" i="3" s="1"/>
  <c r="Y143" i="3" s="1"/>
  <c r="BK316" i="3"/>
  <c r="N316" i="3" s="1"/>
  <c r="N93" i="3" s="1"/>
  <c r="BK710" i="3"/>
  <c r="N710" i="3" s="1"/>
  <c r="N95" i="3" s="1"/>
  <c r="Y825" i="3"/>
  <c r="Y824" i="3" s="1"/>
  <c r="AA961" i="3"/>
  <c r="W1034" i="3"/>
  <c r="W1075" i="3"/>
  <c r="AA1176" i="3"/>
  <c r="H34" i="4"/>
  <c r="BB90" i="1" s="1"/>
  <c r="AA139" i="4"/>
  <c r="AA166" i="4"/>
  <c r="BK223" i="4"/>
  <c r="N223" i="4" s="1"/>
  <c r="N93" i="4" s="1"/>
  <c r="AA324" i="4"/>
  <c r="BK378" i="4"/>
  <c r="N378" i="4" s="1"/>
  <c r="N102" i="4" s="1"/>
  <c r="Y408" i="4"/>
  <c r="Y423" i="4"/>
  <c r="AA443" i="4"/>
  <c r="H34" i="5"/>
  <c r="BB91" i="1" s="1"/>
  <c r="BK125" i="5"/>
  <c r="Y178" i="5"/>
  <c r="Y185" i="5"/>
  <c r="N125" i="5"/>
  <c r="N90" i="5" s="1"/>
  <c r="AA119" i="2"/>
  <c r="AA118" i="2" s="1"/>
  <c r="BK493" i="4"/>
  <c r="N493" i="4" s="1"/>
  <c r="N110" i="4" s="1"/>
  <c r="N494" i="4"/>
  <c r="N111" i="4" s="1"/>
  <c r="BK207" i="5"/>
  <c r="N207" i="5" s="1"/>
  <c r="N95" i="5" s="1"/>
  <c r="N208" i="5"/>
  <c r="N96" i="5" s="1"/>
  <c r="W119" i="2"/>
  <c r="W118" i="2" s="1"/>
  <c r="AU88" i="1" s="1"/>
  <c r="BK144" i="3"/>
  <c r="N145" i="3"/>
  <c r="N90" i="3" s="1"/>
  <c r="N825" i="3"/>
  <c r="N99" i="3" s="1"/>
  <c r="BK824" i="3"/>
  <c r="N824" i="3" s="1"/>
  <c r="N98" i="3" s="1"/>
  <c r="N1347" i="3"/>
  <c r="N116" i="3" s="1"/>
  <c r="BK1346" i="3"/>
  <c r="N1346" i="3" s="1"/>
  <c r="N115" i="3" s="1"/>
  <c r="BK119" i="2"/>
  <c r="N120" i="2"/>
  <c r="N90" i="2" s="1"/>
  <c r="BK139" i="4"/>
  <c r="N140" i="4"/>
  <c r="N90" i="4" s="1"/>
  <c r="BK323" i="4"/>
  <c r="N323" i="4" s="1"/>
  <c r="N98" i="4" s="1"/>
  <c r="M33" i="3"/>
  <c r="AW89" i="1" s="1"/>
  <c r="M81" i="4"/>
  <c r="F78" i="2"/>
  <c r="F78" i="3"/>
  <c r="F84" i="4"/>
  <c r="M33" i="4"/>
  <c r="AW90" i="1" s="1"/>
  <c r="F78" i="5"/>
  <c r="M112" i="2"/>
  <c r="M137" i="3"/>
  <c r="M81" i="5"/>
  <c r="M33" i="5"/>
  <c r="AW91" i="1" s="1"/>
  <c r="F84" i="2"/>
  <c r="F84" i="3"/>
  <c r="F78" i="4"/>
  <c r="F84" i="5"/>
  <c r="W33" i="1" l="1"/>
  <c r="AX87" i="1"/>
  <c r="W139" i="4"/>
  <c r="W138" i="4" s="1"/>
  <c r="AU90" i="1" s="1"/>
  <c r="AA824" i="3"/>
  <c r="AA143" i="3" s="1"/>
  <c r="BD87" i="1"/>
  <c r="W35" i="1" s="1"/>
  <c r="BA87" i="1"/>
  <c r="BK124" i="5"/>
  <c r="AA323" i="4"/>
  <c r="AA138" i="4" s="1"/>
  <c r="W124" i="5"/>
  <c r="W123" i="5" s="1"/>
  <c r="AU91" i="1" s="1"/>
  <c r="W144" i="3"/>
  <c r="W143" i="3" s="1"/>
  <c r="AU89" i="1" s="1"/>
  <c r="AU87" i="1" s="1"/>
  <c r="BC87" i="1"/>
  <c r="Y124" i="5"/>
  <c r="Y123" i="5" s="1"/>
  <c r="AA124" i="5"/>
  <c r="AA123" i="5" s="1"/>
  <c r="N139" i="4"/>
  <c r="N89" i="4" s="1"/>
  <c r="BK138" i="4"/>
  <c r="N138" i="4" s="1"/>
  <c r="N88" i="4" s="1"/>
  <c r="N119" i="2"/>
  <c r="N89" i="2" s="1"/>
  <c r="BK118" i="2"/>
  <c r="N118" i="2" s="1"/>
  <c r="N88" i="2" s="1"/>
  <c r="BK143" i="3"/>
  <c r="N143" i="3" s="1"/>
  <c r="N88" i="3" s="1"/>
  <c r="N144" i="3"/>
  <c r="N89" i="3" s="1"/>
  <c r="N124" i="5"/>
  <c r="N89" i="5" s="1"/>
  <c r="BK123" i="5"/>
  <c r="N123" i="5" s="1"/>
  <c r="N88" i="5" s="1"/>
  <c r="AY87" i="1" l="1"/>
  <c r="W34" i="1"/>
  <c r="AW87" i="1"/>
  <c r="AK32" i="1" s="1"/>
  <c r="W32" i="1"/>
  <c r="N123" i="3"/>
  <c r="BE123" i="3" s="1"/>
  <c r="N121" i="3"/>
  <c r="BE121" i="3" s="1"/>
  <c r="N119" i="3"/>
  <c r="N124" i="3"/>
  <c r="BE124" i="3" s="1"/>
  <c r="N122" i="3"/>
  <c r="BE122" i="3" s="1"/>
  <c r="N120" i="3"/>
  <c r="BE120" i="3" s="1"/>
  <c r="M27" i="3"/>
  <c r="N119" i="4"/>
  <c r="BE119" i="4" s="1"/>
  <c r="N117" i="4"/>
  <c r="BE117" i="4" s="1"/>
  <c r="N115" i="4"/>
  <c r="BE115" i="4" s="1"/>
  <c r="M27" i="4"/>
  <c r="N118" i="4"/>
  <c r="BE118" i="4" s="1"/>
  <c r="N116" i="4"/>
  <c r="BE116" i="4" s="1"/>
  <c r="N114" i="4"/>
  <c r="N103" i="5"/>
  <c r="BE103" i="5" s="1"/>
  <c r="N101" i="5"/>
  <c r="BE101" i="5" s="1"/>
  <c r="N99" i="5"/>
  <c r="N104" i="5"/>
  <c r="BE104" i="5" s="1"/>
  <c r="N102" i="5"/>
  <c r="BE102" i="5" s="1"/>
  <c r="N100" i="5"/>
  <c r="BE100" i="5" s="1"/>
  <c r="M27" i="5"/>
  <c r="N98" i="2"/>
  <c r="BE98" i="2" s="1"/>
  <c r="N96" i="2"/>
  <c r="BE96" i="2" s="1"/>
  <c r="N94" i="2"/>
  <c r="N99" i="2"/>
  <c r="BE99" i="2" s="1"/>
  <c r="N97" i="2"/>
  <c r="BE97" i="2" s="1"/>
  <c r="N95" i="2"/>
  <c r="BE95" i="2" s="1"/>
  <c r="M27" i="2"/>
  <c r="N118" i="3" l="1"/>
  <c r="BE119" i="3"/>
  <c r="N93" i="2"/>
  <c r="BE94" i="2"/>
  <c r="N98" i="5"/>
  <c r="BE99" i="5"/>
  <c r="N113" i="4"/>
  <c r="BE114" i="4"/>
  <c r="M28" i="5" l="1"/>
  <c r="L106" i="5"/>
  <c r="M28" i="3"/>
  <c r="L126" i="3"/>
  <c r="H32" i="3"/>
  <c r="AZ89" i="1" s="1"/>
  <c r="M32" i="3"/>
  <c r="AV89" i="1" s="1"/>
  <c r="AT89" i="1" s="1"/>
  <c r="H32" i="5"/>
  <c r="AZ91" i="1" s="1"/>
  <c r="M32" i="5"/>
  <c r="AV91" i="1" s="1"/>
  <c r="AT91" i="1" s="1"/>
  <c r="M28" i="4"/>
  <c r="L121" i="4"/>
  <c r="M28" i="2"/>
  <c r="L101" i="2"/>
  <c r="M32" i="4"/>
  <c r="AV90" i="1" s="1"/>
  <c r="AT90" i="1" s="1"/>
  <c r="H32" i="4"/>
  <c r="AZ90" i="1" s="1"/>
  <c r="M32" i="2"/>
  <c r="AV88" i="1" s="1"/>
  <c r="AT88" i="1" s="1"/>
  <c r="H32" i="2"/>
  <c r="AZ88" i="1" s="1"/>
  <c r="AS91" i="1" l="1"/>
  <c r="M30" i="5"/>
  <c r="AS88" i="1"/>
  <c r="M30" i="2"/>
  <c r="AS89" i="1"/>
  <c r="M30" i="3"/>
  <c r="AS90" i="1"/>
  <c r="M30" i="4"/>
  <c r="AZ87" i="1"/>
  <c r="L38" i="5" l="1"/>
  <c r="AG91" i="1"/>
  <c r="AN91" i="1" s="1"/>
  <c r="AV87" i="1"/>
  <c r="AS87" i="1"/>
  <c r="L38" i="3"/>
  <c r="AG89" i="1"/>
  <c r="AN89" i="1" s="1"/>
  <c r="AG90" i="1"/>
  <c r="AN90" i="1" s="1"/>
  <c r="L38" i="4"/>
  <c r="AG88" i="1"/>
  <c r="L38" i="2"/>
  <c r="AN88" i="1" l="1"/>
  <c r="AG87" i="1"/>
  <c r="AT87" i="1"/>
  <c r="AN87" i="1" l="1"/>
  <c r="AG94" i="1"/>
  <c r="AK26" i="1"/>
  <c r="AG97" i="1"/>
  <c r="AG96" i="1"/>
  <c r="AG95" i="1"/>
  <c r="AV97" i="1" l="1"/>
  <c r="BY97" i="1" s="1"/>
  <c r="CD97" i="1"/>
  <c r="AV96" i="1"/>
  <c r="BY96" i="1" s="1"/>
  <c r="CD96" i="1"/>
  <c r="AV95" i="1"/>
  <c r="BY95" i="1" s="1"/>
  <c r="CD95" i="1"/>
  <c r="AV94" i="1"/>
  <c r="BY94" i="1" s="1"/>
  <c r="AG93" i="1"/>
  <c r="AN94" i="1"/>
  <c r="CD94" i="1"/>
  <c r="W31" i="1" s="1"/>
  <c r="AN96" i="1" l="1"/>
  <c r="AN97" i="1"/>
  <c r="AK31" i="1"/>
  <c r="AK27" i="1"/>
  <c r="AK29" i="1" s="1"/>
  <c r="AK37" i="1" s="1"/>
  <c r="AG99" i="1"/>
  <c r="AN95" i="1"/>
  <c r="AN93" i="1" l="1"/>
  <c r="AN99" i="1" s="1"/>
</calcChain>
</file>

<file path=xl/sharedStrings.xml><?xml version="1.0" encoding="utf-8"?>
<sst xmlns="http://schemas.openxmlformats.org/spreadsheetml/2006/main" count="17087" uniqueCount="2516">
  <si>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</si>
  <si>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</si>
  <si>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</si>
  <si>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</si>
  <si>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</si>
  <si>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</si>
  <si>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</si>
  <si>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</si>
  <si>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</si>
  <si>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</si>
  <si>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</si>
  <si>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</si>
  <si>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</si>
  <si>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</si>
  <si>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</si>
  <si>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057-16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</si>
  <si>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</si>
  <si>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</si>
  <si>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Hájenka Zátoky Dlouhé na Moravě</t>
  </si>
  <si>
    <t>0,1</t>
  </si>
  <si>
    <t>JKSO:</t>
  </si>
  <si>
    <t/>
  </si>
  <si>
    <t>CC-CZ:</t>
  </si>
  <si>
    <t>1</t>
  </si>
  <si>
    <t>Místo:</t>
  </si>
  <si>
    <t>Dlouhé na Moravě</t>
  </si>
  <si>
    <t>Datum:</t>
  </si>
  <si>
    <t>10.05.2016</t>
  </si>
  <si>
    <t>10</t>
  </si>
  <si>
    <t>100</t>
  </si>
  <si>
    <t>Objednatel:</t>
  </si>
  <si>
    <t>IČ:</t>
  </si>
  <si>
    <t>26682699</t>
  </si>
  <si>
    <t>STOPP, s.r.o. Antala Staška 2027/77, 14800 Praha 4</t>
  </si>
  <si>
    <t>DIČ:</t>
  </si>
  <si>
    <t>CZ26682699</t>
  </si>
  <si>
    <t>Zhotovitel:</t>
  </si>
  <si>
    <t>Vyplň údaj</t>
  </si>
  <si>
    <t>Projektant:</t>
  </si>
  <si>
    <t>41001117</t>
  </si>
  <si>
    <t>Ing. Jaroslav Rouš Vejmluvova 316/53, Žďár nad Sáz</t>
  </si>
  <si>
    <t>CZ6607230245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</si>
  <si>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</si>
  <si>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</si>
  <si>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</si>
  <si>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</si>
  <si>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</si>
  <si>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</si>
  <si>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</si>
  <si>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</si>
  <si>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</si>
  <si>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</si>
  <si>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</si>
  <si>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</si>
  <si>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</si>
  <si>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</si>
  <si>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</si>
  <si>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</si>
  <si>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</si>
  <si>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</si>
  <si>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</si>
  <si>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</si>
  <si>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</si>
  <si>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</si>
  <si>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</si>
  <si>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</si>
  <si>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</si>
  <si>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</si>
  <si>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</si>
  <si>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</si>
  <si>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</si>
  <si>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</si>
  <si>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</si>
  <si>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</si>
  <si>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</si>
  <si>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</si>
  <si>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</si>
  <si>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</si>
  <si>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</si>
  <si>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</si>
  <si>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</si>
  <si>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</si>
  <si>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</si>
  <si>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</si>
  <si>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</si>
  <si>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</si>
  <si>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</si>
  <si>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</si>
  <si>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{04713a16-8e2b-4970-bbaa-366daf06e210}</t>
  </si>
  <si>
    <t>{00000000-0000-0000-0000-000000000000}</t>
  </si>
  <si>
    <t>SO 00</t>
  </si>
  <si>
    <t>Vedlejší a ostatní náklady</t>
  </si>
  <si>
    <t>{9dbad894-f508-42a8-8d35-923ed41bc0a5}</t>
  </si>
  <si>
    <t>SO 01</t>
  </si>
  <si>
    <t>Budova č.1</t>
  </si>
  <si>
    <t>{8084db6b-b1df-4e9e-a53e-5ac0573deae0}</t>
  </si>
  <si>
    <t>SO 02</t>
  </si>
  <si>
    <t>Budova č.2</t>
  </si>
  <si>
    <t>{ac7dcaba-3806-4b94-b659-3643c69c6f74}</t>
  </si>
  <si>
    <t>SO 03</t>
  </si>
  <si>
    <t>Zpevněné plochy, nové přípojky kanalizací</t>
  </si>
  <si>
    <t>{4bbb7436-0788-41b7-8962-70f445b0c576}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</si>
  <si>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</si>
  <si>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</si>
  <si>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</si>
  <si>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</si>
  <si>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</si>
  <si>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</si>
  <si>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</si>
  <si>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</si>
  <si>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</si>
  <si>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</si>
  <si>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</si>
  <si>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</si>
  <si>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Objekt:</t>
  </si>
  <si>
    <t>SO 00 - Vedlejší a ostatní náklady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</si>
  <si>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</si>
  <si>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</si>
  <si>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</si>
  <si>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</si>
  <si>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</si>
  <si>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</si>
  <si>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</si>
  <si>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</si>
  <si>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</si>
  <si>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</si>
  <si>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</si>
  <si>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</si>
  <si>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</si>
  <si>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</si>
  <si>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</si>
  <si>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</si>
  <si>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</si>
  <si>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</si>
  <si>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</si>
  <si>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</si>
  <si>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</si>
  <si>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</si>
  <si>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</si>
  <si>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</si>
  <si>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</si>
  <si>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</si>
  <si>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</si>
  <si>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</si>
  <si>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</si>
  <si>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</si>
  <si>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</si>
  <si>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</si>
  <si>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5</t>
  </si>
  <si>
    <t>ROZPOCET</t>
  </si>
  <si>
    <t>K</t>
  </si>
  <si>
    <t>030001000</t>
  </si>
  <si>
    <t>Zařízení staveniště, vybudování, provoz</t>
  </si>
  <si>
    <t>kpl.</t>
  </si>
  <si>
    <t>1024</t>
  </si>
  <si>
    <t>369451606</t>
  </si>
  <si>
    <t>039002000</t>
  </si>
  <si>
    <t>Zrušení zařízení staveniště</t>
  </si>
  <si>
    <t>1180002046</t>
  </si>
  <si>
    <t>3</t>
  </si>
  <si>
    <t>045002000</t>
  </si>
  <si>
    <t>Kompletační a koordinační činnost</t>
  </si>
  <si>
    <t>1081862835</t>
  </si>
  <si>
    <t>VP - Vícepráce</t>
  </si>
  <si>
    <t>PN</t>
  </si>
  <si>
    <t>SO 01 - Budova č.1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</si>
  <si>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</si>
  <si>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</si>
  <si>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</si>
  <si>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</si>
  <si>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</si>
  <si>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</si>
  <si>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</si>
  <si>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</si>
  <si>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</si>
  <si>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</si>
  <si>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</si>
  <si>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</si>
  <si>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</si>
  <si>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731 - Ústřední vytápění - kotelny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</si>
  <si>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</si>
  <si>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</si>
  <si>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</si>
  <si>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</si>
  <si>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</si>
  <si>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</si>
  <si>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</si>
  <si>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</si>
  <si>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</si>
  <si>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</si>
  <si>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</si>
  <si>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</si>
  <si>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</si>
  <si>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</si>
  <si>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115101201</t>
  </si>
  <si>
    <t>Čerpání vody na dopravní výšku do 10 m průměrný přítok do 500 l/min</t>
  </si>
  <si>
    <t>hod</t>
  </si>
  <si>
    <t>4</t>
  </si>
  <si>
    <t>-931621882</t>
  </si>
  <si>
    <t>132201101</t>
  </si>
  <si>
    <t>Hloubení rýh š do 600 mm v hornině tř. 3 objemu do 100 m3</t>
  </si>
  <si>
    <t>m3</t>
  </si>
  <si>
    <t>1970074412</t>
  </si>
  <si>
    <t>základ pro schody</t>
  </si>
  <si>
    <t>VV</t>
  </si>
  <si>
    <t>1,575*0,6*0,4</t>
  </si>
  <si>
    <t>odvětrání kolem budovy</t>
  </si>
  <si>
    <t>5,5*1,02*0,5*0,6</t>
  </si>
  <si>
    <t>2,9*1,12*0,6+4,7*(1,12+1,52)*0,5*0,6</t>
  </si>
  <si>
    <t>8,4*1,62*0,6+4,7*(1,62+1,12)*0,5*0,6+2,9*1,12*0,6</t>
  </si>
  <si>
    <t>4,3*1,12*0,5*0,6</t>
  </si>
  <si>
    <t>Součet</t>
  </si>
  <si>
    <t>132201102</t>
  </si>
  <si>
    <t>Hloubení rýh š do 600 mm v hornině tř. 3 objemu přes 100 m3</t>
  </si>
  <si>
    <t>-413640428</t>
  </si>
  <si>
    <t>tepelné čerpadlo</t>
  </si>
  <si>
    <t>1400*0,6*1,5</t>
  </si>
  <si>
    <t>162201102</t>
  </si>
  <si>
    <t>Vodorovné přemístění do 50 m výkopku/sypaniny z horniny tř. 1 až 4</t>
  </si>
  <si>
    <t>-1673275443</t>
  </si>
  <si>
    <t>167101101</t>
  </si>
  <si>
    <t>Nakládání výkopku z hornin tř. 1 až 4 do 100 m3</t>
  </si>
  <si>
    <t>-1752879683</t>
  </si>
  <si>
    <t>6</t>
  </si>
  <si>
    <t>162701105</t>
  </si>
  <si>
    <t>Vodorovné přemístění do 10000 m výkopku/sypaniny z horniny tř. 1 až 4</t>
  </si>
  <si>
    <t>980674534</t>
  </si>
  <si>
    <t>7</t>
  </si>
  <si>
    <t>171201211</t>
  </si>
  <si>
    <t>Poplatek za uložení odpadu ze sypaniny na skládce (skládkovné)</t>
  </si>
  <si>
    <t>t</t>
  </si>
  <si>
    <t>-878074949</t>
  </si>
  <si>
    <t>23,154*1,85</t>
  </si>
  <si>
    <t>8</t>
  </si>
  <si>
    <t>174101101</t>
  </si>
  <si>
    <t>Zásyp jam, šachet rýh nebo kolem objektů sypaninou se zhutněním</t>
  </si>
  <si>
    <t>-983688066</t>
  </si>
  <si>
    <t>9</t>
  </si>
  <si>
    <t>211531111</t>
  </si>
  <si>
    <t>Výplň odvodňovacích žeber nebo trativodů kamenivem hrubým drceným frakce 16 až 63 mm</t>
  </si>
  <si>
    <t>830068722</t>
  </si>
  <si>
    <t>kolem budovy</t>
  </si>
  <si>
    <t>zásyp</t>
  </si>
  <si>
    <t>2,9*0,92*0,6+4,7*(0,92+1,32)*0,5*0,6</t>
  </si>
  <si>
    <t>8,4*1,42*0,6+4,7*(1,42+0,92)*0,5*0,6+2,9*0,92*0,6</t>
  </si>
  <si>
    <t>4,3*0,92*0,5*0,6</t>
  </si>
  <si>
    <t>212572111</t>
  </si>
  <si>
    <t>Lože pro trativody ze štěrkopísku tříděného</t>
  </si>
  <si>
    <t>1320388524</t>
  </si>
  <si>
    <t>33,4*0,4*0,1</t>
  </si>
  <si>
    <t>1400*0,6*0,15</t>
  </si>
  <si>
    <t>11</t>
  </si>
  <si>
    <t>212755214</t>
  </si>
  <si>
    <t>Trativody z drenážních trubek plastových flexibilních D 100 mm bez lože</t>
  </si>
  <si>
    <t>m</t>
  </si>
  <si>
    <t>1121194381</t>
  </si>
  <si>
    <t>5,5+2,9+4,7+8,4+4,7+2,9+4,3</t>
  </si>
  <si>
    <t>12</t>
  </si>
  <si>
    <t>274313611</t>
  </si>
  <si>
    <t>Základové pásy z betonu tř. C 16/20</t>
  </si>
  <si>
    <t>-1861321140</t>
  </si>
  <si>
    <t>1,575*0,6*0,5</t>
  </si>
  <si>
    <t>13</t>
  </si>
  <si>
    <t>310239211</t>
  </si>
  <si>
    <t>Zazdívka otvorů pl do 4 m2 ve zdivu nadzákladovém cihlami pálenými na MVC</t>
  </si>
  <si>
    <t>-768969352</t>
  </si>
  <si>
    <t>2.NP</t>
  </si>
  <si>
    <t>1,25*2,0*0,45</t>
  </si>
  <si>
    <t>0,75*2,0*0,45</t>
  </si>
  <si>
    <t>1*2*0,3+1,6*0,12*2+0,8*0,1*2</t>
  </si>
  <si>
    <t>1,6*2*0,15+0,8*2*0,1</t>
  </si>
  <si>
    <t>14</t>
  </si>
  <si>
    <t>311238130</t>
  </si>
  <si>
    <t>Zdivo nosné vnitřní zvukově izolační cihelné, tl 190 mm pevnosti P 15 na MVC</t>
  </si>
  <si>
    <t>m2</t>
  </si>
  <si>
    <t>-1474342333</t>
  </si>
  <si>
    <t>(1,55+1,7)*3,4+1,35*3,4-0,9*2,03</t>
  </si>
  <si>
    <t>1,9*3,4-0,9*2,03</t>
  </si>
  <si>
    <t>podkroví</t>
  </si>
  <si>
    <t>(6,3+0,45+0,1)*2,2-0,9*2,03</t>
  </si>
  <si>
    <t>(1,1+1,85+9,45)*2,2-0,9*2,03</t>
  </si>
  <si>
    <t>(7,15-0,75)*2,2-2,2*1,5*0,5-1*2,03</t>
  </si>
  <si>
    <t>1,625*2,2-0,9*2,03</t>
  </si>
  <si>
    <t>311238244</t>
  </si>
  <si>
    <t>Zdivo nosné vnější z cihel broušených cihelných tl 440 mm pevnosti P10 lepených tenkovrstvou maltou</t>
  </si>
  <si>
    <t>-606700893</t>
  </si>
  <si>
    <t>(13+11,1*2+2,9*2+4,7*2+7,2)*0,75</t>
  </si>
  <si>
    <t>vikýř</t>
  </si>
  <si>
    <t>10*(9,41-7,78)-1,05*1,02*6</t>
  </si>
  <si>
    <t>štíty</t>
  </si>
  <si>
    <t>11*(12-7,78)*0,5*2</t>
  </si>
  <si>
    <t>-1,05*1,2*2-0,6*1,2*2</t>
  </si>
  <si>
    <t>7,2*(9,8-7,78)*0,5</t>
  </si>
  <si>
    <t>-1,05*1,2*2</t>
  </si>
  <si>
    <t>16</t>
  </si>
  <si>
    <t>314273203</t>
  </si>
  <si>
    <t>Komínové těleso třísložkové 2průduchové betonové z keramických vložek do D 20/20 cm v 3 m</t>
  </si>
  <si>
    <t>soubor</t>
  </si>
  <si>
    <t>1457058843</t>
  </si>
  <si>
    <t>17</t>
  </si>
  <si>
    <t>314273213</t>
  </si>
  <si>
    <t>Příplatek ke komínu třísložkovému 2průduchovému z keramických vložek do D 20/20 cm ZKD 1 m výšky</t>
  </si>
  <si>
    <t>2033944020</t>
  </si>
  <si>
    <t>18</t>
  </si>
  <si>
    <t>314273233</t>
  </si>
  <si>
    <t>Komínový plášť v 200 cm do D 20/20 cm pro třísložkový 2průduchový betonový komín</t>
  </si>
  <si>
    <t>kus</t>
  </si>
  <si>
    <t>1808357617</t>
  </si>
  <si>
    <t>19</t>
  </si>
  <si>
    <t>314273237</t>
  </si>
  <si>
    <t>Komínový plášť v 250 cm do D 20/20 cm pro třísložkový 2průduchový betonový komín</t>
  </si>
  <si>
    <t>1785928223</t>
  </si>
  <si>
    <t>20</t>
  </si>
  <si>
    <t>317168130</t>
  </si>
  <si>
    <t>Překlad keramický vysoký v 23,8 cm dl 100 cm</t>
  </si>
  <si>
    <t>1951997557</t>
  </si>
  <si>
    <t>5*2</t>
  </si>
  <si>
    <t>příčky</t>
  </si>
  <si>
    <t>3+8+9</t>
  </si>
  <si>
    <t>317168131</t>
  </si>
  <si>
    <t>Překlad keramický vysoký v 23,8 cm dl 125 cm</t>
  </si>
  <si>
    <t>-1403623397</t>
  </si>
  <si>
    <t>22</t>
  </si>
  <si>
    <t>317168132</t>
  </si>
  <si>
    <t>Překlad keramický vysoký v 23,8 cm dl 150 cm</t>
  </si>
  <si>
    <t>1468006592</t>
  </si>
  <si>
    <t>4*5</t>
  </si>
  <si>
    <t>23</t>
  </si>
  <si>
    <t>317321311</t>
  </si>
  <si>
    <t>Překlad ze ŽB tř. C 16/20</t>
  </si>
  <si>
    <t>-1775003762</t>
  </si>
  <si>
    <t>okno schodiště</t>
  </si>
  <si>
    <t>0,75*0,16*1,4*2</t>
  </si>
  <si>
    <t>0,45*0,16*1,55*2</t>
  </si>
  <si>
    <t>0,3*0,16*1,3</t>
  </si>
  <si>
    <t>24</t>
  </si>
  <si>
    <t>317351107</t>
  </si>
  <si>
    <t>Zřízení bednění překladů v do 4 m</t>
  </si>
  <si>
    <t>-109423411</t>
  </si>
  <si>
    <t>1,4*0,16*2*2+1,1*0,75*2</t>
  </si>
  <si>
    <t>1,55*0,16*2*2+1,25*0,45*2</t>
  </si>
  <si>
    <t>1,3*0,16*2+0,9*0,3</t>
  </si>
  <si>
    <t>25</t>
  </si>
  <si>
    <t>317351108</t>
  </si>
  <si>
    <t>Odstranění bednění překladů v do 4 m</t>
  </si>
  <si>
    <t>59626972</t>
  </si>
  <si>
    <t>26</t>
  </si>
  <si>
    <t>317941121</t>
  </si>
  <si>
    <t>Osazování ocelových válcovaných nosníků na zdivu I, IE, U, UE nebo L do č 12</t>
  </si>
  <si>
    <t>1850779848</t>
  </si>
  <si>
    <t>profil L 50/50/5 nade dveře</t>
  </si>
  <si>
    <t>1.NP</t>
  </si>
  <si>
    <t>(0,9*2*3+0,8*2*2+1*2*2+2*2)*3,77*0,001</t>
  </si>
  <si>
    <t>(0,9*2+1*2*6+0,9*2*2)*3,77*0,001</t>
  </si>
  <si>
    <t>(1*2*5+0,9*2*3+0,8*2*2+2*2)*3,77*0,001</t>
  </si>
  <si>
    <t>27</t>
  </si>
  <si>
    <t>M</t>
  </si>
  <si>
    <t>130104200</t>
  </si>
  <si>
    <t>úhelník ocelový rovnostranný, v jakosti 11 375, 50 x 50 x 5 mm</t>
  </si>
  <si>
    <t>-1833118509</t>
  </si>
  <si>
    <t>Hmotnost: 4,03 kg/m</t>
  </si>
  <si>
    <t>P</t>
  </si>
  <si>
    <t>28</t>
  </si>
  <si>
    <t>317941123</t>
  </si>
  <si>
    <t>Osazování ocelových válcovaných nosníků na zdivu I, IE, U, UE nebo L do č 22</t>
  </si>
  <si>
    <t>156652268</t>
  </si>
  <si>
    <t>1,4*8*15,8*0,001</t>
  </si>
  <si>
    <t>1,55*6*15,8*0,001</t>
  </si>
  <si>
    <t>1,3*2*15,8*0,001</t>
  </si>
  <si>
    <t>29</t>
  </si>
  <si>
    <t>130107480</t>
  </si>
  <si>
    <t>ocel profilová IPE, v jakosti 11 375, h=160 mm</t>
  </si>
  <si>
    <t>1020824720</t>
  </si>
  <si>
    <t>Hmotnost: 16,20 kg/m</t>
  </si>
  <si>
    <t>30</t>
  </si>
  <si>
    <t>317998111</t>
  </si>
  <si>
    <t>Tepelná izolace mezi překlady v 24 cm z polystyrénu tl do 50 mm</t>
  </si>
  <si>
    <t>-1681284476</t>
  </si>
  <si>
    <t>1,25*5</t>
  </si>
  <si>
    <t>31</t>
  </si>
  <si>
    <t>317998114</t>
  </si>
  <si>
    <t>Tepelná izolace mezi překlady v 24 cm z polystyrénu tl 90 mm</t>
  </si>
  <si>
    <t>93328754</t>
  </si>
  <si>
    <t>1*2+1,5*4</t>
  </si>
  <si>
    <t>32</t>
  </si>
  <si>
    <t>319201192</t>
  </si>
  <si>
    <t>Příplatek k dodatečné izolaci PE fólií zdiva tl do 300 mm ručním podbouráním ZKD 150 mm výšky</t>
  </si>
  <si>
    <t>-160772784</t>
  </si>
  <si>
    <t>33</t>
  </si>
  <si>
    <t>319201193</t>
  </si>
  <si>
    <t>Příplatek k dodatečné izolaci PE fólií zdiva tl do 600 mm ručním podbouráním ZKD 150 mm výšky</t>
  </si>
  <si>
    <t>960278880</t>
  </si>
  <si>
    <t xml:space="preserve"> vnitřní zdivo nosné</t>
  </si>
  <si>
    <t>(9,5+4,15+6,75+5,3+3)*0,6</t>
  </si>
  <si>
    <t>34</t>
  </si>
  <si>
    <t>319201194</t>
  </si>
  <si>
    <t>Příplatek k dodatečné izolaci PE fólií zdiva tl do 900 mm ručním podbouráním ZKD 150 mm výšky</t>
  </si>
  <si>
    <t>667426993</t>
  </si>
  <si>
    <t>obvodové zdivo</t>
  </si>
  <si>
    <t>(15,7+13)*2*0,75</t>
  </si>
  <si>
    <t>35</t>
  </si>
  <si>
    <t>319211122</t>
  </si>
  <si>
    <t>Dodatečná izolace PE fólií zdiva smíšeného tl do 300 mm ručním podbouráním v do 300 mm</t>
  </si>
  <si>
    <t>-1479630306</t>
  </si>
  <si>
    <t>vnitřní zdivo</t>
  </si>
  <si>
    <t>(2,85+4,3)*0,3</t>
  </si>
  <si>
    <t>36</t>
  </si>
  <si>
    <t>319211123</t>
  </si>
  <si>
    <t>Dodatečná izolace PE fólií zdiva smíšeného tl do 600 mm ručním podbouráním v do 300 mm</t>
  </si>
  <si>
    <t>2048511582</t>
  </si>
  <si>
    <t>37</t>
  </si>
  <si>
    <t>319211124</t>
  </si>
  <si>
    <t>Dodatečná izolace PE fólií zdiva smíšeného tl do 900 mm ručním podbouráním v do 300 mm</t>
  </si>
  <si>
    <t>927444</t>
  </si>
  <si>
    <t>38</t>
  </si>
  <si>
    <t>342272323</t>
  </si>
  <si>
    <t>Příčky tl 100 mm z pórobetonových přesných hladkých příčkovek objemové hmotnosti 500 kg/m3</t>
  </si>
  <si>
    <t>-430977336</t>
  </si>
  <si>
    <t>(1,1+2,125+2,55+1,55+2,075)*3,05</t>
  </si>
  <si>
    <t>-0,8*2,03*3-0,7*2,03*2</t>
  </si>
  <si>
    <t>(1,1+1,15)*3,05-0,9*2,03*2</t>
  </si>
  <si>
    <t>(4,1+1,17+1,03+1,52)*3,4</t>
  </si>
  <si>
    <t>-0,8*2,03-0,9*2,03</t>
  </si>
  <si>
    <t>2,15*3,4-0,9*2,03</t>
  </si>
  <si>
    <t>(1,5+3,55+5,6)*3,4</t>
  </si>
  <si>
    <t>-0,8*2,03-0,9*2,03*3</t>
  </si>
  <si>
    <t>(1,95+1,825+4,5)*3,4</t>
  </si>
  <si>
    <t>3.NP</t>
  </si>
  <si>
    <t>2,465*2,2-0,9*2,03</t>
  </si>
  <si>
    <t>1,8*2,1-0,8*2,03</t>
  </si>
  <si>
    <t>(0,3+0,75)*1,3</t>
  </si>
  <si>
    <t>(4,75+2,52)*2,2-0,9*2,03*2-2,2*1,5*0,5</t>
  </si>
  <si>
    <t>(4,575+1,925+1,875)*2,2-0,8*2,03-0,9*2,03-2,2*1,5*0,5</t>
  </si>
  <si>
    <t>(1,876*2+2,495)*2,2-0,7*2,03</t>
  </si>
  <si>
    <t>(7,325+2,55+1,8)*2,2-0,8*2,03-0,9*2,03-1,9*2,03-2,2*1,5*0,5</t>
  </si>
  <si>
    <t>39</t>
  </si>
  <si>
    <t>342272423</t>
  </si>
  <si>
    <t>Příčky tl 125 mm z pórobetonových přesných hladkých příčkovek objemové hmotnosti 500 kg/m3</t>
  </si>
  <si>
    <t>-82991931</t>
  </si>
  <si>
    <t>3,2*2,2-2,8*1*0,5</t>
  </si>
  <si>
    <t>2,45*2,2</t>
  </si>
  <si>
    <t>1,7*2,2</t>
  </si>
  <si>
    <t>40</t>
  </si>
  <si>
    <t>411161153</t>
  </si>
  <si>
    <t>Strop z keramických vložek  š 52,5 cm v 19 cm včetně zmonolitnění betonem C 20/25 tl vrstvy 6cm</t>
  </si>
  <si>
    <t>1147924953</t>
  </si>
  <si>
    <t>2,65*1,575</t>
  </si>
  <si>
    <t>2,25*4,3+3,9*4,5+6,3*4,1</t>
  </si>
  <si>
    <t>4,5*5,75+5,6*7,3</t>
  </si>
  <si>
    <t>41</t>
  </si>
  <si>
    <t>411161211</t>
  </si>
  <si>
    <t>Osazení stropních keramobetonových nosníků délky do 2 m</t>
  </si>
  <si>
    <t>1821005692</t>
  </si>
  <si>
    <t>42</t>
  </si>
  <si>
    <t>593394240</t>
  </si>
  <si>
    <t>nosník stropní keramické  16x17,5x175 cm</t>
  </si>
  <si>
    <t>1622017565</t>
  </si>
  <si>
    <t>43</t>
  </si>
  <si>
    <t>411161212</t>
  </si>
  <si>
    <t>Osazení stropních keramobetonových nosníků délky do 3 m</t>
  </si>
  <si>
    <t>1724262154</t>
  </si>
  <si>
    <t>44</t>
  </si>
  <si>
    <t>593394250</t>
  </si>
  <si>
    <t>nosník stropní   16x17,5x200 cm</t>
  </si>
  <si>
    <t>-864180802</t>
  </si>
  <si>
    <t>45</t>
  </si>
  <si>
    <t>411161214</t>
  </si>
  <si>
    <t>Osazení stropních keramobetonových nosníků délky do 5 m</t>
  </si>
  <si>
    <t>1801688207</t>
  </si>
  <si>
    <t>9+19</t>
  </si>
  <si>
    <t>46</t>
  </si>
  <si>
    <t>593394340</t>
  </si>
  <si>
    <t>nosník stropní   16x17,5x425 cm</t>
  </si>
  <si>
    <t>1650770291</t>
  </si>
  <si>
    <t>47</t>
  </si>
  <si>
    <t>593394350</t>
  </si>
  <si>
    <t>nosník stropní   16x17,5x450 cm</t>
  </si>
  <si>
    <t>1757602326</t>
  </si>
  <si>
    <t>48</t>
  </si>
  <si>
    <t>411161215</t>
  </si>
  <si>
    <t>Osazení stropních keramobetonových nosníků délky do 6 m</t>
  </si>
  <si>
    <t>1859921493</t>
  </si>
  <si>
    <t>1+24</t>
  </si>
  <si>
    <t>49</t>
  </si>
  <si>
    <t>593394390</t>
  </si>
  <si>
    <t>nosník stropní   16x17,5x550 cm</t>
  </si>
  <si>
    <t>1834678806</t>
  </si>
  <si>
    <t>50</t>
  </si>
  <si>
    <t>593394410</t>
  </si>
  <si>
    <t>nosník stropní   16x17,5x600 cm</t>
  </si>
  <si>
    <t>110469381</t>
  </si>
  <si>
    <t>51</t>
  </si>
  <si>
    <t>411354173</t>
  </si>
  <si>
    <t>Zřízení podpěrné konstrukce stropů v do 4 m pro zatížení do 12 kPa</t>
  </si>
  <si>
    <t>-1371247614</t>
  </si>
  <si>
    <t>52</t>
  </si>
  <si>
    <t>411354174</t>
  </si>
  <si>
    <t>Odstranění podpěrné konstrukce stropů v do 4 m pro zatížení do 12 kPa</t>
  </si>
  <si>
    <t>377791013</t>
  </si>
  <si>
    <t>53</t>
  </si>
  <si>
    <t>413941121</t>
  </si>
  <si>
    <t>Osazování ocelových válcovaných nosníků stropů I, IE, U, UE nebo L do č.12</t>
  </si>
  <si>
    <t>1456921759</t>
  </si>
  <si>
    <t>profil L 75/50/6</t>
  </si>
  <si>
    <t>2,025*5,65*0,001</t>
  </si>
  <si>
    <t>1,62*5,65*0,001</t>
  </si>
  <si>
    <t>54</t>
  </si>
  <si>
    <t>130105120</t>
  </si>
  <si>
    <t>úhelník ocelový nerovnostranný, v jakosti 11 375, 75 x 50 x 6 mm</t>
  </si>
  <si>
    <t>-426542325</t>
  </si>
  <si>
    <t>Hmotnost: 5,65 kg/m</t>
  </si>
  <si>
    <t>55</t>
  </si>
  <si>
    <t>417238112</t>
  </si>
  <si>
    <t>Obezdívka věnce jednostranná věncovkou cihelnou v přes 210 do 250 mm včetně polystyrenu tl 70 mm</t>
  </si>
  <si>
    <t>938991996</t>
  </si>
  <si>
    <t>((13+11)*2+4,7*2)*2</t>
  </si>
  <si>
    <t>(12,1+10,1)*2+4,25*2</t>
  </si>
  <si>
    <t>2*2*2</t>
  </si>
  <si>
    <t>10*2</t>
  </si>
  <si>
    <t>56</t>
  </si>
  <si>
    <t>417321313</t>
  </si>
  <si>
    <t>Ztužující pásy a věnce ze ŽB tř. C 16/20</t>
  </si>
  <si>
    <t>373294008</t>
  </si>
  <si>
    <t>v úrovni stropu</t>
  </si>
  <si>
    <t>((13+11)*2+4,7*2-2,9-4,2)*0,3*0,25</t>
  </si>
  <si>
    <t>(2,9+4,2)*0,6*0,25</t>
  </si>
  <si>
    <t>nadezdívka</t>
  </si>
  <si>
    <t>((13+11)*2+4,7*2)*0,3*0,25</t>
  </si>
  <si>
    <t>2*2*0,3*0,25</t>
  </si>
  <si>
    <t>vikýře</t>
  </si>
  <si>
    <t>10*0,3*0,25</t>
  </si>
  <si>
    <t>57</t>
  </si>
  <si>
    <t>417351115</t>
  </si>
  <si>
    <t>Zřízení bednění ztužujících věnců</t>
  </si>
  <si>
    <t>-1778419485</t>
  </si>
  <si>
    <t>(2,9+4,2)*0,25</t>
  </si>
  <si>
    <t>58</t>
  </si>
  <si>
    <t>417351116</t>
  </si>
  <si>
    <t>Odstranění bednění ztužujících věnců</t>
  </si>
  <si>
    <t>52699312</t>
  </si>
  <si>
    <t>59</t>
  </si>
  <si>
    <t>417361821</t>
  </si>
  <si>
    <t>Výztuž ztužujících pásů a věnců betonářskou ocelí 10 505</t>
  </si>
  <si>
    <t>-1034645660</t>
  </si>
  <si>
    <t>((13+11)*2+4,7*2-2,9-4,2)*5*0,001</t>
  </si>
  <si>
    <t>(2,9+4,2)*5*0,001</t>
  </si>
  <si>
    <t>((13+11)*2+4,7*2)*5*0,001</t>
  </si>
  <si>
    <t>2*2*5*0,001</t>
  </si>
  <si>
    <t>10*5*0,001</t>
  </si>
  <si>
    <t>60</t>
  </si>
  <si>
    <t>430321313</t>
  </si>
  <si>
    <t>Schodišťová konstrukce a rampa ze ŽB tř. C 16/20</t>
  </si>
  <si>
    <t>660110784</t>
  </si>
  <si>
    <t>1,575*3*0,15+1,575*3,6*0,15+1,425*3,6*0,15</t>
  </si>
  <si>
    <t>2*1,575*0,15+1,425*3,6*0,15+1,6*1,65*0,15</t>
  </si>
  <si>
    <t>(2,7*1,8+3,6*1,6)*0,2</t>
  </si>
  <si>
    <t>61</t>
  </si>
  <si>
    <t>430361821</t>
  </si>
  <si>
    <t>Výztuž schodišťové konstrukce a rampy betonářskou ocelí 10 505</t>
  </si>
  <si>
    <t>-2088929278</t>
  </si>
  <si>
    <t>6,091*220*0,001</t>
  </si>
  <si>
    <t>62</t>
  </si>
  <si>
    <t>431351121</t>
  </si>
  <si>
    <t>Zřízení bednění podest schodišť a ramp přímočarých v do 4 m</t>
  </si>
  <si>
    <t>-1000234278</t>
  </si>
  <si>
    <t>1,575*3+1,575*3,6+1,425*3,6</t>
  </si>
  <si>
    <t>2*1,575+1,425*3,6</t>
  </si>
  <si>
    <t>2,7*1,8+3,6*1,6</t>
  </si>
  <si>
    <t>63</t>
  </si>
  <si>
    <t>431351122</t>
  </si>
  <si>
    <t>Odstranění bednění podest schodišť a ramp přímočarých v do 4 m</t>
  </si>
  <si>
    <t>-2092510330</t>
  </si>
  <si>
    <t>64</t>
  </si>
  <si>
    <t>431351125</t>
  </si>
  <si>
    <t>Zřízení bednění podest schodišť a ramp křivočarých v do 4 m</t>
  </si>
  <si>
    <t>2026259160</t>
  </si>
  <si>
    <t>1,6*1,65</t>
  </si>
  <si>
    <t>65</t>
  </si>
  <si>
    <t>431351126</t>
  </si>
  <si>
    <t>Odstranění bednění podest schodišť a ramp křivočarých v do 4 m</t>
  </si>
  <si>
    <t>-1474236291</t>
  </si>
  <si>
    <t>66</t>
  </si>
  <si>
    <t>434311113</t>
  </si>
  <si>
    <t>Schodišťové stupně dusané na terén z betonu tř. C 12/15 bez potěru</t>
  </si>
  <si>
    <t>1799857747</t>
  </si>
  <si>
    <t>1,6*16</t>
  </si>
  <si>
    <t>1,5*29</t>
  </si>
  <si>
    <t>1,6*6</t>
  </si>
  <si>
    <t>67</t>
  </si>
  <si>
    <t>434351141</t>
  </si>
  <si>
    <t>Zřízení bednění stupňů přímočarých schodišť</t>
  </si>
  <si>
    <t>859459876</t>
  </si>
  <si>
    <t>1,5*(0,167+0,3)*9+1,6*(0,164+0,3)*10</t>
  </si>
  <si>
    <t>1,5*(0,164+0,3)*10+1,6*(0,165+0,3)*6</t>
  </si>
  <si>
    <t>1,5*(0,165+0,3)*10</t>
  </si>
  <si>
    <t>68</t>
  </si>
  <si>
    <t>434351142</t>
  </si>
  <si>
    <t>Odstranění bednění stupňů přímočarých schodišť</t>
  </si>
  <si>
    <t>32950873</t>
  </si>
  <si>
    <t>69</t>
  </si>
  <si>
    <t>434351145</t>
  </si>
  <si>
    <t>Zřízení bednění stupňů křivočarých schodišť</t>
  </si>
  <si>
    <t>1990063512</t>
  </si>
  <si>
    <t>1,6*(0,164+0,4)*6</t>
  </si>
  <si>
    <t>70</t>
  </si>
  <si>
    <t>434351146</t>
  </si>
  <si>
    <t>Odstranění bednění stupňů křivočarých schodišť</t>
  </si>
  <si>
    <t>1351096186</t>
  </si>
  <si>
    <t>71</t>
  </si>
  <si>
    <t>pol</t>
  </si>
  <si>
    <t>Provedení sond do stropních konstrukcí, zapravení</t>
  </si>
  <si>
    <t>1234400107</t>
  </si>
  <si>
    <t>72</t>
  </si>
  <si>
    <t>611131121</t>
  </si>
  <si>
    <t>Penetrace akrylát-silikonová vnitřních stropů nanášená ručně</t>
  </si>
  <si>
    <t>836999436</t>
  </si>
  <si>
    <t xml:space="preserve">m.č. 103: </t>
  </si>
  <si>
    <t>21,99*1,35</t>
  </si>
  <si>
    <t>73</t>
  </si>
  <si>
    <t>611321141</t>
  </si>
  <si>
    <t>Vápenocementová omítka štuková dvouvrstvá vnitřních stropů rovných nanášená ručně</t>
  </si>
  <si>
    <t>622934391</t>
  </si>
  <si>
    <t>36,98+4,18+3,03+1,4+1,91+1,74+5,6+1,87</t>
  </si>
  <si>
    <t>131,19</t>
  </si>
  <si>
    <t>74</t>
  </si>
  <si>
    <t>611321143</t>
  </si>
  <si>
    <t>Vápenocementová omítka štuková dvouvrstvá vnitřních kleneb nebo skořepin nanášená ručně</t>
  </si>
  <si>
    <t>36348083</t>
  </si>
  <si>
    <t>m.č. 102</t>
  </si>
  <si>
    <t>16,83*1,35</t>
  </si>
  <si>
    <t>m.č. 104</t>
  </si>
  <si>
    <t>20,9*1,35</t>
  </si>
  <si>
    <t>75</t>
  </si>
  <si>
    <t>611321191</t>
  </si>
  <si>
    <t>Příplatek k vápenocementové omítce vnitřních stropů za každých dalších 5 mm tloušťky ručně</t>
  </si>
  <si>
    <t>1354742333</t>
  </si>
  <si>
    <t>187,9+50,936</t>
  </si>
  <si>
    <t>76</t>
  </si>
  <si>
    <t>611631001</t>
  </si>
  <si>
    <t>Spárování spárovací maltou vnitřních pohledových ploch stropů z cihel</t>
  </si>
  <si>
    <t>514764534</t>
  </si>
  <si>
    <t>77</t>
  </si>
  <si>
    <t>612142001</t>
  </si>
  <si>
    <t>Potažení vnitřních stěn sklovláknitým pletivem vtlačeným do tenkovrstvé hmoty</t>
  </si>
  <si>
    <t>-513569601</t>
  </si>
  <si>
    <t>m 107a</t>
  </si>
  <si>
    <t>(0,9+1,55)*0,83</t>
  </si>
  <si>
    <t>m 107b</t>
  </si>
  <si>
    <t>(2,125+0,9)*0,83</t>
  </si>
  <si>
    <t>m 108</t>
  </si>
  <si>
    <t>(1,125+1,55)*2*2,83-0,65*2,03*2-0,75*2,03</t>
  </si>
  <si>
    <t>m 109</t>
  </si>
  <si>
    <t>(2,075+1,65)*2,83-0,75*2,03+(1,1*2,83-0,85*2,03)*2</t>
  </si>
  <si>
    <t>m 110</t>
  </si>
  <si>
    <t>(0,9+2,075)*0,83</t>
  </si>
  <si>
    <t>m 106</t>
  </si>
  <si>
    <t>1,1*0,83*2</t>
  </si>
  <si>
    <t>m 105</t>
  </si>
  <si>
    <t>(1,15*2,83-0,85*2,03)*2</t>
  </si>
  <si>
    <t>1,125*2,83-0,75*2,03</t>
  </si>
  <si>
    <t>m 102</t>
  </si>
  <si>
    <t>1,15*2,83-0,85*2,03</t>
  </si>
  <si>
    <t>m 211</t>
  </si>
  <si>
    <t>4,5*3,25-0,85*2,03</t>
  </si>
  <si>
    <t>m 208</t>
  </si>
  <si>
    <t>(2,55+1,925+1,95)*3,25-0,85*2,03-0,75*2,03</t>
  </si>
  <si>
    <t>m 209</t>
  </si>
  <si>
    <t>(1,85+1,825)*2*1,25</t>
  </si>
  <si>
    <t>m 214</t>
  </si>
  <si>
    <t>(3,55+4)*3,25-0,85*2,03*3</t>
  </si>
  <si>
    <t>m 215</t>
  </si>
  <si>
    <t>(3,65+2,8)*3,25-0,85*2,03</t>
  </si>
  <si>
    <t>m 216</t>
  </si>
  <si>
    <t>(2,7+3,65)*3,25-0,85*2,03</t>
  </si>
  <si>
    <t>m 213</t>
  </si>
  <si>
    <t>(1,825+1,5)*2*1,25</t>
  </si>
  <si>
    <t>m 212</t>
  </si>
  <si>
    <t>(1,6*2+1,5)*3,25-0,85*2,03*2-0,75*2,03</t>
  </si>
  <si>
    <t>m 207</t>
  </si>
  <si>
    <t>2,15*3,25-0,85*2,03</t>
  </si>
  <si>
    <t>m 206</t>
  </si>
  <si>
    <t>2,2*3,25-0,85*2,03</t>
  </si>
  <si>
    <t>m 203</t>
  </si>
  <si>
    <t>4,1*3,25-0,85*2,03</t>
  </si>
  <si>
    <t>m 202</t>
  </si>
  <si>
    <t>(4,1+1,52+1,03+1,17+1,45)*3,25-0,85*2,03*2-0,75*2,03</t>
  </si>
  <si>
    <t>m 204</t>
  </si>
  <si>
    <t>(1,52+0,93+1,17)*1,23</t>
  </si>
  <si>
    <t>m 311</t>
  </si>
  <si>
    <t>4,575*2,6-0,85*2,03</t>
  </si>
  <si>
    <t>m 314, 315</t>
  </si>
  <si>
    <t>(2,95+2,55+4,275+2,55)*2,6-0,85*2,03-1,8*2*2</t>
  </si>
  <si>
    <t>m 316</t>
  </si>
  <si>
    <t>(1,9+4,6)*2,6-0,75*2,03-0,85*2,03</t>
  </si>
  <si>
    <t>m 313</t>
  </si>
  <si>
    <t>(2,45*2+1,8)*0,6</t>
  </si>
  <si>
    <t>m 309</t>
  </si>
  <si>
    <t>(1,875*2+1,825)*0,6</t>
  </si>
  <si>
    <t>m 308</t>
  </si>
  <si>
    <t>(2,775+1,925+1,975+4,75)*2,6-0,85*2,03*2-0,75*2,03</t>
  </si>
  <si>
    <t>m 306, 307</t>
  </si>
  <si>
    <t>(2,52+1,85+2,8+2,62)*2,6-0,85*2,03*3</t>
  </si>
  <si>
    <t>m 317</t>
  </si>
  <si>
    <t>(2,295+1,878*2)*2,6-0,65*2,03</t>
  </si>
  <si>
    <t>m 301</t>
  </si>
  <si>
    <t>(1,978+2,495+1,978)*2,6-0,65*2,03</t>
  </si>
  <si>
    <t>m 304</t>
  </si>
  <si>
    <t>(2,6+1,8+0,43+0,75)*0,6</t>
  </si>
  <si>
    <t>m 303</t>
  </si>
  <si>
    <t>(3,1+2,465)*2,6-0,85*2,03</t>
  </si>
  <si>
    <t>m 302</t>
  </si>
  <si>
    <t>(4,4+0,4)*2,6-0,85*2,03-0,75*2,03</t>
  </si>
  <si>
    <t>78</t>
  </si>
  <si>
    <t>612311131</t>
  </si>
  <si>
    <t>Potažení vnitřních stěn vápenným štukem tloušťky do 3 mm</t>
  </si>
  <si>
    <t>1118930230</t>
  </si>
  <si>
    <t>360,108</t>
  </si>
  <si>
    <t>79</t>
  </si>
  <si>
    <t>612321121</t>
  </si>
  <si>
    <t>Vápenocementová omítka hladká jednovrstvá vnitřních stěn nanášená ručně</t>
  </si>
  <si>
    <t>1526224464</t>
  </si>
  <si>
    <t>pod obklady</t>
  </si>
  <si>
    <t>159,192</t>
  </si>
  <si>
    <t>80</t>
  </si>
  <si>
    <t>612321141</t>
  </si>
  <si>
    <t>Vápenocementová omítka štuková dvouvrstvá vnitřních stěn nanášená ručně</t>
  </si>
  <si>
    <t>-2143039493</t>
  </si>
  <si>
    <t>m 103</t>
  </si>
  <si>
    <t>(4,15+5,3)*2*2,83</t>
  </si>
  <si>
    <t>(4,15+3,6)*2*2,83</t>
  </si>
  <si>
    <t>m 104</t>
  </si>
  <si>
    <t>(4+5,3)*2*4,33</t>
  </si>
  <si>
    <t>m 101</t>
  </si>
  <si>
    <t>(5,9*2+2,15)*2,83</t>
  </si>
  <si>
    <t>(3,6+6,75)*2*2,83</t>
  </si>
  <si>
    <t>(1,1+3,8)*2*2,83</t>
  </si>
  <si>
    <t>(1,1+2,75)*2*0,83</t>
  </si>
  <si>
    <t>(3,05+1,35+0,3+0,5)*2,83</t>
  </si>
  <si>
    <t>m 107, 110</t>
  </si>
  <si>
    <t>(0,9+1,55+0,9+2,125+2,075+0,9)*0,83</t>
  </si>
  <si>
    <t>(2,05+4,5+2,05)*3,25-1,25*2</t>
  </si>
  <si>
    <t>(4+3,55)*3,25-1,25*2</t>
  </si>
  <si>
    <t>(3,65+2,8)*3,25-1,25*2*2</t>
  </si>
  <si>
    <t>(3,6+4,5+1,65)*3,25-1,25*2-0,85*2,03</t>
  </si>
  <si>
    <t>1,825*1,25</t>
  </si>
  <si>
    <t>(1,5+1,6)*3,25-0,85*2,03</t>
  </si>
  <si>
    <t>(1,825+1,5)*1,25</t>
  </si>
  <si>
    <t>(3,65+2,7)*3,25-1,25*2</t>
  </si>
  <si>
    <t>(2,8+3,9+2,8)*3,25-1,25*2</t>
  </si>
  <si>
    <t>(1,5+2,15)*3,25-0,85*2,03*2</t>
  </si>
  <si>
    <t>m 205</t>
  </si>
  <si>
    <t>(1,5+1,55)*3,25-0,85*2,03</t>
  </si>
  <si>
    <t>m 201</t>
  </si>
  <si>
    <t>(6,95+4,55)*2*3,25+(2,95+0,6)*2*3,25-1,1*1*2-0,85*2,03*4</t>
  </si>
  <si>
    <t>(2,5+4,1+2,5)*3,25-1*2</t>
  </si>
  <si>
    <t>(2,2+3,7)*3,25-0,6*0,95*2</t>
  </si>
  <si>
    <t>(1,8+2,15)*1,25</t>
  </si>
  <si>
    <t>(1,55+1,5)*3,25</t>
  </si>
  <si>
    <t>1,75*3,25</t>
  </si>
  <si>
    <t>1,6*3,25</t>
  </si>
  <si>
    <t>4,575*1,12+2,8*2,5*2-(1,3*2)/2*2</t>
  </si>
  <si>
    <t>7,325*1,12+2,55*2,5*2-(1,3*1,9)/2*2-1,05*1,02*4</t>
  </si>
  <si>
    <t>(1,05+1,02*2)*0,25*4</t>
  </si>
  <si>
    <t>(3,58+1,655)*2,5-1,05*1,2*2+(1,05+1,2*2)*0,25*2</t>
  </si>
  <si>
    <t>1,825*0,5</t>
  </si>
  <si>
    <t>1,8*0,5</t>
  </si>
  <si>
    <t>m 312</t>
  </si>
  <si>
    <t>(1,5*2+2,35)*2,5-0,85*2,03*2</t>
  </si>
  <si>
    <t>(1,6+4,6+3,36)*2,5-0,85*2,03-0,6*1,2*2+(0,6+1,2*2)*0,25*2</t>
  </si>
  <si>
    <t>(2,35+3,95+7,15+3,6+2,305)*2,5-0,85*2,03*3-0,65*2,03</t>
  </si>
  <si>
    <t>m 306</t>
  </si>
  <si>
    <t>(1,85+2,52)*2,5-0,85*2,03</t>
  </si>
  <si>
    <t>m 305</t>
  </si>
  <si>
    <t>(1,85+0,9)*2*1-0,65*0,5</t>
  </si>
  <si>
    <t>m 307</t>
  </si>
  <si>
    <t>2,8*1,14+3,52*2,5-(1,3*2)/2+1,1*1,5</t>
  </si>
  <si>
    <t>2,3*0,5</t>
  </si>
  <si>
    <t>2,465*1,14+3,1*2,5-(1,3*2)/2-1,05*1,2+(1,05+1,2*2)*0,25</t>
  </si>
  <si>
    <t>4,8*1,14+3,2*2,5-1,05*1,2-(1,3*2)/2+(1,05+1,2*2)*0,25</t>
  </si>
  <si>
    <t>(3,6+0,4)*2,5-0,85*2,03-(1,3*2)/2</t>
  </si>
  <si>
    <t>81</t>
  </si>
  <si>
    <t>612325101</t>
  </si>
  <si>
    <t>Vápenocementová hrubá omítka rýh ve stěnách šířky do 150 mm</t>
  </si>
  <si>
    <t>-1471924497</t>
  </si>
  <si>
    <t>450*0,15</t>
  </si>
  <si>
    <t>82</t>
  </si>
  <si>
    <t>612325302</t>
  </si>
  <si>
    <t>Vápenocementová štuková omítka ostění nebo nadpraží</t>
  </si>
  <si>
    <t>-645748664</t>
  </si>
  <si>
    <t>(1,05+1,02*2)*0,25*6</t>
  </si>
  <si>
    <t>(0,6+1,2*2)*0,25*2+(1,05+1,2*2)*0,25*4</t>
  </si>
  <si>
    <t>(1,2+2,23*2)*0,25+(1,5+2,43*2)*0,25</t>
  </si>
  <si>
    <t>83</t>
  </si>
  <si>
    <t>619991011</t>
  </si>
  <si>
    <t>Obalení konstrukcí a prvků fólií přilepenou lepící páskou</t>
  </si>
  <si>
    <t>1792133601</t>
  </si>
  <si>
    <t>výplně otvorů</t>
  </si>
  <si>
    <t>1,4*1,15*3+1,1*1*4+1,1*1,15*2+0,75*0,7+1*1</t>
  </si>
  <si>
    <t>1,25*2*7+0,6*0,95*2+1*2+1,05*1,02*6+0,6*1,2*2</t>
  </si>
  <si>
    <t>1,05*1,2*4+1,2*2,23+1,5*2,43</t>
  </si>
  <si>
    <t>84</t>
  </si>
  <si>
    <t>619995001</t>
  </si>
  <si>
    <t>Začištění omítek kolem oken, dveří, podlah nebo obkladů</t>
  </si>
  <si>
    <t>-1477020441</t>
  </si>
  <si>
    <t>(1,4+1,15*2)*3+(1,1+1*2)*4</t>
  </si>
  <si>
    <t>(1+1,15*2)*2+(0,75+0,7*2)</t>
  </si>
  <si>
    <t>1*3+(1,25+2*2)*7+(0,6+0,9*2)*2+(1+2*2)</t>
  </si>
  <si>
    <t>(1,2+2,23*2)+(1,5+2,43*2)</t>
  </si>
  <si>
    <t>(1,8+2*2)*2+(0,9+1,8*2)*2</t>
  </si>
  <si>
    <t>(1,15+2,03*2)+(1,1+2,03*2)</t>
  </si>
  <si>
    <t>85</t>
  </si>
  <si>
    <t>622142001</t>
  </si>
  <si>
    <t>Potažení vnějších stěn sklovláknitým pletivem vtlačeným do tenkovrstvé hmoty</t>
  </si>
  <si>
    <t>906306125</t>
  </si>
  <si>
    <t>sokl</t>
  </si>
  <si>
    <t>5,7*(1+0,8)*0,5+3,2*1,7+2*(0,5+1,7)*0,5</t>
  </si>
  <si>
    <t>6*(1,7+0,8)*0,5+5,4*0,8+(2,9*2+4,7*2)*0,8-1,1*0,2*2</t>
  </si>
  <si>
    <t>6*0,8+5,2*(0,8+1,3)*0,5-1,2*0,8</t>
  </si>
  <si>
    <t>86</t>
  </si>
  <si>
    <t>622143004</t>
  </si>
  <si>
    <t>Montáž omítkových samolepících začišťovacích profilů (APU lišt)</t>
  </si>
  <si>
    <t>2068631750</t>
  </si>
  <si>
    <t>vnitřní</t>
  </si>
  <si>
    <t>132,16</t>
  </si>
  <si>
    <t>venkovní</t>
  </si>
  <si>
    <t>87</t>
  </si>
  <si>
    <t>590515180</t>
  </si>
  <si>
    <t>začišťovací páska okenní PVC profil 9 mm APU lišta</t>
  </si>
  <si>
    <t>484652472</t>
  </si>
  <si>
    <t>88</t>
  </si>
  <si>
    <t>622221121</t>
  </si>
  <si>
    <t>Montáž kontaktního zateplení vnějších stěn z minerální vlny s kolmou orientací tl do 120 mm</t>
  </si>
  <si>
    <t>-48185766</t>
  </si>
  <si>
    <t>JZ</t>
  </si>
  <si>
    <t>13*(8,03+0,28)+9,3*1,3+3,6*1,3*0,5*2</t>
  </si>
  <si>
    <t>-1,4*1,15*2-1,5*2,13-1,25*2*3-1,05*1,02*6</t>
  </si>
  <si>
    <t>JV</t>
  </si>
  <si>
    <t>11*6,5+6*0,8+5*0,8*0,5+11*3,8*0,5</t>
  </si>
  <si>
    <t>-1,1*1*2-1,25*2*2-1,1*1*2-0,6*1,2*2</t>
  </si>
  <si>
    <t>4,7*6-1,1*1,15-1*2</t>
  </si>
  <si>
    <t>SV</t>
  </si>
  <si>
    <t>7,2*6+7,2*2,4*0,5+2,9*6*2</t>
  </si>
  <si>
    <t>-1,1*0,85-1*0,7-1,25*2-1,05*1,2*2</t>
  </si>
  <si>
    <t>SZ</t>
  </si>
  <si>
    <t>4,7*6</t>
  </si>
  <si>
    <t>-1,2*2,32-1,45*1,15-0,75*0,7*2</t>
  </si>
  <si>
    <t>-1,2*2-0,6*0,95*3-1,05*1,2*2</t>
  </si>
  <si>
    <t>89</t>
  </si>
  <si>
    <t>631515150</t>
  </si>
  <si>
    <t>deska minerální izolační  tl. 120 mm</t>
  </si>
  <si>
    <t>-86253290</t>
  </si>
  <si>
    <t>90</t>
  </si>
  <si>
    <t>622222001</t>
  </si>
  <si>
    <t>Montáž kontaktního zateplení vnějšího ostění hl. špalety do 200 mm z minerální vlny tl do 40 mm</t>
  </si>
  <si>
    <t>-1122801586</t>
  </si>
  <si>
    <t>(1,4+1,15*2)*3</t>
  </si>
  <si>
    <t>(1,1+1*2)*4</t>
  </si>
  <si>
    <t>(1,1+1,15*2)*2</t>
  </si>
  <si>
    <t>(0,75+0,7*2)</t>
  </si>
  <si>
    <t>(1,25+2*2)*7</t>
  </si>
  <si>
    <t>(0,6+0,95*2)*2</t>
  </si>
  <si>
    <t>(1+2*2)</t>
  </si>
  <si>
    <t>(1,05+1,02*2)*6</t>
  </si>
  <si>
    <t>(0,6+1,2*2)*2</t>
  </si>
  <si>
    <t>(1,05+1,2*2)*4</t>
  </si>
  <si>
    <t>(1,2+2,23*2)</t>
  </si>
  <si>
    <t>(1,5+2,43*2)</t>
  </si>
  <si>
    <t>91</t>
  </si>
  <si>
    <t>631515180</t>
  </si>
  <si>
    <t>deska minerální izolační  tl. 40 mm</t>
  </si>
  <si>
    <t>1250020279</t>
  </si>
  <si>
    <t>92</t>
  </si>
  <si>
    <t>622252001</t>
  </si>
  <si>
    <t>Montáž zakládacích soklových lišt kontaktního zateplení</t>
  </si>
  <si>
    <t>1487745122</t>
  </si>
  <si>
    <t>93</t>
  </si>
  <si>
    <t>590516490</t>
  </si>
  <si>
    <t>lišta soklová Al s okapničkou, zakládací U 12 cm, 0,95/200 cm</t>
  </si>
  <si>
    <t>-617923811</t>
  </si>
  <si>
    <t>94</t>
  </si>
  <si>
    <t>622252002</t>
  </si>
  <si>
    <t>Montáž ostatních lišt kontaktního zateplení</t>
  </si>
  <si>
    <t>-705817502</t>
  </si>
  <si>
    <t>rohová</t>
  </si>
  <si>
    <t>6*2+6,4+7,2+1,2*2+7,3+6,4</t>
  </si>
  <si>
    <t>95</t>
  </si>
  <si>
    <t>590514800</t>
  </si>
  <si>
    <t>lišta rohová Al 10/10 cm s tkaninou bal. 2,5 m</t>
  </si>
  <si>
    <t>349133207</t>
  </si>
  <si>
    <t>96</t>
  </si>
  <si>
    <t>622511111</t>
  </si>
  <si>
    <t>Tenkovrstvá akrylátová mozaiková střednězrnná omítka včetně penetrace vnějších stěn</t>
  </si>
  <si>
    <t>-1575153047</t>
  </si>
  <si>
    <t>97</t>
  </si>
  <si>
    <t>629991012</t>
  </si>
  <si>
    <t>Zakrytí výplní otvorů fólií přilepenou na začišťovací lišty</t>
  </si>
  <si>
    <t>1847542583</t>
  </si>
  <si>
    <t>98</t>
  </si>
  <si>
    <t>631311123</t>
  </si>
  <si>
    <t>Mazanina tl do 120 mm z betonu prostého bez zvýšených nároků na prostředí tř. C 12/15</t>
  </si>
  <si>
    <t>-875418771</t>
  </si>
  <si>
    <t>116,89*0,1</t>
  </si>
  <si>
    <t>99</t>
  </si>
  <si>
    <t>631319012</t>
  </si>
  <si>
    <t>Příplatek k mazanině tl do 120 mm za přehlazení povrchu</t>
  </si>
  <si>
    <t>1106291530</t>
  </si>
  <si>
    <t>631362021</t>
  </si>
  <si>
    <t>Výztuž mazanin svařovanými sítěmi Kari</t>
  </si>
  <si>
    <t>834134657</t>
  </si>
  <si>
    <t>116,89*4,952*0,001</t>
  </si>
  <si>
    <t>101</t>
  </si>
  <si>
    <t>632441114</t>
  </si>
  <si>
    <t>Potěr anhydritový samonivelační tl do 50 mm ze suchých směsí</t>
  </si>
  <si>
    <t>913969625</t>
  </si>
  <si>
    <t>116,89</t>
  </si>
  <si>
    <t>139,94</t>
  </si>
  <si>
    <t>102</t>
  </si>
  <si>
    <t>632451022</t>
  </si>
  <si>
    <t>Vyrovnávací potěr tl do 30 mm z MC 15 provedený v pásu</t>
  </si>
  <si>
    <t>-1025270886</t>
  </si>
  <si>
    <t>parapety</t>
  </si>
  <si>
    <t>(1,4*3+1,1*6+0,75+1+1,25*7+0,6*2+1+1,05*6+0,6*2+1,05*4)*0,45</t>
  </si>
  <si>
    <t>6,427*0,45*2+5,3*0,45*2</t>
  </si>
  <si>
    <t>103</t>
  </si>
  <si>
    <t>637121112</t>
  </si>
  <si>
    <t>Okapový chodník z kačírku tl 150 mm s udusáním</t>
  </si>
  <si>
    <t>2139243844</t>
  </si>
  <si>
    <t>5,5*0,6</t>
  </si>
  <si>
    <t>2,9*0,6+4,7*0,6</t>
  </si>
  <si>
    <t>8,4*0,6+4,7*0,6+2,9*0,6</t>
  </si>
  <si>
    <t>4,3*0,6</t>
  </si>
  <si>
    <t>104</t>
  </si>
  <si>
    <t>941111121</t>
  </si>
  <si>
    <t>Montáž lešení řadového trubkového lehkého s podlahami zatížení do 200 kg/m2 š do 1,2 m v do 10 m</t>
  </si>
  <si>
    <t>239325753</t>
  </si>
  <si>
    <t>680</t>
  </si>
  <si>
    <t>105</t>
  </si>
  <si>
    <t>941111221</t>
  </si>
  <si>
    <t>Příplatek k lešení řadovému trubkovému lehkému s podlahami š 1,2 m v 10 m za první a ZKD den použití</t>
  </si>
  <si>
    <t>17467608</t>
  </si>
  <si>
    <t>680*90</t>
  </si>
  <si>
    <t>106</t>
  </si>
  <si>
    <t>941111821</t>
  </si>
  <si>
    <t>Demontáž lešení řadového trubkového lehkého s podlahami zatížení do 200 kg/m2 š do 1,2 m v do 10 m</t>
  </si>
  <si>
    <t>-57949294</t>
  </si>
  <si>
    <t>107</t>
  </si>
  <si>
    <t>949101111</t>
  </si>
  <si>
    <t>Lešení pomocné pro objekty pozemních staveb s lešeňovou podlahou v do 1,9 m zatížení do 150 kg/m2</t>
  </si>
  <si>
    <t>-1824540840</t>
  </si>
  <si>
    <t>240</t>
  </si>
  <si>
    <t>108</t>
  </si>
  <si>
    <t>952901111</t>
  </si>
  <si>
    <t>Vyčištění budov bytové a občanské výstavby při výšce podlaží do 4 m</t>
  </si>
  <si>
    <t>1145259070</t>
  </si>
  <si>
    <t>116,89+131,19+139,94</t>
  </si>
  <si>
    <t>109</t>
  </si>
  <si>
    <t>962031132</t>
  </si>
  <si>
    <t>Bourání příček z cihel pálených na MVC tl do 100 mm</t>
  </si>
  <si>
    <t>-612542633</t>
  </si>
  <si>
    <t>4,1*3,4+2,45*3,4*2+1,9*3,4-0,6*1,97*3-0,8*1,97</t>
  </si>
  <si>
    <t>110</t>
  </si>
  <si>
    <t>962032231</t>
  </si>
  <si>
    <t>Bourání zdiva z cihel pálených nebo vápenopískových na MV nebo MVC přes 1 m3</t>
  </si>
  <si>
    <t>1449910807</t>
  </si>
  <si>
    <t>(14,65+13+5,6)*0,45*0,45</t>
  </si>
  <si>
    <t>5,25*0,6*0,45+2,4*0,45*0,45+(5,35+4,2)*0,75*0,45</t>
  </si>
  <si>
    <t>7,2*0,6*0,45+4,1*0,6*0,45+4,1*0,45*0,45</t>
  </si>
  <si>
    <t>111</t>
  </si>
  <si>
    <t>962032631</t>
  </si>
  <si>
    <t>Bourání zdiva komínového nad střechou z cihel na MV nebo MVC</t>
  </si>
  <si>
    <t>1315419889</t>
  </si>
  <si>
    <t>(0,75*0,75*12,2)*2</t>
  </si>
  <si>
    <t>0,75*0,75*13,87</t>
  </si>
  <si>
    <t>112</t>
  </si>
  <si>
    <t>965042131</t>
  </si>
  <si>
    <t>Bourání podkladů pod dlažby nebo mazanin betonových nebo z litého asfaltu tl do 100 mm pl do 4 m2</t>
  </si>
  <si>
    <t>1147766867</t>
  </si>
  <si>
    <t>36,98*0,05</t>
  </si>
  <si>
    <t>(3,9*2,4+1,9*0,35+1,4*0,5)*0,05</t>
  </si>
  <si>
    <t>(40,88+25,87+17,23+14,76+1,96+5,15+2,45)*0,05</t>
  </si>
  <si>
    <t>113</t>
  </si>
  <si>
    <t>965043321</t>
  </si>
  <si>
    <t>Bourání podkladů pod dlažby betonových s potěrem nebo teracem tl do 100 mm pl do 1 m2</t>
  </si>
  <si>
    <t>236484502</t>
  </si>
  <si>
    <t>základ schody</t>
  </si>
  <si>
    <t>1,575*0,6*0,1</t>
  </si>
  <si>
    <t>114</t>
  </si>
  <si>
    <t>965081223</t>
  </si>
  <si>
    <t>Bourání podlah z dlaždic keramických nebo xylolitových tl přes 10 mm plochy přes 1 m2</t>
  </si>
  <si>
    <t>1794042899</t>
  </si>
  <si>
    <t>36,98</t>
  </si>
  <si>
    <t>3,9*2,4+1,9*0,35+1,4*0,5</t>
  </si>
  <si>
    <t>1,96+5,15+2,45</t>
  </si>
  <si>
    <t>115</t>
  </si>
  <si>
    <t>968062354</t>
  </si>
  <si>
    <t>Vybourání dřevěných rámů oken dvojitých včetně křídel pl do 1 m2</t>
  </si>
  <si>
    <t>-1695891792</t>
  </si>
  <si>
    <t>1*1+0,75*0,7*2</t>
  </si>
  <si>
    <t>116</t>
  </si>
  <si>
    <t>968062355</t>
  </si>
  <si>
    <t>Vybourání dřevěných rámů oken dvojitých včetně křídel pl do 2 m2</t>
  </si>
  <si>
    <t>-770051934</t>
  </si>
  <si>
    <t>1,1*1*2+1,4*1,15*4+1,1*1,15*2</t>
  </si>
  <si>
    <t>117</t>
  </si>
  <si>
    <t>968072455</t>
  </si>
  <si>
    <t>Vybourání kovových dveřních zárubní pl do 2 m2</t>
  </si>
  <si>
    <t>-94200945</t>
  </si>
  <si>
    <t>0,9*1,8+0,9*1,97</t>
  </si>
  <si>
    <t>0,8*1,97*5+0,9*1,97+0,6*1,97*3</t>
  </si>
  <si>
    <t>118</t>
  </si>
  <si>
    <t>968072456</t>
  </si>
  <si>
    <t>Vybourání kovových dveřních zárubní pl přes 2 m2</t>
  </si>
  <si>
    <t>-206310629</t>
  </si>
  <si>
    <t>1,1*2,35+1,4*2,6</t>
  </si>
  <si>
    <t>119</t>
  </si>
  <si>
    <t>971033641</t>
  </si>
  <si>
    <t>Vybourání otvorů ve zdivu cihelném pl do 4 m2 na MVC nebo MV tl do 300 mm</t>
  </si>
  <si>
    <t>875144817</t>
  </si>
  <si>
    <t>1*2,87*0,3*2</t>
  </si>
  <si>
    <t>120</t>
  </si>
  <si>
    <t>971033651</t>
  </si>
  <si>
    <t>Vybourání otvorů ve zdivu cihelném pl do 4 m2 na MVC nebo MV tl do 600 mm</t>
  </si>
  <si>
    <t>691270862</t>
  </si>
  <si>
    <t>0,75*2*0,45</t>
  </si>
  <si>
    <t>121</t>
  </si>
  <si>
    <t>973031344</t>
  </si>
  <si>
    <t>Vysekání kapes ve zdivu cihelném na MV nebo MVC pl do 0,25 m2 hl do 150 mm</t>
  </si>
  <si>
    <t>-1569306270</t>
  </si>
  <si>
    <t>schodiště I160</t>
  </si>
  <si>
    <t>122</t>
  </si>
  <si>
    <t>973031812</t>
  </si>
  <si>
    <t>Vysekání kapes ve zdivu cihelném na MV nebo MVC pro zavázání příček tl do 100 mm</t>
  </si>
  <si>
    <t>-874417342</t>
  </si>
  <si>
    <t>2,83*15</t>
  </si>
  <si>
    <t>3,42*13</t>
  </si>
  <si>
    <t>123</t>
  </si>
  <si>
    <t>973031824</t>
  </si>
  <si>
    <t>Vysekání kapes ve zdivu cihelném na MV nebo MVC pro zavázání zdí tl do 300 mm</t>
  </si>
  <si>
    <t>-1998195573</t>
  </si>
  <si>
    <t>2*2*4</t>
  </si>
  <si>
    <t>3,42*4</t>
  </si>
  <si>
    <t>124</t>
  </si>
  <si>
    <t>973031825</t>
  </si>
  <si>
    <t>Vysekání kapes ve zdivu cihelném na MV nebo MVC pro zavázání zdí tl do 450 mm</t>
  </si>
  <si>
    <t>799882027</t>
  </si>
  <si>
    <t>1,25+2*2+0,75+2</t>
  </si>
  <si>
    <t>125</t>
  </si>
  <si>
    <t>978011191</t>
  </si>
  <si>
    <t>Otlučení vnitřní vápenné nebo vápenocementové omítky stropů v rozsahu do 100 %</t>
  </si>
  <si>
    <t>952745573</t>
  </si>
  <si>
    <t>126</t>
  </si>
  <si>
    <t>978013191</t>
  </si>
  <si>
    <t>Otlučení vnitřní vápenné nebo vápenocementové omítky stěn stěn v rozsahu do 100 %</t>
  </si>
  <si>
    <t>-1741644689</t>
  </si>
  <si>
    <t>838,14</t>
  </si>
  <si>
    <t>127</t>
  </si>
  <si>
    <t>978059541</t>
  </si>
  <si>
    <t>Odsekání a odebrání obkladů stěn z vnitřních obkládaček plochy přes 1 m2</t>
  </si>
  <si>
    <t>2066916929</t>
  </si>
  <si>
    <t>m.č. 207</t>
  </si>
  <si>
    <t>(2,1+2,45)*2*1,4-0,6*1,4</t>
  </si>
  <si>
    <t>128</t>
  </si>
  <si>
    <t>985132311</t>
  </si>
  <si>
    <t>Ruční dočištění ploch líce kleneb a podhledů ocelových kartáči</t>
  </si>
  <si>
    <t>-811774871</t>
  </si>
  <si>
    <t>129</t>
  </si>
  <si>
    <t>985142112</t>
  </si>
  <si>
    <t>Vysekání spojovací hmoty ze spár zdiva hl do 40 mm dl do 12 m/m2</t>
  </si>
  <si>
    <t>-551170841</t>
  </si>
  <si>
    <t>130</t>
  </si>
  <si>
    <t>985233121</t>
  </si>
  <si>
    <t>Úprava spár po spárování zdiva uhlazením spára dl do 12 m/m2</t>
  </si>
  <si>
    <t>-1235689236</t>
  </si>
  <si>
    <t>131</t>
  </si>
  <si>
    <t>pol. 1</t>
  </si>
  <si>
    <t>Demontáž a likvidace kachlových kamen</t>
  </si>
  <si>
    <t>hod.</t>
  </si>
  <si>
    <t>-1576503136</t>
  </si>
  <si>
    <t>132</t>
  </si>
  <si>
    <t>pol. 2</t>
  </si>
  <si>
    <t>Vybourání a likvidace koupelnové vany</t>
  </si>
  <si>
    <t>-1221862366</t>
  </si>
  <si>
    <t>133</t>
  </si>
  <si>
    <t>997013213</t>
  </si>
  <si>
    <t>Vnitrostaveništní doprava suti a vybouraných hmot pro budovy v do 12 m ručně</t>
  </si>
  <si>
    <t>-1876605994</t>
  </si>
  <si>
    <t>134</t>
  </si>
  <si>
    <t>997013501</t>
  </si>
  <si>
    <t>Odvoz suti a vybouraných hmot na skládku nebo meziskládku do 1 km se složením</t>
  </si>
  <si>
    <t>-763752036</t>
  </si>
  <si>
    <t>135</t>
  </si>
  <si>
    <t>997013509</t>
  </si>
  <si>
    <t>Příplatek k odvozu suti a vybouraných hmot na skládku ZKD 1 km přes 1 km</t>
  </si>
  <si>
    <t>-739366043</t>
  </si>
  <si>
    <t>136</t>
  </si>
  <si>
    <t>997013801</t>
  </si>
  <si>
    <t>Poplatek za uložení stavebního betonového odpadu na skládce (skládkovné)</t>
  </si>
  <si>
    <t>523283965</t>
  </si>
  <si>
    <t>137</t>
  </si>
  <si>
    <t>998018002</t>
  </si>
  <si>
    <t>Přesun hmot ruční pro budovy v do 12 m</t>
  </si>
  <si>
    <t>-1255051926</t>
  </si>
  <si>
    <t>138</t>
  </si>
  <si>
    <t>711111001</t>
  </si>
  <si>
    <t>Provedení izolace proti zemní vlhkosti vodorovné za studena nátěrem penetračním</t>
  </si>
  <si>
    <t>-2044110074</t>
  </si>
  <si>
    <t>139</t>
  </si>
  <si>
    <t>111631510</t>
  </si>
  <si>
    <t>lak asfaltový  bal 9 kg</t>
  </si>
  <si>
    <t>kg</t>
  </si>
  <si>
    <t>1204364556</t>
  </si>
  <si>
    <t>140</t>
  </si>
  <si>
    <t>711141559</t>
  </si>
  <si>
    <t>Provedení izolace proti zemní vlhkosti pásy přitavením vodorovné NAIP</t>
  </si>
  <si>
    <t>-1267586594</t>
  </si>
  <si>
    <t>116,89*2</t>
  </si>
  <si>
    <t>141</t>
  </si>
  <si>
    <t>628321340</t>
  </si>
  <si>
    <t>pás těžký asfaltovaný  MINERÁLNÍ</t>
  </si>
  <si>
    <t>-1074327596</t>
  </si>
  <si>
    <t>116,89*1,1</t>
  </si>
  <si>
    <t>142</t>
  </si>
  <si>
    <t>628361100</t>
  </si>
  <si>
    <t>pás těžký asfaltovaný s  Al S 40 vložkou</t>
  </si>
  <si>
    <t>1838018498</t>
  </si>
  <si>
    <t>143</t>
  </si>
  <si>
    <t>711161511</t>
  </si>
  <si>
    <t>Izolace fóliemi nopovými pro sanaci vlhkých stěn nebo soklů zatížitelnost 70 kN/m2</t>
  </si>
  <si>
    <t>151156747</t>
  </si>
  <si>
    <t>5,5*1,02*0,5</t>
  </si>
  <si>
    <t>2,9*1,12+4,7*(1,12+1,52)*0,5</t>
  </si>
  <si>
    <t>8,4*1,62+4,7*(1,62+1,12)*0,5+2,9*1,12</t>
  </si>
  <si>
    <t>4,3*1,12*0,5</t>
  </si>
  <si>
    <t>144</t>
  </si>
  <si>
    <t>711493111</t>
  </si>
  <si>
    <t>Izolace proti podpovrchové a tlakové vodě vodorovná  těsnicí kaší 2K</t>
  </si>
  <si>
    <t>-279062117</t>
  </si>
  <si>
    <t>1,91</t>
  </si>
  <si>
    <t>1,4</t>
  </si>
  <si>
    <t>1,74</t>
  </si>
  <si>
    <t>1,87</t>
  </si>
  <si>
    <t>3,03</t>
  </si>
  <si>
    <t>3,64</t>
  </si>
  <si>
    <t>3,38</t>
  </si>
  <si>
    <t>2,74</t>
  </si>
  <si>
    <t>4,38</t>
  </si>
  <si>
    <t>1,76</t>
  </si>
  <si>
    <t>3,42</t>
  </si>
  <si>
    <t>3,37</t>
  </si>
  <si>
    <t>145</t>
  </si>
  <si>
    <t>711493121</t>
  </si>
  <si>
    <t>Izolace proti podpovrchové a tlakové vodě svislá  těsnicí kaší 2K</t>
  </si>
  <si>
    <t>-393777449</t>
  </si>
  <si>
    <t>(1+1)*2</t>
  </si>
  <si>
    <t>146</t>
  </si>
  <si>
    <t>711792112</t>
  </si>
  <si>
    <t>Izolace proti zemní vlhkosti připevnění koutové tvarovky  k folii páskou</t>
  </si>
  <si>
    <t>-1850295767</t>
  </si>
  <si>
    <t>(2,25+0,9)*2</t>
  </si>
  <si>
    <t>(1,55+0,9)*2</t>
  </si>
  <si>
    <t>(1,55+1,125)*2</t>
  </si>
  <si>
    <t>(2,075+0,9)*2</t>
  </si>
  <si>
    <t>(2,75+1,1)*2</t>
  </si>
  <si>
    <t>(2,15+1,8)*2+2</t>
  </si>
  <si>
    <t>(1,85+1,825)*2+2</t>
  </si>
  <si>
    <t>(1,825+1,05)*2+2</t>
  </si>
  <si>
    <t>(2,6+1,8)*2+2</t>
  </si>
  <si>
    <t>(1,85+0,9)*2+2</t>
  </si>
  <si>
    <t>(1,875+1,825)*2+2</t>
  </si>
  <si>
    <t>(2,45+1,8)*2+2</t>
  </si>
  <si>
    <t>147</t>
  </si>
  <si>
    <t>998711202</t>
  </si>
  <si>
    <t>Přesun hmot procentní pro izolace proti vodě, vlhkosti a plynům v objektech v do 12 m</t>
  </si>
  <si>
    <t>%</t>
  </si>
  <si>
    <t>-599221982</t>
  </si>
  <si>
    <t>148</t>
  </si>
  <si>
    <t>713111121</t>
  </si>
  <si>
    <t>Montáž izolace tepelné spodem stropů s uchycením drátem rohoží, pásů, dílců, desek</t>
  </si>
  <si>
    <t>-182574092</t>
  </si>
  <si>
    <t>(12,1*7+4,75*6,3)</t>
  </si>
  <si>
    <t>2,5*9,6</t>
  </si>
  <si>
    <t>4,7*3*2</t>
  </si>
  <si>
    <t>(2,7+2,8+1,3+1,3)*3+(3,4*3)*0,5*2*2</t>
  </si>
  <si>
    <t>bok vikýře</t>
  </si>
  <si>
    <t>(4*1,2*0,5*2)</t>
  </si>
  <si>
    <t>149</t>
  </si>
  <si>
    <t>713111122</t>
  </si>
  <si>
    <t>Montáž izolace tepelné spodem stropů s přibitím rohoží, pásů, dílců, desek</t>
  </si>
  <si>
    <t>-1597970111</t>
  </si>
  <si>
    <t>150</t>
  </si>
  <si>
    <t>631537170</t>
  </si>
  <si>
    <t>deska izolační  600x1000x60 mm</t>
  </si>
  <si>
    <t>1477235827</t>
  </si>
  <si>
    <t>216,325*1,1</t>
  </si>
  <si>
    <t>151</t>
  </si>
  <si>
    <t>631537010</t>
  </si>
  <si>
    <t>deska izolační  600x1000x180 mm</t>
  </si>
  <si>
    <t>-791524338</t>
  </si>
  <si>
    <t>152</t>
  </si>
  <si>
    <t>713121111</t>
  </si>
  <si>
    <t>Montáž izolace tepelné podlah volně kladenými rohožemi, pásy, dílci, deskami 1 vrstva</t>
  </si>
  <si>
    <t>-227950455</t>
  </si>
  <si>
    <t>153</t>
  </si>
  <si>
    <t>283723090</t>
  </si>
  <si>
    <t>deska z pěnového polystyrenu EPS 100 S 1000 x 500 x 100 mm</t>
  </si>
  <si>
    <t>-1427849807</t>
  </si>
  <si>
    <t>lambda=0,037 [W / m K]</t>
  </si>
  <si>
    <t>116,89*1,02</t>
  </si>
  <si>
    <t>154</t>
  </si>
  <si>
    <t>283723010</t>
  </si>
  <si>
    <t>deska z pěnového polystyrenu EPS 100 S 1000 x 500 x 20 mm</t>
  </si>
  <si>
    <t>149275248</t>
  </si>
  <si>
    <t>(131,19+139,94)*1,02</t>
  </si>
  <si>
    <t>155</t>
  </si>
  <si>
    <t>713291132</t>
  </si>
  <si>
    <t>Montáž izolace tepelné parotěsné zábrany stropů vrchem fólií</t>
  </si>
  <si>
    <t>321876568</t>
  </si>
  <si>
    <t>156</t>
  </si>
  <si>
    <t>283292600</t>
  </si>
  <si>
    <t>fólie hořlavá parotěsná  140 g/m2</t>
  </si>
  <si>
    <t>1584819049</t>
  </si>
  <si>
    <t>157</t>
  </si>
  <si>
    <t>998713202</t>
  </si>
  <si>
    <t>Přesun hmot procentní pro izolace tepelné v objektech v do 12 m</t>
  </si>
  <si>
    <t>1498841937</t>
  </si>
  <si>
    <t>158</t>
  </si>
  <si>
    <t>721</t>
  </si>
  <si>
    <t>Vnitřní vodoinstalace, kanalizace, zařizovací předměty</t>
  </si>
  <si>
    <t>733135129</t>
  </si>
  <si>
    <t>159</t>
  </si>
  <si>
    <t>731</t>
  </si>
  <si>
    <t>Ústřední vytápění, systémové podlahové desky tl. 50 mm, viz. samostatný výkaz</t>
  </si>
  <si>
    <t>406218766</t>
  </si>
  <si>
    <t>160</t>
  </si>
  <si>
    <t>730.1</t>
  </si>
  <si>
    <t>Dod + mont tepelné čerpadlo, rozvody</t>
  </si>
  <si>
    <t>-264355872</t>
  </si>
  <si>
    <t>161</t>
  </si>
  <si>
    <t>761611213</t>
  </si>
  <si>
    <t>Okno zděné ze skleněných tvárnic 190x190x80 mm bezbarvých matovaných dezén vlna</t>
  </si>
  <si>
    <t>-521693369</t>
  </si>
  <si>
    <t>0,6*1</t>
  </si>
  <si>
    <t>0,8*0,8</t>
  </si>
  <si>
    <t>162</t>
  </si>
  <si>
    <t>998761102</t>
  </si>
  <si>
    <t>Přesun hmot tonážní pro konstrukce sklobetonové v objektech v do 12 m</t>
  </si>
  <si>
    <t>680208057</t>
  </si>
  <si>
    <t>163</t>
  </si>
  <si>
    <t>762081150</t>
  </si>
  <si>
    <t>Hoblování hraněného řeziva ve staveništní dílně</t>
  </si>
  <si>
    <t>958752508</t>
  </si>
  <si>
    <t>0,1*0,18*88</t>
  </si>
  <si>
    <t>164</t>
  </si>
  <si>
    <t>762083121</t>
  </si>
  <si>
    <t>Impregnace řeziva proti dřevokaznému hmyzu, houbám a plísním máčením třída ohrožení 1 a 2</t>
  </si>
  <si>
    <t>-924607897</t>
  </si>
  <si>
    <t>bednění</t>
  </si>
  <si>
    <t>280*0,024</t>
  </si>
  <si>
    <t>krov</t>
  </si>
  <si>
    <t>13,275</t>
  </si>
  <si>
    <t>latění</t>
  </si>
  <si>
    <t>280*4,5*0,04*0,06</t>
  </si>
  <si>
    <t>165</t>
  </si>
  <si>
    <t>762085103</t>
  </si>
  <si>
    <t>Montáž kotevních želez, příložek, patek nebo táhel</t>
  </si>
  <si>
    <t>-727526247</t>
  </si>
  <si>
    <t>166</t>
  </si>
  <si>
    <t>130102400</t>
  </si>
  <si>
    <t>tyč ocelová plochá, v jakosti 11 375, 60 x 5  mm</t>
  </si>
  <si>
    <t>-229738028</t>
  </si>
  <si>
    <t>Hmotnost: 2,59 kg/m</t>
  </si>
  <si>
    <t>2,36*1*31*1,08*0,001</t>
  </si>
  <si>
    <t>167</t>
  </si>
  <si>
    <t>762214811</t>
  </si>
  <si>
    <t>Demontáž schodiště přímočarého nebo křivočarého š do 1,5 m s podstupnicemi</t>
  </si>
  <si>
    <t>-893830931</t>
  </si>
  <si>
    <t>3,5*2+4</t>
  </si>
  <si>
    <t>168</t>
  </si>
  <si>
    <t>762331813</t>
  </si>
  <si>
    <t>Demontáž vázaných kcí krovů z hranolů průřezové plochy do 288 cm2</t>
  </si>
  <si>
    <t>-240377547</t>
  </si>
  <si>
    <t>35,6+6,8*6+1,8*3+4,5+5,1+4,95*2+3,6*2+3,25*4</t>
  </si>
  <si>
    <t>5,8*16+8,9*11+8,1*21</t>
  </si>
  <si>
    <t>169</t>
  </si>
  <si>
    <t>762332131</t>
  </si>
  <si>
    <t>Montáž vázaných kcí krovů pravidelných z hraněného řeziva průřezové plochy do 120 cm2</t>
  </si>
  <si>
    <t>517621901</t>
  </si>
  <si>
    <t>9,4*18+7*6+3,3*12</t>
  </si>
  <si>
    <t>170</t>
  </si>
  <si>
    <t>762332132</t>
  </si>
  <si>
    <t>Montáž vázaných kcí krovů pravidelných z hraněného řeziva průřezové plochy do 224 cm2</t>
  </si>
  <si>
    <t>2051651308</t>
  </si>
  <si>
    <t>35,6+4,95*2+3,6*2+3,25*4+1,6*12</t>
  </si>
  <si>
    <t>5,8*16+8,9*18+8,1*21+1,8</t>
  </si>
  <si>
    <t>171</t>
  </si>
  <si>
    <t>762332134</t>
  </si>
  <si>
    <t>Montáž vázaných kcí krovů pravidelných z hraněného řeziva průřezové plochy do 450 cm2</t>
  </si>
  <si>
    <t>1248953083</t>
  </si>
  <si>
    <t>6,8*6+1,8*3+4,5+5,1</t>
  </si>
  <si>
    <t>172</t>
  </si>
  <si>
    <t>605120110</t>
  </si>
  <si>
    <t>řezivo jehličnaté hranol jakost I nad 120 cm2</t>
  </si>
  <si>
    <t>-1271652162</t>
  </si>
  <si>
    <t>13,275*1,05</t>
  </si>
  <si>
    <t>173</t>
  </si>
  <si>
    <t>762341210</t>
  </si>
  <si>
    <t>Montáž bednění střech rovných a šikmých sklonu do 60° z hrubých prken na sraz</t>
  </si>
  <si>
    <t>-718042250</t>
  </si>
  <si>
    <t>280-65</t>
  </si>
  <si>
    <t>174</t>
  </si>
  <si>
    <t>605151110</t>
  </si>
  <si>
    <t>řezivo jehličnaté boční prkno jakost I.-II. 2 - 3 cm</t>
  </si>
  <si>
    <t>778549422</t>
  </si>
  <si>
    <t>215*0,024*1,1</t>
  </si>
  <si>
    <t>175</t>
  </si>
  <si>
    <t>762341250</t>
  </si>
  <si>
    <t>Montáž bednění střech rovných a šikmých sklonu do 60° z hoblovaných prken</t>
  </si>
  <si>
    <t>-1856460653</t>
  </si>
  <si>
    <t>176</t>
  </si>
  <si>
    <t>611911550</t>
  </si>
  <si>
    <t>palubky obkladové SM profil klasický 19 x 116 mm A/B</t>
  </si>
  <si>
    <t>-946853024</t>
  </si>
  <si>
    <t>65*1,1</t>
  </si>
  <si>
    <t>177</t>
  </si>
  <si>
    <t>762341811</t>
  </si>
  <si>
    <t>Demontáž bednění střech z prken</t>
  </si>
  <si>
    <t>-539441600</t>
  </si>
  <si>
    <t>178</t>
  </si>
  <si>
    <t>762342314</t>
  </si>
  <si>
    <t>Montáž laťování na střechách složitých sklonu do 60° osové vzdálenosti do 360 mm</t>
  </si>
  <si>
    <t>464688592</t>
  </si>
  <si>
    <t>179</t>
  </si>
  <si>
    <t>762342441</t>
  </si>
  <si>
    <t>Montáž lišt trojúhelníkových nebo kontralatí na střechách sklonu do 60°</t>
  </si>
  <si>
    <t>-28960084</t>
  </si>
  <si>
    <t>180</t>
  </si>
  <si>
    <t>605141010</t>
  </si>
  <si>
    <t>řezivo jehličnaté lať jakost I 10 - 25 cm2</t>
  </si>
  <si>
    <t>1947444479</t>
  </si>
  <si>
    <t>280*0,05*0,04*3,5*1,1</t>
  </si>
  <si>
    <t>280*0,06*0,04*1*1,1</t>
  </si>
  <si>
    <t>181</t>
  </si>
  <si>
    <t>762342812</t>
  </si>
  <si>
    <t>Demontáž laťování střech z latí osové vzdálenosti do 0,50 m</t>
  </si>
  <si>
    <t>-136578898</t>
  </si>
  <si>
    <t>182</t>
  </si>
  <si>
    <t>762395000</t>
  </si>
  <si>
    <t>Spojovací prostředky pro montáž krovu, bednění, laťování, světlíky, klíny</t>
  </si>
  <si>
    <t>1811085963</t>
  </si>
  <si>
    <t>280*3,5*0,04*0,05</t>
  </si>
  <si>
    <t>280*1*0,06*0,04</t>
  </si>
  <si>
    <t>183</t>
  </si>
  <si>
    <t>762811811</t>
  </si>
  <si>
    <t>Demontáž záklopů stropů z hrubých prken tl do 32 mm</t>
  </si>
  <si>
    <t>-1896113419</t>
  </si>
  <si>
    <t>14,65*12,1+6,15*4,1</t>
  </si>
  <si>
    <t>184</t>
  </si>
  <si>
    <t>762822830</t>
  </si>
  <si>
    <t>Demontáž stropních trámů z hraněného řeziva průřezové plochy do 450 cm2</t>
  </si>
  <si>
    <t>-2029314790</t>
  </si>
  <si>
    <t>12*15+6*4,5</t>
  </si>
  <si>
    <t>185</t>
  </si>
  <si>
    <t>762841811</t>
  </si>
  <si>
    <t>Demontáž podbíjení obkladů stropů a střech sklonu do 60° z hrubých prken tl do 35 mm</t>
  </si>
  <si>
    <t>-66856198</t>
  </si>
  <si>
    <t>186</t>
  </si>
  <si>
    <t>998762202</t>
  </si>
  <si>
    <t>Přesun hmot procentní pro kce tesařské v objektech v do 12 m</t>
  </si>
  <si>
    <t>-706642780</t>
  </si>
  <si>
    <t>187</t>
  </si>
  <si>
    <t>763131511</t>
  </si>
  <si>
    <t>SDK podhled deska 1xA 12,5 bez TI jednovrstvá spodní kce profil CD+UD</t>
  </si>
  <si>
    <t>-1891225002</t>
  </si>
  <si>
    <t>podkroví vodorovně</t>
  </si>
  <si>
    <t>12,1*7+10*2,2+4,7*5,3</t>
  </si>
  <si>
    <t>šikmá</t>
  </si>
  <si>
    <t>12,1*3*2+4,7*3*2</t>
  </si>
  <si>
    <t>-0,78*1,398*3</t>
  </si>
  <si>
    <t>bok vikýř</t>
  </si>
  <si>
    <t>4*1,2*0,5*2</t>
  </si>
  <si>
    <t>188</t>
  </si>
  <si>
    <t>998763201</t>
  </si>
  <si>
    <t>Přesun hmot procentní pro dřevostavby v objektech v do 12 m</t>
  </si>
  <si>
    <t>1810547022</t>
  </si>
  <si>
    <t>189</t>
  </si>
  <si>
    <t>764001821</t>
  </si>
  <si>
    <t>Demontáž krytiny ze svitků nebo tabulí do suti</t>
  </si>
  <si>
    <t>342051846</t>
  </si>
  <si>
    <t>190</t>
  </si>
  <si>
    <t>764001861</t>
  </si>
  <si>
    <t>Demontáž hřebene z hřebenáčů do suti</t>
  </si>
  <si>
    <t>-1901701744</t>
  </si>
  <si>
    <t>191</t>
  </si>
  <si>
    <t>764001891</t>
  </si>
  <si>
    <t>Demontáž úžlabí do suti</t>
  </si>
  <si>
    <t>-1232691609</t>
  </si>
  <si>
    <t>192</t>
  </si>
  <si>
    <t>764002851</t>
  </si>
  <si>
    <t>Demontáž oplechování parapetů do suti</t>
  </si>
  <si>
    <t>1415412570</t>
  </si>
  <si>
    <t>193</t>
  </si>
  <si>
    <t>764002881</t>
  </si>
  <si>
    <t>Demontáž lemování střešních prostupů do suti</t>
  </si>
  <si>
    <t>-1457171673</t>
  </si>
  <si>
    <t>194</t>
  </si>
  <si>
    <t>764004801</t>
  </si>
  <si>
    <t>Demontáž podokapního žlabu do suti</t>
  </si>
  <si>
    <t>-806058741</t>
  </si>
  <si>
    <t>14,4*2+4,5*2+2,8*2</t>
  </si>
  <si>
    <t>195</t>
  </si>
  <si>
    <t>764004861</t>
  </si>
  <si>
    <t>Demontáž svodu do suti</t>
  </si>
  <si>
    <t>257642387</t>
  </si>
  <si>
    <t>5,5*2+7,5*2</t>
  </si>
  <si>
    <t>196</t>
  </si>
  <si>
    <t>764216603</t>
  </si>
  <si>
    <t>Oplechování rovných parapetů mechanicky kotvené z Pz s povrchovou úpravou rš 250 mm</t>
  </si>
  <si>
    <t>-1909717551</t>
  </si>
  <si>
    <t>197</t>
  </si>
  <si>
    <t>764314412</t>
  </si>
  <si>
    <t>Lemování prostupů střech s krytinou skládanou nebo plechovou bez lišty z Pz plechu</t>
  </si>
  <si>
    <t>141104723</t>
  </si>
  <si>
    <t>lemování komína</t>
  </si>
  <si>
    <t>(0,75+1,1)*2*0,7</t>
  </si>
  <si>
    <t>198</t>
  </si>
  <si>
    <t>764511601</t>
  </si>
  <si>
    <t>Žlab podokapní půlkruhový z Pz s povrchovou úpravou rš 250 mm</t>
  </si>
  <si>
    <t>-723989665</t>
  </si>
  <si>
    <t>199</t>
  </si>
  <si>
    <t>764511602</t>
  </si>
  <si>
    <t>Žlab podokapní půlkruhový z Pz s povrchovou úpravou rš 330 mm</t>
  </si>
  <si>
    <t>1735189267</t>
  </si>
  <si>
    <t>4,7*2+2,9*2+14,6</t>
  </si>
  <si>
    <t>200</t>
  </si>
  <si>
    <t>764511622</t>
  </si>
  <si>
    <t>Roh nebo kout půlkruhového podokapního žlabu z Pz s povrchovou úpravou rš 330 mm</t>
  </si>
  <si>
    <t>881353644</t>
  </si>
  <si>
    <t>201</t>
  </si>
  <si>
    <t>764511641</t>
  </si>
  <si>
    <t>Kotlík oválný (trychtýřový) pro podokapní žlaby z Pz s povrchovou úpravou 250/87 mm</t>
  </si>
  <si>
    <t>849344369</t>
  </si>
  <si>
    <t>202</t>
  </si>
  <si>
    <t>764511642</t>
  </si>
  <si>
    <t>Kotlík oválný (trychtýřový) pro podokapní žlaby z Pz s povrchovou úpravou 330/100 mm</t>
  </si>
  <si>
    <t>1721608074</t>
  </si>
  <si>
    <t>203</t>
  </si>
  <si>
    <t>764518621</t>
  </si>
  <si>
    <t>Svody kruhové včetně objímek, kolen, odskoků z Pz s povrchovou úpravou průměru 87 mm</t>
  </si>
  <si>
    <t>-1737948474</t>
  </si>
  <si>
    <t>1,8*2</t>
  </si>
  <si>
    <t>204</t>
  </si>
  <si>
    <t>764518623</t>
  </si>
  <si>
    <t>Svody kruhové včetně objímek, kolen, odskoků z Pz s povrchovou úpravou průměru 120 mm</t>
  </si>
  <si>
    <t>-599932789</t>
  </si>
  <si>
    <t>6,5*2+9+8,5</t>
  </si>
  <si>
    <t>205</t>
  </si>
  <si>
    <t>998764202</t>
  </si>
  <si>
    <t>Přesun hmot procentní pro konstrukce klempířské v objektech v do 12 m</t>
  </si>
  <si>
    <t>1245463094</t>
  </si>
  <si>
    <t>206</t>
  </si>
  <si>
    <t>765121014</t>
  </si>
  <si>
    <t>Montáž krytiny betonové sklonu do 30° na sucho přes 8 do 10 ks/m2</t>
  </si>
  <si>
    <t>-1869330724</t>
  </si>
  <si>
    <t>207</t>
  </si>
  <si>
    <t>592444650</t>
  </si>
  <si>
    <t>taška pálená  základní 1/1 33,5x42cm</t>
  </si>
  <si>
    <t>1851691140</t>
  </si>
  <si>
    <t>Spotřeba: 10 kus/m²</t>
  </si>
  <si>
    <t>280*10</t>
  </si>
  <si>
    <t>208</t>
  </si>
  <si>
    <t>765121251</t>
  </si>
  <si>
    <t>Montáž krytiny betonové hřeben na sucho s větracím pásem</t>
  </si>
  <si>
    <t>975883807</t>
  </si>
  <si>
    <t>209</t>
  </si>
  <si>
    <t>592440260</t>
  </si>
  <si>
    <t>pás větrací hřebene a nároží  1 role/5 m</t>
  </si>
  <si>
    <t>-1901586433</t>
  </si>
  <si>
    <t>Spotřeba: 1 role/5 m</t>
  </si>
  <si>
    <t>210</t>
  </si>
  <si>
    <t>592440610</t>
  </si>
  <si>
    <t>taška pálená  hřebenáč s jenou příchytkou</t>
  </si>
  <si>
    <t>147455780</t>
  </si>
  <si>
    <t>Spotřeba: cca 2,5 kus/m</t>
  </si>
  <si>
    <t>211</t>
  </si>
  <si>
    <t>592440620</t>
  </si>
  <si>
    <t>taška pálený  hřebenáč koncový s 1 vrutem</t>
  </si>
  <si>
    <t>521101393</t>
  </si>
  <si>
    <t>212</t>
  </si>
  <si>
    <t>765121301</t>
  </si>
  <si>
    <t>Montáž krytiny betonové úžlabí na plech na sucho na molitanové pásy</t>
  </si>
  <si>
    <t>1416365792</t>
  </si>
  <si>
    <t>213</t>
  </si>
  <si>
    <t>592440370</t>
  </si>
  <si>
    <t>pás hliníkový úžlabí standard (šíře 50 cm)1 kus = 1,5 m</t>
  </si>
  <si>
    <t>-787376708</t>
  </si>
  <si>
    <t>Spotřeba: 1 kus/1,5 m úžlabí</t>
  </si>
  <si>
    <t>214</t>
  </si>
  <si>
    <t>765121341</t>
  </si>
  <si>
    <t>Montáž krytiny betonové štítové hrany na sucho okrajovými taškami</t>
  </si>
  <si>
    <t>1060163166</t>
  </si>
  <si>
    <t>7,8*2*2+5,7*2+4,5*2</t>
  </si>
  <si>
    <t>215</t>
  </si>
  <si>
    <t>592444670</t>
  </si>
  <si>
    <t xml:space="preserve">taška pálená krajní </t>
  </si>
  <si>
    <t>-1794663747</t>
  </si>
  <si>
    <t>Spotřeba: cca 3 kus/m</t>
  </si>
  <si>
    <t>216</t>
  </si>
  <si>
    <t>765123122</t>
  </si>
  <si>
    <t>Krytina betonová okapová hrana s ochrannou mřížkou univerzální</t>
  </si>
  <si>
    <t>-1159404904</t>
  </si>
  <si>
    <t>4,7+2,9+41,7+2,9+14,6+10</t>
  </si>
  <si>
    <t>217</t>
  </si>
  <si>
    <t>765191013</t>
  </si>
  <si>
    <t>Montáž pojistné hydroizolační fólie kladené přes 20° volně na bednění nebo tepelnou izolaci</t>
  </si>
  <si>
    <t>67518434</t>
  </si>
  <si>
    <t>218</t>
  </si>
  <si>
    <t>592444320</t>
  </si>
  <si>
    <t>difúzní fólie  - 1 role 75 m2</t>
  </si>
  <si>
    <t>1813915642</t>
  </si>
  <si>
    <t>Spotřeba: 1 role/75 m2</t>
  </si>
  <si>
    <t>219</t>
  </si>
  <si>
    <t>998765202</t>
  </si>
  <si>
    <t>Přesun hmot procentní pro krytiny skládané v objektech v do 12 m</t>
  </si>
  <si>
    <t>-879800544</t>
  </si>
  <si>
    <t>220</t>
  </si>
  <si>
    <t>766622115</t>
  </si>
  <si>
    <t>Montáž plastových oken plochy přes 1 m2 pevných výšky do 1,5 m s rámem do zdiva</t>
  </si>
  <si>
    <t>1668346755</t>
  </si>
  <si>
    <t>1,1*1*4</t>
  </si>
  <si>
    <t>1,1*1,15*2</t>
  </si>
  <si>
    <t>0,75*0,7</t>
  </si>
  <si>
    <t>1*1</t>
  </si>
  <si>
    <t>0,6*0,95*2</t>
  </si>
  <si>
    <t>1,05*1,02*6</t>
  </si>
  <si>
    <t>0,6*1,2*2</t>
  </si>
  <si>
    <t>1,05*1,2*4</t>
  </si>
  <si>
    <t>221</t>
  </si>
  <si>
    <t>766622116</t>
  </si>
  <si>
    <t>Montáž plastových oken plochy přes 1 m2 pevných výšky do 2,5 m s rámem do zdiva</t>
  </si>
  <si>
    <t>-1100885844</t>
  </si>
  <si>
    <t>1,4*1,15*3</t>
  </si>
  <si>
    <t>1,25*2*7</t>
  </si>
  <si>
    <t>1*2</t>
  </si>
  <si>
    <t>222</t>
  </si>
  <si>
    <t>611- 1/T</t>
  </si>
  <si>
    <t>okno plastové dvoukřídlé otvíravé +otvíravé a vyklápěcí 140 x 115 cm, viz. tabulka výplní otvorů</t>
  </si>
  <si>
    <t>51423099</t>
  </si>
  <si>
    <t>223</t>
  </si>
  <si>
    <t>611- 2/T</t>
  </si>
  <si>
    <t>okno plastové dvoukřídlé otvíravé +otvíravé a vyklápěcí 110 x 100 cm, viz. tabulka výplní otvorů</t>
  </si>
  <si>
    <t>896275865</t>
  </si>
  <si>
    <t>224</t>
  </si>
  <si>
    <t>611- 3/T</t>
  </si>
  <si>
    <t>okno plastové dvoukřídlé otvíravé +otvíravé a vyklápěcí 110 x 115 cm, viz. tabulka výplní otvorů</t>
  </si>
  <si>
    <t>844972923</t>
  </si>
  <si>
    <t>225</t>
  </si>
  <si>
    <t>611- 4/T</t>
  </si>
  <si>
    <t>okno plastové jednokřídlé otvíravé a vyklápěcí  75 x 70 cm, viz. tabulka výplní otvorů</t>
  </si>
  <si>
    <t>-1494775062</t>
  </si>
  <si>
    <t>226</t>
  </si>
  <si>
    <t>611- 5/T</t>
  </si>
  <si>
    <t>okno plastové dvoukřídlé otvíravé +otvíravé a vyklápěcí 100 x 100 cm, viz. tabulka výplní otvorů</t>
  </si>
  <si>
    <t>-2140457824</t>
  </si>
  <si>
    <t>227</t>
  </si>
  <si>
    <t>611- 6/T</t>
  </si>
  <si>
    <t>okno plastové dvoukřídlé otvíravé +otvíravé a vyklápěcí 125 x 200 cm, viz. tabulka výplní otvorů</t>
  </si>
  <si>
    <t>927192403</t>
  </si>
  <si>
    <t>228</t>
  </si>
  <si>
    <t>611- 7/T</t>
  </si>
  <si>
    <t>okno plastové jednokřídlé tvíravé a vyklápěcí  60 x 95 cm, viz. tabulka výplní otvorů</t>
  </si>
  <si>
    <t>1053868237</t>
  </si>
  <si>
    <t>229</t>
  </si>
  <si>
    <t>611- 8/T</t>
  </si>
  <si>
    <t>okno plastové dvoukřídlé otvíravé +otvíravé a vyklápěcí 100 x 200 cm, viz. tabulka výplní otvorů</t>
  </si>
  <si>
    <t>25571579</t>
  </si>
  <si>
    <t>230</t>
  </si>
  <si>
    <t>611- 9/T</t>
  </si>
  <si>
    <t>okno plastové dvoukřídlé otvíravé +otvíravé a vyklápěcí 105 x 102 cm, viz. tabulka výplní otvorů</t>
  </si>
  <si>
    <t>2042782169</t>
  </si>
  <si>
    <t>231</t>
  </si>
  <si>
    <t>611- 10/T</t>
  </si>
  <si>
    <t>okno plastové jednokřídlé otvíravé a vyklápěcí  60 x 120 cm, viz. tabulka výplní otvorů</t>
  </si>
  <si>
    <t>1908661146</t>
  </si>
  <si>
    <t>232</t>
  </si>
  <si>
    <t>611- 11/T</t>
  </si>
  <si>
    <t>okno plastové jednokřídlé otvíravé a vyklápěcí  105 x 120 cm, viz. tabulka výplní otvorů</t>
  </si>
  <si>
    <t>-497447424</t>
  </si>
  <si>
    <t>233</t>
  </si>
  <si>
    <t>766641131</t>
  </si>
  <si>
    <t>Montáž balkónových dveří zdvojených 1křídlových bez nadsvětlíku včetně rámu do zdiva</t>
  </si>
  <si>
    <t>-397701679</t>
  </si>
  <si>
    <t>234</t>
  </si>
  <si>
    <t>611- 12/T</t>
  </si>
  <si>
    <t>vchodové dveře dřevěné  jednokřídlé otvíravé  120 x 223 cm, viz. tabulka výplní otvorů</t>
  </si>
  <si>
    <t>-1592879581</t>
  </si>
  <si>
    <t>235</t>
  </si>
  <si>
    <t>766641161</t>
  </si>
  <si>
    <t>Montáž balkónových dveří zdvojených 2křídlových bez nadsvětlíku včetně rámu do zdiva</t>
  </si>
  <si>
    <t>2092054206</t>
  </si>
  <si>
    <t>236</t>
  </si>
  <si>
    <t>611- 13/T</t>
  </si>
  <si>
    <t>vchodové dveře dřevěné dvoukřídlé otvíravé  150 x 243 cm, viz. tabulka výplní otvorů</t>
  </si>
  <si>
    <t>2027117639</t>
  </si>
  <si>
    <t>237</t>
  </si>
  <si>
    <t>766660101</t>
  </si>
  <si>
    <t>Montáž dveřních křídel otvíravých 1křídlových š do 0,8 m do dřevěné rámové zárubně</t>
  </si>
  <si>
    <t>812694736</t>
  </si>
  <si>
    <t>2+3</t>
  </si>
  <si>
    <t>9+1</t>
  </si>
  <si>
    <t>238</t>
  </si>
  <si>
    <t>766660102</t>
  </si>
  <si>
    <t>Montáž dveřních křídel otvíravých 1křídlových š přes 0,8 m do dřevěné rámové zárubně</t>
  </si>
  <si>
    <t>-1138288674</t>
  </si>
  <si>
    <t>1+1+2</t>
  </si>
  <si>
    <t>239</t>
  </si>
  <si>
    <t>611617130</t>
  </si>
  <si>
    <t>dveře vnitřní hladké dýhované plné 1křídlové 60x197 cm dub</t>
  </si>
  <si>
    <t>-1574898608</t>
  </si>
  <si>
    <t>611617170</t>
  </si>
  <si>
    <t>dveře vnitřní hladké dýhované plné 1křídlové 70x197 cm dub</t>
  </si>
  <si>
    <t>-726464830</t>
  </si>
  <si>
    <t>241</t>
  </si>
  <si>
    <t>611617210</t>
  </si>
  <si>
    <t>dveře vnitřní hladké dýhované plné 1křídlové 80x197 cm dub</t>
  </si>
  <si>
    <t>366615612</t>
  </si>
  <si>
    <t>242</t>
  </si>
  <si>
    <t>611617250</t>
  </si>
  <si>
    <t>dveře vnitřní hladké dýhované plné 1křídlové 90x197 cm dub</t>
  </si>
  <si>
    <t>1366968095</t>
  </si>
  <si>
    <t>243</t>
  </si>
  <si>
    <t>611617400</t>
  </si>
  <si>
    <t>dveře vnitřní hladké dýhované plné 2křídlové 180x197 cm dub</t>
  </si>
  <si>
    <t>1433059591</t>
  </si>
  <si>
    <t>244</t>
  </si>
  <si>
    <t>553290310</t>
  </si>
  <si>
    <t>stěna a dveře shrnovací  1 křídlo 90 cm</t>
  </si>
  <si>
    <t>550679013</t>
  </si>
  <si>
    <t>245</t>
  </si>
  <si>
    <t>766660161</t>
  </si>
  <si>
    <t>Montáž dveřních křídel otvíravých 1křídlových š do 0,8 m požárních do dřevěné rámové zárubně</t>
  </si>
  <si>
    <t>2087833121</t>
  </si>
  <si>
    <t>246</t>
  </si>
  <si>
    <t>611653020</t>
  </si>
  <si>
    <t>dveře vnitřní protipožární hladké dýhované 1křídlé 60x197 cm</t>
  </si>
  <si>
    <t>956727727</t>
  </si>
  <si>
    <t>247</t>
  </si>
  <si>
    <t>611653100</t>
  </si>
  <si>
    <t>dveře vnitřní protipožární hladké dýhované 1křídlé 80x197 cm</t>
  </si>
  <si>
    <t>946376873</t>
  </si>
  <si>
    <t>248</t>
  </si>
  <si>
    <t>549141200</t>
  </si>
  <si>
    <t xml:space="preserve">kování bezpečnostní , klika-klika, </t>
  </si>
  <si>
    <t>130588359</t>
  </si>
  <si>
    <t>249</t>
  </si>
  <si>
    <t>766671005</t>
  </si>
  <si>
    <t>Montáž střešního okna do krytiny ploché 78 x 140 cm</t>
  </si>
  <si>
    <t>-1979013013</t>
  </si>
  <si>
    <t>250</t>
  </si>
  <si>
    <t>611241160</t>
  </si>
  <si>
    <t>okno střešní  GPU 0066 MK08 78 x 140 cm</t>
  </si>
  <si>
    <t>2038601649</t>
  </si>
  <si>
    <t>251</t>
  </si>
  <si>
    <t>611241540</t>
  </si>
  <si>
    <t>lemování oken  0000 MK08 78 x 140</t>
  </si>
  <si>
    <t>-470879100</t>
  </si>
  <si>
    <t>252</t>
  </si>
  <si>
    <t>766682112</t>
  </si>
  <si>
    <t>Montáž zárubní obložkových pro dveře jednokřídlové tl stěny do 350 mm</t>
  </si>
  <si>
    <t>-840018277</t>
  </si>
  <si>
    <t>253</t>
  </si>
  <si>
    <t>766682121</t>
  </si>
  <si>
    <t>Montáž zárubní obložkových pro dveře dvoukřídlové tl stěny do 170 mm</t>
  </si>
  <si>
    <t>1970400696</t>
  </si>
  <si>
    <t>254</t>
  </si>
  <si>
    <t>766682212</t>
  </si>
  <si>
    <t>Montáž zárubní obložkových protipožárních pro dveře jednokřídlové tl stěny do 350 mm</t>
  </si>
  <si>
    <t>-1204339178</t>
  </si>
  <si>
    <t>255</t>
  </si>
  <si>
    <t>611822640</t>
  </si>
  <si>
    <t>zárubeň obložková pro dveře 1křídlové 60,70,80,90x197 cm, tl. 18-25 cm,dub,buk</t>
  </si>
  <si>
    <t>-1355316356</t>
  </si>
  <si>
    <t>256</t>
  </si>
  <si>
    <t>611822650</t>
  </si>
  <si>
    <t>zárubeň obložková protipožární pro dveře 1křídlové 60,70,80,90x197 cm, tl. 18-25 cm,dub,buk</t>
  </si>
  <si>
    <t>2129459194</t>
  </si>
  <si>
    <t>257</t>
  </si>
  <si>
    <t>611822740</t>
  </si>
  <si>
    <t>zárubeň obložková pro dveře 2křídlové 125,145x197 cm, tl. 6 - 17 cm,dub,buk</t>
  </si>
  <si>
    <t>350971058</t>
  </si>
  <si>
    <t>258</t>
  </si>
  <si>
    <t>766691911</t>
  </si>
  <si>
    <t>Vyvěšení nebo zavěšení dřevěných křídel oken pl do 1,5 m2</t>
  </si>
  <si>
    <t>-1140867027</t>
  </si>
  <si>
    <t>259</t>
  </si>
  <si>
    <t>766691914</t>
  </si>
  <si>
    <t>Vyvěšení nebo zavěšení dřevěných křídel dveří pl do 2 m2</t>
  </si>
  <si>
    <t>-913499704</t>
  </si>
  <si>
    <t>260</t>
  </si>
  <si>
    <t>766694111</t>
  </si>
  <si>
    <t>Montáž parapetních desek dřevěných nebo plastových šířky do 30 cm délky do 1,0 m</t>
  </si>
  <si>
    <t>116498844</t>
  </si>
  <si>
    <t>0,75+1+0,6*2+1+0,6*2</t>
  </si>
  <si>
    <t>261</t>
  </si>
  <si>
    <t>766694112</t>
  </si>
  <si>
    <t>Montáž parapetních desek dřevěných nebo plastových šířky do 30 cm délky do 1,6 m</t>
  </si>
  <si>
    <t>1126809866</t>
  </si>
  <si>
    <t>1,4*3+1,1*6+1,25*7+1,05*10</t>
  </si>
  <si>
    <t>262</t>
  </si>
  <si>
    <t>607941030</t>
  </si>
  <si>
    <t xml:space="preserve">deska parapetní dřevotřísková vnitřní </t>
  </si>
  <si>
    <t>887027777</t>
  </si>
  <si>
    <t>1,4*3+1,1*6+0,75+1+1,25*7+0,6*2+1+1,05*6+0,6*2+1,05*4</t>
  </si>
  <si>
    <t>263</t>
  </si>
  <si>
    <t>998766202</t>
  </si>
  <si>
    <t>Přesun hmot procentní pro konstrukce truhlářské v objektech v do 12 m</t>
  </si>
  <si>
    <t>733869291</t>
  </si>
  <si>
    <t>264</t>
  </si>
  <si>
    <t>771273113</t>
  </si>
  <si>
    <t>Montáž obkladů stupnic z dlaždic keramických lepených š do 300 mm</t>
  </si>
  <si>
    <t>2027633361</t>
  </si>
  <si>
    <t>1,6*19</t>
  </si>
  <si>
    <t>1,425*10+1,575*6</t>
  </si>
  <si>
    <t>1,575*10+1,85*6</t>
  </si>
  <si>
    <t>265</t>
  </si>
  <si>
    <t>771273232</t>
  </si>
  <si>
    <t>Montáž obkladů podstupnic z dlaždic hladkých keramických lepených v do 200 mm</t>
  </si>
  <si>
    <t>2070676291</t>
  </si>
  <si>
    <t>266</t>
  </si>
  <si>
    <t>771471113</t>
  </si>
  <si>
    <t>Montáž soklíků z dlaždic keramických rovných do malty v do 120 mm</t>
  </si>
  <si>
    <t>-963868846</t>
  </si>
  <si>
    <t>3,6+2,7+2,25+0,6+0,6+1,6*2+3,6+2,1</t>
  </si>
  <si>
    <t>(2,15+6,1)*2-1,8-1,5</t>
  </si>
  <si>
    <t>(4,15+3,6)*2-1,1-0,8+0,25*4</t>
  </si>
  <si>
    <t>(4,15+5,3)*2</t>
  </si>
  <si>
    <t>(4+54,3)*2-0,9</t>
  </si>
  <si>
    <t>(2,075+1,65)*2-0,7-1,35+0,3*2</t>
  </si>
  <si>
    <t>(1,35+1,1)*2-0,8-1,35</t>
  </si>
  <si>
    <t>2,35+4,55+2,8+0,6*2+2,7*2+1,6+1,2</t>
  </si>
  <si>
    <t>(1,5+1,55)*2-0,8</t>
  </si>
  <si>
    <t>(2,15+1,5)*2-0,8*3</t>
  </si>
  <si>
    <t>(1,6+1,5)*2-0,8*2-0,7</t>
  </si>
  <si>
    <t>(2,35+3,95)*2-0,8*3-0,6*2-1,575</t>
  </si>
  <si>
    <t>(1,75+2,52)*2-0,8*3</t>
  </si>
  <si>
    <t>(2,45+1,5)*2-0,8*2</t>
  </si>
  <si>
    <t>(2,295+1,87)*2-0,6</t>
  </si>
  <si>
    <t>267</t>
  </si>
  <si>
    <t>771471133</t>
  </si>
  <si>
    <t>Montáž soklíků z dlaždic keramických schodišťových stupňovitých do malty v do 120 mm</t>
  </si>
  <si>
    <t>1810141407</t>
  </si>
  <si>
    <t>(0,167+0,3)*19*2</t>
  </si>
  <si>
    <t>(0,164+0,3)*16*2</t>
  </si>
  <si>
    <t>(0,165+0,3)*16*2</t>
  </si>
  <si>
    <t>268</t>
  </si>
  <si>
    <t>771574116</t>
  </si>
  <si>
    <t xml:space="preserve">Montáž podlah keramických režných hladkých lepených flexibilním lepidlem </t>
  </si>
  <si>
    <t>-125859612</t>
  </si>
  <si>
    <t>24,78+3,64+2,48+3,6+3,38+2,4+2,74</t>
  </si>
  <si>
    <t>22,28+4,38+1,76+4,85+3,42+3,53+3,37+4,3</t>
  </si>
  <si>
    <t>269</t>
  </si>
  <si>
    <t>597614330</t>
  </si>
  <si>
    <t xml:space="preserve">dlaždice keramické  60 x 30 cm,  dle uřesnění investora </t>
  </si>
  <si>
    <t>889174872</t>
  </si>
  <si>
    <t>207,8*1,05</t>
  </si>
  <si>
    <t>(80,95*0,3+80,95*0,2)*1,1</t>
  </si>
  <si>
    <t>(250,595+47,474)*0,1*1,1</t>
  </si>
  <si>
    <t>270</t>
  </si>
  <si>
    <t>771579191</t>
  </si>
  <si>
    <t>Příplatek k montáž podlah keramických za plochu do 5 m2</t>
  </si>
  <si>
    <t>-173396258</t>
  </si>
  <si>
    <t>4,18+3,03+1,4+1,91+1,74+1,87</t>
  </si>
  <si>
    <t>3,64+2,48+3,6+3,38+2,4+2,74</t>
  </si>
  <si>
    <t>4,38+1,76+4,85+3,42+3,53+3,37+4,3</t>
  </si>
  <si>
    <t>271</t>
  </si>
  <si>
    <t>771591115</t>
  </si>
  <si>
    <t>Podlahy spárování silikonem</t>
  </si>
  <si>
    <t>-1834182656</t>
  </si>
  <si>
    <t>sokl dlažba</t>
  </si>
  <si>
    <t>250,595+47,474</t>
  </si>
  <si>
    <t>obklady</t>
  </si>
  <si>
    <t>(1,1+2,75)*2-0,7+4*2</t>
  </si>
  <si>
    <t>(0,9+1,55)*2-0,6+4*2</t>
  </si>
  <si>
    <t>(2,125+0,9)*2-0,6+4*2</t>
  </si>
  <si>
    <t>(1,125+1,85)*2-0,6*2-0,7+4*2</t>
  </si>
  <si>
    <t>(2,075+0,9)*2-0,7+4*2</t>
  </si>
  <si>
    <t>(2,15+1,8)*2-0,7+4*2</t>
  </si>
  <si>
    <t>(1,85+1,825)*2-0,7+4*2</t>
  </si>
  <si>
    <t>(1,825+1,5)*2-0,7+4*2</t>
  </si>
  <si>
    <t>(2,6+1,8)*2-0,7+4*2</t>
  </si>
  <si>
    <t>(1,85+0,9)*2-0,6+4*2</t>
  </si>
  <si>
    <t>(1,875+1,825)*2-0,7+4*2</t>
  </si>
  <si>
    <t>(2,45+1,8)*2-0,7+4*2</t>
  </si>
  <si>
    <t>272</t>
  </si>
  <si>
    <t>771591185</t>
  </si>
  <si>
    <t>Podlahy řezání keramických dlaždic rovné</t>
  </si>
  <si>
    <t>1075105575</t>
  </si>
  <si>
    <t>(250,6+47,5)/2</t>
  </si>
  <si>
    <t>273</t>
  </si>
  <si>
    <t>998771202</t>
  </si>
  <si>
    <t>Přesun hmot procentní pro podlahy z dlaždic v objektech v do 12 m</t>
  </si>
  <si>
    <t>985775893</t>
  </si>
  <si>
    <t>274</t>
  </si>
  <si>
    <t>775.1</t>
  </si>
  <si>
    <t>Dodávka a montáž plovoucí dřevěná palubová podlaha, soklová lišta,  podložka, dubová lepená</t>
  </si>
  <si>
    <t>961605574</t>
  </si>
  <si>
    <t>11,16+10,25+10,92+12,4+9,23+14,2+10,22+9,79</t>
  </si>
  <si>
    <t>15,27+7,64+9,86+13,09+12,81+7,5+10,86+15,12</t>
  </si>
  <si>
    <t>275</t>
  </si>
  <si>
    <t>776201811</t>
  </si>
  <si>
    <t>Demontáž lepených povlakových podlah bez podložky ručně</t>
  </si>
  <si>
    <t>270501609</t>
  </si>
  <si>
    <t>40,88+25,87+17,23+14,76</t>
  </si>
  <si>
    <t>276</t>
  </si>
  <si>
    <t>998776202</t>
  </si>
  <si>
    <t>Přesun hmot procentní pro podlahy povlakové v objektech v do 12 m</t>
  </si>
  <si>
    <t>-1909156172</t>
  </si>
  <si>
    <t>277</t>
  </si>
  <si>
    <t>781474114</t>
  </si>
  <si>
    <t>Montáž obkladů vnitřních keramických hladkých  lepených flexibilním lepidlem</t>
  </si>
  <si>
    <t>500268425</t>
  </si>
  <si>
    <t>(1,1+2,75)*2*2-0,7*2</t>
  </si>
  <si>
    <t>(0,9+1,55)*2*2-0,6*2</t>
  </si>
  <si>
    <t>(2,125+0,9)*2*2-0,6*2</t>
  </si>
  <si>
    <t>(1,125+1,85)*2*2-0,6*2*2-0,7*2</t>
  </si>
  <si>
    <t>(2,075+0,9)*2*2-0,7*2</t>
  </si>
  <si>
    <t>(2,15+1,8)*2*2-0,7*2</t>
  </si>
  <si>
    <t>(1,52+2,2+0,6)*0,6</t>
  </si>
  <si>
    <t>(0,6+2,6)*0,6</t>
  </si>
  <si>
    <t>(1,85+1,825)*2*2-0,7*2</t>
  </si>
  <si>
    <t>(1,825+1,5)*2*2-0,7*2</t>
  </si>
  <si>
    <t>(0,6+2,5)*0,6</t>
  </si>
  <si>
    <t>(0,6+1,8+0,5)*0,6</t>
  </si>
  <si>
    <t>(2,6+1,8)*2*2-0,7*2</t>
  </si>
  <si>
    <t>(1,85+0,9)*2*2-0,6*2</t>
  </si>
  <si>
    <t>(1,875+1,825)*2*2-0,7*2</t>
  </si>
  <si>
    <t>(2,45+1,8)*2*2-0,7*2</t>
  </si>
  <si>
    <t>(0,5+3+0,6)*0,6</t>
  </si>
  <si>
    <t>278</t>
  </si>
  <si>
    <t>597610390</t>
  </si>
  <si>
    <t xml:space="preserve">obkládačky keramické  60 x 30 cm, dle uřesnění investora </t>
  </si>
  <si>
    <t>-879102608</t>
  </si>
  <si>
    <t>279</t>
  </si>
  <si>
    <t>781479191</t>
  </si>
  <si>
    <t>Příplatek k montáži obkladů vnitřních keramických hladkých za plochu do 10 m2</t>
  </si>
  <si>
    <t>699488816</t>
  </si>
  <si>
    <t>280</t>
  </si>
  <si>
    <t>998781202</t>
  </si>
  <si>
    <t>Přesun hmot procentní pro obklady keramické v objektech v do 12 m</t>
  </si>
  <si>
    <t>1210671660</t>
  </si>
  <si>
    <t>281</t>
  </si>
  <si>
    <t>783118211</t>
  </si>
  <si>
    <t>Lakovací dvojnásobný syntetický nátěr truhlářských konstrukcí s mezibroušením</t>
  </si>
  <si>
    <t>1694294689</t>
  </si>
  <si>
    <t>palubka</t>
  </si>
  <si>
    <t>přesah krovu</t>
  </si>
  <si>
    <t>43,12+8,36</t>
  </si>
  <si>
    <t>282</t>
  </si>
  <si>
    <t>784211121</t>
  </si>
  <si>
    <t>Dvojnásobné bílé malby ze směsí za mokra středně otěruvzdorných v místnostech výšky do 3,80 m</t>
  </si>
  <si>
    <t>-58543789</t>
  </si>
  <si>
    <t>omítka</t>
  </si>
  <si>
    <t>187,9+50,936+360,108+838,14+12,59</t>
  </si>
  <si>
    <t>SDK</t>
  </si>
  <si>
    <t>233,939</t>
  </si>
  <si>
    <t>283</t>
  </si>
  <si>
    <t>M 21</t>
  </si>
  <si>
    <t>Elektroinstalace, kompletace, hromosvod</t>
  </si>
  <si>
    <t>-689291330</t>
  </si>
  <si>
    <t>SO 02 - Budova č.2</t>
  </si>
  <si>
    <t xml:space="preserve">    777 - Podlahy lité</t>
  </si>
  <si>
    <t>121101101</t>
  </si>
  <si>
    <t>Sejmutí ornice s přemístěním na vzdálenost do 50 m</t>
  </si>
  <si>
    <t>205964836</t>
  </si>
  <si>
    <t>17,8*6,5*0,2</t>
  </si>
  <si>
    <t>131201101</t>
  </si>
  <si>
    <t>Hloubení jam nezapažených v hornině tř. 3 objemu do 100 m3</t>
  </si>
  <si>
    <t>1364035204</t>
  </si>
  <si>
    <t>17,8*6,5*(0,2+1,1)/2</t>
  </si>
  <si>
    <t>-251769554</t>
  </si>
  <si>
    <t>(17,834+17,468+5,028)*0,6*0,85</t>
  </si>
  <si>
    <t>4,9*0,5*0,85</t>
  </si>
  <si>
    <t>0,7*0,48*0,85</t>
  </si>
  <si>
    <t>-1662490549</t>
  </si>
  <si>
    <t>75,205+22,937</t>
  </si>
  <si>
    <t>-6,036</t>
  </si>
  <si>
    <t>-1441113813</t>
  </si>
  <si>
    <t>92,106</t>
  </si>
  <si>
    <t>-1501778022</t>
  </si>
  <si>
    <t>1443564423</t>
  </si>
  <si>
    <t>92,106*1,85</t>
  </si>
  <si>
    <t>-2096771044</t>
  </si>
  <si>
    <t>(17,834+17,468)*0,2*0,5</t>
  </si>
  <si>
    <t>(17,834+17,468)*0,2*0,25</t>
  </si>
  <si>
    <t>5,028*0,2*0,25</t>
  </si>
  <si>
    <t>(4,9*2)*0,2*0,25</t>
  </si>
  <si>
    <t>215901101</t>
  </si>
  <si>
    <t>Zhutnění podloží z hornin soudržných do 92% PS nebo nesoudržných sypkých I(d) do 0,8</t>
  </si>
  <si>
    <t>-941278809</t>
  </si>
  <si>
    <t>(3,345*5+4,6*5/2)</t>
  </si>
  <si>
    <t>(13,227*5-0,8*5/2)</t>
  </si>
  <si>
    <t>-0,68*0,48</t>
  </si>
  <si>
    <t>271532211</t>
  </si>
  <si>
    <t>Podsyp pod základové konstrukce se zhutněním z hrubého kameniva frakce 0 až 63 mm</t>
  </si>
  <si>
    <t>-475487214</t>
  </si>
  <si>
    <t>(3,345*5+4,6*5/2)*0,25</t>
  </si>
  <si>
    <t>(13,227*5-0,8*5/2)*0,25</t>
  </si>
  <si>
    <t>-1970019718</t>
  </si>
  <si>
    <t>17,5*0,5*1,12</t>
  </si>
  <si>
    <t>-80711653</t>
  </si>
  <si>
    <t>17,5</t>
  </si>
  <si>
    <t>272353121</t>
  </si>
  <si>
    <t>Bednění kotevních otvorů v základových klenbách průřezu do 0,05 m2 hl 0,5 m</t>
  </si>
  <si>
    <t>-450053207</t>
  </si>
  <si>
    <t>273321211</t>
  </si>
  <si>
    <t>Základové desky ze ŽB bez zvýšených nároků na prostředí tř. C 12/15</t>
  </si>
  <si>
    <t>1233165272</t>
  </si>
  <si>
    <t>17,834*6*0,1</t>
  </si>
  <si>
    <t>273351215</t>
  </si>
  <si>
    <t>Zřízení bednění stěn základových desek</t>
  </si>
  <si>
    <t>883470702</t>
  </si>
  <si>
    <t>(17,834+17,468)*0,15</t>
  </si>
  <si>
    <t>273351216</t>
  </si>
  <si>
    <t>Odstranění bednění stěn základových desek</t>
  </si>
  <si>
    <t>-752596723</t>
  </si>
  <si>
    <t>273362021</t>
  </si>
  <si>
    <t>Výztuž základových desek svařovanými sítěmi Kari</t>
  </si>
  <si>
    <t>-734313730</t>
  </si>
  <si>
    <t>17,834*6*2,075*0,001</t>
  </si>
  <si>
    <t>279113124</t>
  </si>
  <si>
    <t>Základová zeď tl do 300 mm z tvárnic ztraceného bednění včetně výplně z betonu tř. C 12/15</t>
  </si>
  <si>
    <t>-106449650</t>
  </si>
  <si>
    <t>5*0,5</t>
  </si>
  <si>
    <t>0,5*0,5</t>
  </si>
  <si>
    <t>279113126</t>
  </si>
  <si>
    <t>Základová zeď tl do 500 mm z tvárnic ztraceného bednění včetně výplně z betonu tř. C 12/15</t>
  </si>
  <si>
    <t>1200130250</t>
  </si>
  <si>
    <t>(17,834+17,468+5,128)*0,5</t>
  </si>
  <si>
    <t>743612112</t>
  </si>
  <si>
    <t>Montáž vodič uzemňovací FeZn pásek průřezu do 120 mm2v průmyslové výstavbě v zemi</t>
  </si>
  <si>
    <t>-1384476374</t>
  </si>
  <si>
    <t>17,8+17,5+6,2</t>
  </si>
  <si>
    <t>2*2</t>
  </si>
  <si>
    <t>354420620</t>
  </si>
  <si>
    <t>pás zemnící 30 x 4 mm FeZn</t>
  </si>
  <si>
    <t>113571153</t>
  </si>
  <si>
    <t>311238144</t>
  </si>
  <si>
    <t>Zdivo nosné vnitřní z cihel broušených cihelných tl 300 mm pevnosti P10 lepených tenkovrstvou maltou</t>
  </si>
  <si>
    <t>439280721</t>
  </si>
  <si>
    <t>5*3,24+5*2,1/2</t>
  </si>
  <si>
    <t>311238625</t>
  </si>
  <si>
    <t>Zdivo nosné vnější tepelně izolační z cihel broušených  tl 400 mm U = 0,22 W/m2K na maltu</t>
  </si>
  <si>
    <t>1698306895</t>
  </si>
  <si>
    <t>17,468*1,25</t>
  </si>
  <si>
    <t>311238629</t>
  </si>
  <si>
    <t>Zdivo nosné vnější tepelně izolační z cihel broušených  tl 500 mm U = 0,18 W/m2K na maltu</t>
  </si>
  <si>
    <t>1054430464</t>
  </si>
  <si>
    <t>(17,834+17,468+5,131)*2,5</t>
  </si>
  <si>
    <t>(17,834+17,468+5,131)*0,25</t>
  </si>
  <si>
    <t>6,131*2,1/2</t>
  </si>
  <si>
    <t>-1,1*2-2,4*2,32-2,4*2,32*2-1,1*2,35</t>
  </si>
  <si>
    <t>-17,468*1,25</t>
  </si>
  <si>
    <t>314273102</t>
  </si>
  <si>
    <t>Komínové těleso třísložkové 1průduchové betonové z keramických vložek do D 20 cm v 3 m</t>
  </si>
  <si>
    <t>1016493737</t>
  </si>
  <si>
    <t>314273112</t>
  </si>
  <si>
    <t>Příplatek ke komínu třísložkovému 1průduchovému z keramických vložek do D 20 cm ZKD 1 m výšky</t>
  </si>
  <si>
    <t>-1475562383</t>
  </si>
  <si>
    <t>314273132</t>
  </si>
  <si>
    <t>Komínový plášť v 200 cm do D 20 cm pro třísložkový 1průduchový betonový komín</t>
  </si>
  <si>
    <t>-1459469368</t>
  </si>
  <si>
    <t>937068603</t>
  </si>
  <si>
    <t>317168138</t>
  </si>
  <si>
    <t>Překlad keramický vysoký v 23,8 cm dl 300 cm</t>
  </si>
  <si>
    <t>-1581840187</t>
  </si>
  <si>
    <t>3*5</t>
  </si>
  <si>
    <t>317998112</t>
  </si>
  <si>
    <t>Tepelná izolace mezi překlady v 24 cm z polystyrénu tl 70 mm</t>
  </si>
  <si>
    <t>666513981</t>
  </si>
  <si>
    <t>1,5*2</t>
  </si>
  <si>
    <t>(3*3)*2</t>
  </si>
  <si>
    <t>Obezdívka věnce jednostranná věncovkou  v přes 210 do 250 mm včetně polystyrenu tl 70 mm</t>
  </si>
  <si>
    <t>1025858943</t>
  </si>
  <si>
    <t>17,834+17,468+6,131</t>
  </si>
  <si>
    <t>601670463</t>
  </si>
  <si>
    <t>(17,834+17,468+5,131)*0,36*0,25</t>
  </si>
  <si>
    <t>5*0,3*0,25</t>
  </si>
  <si>
    <t>695558832</t>
  </si>
  <si>
    <t>(17,334+16,968+5,131)*0,3</t>
  </si>
  <si>
    <t>5*0,3*2</t>
  </si>
  <si>
    <t>1386242717</t>
  </si>
  <si>
    <t>1732469103</t>
  </si>
  <si>
    <t>(17,834+17,468+5,131)*5*0,001</t>
  </si>
  <si>
    <t>5*5*0,001</t>
  </si>
  <si>
    <t>612131121</t>
  </si>
  <si>
    <t>Penetrace akrylát-silikonová vnitřních stěn nanášená ručně</t>
  </si>
  <si>
    <t>414222950</t>
  </si>
  <si>
    <t>m 101 vnitřní zateplení</t>
  </si>
  <si>
    <t>5,069*3,51</t>
  </si>
  <si>
    <t>5,069*1,8/2</t>
  </si>
  <si>
    <t>(1,1+2,35*2)*0,5</t>
  </si>
  <si>
    <t>70938809</t>
  </si>
  <si>
    <t>513596408</t>
  </si>
  <si>
    <t>(13,1+5+12,3)*3,06</t>
  </si>
  <si>
    <t>(0,38*3,06)*2</t>
  </si>
  <si>
    <t>-2,4*2,32*2</t>
  </si>
  <si>
    <t>(2,4+2,32*2)*0,25*2</t>
  </si>
  <si>
    <t>(3,436+5,131+4,6+5)*3,06</t>
  </si>
  <si>
    <t>-1,1*2-2,5*2,32</t>
  </si>
  <si>
    <t>(1,1+2*2)*0,5</t>
  </si>
  <si>
    <t>(2,4+2,32*2)*0,25</t>
  </si>
  <si>
    <t>355756119</t>
  </si>
  <si>
    <t>544367261</t>
  </si>
  <si>
    <t>2,4*2,32*2</t>
  </si>
  <si>
    <t>511548984</t>
  </si>
  <si>
    <t>sokl zadní</t>
  </si>
  <si>
    <t>17,5*0,3</t>
  </si>
  <si>
    <t>-307468957</t>
  </si>
  <si>
    <t>vnitřní, venkovní</t>
  </si>
  <si>
    <t>(2,4+2,32*2)*2*3</t>
  </si>
  <si>
    <t>(0,9+2,*2)*2</t>
  </si>
  <si>
    <t>(1,1+2,35*2)*2</t>
  </si>
  <si>
    <t>-1077464704</t>
  </si>
  <si>
    <t>63,64</t>
  </si>
  <si>
    <t>622211021</t>
  </si>
  <si>
    <t>Montáž kontaktního zateplení vnitřních stěn z polystyrénových desek tl do 120 mm</t>
  </si>
  <si>
    <t>-1719040035</t>
  </si>
  <si>
    <t>283759390</t>
  </si>
  <si>
    <t>deska fasádní polystyrénová EPS 70 F 1000 x 500 x 120 mm</t>
  </si>
  <si>
    <t>-956030191</t>
  </si>
  <si>
    <t>lambda=0,039 [W / m K]</t>
  </si>
  <si>
    <t>622212051</t>
  </si>
  <si>
    <t>Montáž kontaktního zateplení vnitřního ostění hl. špalety do 400 mm z polystyrenu tl do 40 mm</t>
  </si>
  <si>
    <t>-142124804</t>
  </si>
  <si>
    <t>(1,1+2,35*2)</t>
  </si>
  <si>
    <t>283759320</t>
  </si>
  <si>
    <t>deska fasádní polystyrénová EPS 70 F 1000 x 500 x 40 mm</t>
  </si>
  <si>
    <t>-198434352</t>
  </si>
  <si>
    <t>5,8*0,5*1,02</t>
  </si>
  <si>
    <t>-1378458006</t>
  </si>
  <si>
    <t>989621030</t>
  </si>
  <si>
    <t>631311113</t>
  </si>
  <si>
    <t>Mazanina tl do 80 mm z betonu prostého bez zvýšených nároků na prostředí tř. C 12/15</t>
  </si>
  <si>
    <t>344402587</t>
  </si>
  <si>
    <t>63,4*0,07</t>
  </si>
  <si>
    <t>20,01*0,07</t>
  </si>
  <si>
    <t>631319011</t>
  </si>
  <si>
    <t>Příplatek k mazanině tl do 80 mm za přehlazení povrchu</t>
  </si>
  <si>
    <t>185809618</t>
  </si>
  <si>
    <t>-855022113</t>
  </si>
  <si>
    <t>17,7*1,5</t>
  </si>
  <si>
    <t>17,2*1,5</t>
  </si>
  <si>
    <t>-935588785</t>
  </si>
  <si>
    <t>63,4+20,01</t>
  </si>
  <si>
    <t>-105044365</t>
  </si>
  <si>
    <t>stávající stodola</t>
  </si>
  <si>
    <t>1,2*2,4*0,43</t>
  </si>
  <si>
    <t>997013111</t>
  </si>
  <si>
    <t>Vnitrostaveništní doprava suti a vybouraných hmot pro budovy v do 6 m s použitím mechanizace</t>
  </si>
  <si>
    <t>-670375935</t>
  </si>
  <si>
    <t>-1737861764</t>
  </si>
  <si>
    <t>-604373932</t>
  </si>
  <si>
    <t>Poplatek za uložení stavebního  odpadu na skládce (skládkovné)</t>
  </si>
  <si>
    <t>-1065947082</t>
  </si>
  <si>
    <t>998011001</t>
  </si>
  <si>
    <t>Přesun hmot pro budovy zděné v do 6 m</t>
  </si>
  <si>
    <t>-1169072607</t>
  </si>
  <si>
    <t>408763794</t>
  </si>
  <si>
    <t>17,834*6</t>
  </si>
  <si>
    <t>-1431733296</t>
  </si>
  <si>
    <t>711112001</t>
  </si>
  <si>
    <t>Provedení izolace proti zemní vlhkosti svislé za studena nátěrem penetračním</t>
  </si>
  <si>
    <t>-1831641515</t>
  </si>
  <si>
    <t>17,5*1,25</t>
  </si>
  <si>
    <t>-399867890</t>
  </si>
  <si>
    <t>-1399596748</t>
  </si>
  <si>
    <t>107,004*2</t>
  </si>
  <si>
    <t>711142559</t>
  </si>
  <si>
    <t>Provedení izolace proti zemní vlhkosti pásy přitavením svislé NAIP</t>
  </si>
  <si>
    <t>-1711939602</t>
  </si>
  <si>
    <t>17,5*1,25*2</t>
  </si>
  <si>
    <t xml:space="preserve">pás těžký asfaltovaný MINERÁL </t>
  </si>
  <si>
    <t>1500425414</t>
  </si>
  <si>
    <t>107,004*1,1</t>
  </si>
  <si>
    <t>21,875*1,15</t>
  </si>
  <si>
    <t>pás těžký asfaltovaný s  Al vložkou</t>
  </si>
  <si>
    <t>259777378</t>
  </si>
  <si>
    <t>-84727323</t>
  </si>
  <si>
    <t>18*1,25</t>
  </si>
  <si>
    <t>711491272</t>
  </si>
  <si>
    <t>Provedení izolace proti tlakové vodě svislé z textilií vrstva ochranná</t>
  </si>
  <si>
    <t>1143530421</t>
  </si>
  <si>
    <t>693110620</t>
  </si>
  <si>
    <t>geotextilie netkaná geo, 300 g/m2, šíře 200 cm</t>
  </si>
  <si>
    <t>1403899566</t>
  </si>
  <si>
    <t>geoNETEX M 300, Plošná hmotnost: 300 g/m2, Pevnost v tahu (podélně/příčně): 3,0/2,5 kN/m, Statické protržení (CBR): 400 N, Funkce: F, F+S  Šířka: 2 m, Délka nábalu: 50 m</t>
  </si>
  <si>
    <t>998711201</t>
  </si>
  <si>
    <t>Přesun hmot procentní pro izolace proti vodě, vlhkosti a plynům v objektech v do 6 m</t>
  </si>
  <si>
    <t>1004796819</t>
  </si>
  <si>
    <t>2078580035</t>
  </si>
  <si>
    <t>283723060</t>
  </si>
  <si>
    <t>deska z pěnového polystyrenu EPS 100 S 1000 x 500 x 60 mm</t>
  </si>
  <si>
    <t>2069157668</t>
  </si>
  <si>
    <t>713131141</t>
  </si>
  <si>
    <t>Montáž izolace tepelné stěn a základů lepením celoplošně rohoží, pásů, dílců, desek</t>
  </si>
  <si>
    <t>-2003879076</t>
  </si>
  <si>
    <t>283764220</t>
  </si>
  <si>
    <t>deska z extrudovaného polystyrénu  XPS 300 SF 100 mm</t>
  </si>
  <si>
    <t>2055245139</t>
  </si>
  <si>
    <t>17,468*1,25*1,05</t>
  </si>
  <si>
    <t>713131151</t>
  </si>
  <si>
    <t>Montáž izolace tepelné stěn a základů volně vloženými rohožemi, pásy, dílci, deskami 1 vrstva</t>
  </si>
  <si>
    <t>-686979439</t>
  </si>
  <si>
    <t>dilatace objektu</t>
  </si>
  <si>
    <t>6,131*3,85</t>
  </si>
  <si>
    <t>3,24*0,5*2</t>
  </si>
  <si>
    <t>283759300</t>
  </si>
  <si>
    <t>deska fasádní polystyrénová EPS 70 F 1000 x 500 x 20 mm</t>
  </si>
  <si>
    <t>960823084</t>
  </si>
  <si>
    <t>713151163</t>
  </si>
  <si>
    <t>Montáž izolace tepelné střech šikmých přišroubované nad krokve z desek sklonu do 45° tl do 120 mm</t>
  </si>
  <si>
    <t>-60168136</t>
  </si>
  <si>
    <t>283764730</t>
  </si>
  <si>
    <t>panel  PUR Alu folie skupina tepelné vodivosti 024 2500 x 1250 x 120 mm</t>
  </si>
  <si>
    <t>1974296470</t>
  </si>
  <si>
    <t>Součinitel prostupu tepla U* (W/m2 K)=0,19</t>
  </si>
  <si>
    <t>998713201</t>
  </si>
  <si>
    <t>Přesun hmot procentní pro izolace tepelné v objektech v do 6 m</t>
  </si>
  <si>
    <t>2052406807</t>
  </si>
  <si>
    <t>Ústřední vytápění, systémové podlahové desky tl. 50 mm</t>
  </si>
  <si>
    <t>1325404749</t>
  </si>
  <si>
    <t>1610264283</t>
  </si>
  <si>
    <t>-1633234461</t>
  </si>
  <si>
    <t>6,4</t>
  </si>
  <si>
    <t>161*4,5*0,04*0,06</t>
  </si>
  <si>
    <t>-1148475386</t>
  </si>
  <si>
    <t>-1951508443</t>
  </si>
  <si>
    <t>18*1*2,36*0,001*1,1</t>
  </si>
  <si>
    <t>530436130</t>
  </si>
  <si>
    <t>2,05*2+2,7*4+2,2*36+4,85*44</t>
  </si>
  <si>
    <t>880762782</t>
  </si>
  <si>
    <t>889257235</t>
  </si>
  <si>
    <t>18,15+5,95*2</t>
  </si>
  <si>
    <t>1456687798</t>
  </si>
  <si>
    <t>-714273835</t>
  </si>
  <si>
    <t>1389542367</t>
  </si>
  <si>
    <t>2129307731</t>
  </si>
  <si>
    <t>1453774915</t>
  </si>
  <si>
    <t>-509052238</t>
  </si>
  <si>
    <t>164*4,5*0,04*0,06*1,1</t>
  </si>
  <si>
    <t>-1531885436</t>
  </si>
  <si>
    <t>161*0,019</t>
  </si>
  <si>
    <t>998762201</t>
  </si>
  <si>
    <t>Přesun hmot procentní pro kce tesařské v objektech v do 6 m</t>
  </si>
  <si>
    <t>971498420</t>
  </si>
  <si>
    <t>935147339</t>
  </si>
  <si>
    <t>2,4*2</t>
  </si>
  <si>
    <t>764311606</t>
  </si>
  <si>
    <t>Lemování rovných zdí střech s krytinou prejzovou nebo vlnitou  z Pz s povrchovou úpravou rš 500 mm</t>
  </si>
  <si>
    <t>793876877</t>
  </si>
  <si>
    <t>na stávající objekty</t>
  </si>
  <si>
    <t>4,508*4</t>
  </si>
  <si>
    <t>-2071885276</t>
  </si>
  <si>
    <t>(0,4+0,65)*2*0,6</t>
  </si>
  <si>
    <t>366322288</t>
  </si>
  <si>
    <t>17,754+17,234</t>
  </si>
  <si>
    <t>355925313</t>
  </si>
  <si>
    <t>-1376197625</t>
  </si>
  <si>
    <t>3,6*2+2,6*2</t>
  </si>
  <si>
    <t>998764201</t>
  </si>
  <si>
    <t>Přesun hmot procentní pro konstrukce klempířské v objektech v do 6 m</t>
  </si>
  <si>
    <t>1552350390</t>
  </si>
  <si>
    <t>681022790</t>
  </si>
  <si>
    <t>-2125425288</t>
  </si>
  <si>
    <t>161*10</t>
  </si>
  <si>
    <t>1217850197</t>
  </si>
  <si>
    <t>17,516</t>
  </si>
  <si>
    <t>pás větrací hřebene a nároží l, 1 role/5 m</t>
  </si>
  <si>
    <t>-1745649607</t>
  </si>
  <si>
    <t>-452844413</t>
  </si>
  <si>
    <t>-53365972</t>
  </si>
  <si>
    <t>1299045773</t>
  </si>
  <si>
    <t>1700373284</t>
  </si>
  <si>
    <t>998765201</t>
  </si>
  <si>
    <t>Přesun hmot procentní pro krytiny skládané v objektech v do 6 m</t>
  </si>
  <si>
    <t>1372411063</t>
  </si>
  <si>
    <t>42860356</t>
  </si>
  <si>
    <t>611- 15/T</t>
  </si>
  <si>
    <t>Balkonové dveře plastové dvoukřídlé posuvné  240 x 232 cm, viz. tabulka výplní otvorů</t>
  </si>
  <si>
    <t>2079658737</t>
  </si>
  <si>
    <t>766660162</t>
  </si>
  <si>
    <t>Montáž dveřních křídel otvíravých 1křídlových š přes 0,8 m požárních do dřevěné rámové zárubně</t>
  </si>
  <si>
    <t>-2037547143</t>
  </si>
  <si>
    <t>611653140</t>
  </si>
  <si>
    <t>dveře vnitřní protipožární hladké dýhované 1křídlé 90x197 cm</t>
  </si>
  <si>
    <t>-996889299</t>
  </si>
  <si>
    <t>1072166296</t>
  </si>
  <si>
    <t>1016641287</t>
  </si>
  <si>
    <t>-295028835</t>
  </si>
  <si>
    <t>766698111</t>
  </si>
  <si>
    <t>Montáž truhlářských vrat garážových otvíravých do zárubně do 6 m2</t>
  </si>
  <si>
    <t>-1647681741</t>
  </si>
  <si>
    <t>766.1</t>
  </si>
  <si>
    <t>Dodávka vrata dvoukřídlá dřevěná 250 x 232 cm, viz tabulka výplní otvorů</t>
  </si>
  <si>
    <t>ks</t>
  </si>
  <si>
    <t>-865497849</t>
  </si>
  <si>
    <t>766.2</t>
  </si>
  <si>
    <t>Dod + montáž dřevěný slunolam zavěšený na pojezdové liště</t>
  </si>
  <si>
    <t>276146769</t>
  </si>
  <si>
    <t>2,6*2,4*2</t>
  </si>
  <si>
    <t>766.3</t>
  </si>
  <si>
    <t>Obklad fasády sibiřský modřín, podkladní tošt, povrchová úprava, kotvení</t>
  </si>
  <si>
    <t>-1503140156</t>
  </si>
  <si>
    <t>17,834*4,2</t>
  </si>
  <si>
    <t>-2,5*2,32-2,4*2,32*2</t>
  </si>
  <si>
    <t>17,468*3,1</t>
  </si>
  <si>
    <t>998766201</t>
  </si>
  <si>
    <t>Přesun hmot procentní pro konstrukce truhlářské v objektech v do 6 m</t>
  </si>
  <si>
    <t>110583582</t>
  </si>
  <si>
    <t>900779383</t>
  </si>
  <si>
    <t>(13,1+5+12,3+5,069)</t>
  </si>
  <si>
    <t>-2,4*2-1,1</t>
  </si>
  <si>
    <t>0,25*4+0,5*2+0,38*2</t>
  </si>
  <si>
    <t>(3,436+5,131+4,6+5)</t>
  </si>
  <si>
    <t>-1,1-2,4</t>
  </si>
  <si>
    <t>0,25*2+0,5*2</t>
  </si>
  <si>
    <t>dlaždice keramické slinuté neglazované mrazuvzdorné  S 29,8 x 29,8 x 0,9 cm</t>
  </si>
  <si>
    <t>-2133540290</t>
  </si>
  <si>
    <t>48,496*0,1*1,1</t>
  </si>
  <si>
    <t>-2011607848</t>
  </si>
  <si>
    <t>1457579630</t>
  </si>
  <si>
    <t>48,496/2</t>
  </si>
  <si>
    <t>998771201</t>
  </si>
  <si>
    <t>Přesun hmot procentní pro podlahy z dlaždic v objektech v do 6 m</t>
  </si>
  <si>
    <t>724585726</t>
  </si>
  <si>
    <t>777115031</t>
  </si>
  <si>
    <t>Podlahy lité epoxidové  tl 3 mm</t>
  </si>
  <si>
    <t>887972169</t>
  </si>
  <si>
    <t>63,4</t>
  </si>
  <si>
    <t>20,01</t>
  </si>
  <si>
    <t>998777201</t>
  </si>
  <si>
    <t>Přesun hmot procentní pro podlahy lité v objektech v do 6 m</t>
  </si>
  <si>
    <t>-796876026</t>
  </si>
  <si>
    <t>1033588322</t>
  </si>
  <si>
    <t>palubka jednostranně</t>
  </si>
  <si>
    <t>414410077</t>
  </si>
  <si>
    <t>25,254+139,635</t>
  </si>
  <si>
    <t>817082474</t>
  </si>
  <si>
    <t>SO 03 - Zpevněné plochy, nové přípojky kanalizací</t>
  </si>
  <si>
    <t xml:space="preserve">    5 - Komunikace pozemní</t>
  </si>
  <si>
    <t xml:space="preserve">    721.1 - Venkovní kanalizace</t>
  </si>
  <si>
    <t>111203201</t>
  </si>
  <si>
    <t>Odstranění křovin a stromů s ponecháním kořenů z plochy do 1000 m2</t>
  </si>
  <si>
    <t>-1833127493</t>
  </si>
  <si>
    <t xml:space="preserve">32*14+25*10+20*10 </t>
  </si>
  <si>
    <t>112101101</t>
  </si>
  <si>
    <t>Kácení stromů listnatých D kmene do 300 mm</t>
  </si>
  <si>
    <t>-822778568</t>
  </si>
  <si>
    <t>112101102</t>
  </si>
  <si>
    <t>Kácení stromů listnatých D kmene do 500 mm</t>
  </si>
  <si>
    <t>467064128</t>
  </si>
  <si>
    <t>112201101</t>
  </si>
  <si>
    <t>Odstranění pařezů D do 300 mm</t>
  </si>
  <si>
    <t>-850589086</t>
  </si>
  <si>
    <t>112201102</t>
  </si>
  <si>
    <t>Odstranění pařezů D do 500 mm</t>
  </si>
  <si>
    <t>394454924</t>
  </si>
  <si>
    <t>122101101</t>
  </si>
  <si>
    <t>Odkopávky a prokopávky nezapažené v hornině tř. 1 a 2 objem do 100 m3</t>
  </si>
  <si>
    <t>845561214</t>
  </si>
  <si>
    <t>zpevněné plochy</t>
  </si>
  <si>
    <t>451*0,47</t>
  </si>
  <si>
    <t>-1492621799</t>
  </si>
  <si>
    <t>jímka</t>
  </si>
  <si>
    <t>7*3*3</t>
  </si>
  <si>
    <t>akumulační nádrž</t>
  </si>
  <si>
    <t>3,14*(1,4*1,4)*2,6</t>
  </si>
  <si>
    <t>vsakovací tunel</t>
  </si>
  <si>
    <t>3*2*1,9</t>
  </si>
  <si>
    <t>131201109</t>
  </si>
  <si>
    <t>Příplatek za lepivost u hloubení jam nezapažených v hornině tř. 3</t>
  </si>
  <si>
    <t>-1198475663</t>
  </si>
  <si>
    <t>844566642</t>
  </si>
  <si>
    <t>přípojky</t>
  </si>
  <si>
    <t>50,6</t>
  </si>
  <si>
    <t>171201101</t>
  </si>
  <si>
    <t>Uložení sypaniny do násypů nezhutněných</t>
  </si>
  <si>
    <t>1970140857</t>
  </si>
  <si>
    <t>-1582706127</t>
  </si>
  <si>
    <t>33,3</t>
  </si>
  <si>
    <t>211971121</t>
  </si>
  <si>
    <t>Zřízení opláštění žeber nebo trativodů geotextilií v rýze nebo zářezu sklonu přes 1:2 š do 2,5 m</t>
  </si>
  <si>
    <t>-977663364</t>
  </si>
  <si>
    <t>23,5</t>
  </si>
  <si>
    <t>693111440</t>
  </si>
  <si>
    <t>textilie  250 g/m2 do š 8,8 m</t>
  </si>
  <si>
    <t>1051882618</t>
  </si>
  <si>
    <t>212572121</t>
  </si>
  <si>
    <t>Lože pro trativody z kameniva drobného těženého</t>
  </si>
  <si>
    <t>-870988936</t>
  </si>
  <si>
    <t>vsak. tunel</t>
  </si>
  <si>
    <t>6,5</t>
  </si>
  <si>
    <t>-194442083</t>
  </si>
  <si>
    <t>451</t>
  </si>
  <si>
    <t>564201111</t>
  </si>
  <si>
    <t>Podklad nebo podsyp ze štěrkopísku ŠP tl 40 mm</t>
  </si>
  <si>
    <t>1527637563</t>
  </si>
  <si>
    <t>564251111</t>
  </si>
  <si>
    <t>Podklad nebo podsyp ze štěrkopísku ŠP tl 150 mm</t>
  </si>
  <si>
    <t>-1842778547</t>
  </si>
  <si>
    <t>564761111</t>
  </si>
  <si>
    <t>Podklad z kameniva hrubého drceného vel. 32-63 mm tl 200 mm</t>
  </si>
  <si>
    <t>-864793653</t>
  </si>
  <si>
    <t>596212213</t>
  </si>
  <si>
    <t>Kladení zámkové dlažby pozemních komunikací tl 80 mm skupiny A pl přes 300 m2</t>
  </si>
  <si>
    <t>-40657693</t>
  </si>
  <si>
    <t>592451090</t>
  </si>
  <si>
    <t>dlažba  skladebná  20x10x8 cm přírodní</t>
  </si>
  <si>
    <t>617838336</t>
  </si>
  <si>
    <t>spotřeba: 50 kus/m2</t>
  </si>
  <si>
    <t>914111111</t>
  </si>
  <si>
    <t>Montáž svislé dopravní značky do velikosti 1 m2 objímkami na sloupek nebo konzolu</t>
  </si>
  <si>
    <t>1381001692</t>
  </si>
  <si>
    <t>404442580</t>
  </si>
  <si>
    <t>značka svislá reflexní AL- 3M 500 x 700 mm</t>
  </si>
  <si>
    <t>52637813</t>
  </si>
  <si>
    <t>914511111</t>
  </si>
  <si>
    <t>Montáž sloupku dopravních značek délky do 3,5 m s betonovým základem</t>
  </si>
  <si>
    <t>-760807889</t>
  </si>
  <si>
    <t>404452300</t>
  </si>
  <si>
    <t>sloupek Zn 70 - 350</t>
  </si>
  <si>
    <t>1737749656</t>
  </si>
  <si>
    <t>404452570</t>
  </si>
  <si>
    <t>upínací svorka na sloupek US 70</t>
  </si>
  <si>
    <t>681576558</t>
  </si>
  <si>
    <t>915311112</t>
  </si>
  <si>
    <t>Předformátované vodorovné dopravní značení dopravní značky do 2 m2</t>
  </si>
  <si>
    <t>2044733695</t>
  </si>
  <si>
    <t>znak těles. postižené</t>
  </si>
  <si>
    <t>916131213</t>
  </si>
  <si>
    <t>Osazení silničního obrubníku betonového stojatého s boční opěrou do lože z betonu prostého</t>
  </si>
  <si>
    <t>1875080690</t>
  </si>
  <si>
    <t>592174650</t>
  </si>
  <si>
    <t>obrubník betonový silniční  100x15x25 cm</t>
  </si>
  <si>
    <t>1860866293</t>
  </si>
  <si>
    <t>916991121</t>
  </si>
  <si>
    <t>Lože pod obrubníky, krajníky nebo obruby z dlažebních kostek z betonu prostého</t>
  </si>
  <si>
    <t>-1701775519</t>
  </si>
  <si>
    <t>112*0,2*0,2</t>
  </si>
  <si>
    <t>998223011</t>
  </si>
  <si>
    <t>Přesun hmot pro pozemní komunikace s krytem dlážděným</t>
  </si>
  <si>
    <t>-2007985240</t>
  </si>
  <si>
    <t>721.1</t>
  </si>
  <si>
    <t>Dešťová a splašková kanalizace PVC KG DN 150, vč. zemních prací</t>
  </si>
  <si>
    <t>bm</t>
  </si>
  <si>
    <t>-1758764107</t>
  </si>
  <si>
    <t>721.2</t>
  </si>
  <si>
    <t>Dodávka a montáž vsakovací tunel  1600-M/60</t>
  </si>
  <si>
    <t>1436659155</t>
  </si>
  <si>
    <t>721.3</t>
  </si>
  <si>
    <t>Počáteční čelo T 100 S/60</t>
  </si>
  <si>
    <t>-1731635840</t>
  </si>
  <si>
    <t>721.4</t>
  </si>
  <si>
    <t>Koncové čelo T 100 L/60</t>
  </si>
  <si>
    <t>-1928659173</t>
  </si>
  <si>
    <t>721.5</t>
  </si>
  <si>
    <t xml:space="preserve">Dod + mont jímka na vyvážení ND 24, strop, 23,9 m3, skruž, poklop betonový </t>
  </si>
  <si>
    <t>243148299</t>
  </si>
  <si>
    <t>721.6</t>
  </si>
  <si>
    <t>Dod + mont akumulační válcová nádrž  - 4700 litru</t>
  </si>
  <si>
    <t>1466875653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</si>
  <si>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</si>
  <si>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</si>
  <si>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</si>
  <si>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</si>
  <si>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</si>
  <si>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</si>
  <si>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</si>
  <si>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Součet položek</t>
  </si>
  <si>
    <t>990023:montáž, instalace , vw</t>
  </si>
  <si>
    <t>990110:příprava materiálu, přeprava materiálu a instalatérů , vw</t>
  </si>
  <si>
    <t>Koleno 20-90</t>
  </si>
  <si>
    <t>Koleno 25"-90</t>
  </si>
  <si>
    <t>Koleno 32"-90</t>
  </si>
  <si>
    <t>Ppr trubka 20*5,4</t>
  </si>
  <si>
    <t>Ppr trubka 25*5,4</t>
  </si>
  <si>
    <t>Ppr trubka 32*5,4</t>
  </si>
  <si>
    <t>sou</t>
  </si>
  <si>
    <t>spojovací materiál</t>
  </si>
  <si>
    <t>instalatérský materiál</t>
  </si>
  <si>
    <t xml:space="preserve">Baterie dřezová La torre stojánková páková </t>
  </si>
  <si>
    <t xml:space="preserve">Baterie sprchová La torre nástěnná páková </t>
  </si>
  <si>
    <t>Baterie umyvadlová La torre stojánková</t>
  </si>
  <si>
    <t>Baterie dřezová La torre nástěnná páková</t>
  </si>
  <si>
    <t xml:space="preserve">Sifon umyvadlový </t>
  </si>
  <si>
    <t xml:space="preserve">Ventil rohový </t>
  </si>
  <si>
    <t xml:space="preserve">Příslušenství k vaničkám </t>
  </si>
  <si>
    <t xml:space="preserve">Vanička litý mramor </t>
  </si>
  <si>
    <t>Zástěna sprchová čtvrtkruh</t>
  </si>
  <si>
    <t xml:space="preserve">Umyvadlo klasické - </t>
  </si>
  <si>
    <t xml:space="preserve">Výlevka keramická </t>
  </si>
  <si>
    <t>Sedátko WC - thermoplastové</t>
  </si>
  <si>
    <t xml:space="preserve">WC závěsné </t>
  </si>
  <si>
    <t>Předstěnové systémy modul pro WC</t>
  </si>
  <si>
    <t xml:space="preserve">Předstěnové systémy ovládací desky </t>
  </si>
  <si>
    <t>Kč Celkem</t>
  </si>
  <si>
    <t>J.cena bez DPH</t>
  </si>
  <si>
    <t>Označení dodávky</t>
  </si>
  <si>
    <t>Fztipvs Stopp Dlouhé zařizovací předměty dle projektu</t>
  </si>
  <si>
    <t>ROZPOČET-SLEPÝ</t>
  </si>
  <si>
    <t>km</t>
  </si>
  <si>
    <t>doprava dodávka, 1 trasa 10 km</t>
  </si>
  <si>
    <t>montáž, instalace</t>
  </si>
  <si>
    <t>spojovací materiál nespecifikovaný</t>
  </si>
  <si>
    <t>sum</t>
  </si>
  <si>
    <t>instalater. mater. nespecifik., ventily, klapky, filtry, šroubení apod.</t>
  </si>
  <si>
    <t>su</t>
  </si>
  <si>
    <t>elektromateriál nespecifikovan</t>
  </si>
  <si>
    <t xml:space="preserve">páska AC 50 15mx50mmx3mm </t>
  </si>
  <si>
    <t>izolace AC 19x76 105°C hadice 19x76</t>
  </si>
  <si>
    <t xml:space="preserve">izolace návleková 20-42 5/4" </t>
  </si>
  <si>
    <t xml:space="preserve">izolace návleková 15-28 3/4" </t>
  </si>
  <si>
    <t>tepelná izolace rozvody</t>
  </si>
  <si>
    <t>elektrotvarovky spojky kolena redukce</t>
  </si>
  <si>
    <t>trubka PE 100 RC 75x4,5</t>
  </si>
  <si>
    <t>trubka PE100 40x3,7   PN 16 b  návin 100 m,</t>
  </si>
  <si>
    <t>trubka Cu T 35x1,2 tvrdá</t>
  </si>
  <si>
    <t>trubka tvrdá Cu 28x1</t>
  </si>
  <si>
    <t>Cu+MS tvarovky nespecifikované</t>
  </si>
  <si>
    <t xml:space="preserve">123511:kapalina  líh do tč  barel 25 l, </t>
  </si>
  <si>
    <t>sada pro připojení primárního okruhu,</t>
  </si>
  <si>
    <t>tepelné čerpadlo set 2x16kw země voda</t>
  </si>
  <si>
    <t>UP 25/7,5 E - Oběhové čerpadlo  25/7,5 E</t>
  </si>
  <si>
    <t>Šroubovací vsuvky pro SBP, 003711</t>
  </si>
  <si>
    <t xml:space="preserve">50-1 - pružná tlaková hadice, </t>
  </si>
  <si>
    <t xml:space="preserve">32-1 - Pružné tlakové hadice, </t>
  </si>
  <si>
    <t xml:space="preserve">Akumulační zásobník topné vody 400 l, </t>
  </si>
  <si>
    <t xml:space="preserve"> - smaltovaný zásobník teplé vody stacionární se solárním výměníkem, </t>
  </si>
  <si>
    <t>Rozdělovač primárních okruhů -9-38, 9x a150 m</t>
  </si>
  <si>
    <t>elektrické topné těleso 6kW/400V, 075115</t>
  </si>
  <si>
    <t>J.cena</t>
  </si>
  <si>
    <t xml:space="preserve">Ftčpvs Stopp Dlouhé </t>
  </si>
  <si>
    <t>ROZPOČET-slepý</t>
  </si>
  <si>
    <t>CELKEM K ÚHRADĚ</t>
  </si>
  <si>
    <t>Zaokrouhlení</t>
  </si>
  <si>
    <t>příprava materiálu, přeprava materiálu a instalatérů , ww</t>
  </si>
  <si>
    <t>montáž, instalace , vw</t>
  </si>
  <si>
    <t>Koňařík upevňovací a kotvící materiál</t>
  </si>
  <si>
    <t xml:space="preserve">radiátorový ventil 1/2x1/2 přímý manual chrom </t>
  </si>
  <si>
    <t>:sada šroubení  1/2x15 k VK rohové + hlava</t>
  </si>
  <si>
    <t>instalatérský materiál , ventily, klapky, filtry, šroubení, apod.</t>
  </si>
  <si>
    <t xml:space="preserve">topná tyč -500 W elektrická do radiátoru G 1/2" </t>
  </si>
  <si>
    <t xml:space="preserve">radiátor  450/1700 697 W (500 W) rovný koupelnové těleso </t>
  </si>
  <si>
    <t>radiátor  2351 W</t>
  </si>
  <si>
    <t xml:space="preserve">radiátor 2351 W </t>
  </si>
  <si>
    <t>radiátor  1007 W</t>
  </si>
  <si>
    <t>radiátor , 1803W</t>
  </si>
  <si>
    <t>radiátor  1546W</t>
  </si>
  <si>
    <t>radiátor  773W</t>
  </si>
  <si>
    <t>radiátor  601W</t>
  </si>
  <si>
    <t>radiátor  401W</t>
  </si>
  <si>
    <t>prostorový termostat PT 22, PT22</t>
  </si>
  <si>
    <t>elektromateriál</t>
  </si>
  <si>
    <t>systémová deska 1200x600x50 0,72 m2 izolace 20mm výstupky 30mm</t>
  </si>
  <si>
    <t xml:space="preserve">izolace návleková 15-35 1" </t>
  </si>
  <si>
    <t xml:space="preserve">izolace návleková 15-22 1/2" </t>
  </si>
  <si>
    <t xml:space="preserve">izolace návleková 15-18 3/8" </t>
  </si>
  <si>
    <t xml:space="preserve">izolace návleková 15-15 1/4" </t>
  </si>
  <si>
    <t xml:space="preserve">izolace návleková 6-18 3/8" </t>
  </si>
  <si>
    <t>dilatační pás  s PE fólií + nářezy 8 x 150 balení 25 m</t>
  </si>
  <si>
    <t>příchytka podlahová B úhlová 30° pr. 19 mm do polystyrenu,</t>
  </si>
  <si>
    <t xml:space="preserve">rozdělovač pt 1"x18/6 komplet s průtokoměrem ve skříni do zdi </t>
  </si>
  <si>
    <t>rozdělovač pt  1"x18/5 komplet s průtokoměrem ve skříni do zdi G</t>
  </si>
  <si>
    <t xml:space="preserve">rozdělovač pt1"x18/4 komplet s průtokoměrem ve skříni do zdi </t>
  </si>
  <si>
    <t xml:space="preserve">adaptér 18x(18x2) pro trubky </t>
  </si>
  <si>
    <t xml:space="preserve">ochranná hadice M 25x20 (husí krk) modrá, </t>
  </si>
  <si>
    <t>ochranná hadice Č 25x20 (husí krk) červená , R985RY001</t>
  </si>
  <si>
    <t>trubka PEX 18x2 R996T s kyslík. bariérou 90/70 červená návin 240 m, R996TY020</t>
  </si>
  <si>
    <t>rozvody podlahové topení PT,</t>
  </si>
  <si>
    <t>radiátorové šroubení R17C 1/2x15 přímé pro Cu</t>
  </si>
  <si>
    <t>trubka polotvrdá Cu 22x1</t>
  </si>
  <si>
    <t>trubka Cu PT 18x1 polotvrdá</t>
  </si>
  <si>
    <t>trubka polotvrdá Cu 15x1</t>
  </si>
  <si>
    <t>Cufit rozvody měď mosaz Cu+MS, tvarovky, Cufit</t>
  </si>
  <si>
    <t>ocel rozvody Fe potrubí, tvarovky</t>
  </si>
  <si>
    <t xml:space="preserve">čerpadlo oběhové L 25-60 180 mm 1 x 230 V elektronické "A" </t>
  </si>
  <si>
    <t>čerpadlo oběhové  L 25-40 180 mm 1 x 230 V elektronické "A"</t>
  </si>
  <si>
    <t>expanze  140/6 bar</t>
  </si>
  <si>
    <t>rozdělovač pro 8 topných okruhů vč. kotvení, 1" vývody, 6/4" napojení zdroje</t>
  </si>
  <si>
    <t>Kč Celkem bez DPH</t>
  </si>
  <si>
    <t>Fútpvs Stopp Dlouhé na Moravěpt pt, doplňkově ot, 6 bytů, 8 okruhů</t>
  </si>
  <si>
    <t>Revize</t>
  </si>
  <si>
    <t>Montáž</t>
  </si>
  <si>
    <t>Hromosvod</t>
  </si>
  <si>
    <t xml:space="preserve">Ezs+Eps </t>
  </si>
  <si>
    <t>ventilátor</t>
  </si>
  <si>
    <t>čidlo pohybu</t>
  </si>
  <si>
    <t>Za 2</t>
  </si>
  <si>
    <t>Za 1</t>
  </si>
  <si>
    <t>Vyp 7</t>
  </si>
  <si>
    <t>Vyp 5</t>
  </si>
  <si>
    <t>Vyp 6</t>
  </si>
  <si>
    <t>Arot 50</t>
  </si>
  <si>
    <t>Fml 25</t>
  </si>
  <si>
    <t>Utp 5e</t>
  </si>
  <si>
    <t>Cy 4</t>
  </si>
  <si>
    <t>Cyky 3a*1,5</t>
  </si>
  <si>
    <t>Cyky 3c*1,5</t>
  </si>
  <si>
    <t>Cyky 3c*2,5</t>
  </si>
  <si>
    <t>Cyky 5c*2,5</t>
  </si>
  <si>
    <t>Cyky 5c*4</t>
  </si>
  <si>
    <t>Cyky 5c*6</t>
  </si>
  <si>
    <t>BR 8 Abb 48m</t>
  </si>
  <si>
    <t>BR 2-7 Abb 24m</t>
  </si>
  <si>
    <t>BR 1 Oez 72M</t>
  </si>
  <si>
    <t>ER Pilíř</t>
  </si>
  <si>
    <t>Elektroinstalace Stopp Dlouhé na Moravě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</si>
</sst>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10"/>
      <color rgb="FF00008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1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6" xfId="0" applyNumberFormat="1" applyFont="1" applyBorder="1" applyAlignment="1" applyProtection="1">
      <alignment vertical="center"/>
    </xf>
    <xf numFmtId="4" fontId="29" fillId="0" borderId="17" xfId="0" applyNumberFormat="1" applyFont="1" applyBorder="1" applyAlignment="1" applyProtection="1">
      <alignment vertical="center"/>
    </xf>
    <xf numFmtId="166" fontId="29" fillId="0" borderId="17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4" fillId="6" borderId="8" xfId="0" applyFont="1" applyFill="1" applyBorder="1" applyAlignment="1" applyProtection="1">
      <alignment horizontal="left" vertical="center"/>
    </xf>
    <xf numFmtId="0" fontId="4" fillId="6" borderId="9" xfId="0" applyFont="1" applyFill="1" applyBorder="1" applyAlignment="1" applyProtection="1">
      <alignment horizontal="right" vertical="center"/>
    </xf>
    <xf numFmtId="0" fontId="4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166" fontId="2" fillId="0" borderId="0" xfId="0" applyNumberFormat="1" applyFont="1" applyBorder="1" applyAlignment="1" applyProtection="1">
      <alignment vertical="center"/>
    </xf>
    <xf numFmtId="166" fontId="2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</xf>
    <xf numFmtId="49" fontId="37" fillId="0" borderId="25" xfId="0" applyNumberFormat="1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167" fontId="37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40" fillId="0" borderId="0" xfId="1" applyFont="1" applyAlignment="1" applyProtection="1">
      <alignment horizontal="center" vertical="center"/>
    </xf>
    <xf numFmtId="0" fontId="43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2" fillId="2" borderId="0" xfId="0" applyFont="1" applyFill="1" applyAlignment="1" applyProtection="1">
      <alignment vertical="center"/>
    </xf>
    <xf numFmtId="0" fontId="41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4" fontId="25" fillId="6" borderId="0" xfId="0" applyNumberFormat="1" applyFont="1" applyFill="1" applyBorder="1" applyAlignment="1" applyProtection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7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4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4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4" fontId="19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43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4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6" fillId="0" borderId="0" xfId="0" applyNumberFormat="1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0" fontId="3" fillId="6" borderId="23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32" fillId="6" borderId="23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165" fontId="3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vertical="center"/>
    </xf>
    <xf numFmtId="4" fontId="4" fillId="6" borderId="9" xfId="0" applyNumberFormat="1" applyFont="1" applyFill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165" fontId="3" fillId="4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35" fillId="0" borderId="12" xfId="0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vertical="center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38" fillId="0" borderId="12" xfId="0" applyFont="1" applyBorder="1" applyAlignment="1" applyProtection="1">
      <alignment vertical="center" wrapText="1"/>
    </xf>
    <xf numFmtId="0" fontId="1" fillId="0" borderId="0" xfId="2"/>
    <xf numFmtId="0" fontId="44" fillId="0" borderId="26" xfId="2" applyFont="1" applyBorder="1"/>
    <xf numFmtId="0" fontId="44" fillId="0" borderId="27" xfId="2" applyFont="1" applyBorder="1"/>
    <xf numFmtId="4" fontId="45" fillId="0" borderId="27" xfId="2" applyNumberFormat="1" applyFont="1" applyBorder="1" applyAlignment="1">
      <alignment horizontal="right" vertical="top"/>
    </xf>
    <xf numFmtId="0" fontId="45" fillId="0" borderId="27" xfId="2" applyFont="1" applyBorder="1" applyAlignment="1">
      <alignment horizontal="left" vertical="top"/>
    </xf>
    <xf numFmtId="0" fontId="44" fillId="0" borderId="28" xfId="2" applyFont="1" applyBorder="1"/>
    <xf numFmtId="0" fontId="44" fillId="0" borderId="29" xfId="2" applyFont="1" applyBorder="1"/>
    <xf numFmtId="0" fontId="44" fillId="0" borderId="0" xfId="2" applyFont="1"/>
    <xf numFmtId="4" fontId="46" fillId="0" borderId="0" xfId="2" applyNumberFormat="1" applyFont="1" applyAlignment="1">
      <alignment horizontal="right" vertical="top"/>
    </xf>
    <xf numFmtId="0" fontId="46" fillId="0" borderId="0" xfId="2" applyFont="1" applyAlignment="1">
      <alignment horizontal="left" vertical="top"/>
    </xf>
    <xf numFmtId="0" fontId="44" fillId="0" borderId="30" xfId="2" applyFont="1" applyBorder="1"/>
    <xf numFmtId="0" fontId="44" fillId="0" borderId="31" xfId="2" applyFont="1" applyBorder="1"/>
    <xf numFmtId="0" fontId="44" fillId="0" borderId="32" xfId="2" applyFont="1" applyBorder="1"/>
    <xf numFmtId="0" fontId="44" fillId="0" borderId="33" xfId="2" applyFont="1" applyBorder="1"/>
    <xf numFmtId="0" fontId="44" fillId="0" borderId="34" xfId="2" applyFont="1" applyBorder="1"/>
    <xf numFmtId="0" fontId="44" fillId="0" borderId="35" xfId="2" applyFont="1" applyBorder="1"/>
    <xf numFmtId="0" fontId="44" fillId="0" borderId="5" xfId="2" applyFont="1" applyBorder="1"/>
    <xf numFmtId="4" fontId="46" fillId="0" borderId="36" xfId="2" applyNumberFormat="1" applyFont="1" applyBorder="1" applyAlignment="1">
      <alignment horizontal="right" vertical="top"/>
    </xf>
    <xf numFmtId="4" fontId="46" fillId="0" borderId="36" xfId="2" applyNumberFormat="1" applyFont="1" applyBorder="1" applyAlignment="1">
      <alignment horizontal="right" vertical="top"/>
    </xf>
    <xf numFmtId="0" fontId="47" fillId="0" borderId="36" xfId="2" applyFont="1" applyBorder="1" applyAlignment="1">
      <alignment horizontal="left" vertical="top"/>
    </xf>
    <xf numFmtId="3" fontId="46" fillId="0" borderId="36" xfId="2" applyNumberFormat="1" applyFont="1" applyBorder="1" applyAlignment="1">
      <alignment horizontal="right" vertical="top"/>
    </xf>
    <xf numFmtId="0" fontId="46" fillId="0" borderId="0" xfId="2" applyFont="1" applyAlignment="1">
      <alignment horizontal="left" vertical="top" wrapText="1"/>
    </xf>
    <xf numFmtId="0" fontId="44" fillId="0" borderId="4" xfId="2" applyFont="1" applyBorder="1"/>
    <xf numFmtId="3" fontId="46" fillId="0" borderId="36" xfId="2" applyNumberFormat="1" applyFont="1" applyBorder="1" applyAlignment="1">
      <alignment horizontal="right" vertical="top"/>
    </xf>
    <xf numFmtId="0" fontId="44" fillId="0" borderId="3" xfId="2" applyFont="1" applyBorder="1"/>
    <xf numFmtId="0" fontId="44" fillId="0" borderId="2" xfId="2" applyFont="1" applyBorder="1"/>
    <xf numFmtId="0" fontId="44" fillId="0" borderId="1" xfId="2" applyFont="1" applyBorder="1"/>
    <xf numFmtId="0" fontId="48" fillId="0" borderId="0" xfId="2" applyFont="1" applyAlignment="1">
      <alignment horizontal="right" vertical="top"/>
    </xf>
    <xf numFmtId="0" fontId="48" fillId="0" borderId="20" xfId="2" applyFont="1" applyBorder="1" applyAlignment="1">
      <alignment horizontal="right" vertical="top"/>
    </xf>
    <xf numFmtId="0" fontId="44" fillId="0" borderId="0" xfId="2" applyFont="1" applyAlignment="1">
      <alignment horizontal="left" vertical="top"/>
    </xf>
    <xf numFmtId="0" fontId="49" fillId="0" borderId="0" xfId="2" applyFont="1" applyAlignment="1">
      <alignment horizontal="left" vertical="top" wrapText="1"/>
    </xf>
    <xf numFmtId="0" fontId="50" fillId="0" borderId="2" xfId="2" applyFont="1" applyBorder="1"/>
    <xf numFmtId="0" fontId="44" fillId="0" borderId="0" xfId="2" applyFont="1" applyAlignment="1">
      <alignment wrapText="1"/>
    </xf>
    <xf numFmtId="0" fontId="1" fillId="0" borderId="0" xfId="2" applyBorder="1"/>
    <xf numFmtId="4" fontId="45" fillId="0" borderId="32" xfId="2" applyNumberFormat="1" applyFont="1" applyBorder="1" applyAlignment="1">
      <alignment horizontal="right" vertical="top"/>
    </xf>
    <xf numFmtId="0" fontId="45" fillId="0" borderId="32" xfId="2" applyFont="1" applyBorder="1" applyAlignment="1">
      <alignment horizontal="left" vertical="top"/>
    </xf>
    <xf numFmtId="0" fontId="51" fillId="0" borderId="2" xfId="2" applyFont="1" applyBorder="1"/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13E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BB0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F1E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21B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F7D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D13E7.tmp" descr="C:\KROSplusData\System\Temp\radD13E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BB0B.tmp" descr="C:\KROSplusData\System\Temp\radCBB0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F1E2.tmp" descr="C:\KROSplusData\System\Temp\radDF1E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21BA.tmp" descr="C:\KROSplusData\System\Temp\radC21B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F7DC.tmp" descr="C:\KROSplusData\System\Temp\rad9F7D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0"/>
  <sheetViews>
    <sheetView showGridLines="0" workbookViewId="0">
      <pane ySplit="1" topLeftCell="A16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 x14ac:dyDescent="0.3">
      <c r="A1" s="202" t="s">
        <v>0</v>
      </c>
      <c r="B1" s="203"/>
      <c r="C1" s="203"/>
      <c r="D1" s="204" t="s">
        <v>1</v>
      </c>
      <c r="E1" s="203"/>
      <c r="F1" s="203"/>
      <c r="G1" s="203"/>
      <c r="H1" s="203"/>
      <c r="I1" s="203"/>
      <c r="J1" s="203"/>
      <c r="K1" s="201" t="s">
        <v>2370</v>
      </c>
      <c r="L1" s="201"/>
      <c r="M1" s="201"/>
      <c r="N1" s="201"/>
      <c r="O1" s="201"/>
      <c r="P1" s="201"/>
      <c r="Q1" s="201"/>
      <c r="R1" s="201"/>
      <c r="S1" s="201"/>
      <c r="T1" s="203"/>
      <c r="U1" s="203"/>
      <c r="V1" s="203"/>
      <c r="W1" s="201" t="s">
        <v>2371</v>
      </c>
      <c r="X1" s="201"/>
      <c r="Y1" s="201"/>
      <c r="Z1" s="201"/>
      <c r="AA1" s="201"/>
      <c r="AB1" s="201"/>
      <c r="AC1" s="201"/>
      <c r="AD1" s="201"/>
      <c r="AE1" s="201"/>
      <c r="AF1" s="201"/>
      <c r="AG1" s="203"/>
      <c r="AH1" s="203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</row>
    <row r="2" spans="1:73" ht="36.9" customHeight="1" x14ac:dyDescent="0.3">
      <c r="C2" s="238" t="s">
        <v>5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R2" s="207" t="s">
        <v>6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7</v>
      </c>
      <c r="BT2" s="16" t="s">
        <v>8</v>
      </c>
    </row>
    <row r="3" spans="1:73" ht="6.9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9</v>
      </c>
    </row>
    <row r="4" spans="1:73" ht="36.9" customHeight="1" x14ac:dyDescent="0.3">
      <c r="B4" s="20"/>
      <c r="C4" s="222" t="s">
        <v>10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2"/>
      <c r="AS4" s="23" t="s">
        <v>11</v>
      </c>
      <c r="BE4" s="24" t="s">
        <v>12</v>
      </c>
      <c r="BS4" s="16" t="s">
        <v>13</v>
      </c>
    </row>
    <row r="5" spans="1:73" ht="14.4" customHeight="1" x14ac:dyDescent="0.3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43" t="s">
        <v>15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1"/>
      <c r="AQ5" s="22"/>
      <c r="BE5" s="240" t="s">
        <v>16</v>
      </c>
      <c r="BS5" s="16" t="s">
        <v>7</v>
      </c>
    </row>
    <row r="6" spans="1:73" ht="36.9" customHeight="1" x14ac:dyDescent="0.3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244" t="s">
        <v>18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1"/>
      <c r="AQ6" s="22"/>
      <c r="BE6" s="208"/>
      <c r="BS6" s="16" t="s">
        <v>19</v>
      </c>
    </row>
    <row r="7" spans="1:73" ht="14.4" customHeight="1" x14ac:dyDescent="0.3">
      <c r="B7" s="20"/>
      <c r="C7" s="21"/>
      <c r="D7" s="28" t="s">
        <v>20</v>
      </c>
      <c r="E7" s="21"/>
      <c r="F7" s="21"/>
      <c r="G7" s="21"/>
      <c r="H7" s="21"/>
      <c r="I7" s="21"/>
      <c r="J7" s="21"/>
      <c r="K7" s="26" t="s">
        <v>21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22</v>
      </c>
      <c r="AL7" s="21"/>
      <c r="AM7" s="21"/>
      <c r="AN7" s="26" t="s">
        <v>21</v>
      </c>
      <c r="AO7" s="21"/>
      <c r="AP7" s="21"/>
      <c r="AQ7" s="22"/>
      <c r="BE7" s="208"/>
      <c r="BS7" s="16" t="s">
        <v>23</v>
      </c>
    </row>
    <row r="8" spans="1:73" ht="14.4" customHeight="1" x14ac:dyDescent="0.3">
      <c r="B8" s="20"/>
      <c r="C8" s="21"/>
      <c r="D8" s="28" t="s">
        <v>24</v>
      </c>
      <c r="E8" s="21"/>
      <c r="F8" s="21"/>
      <c r="G8" s="21"/>
      <c r="H8" s="21"/>
      <c r="I8" s="21"/>
      <c r="J8" s="21"/>
      <c r="K8" s="26" t="s">
        <v>25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26</v>
      </c>
      <c r="AL8" s="21"/>
      <c r="AM8" s="21"/>
      <c r="AN8" s="29" t="s">
        <v>27</v>
      </c>
      <c r="AO8" s="21"/>
      <c r="AP8" s="21"/>
      <c r="AQ8" s="22"/>
      <c r="BE8" s="208"/>
      <c r="BS8" s="16" t="s">
        <v>28</v>
      </c>
    </row>
    <row r="9" spans="1:73" ht="14.4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2"/>
      <c r="BE9" s="208"/>
      <c r="BS9" s="16" t="s">
        <v>29</v>
      </c>
    </row>
    <row r="10" spans="1:73" ht="14.4" customHeight="1" x14ac:dyDescent="0.3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32</v>
      </c>
      <c r="AO10" s="21"/>
      <c r="AP10" s="21"/>
      <c r="AQ10" s="22"/>
      <c r="BE10" s="208"/>
      <c r="BS10" s="16" t="s">
        <v>19</v>
      </c>
    </row>
    <row r="11" spans="1:73" ht="18.45" customHeight="1" x14ac:dyDescent="0.3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34</v>
      </c>
      <c r="AL11" s="21"/>
      <c r="AM11" s="21"/>
      <c r="AN11" s="26" t="s">
        <v>35</v>
      </c>
      <c r="AO11" s="21"/>
      <c r="AP11" s="21"/>
      <c r="AQ11" s="22"/>
      <c r="BE11" s="208"/>
      <c r="BS11" s="16" t="s">
        <v>19</v>
      </c>
    </row>
    <row r="12" spans="1:73" ht="6.9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  <c r="BE12" s="208"/>
      <c r="BS12" s="16" t="s">
        <v>19</v>
      </c>
    </row>
    <row r="13" spans="1:73" ht="14.4" customHeight="1" x14ac:dyDescent="0.3">
      <c r="B13" s="20"/>
      <c r="C13" s="21"/>
      <c r="D13" s="28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0" t="s">
        <v>37</v>
      </c>
      <c r="AO13" s="21"/>
      <c r="AP13" s="21"/>
      <c r="AQ13" s="22"/>
      <c r="BE13" s="208"/>
      <c r="BS13" s="16" t="s">
        <v>19</v>
      </c>
    </row>
    <row r="14" spans="1:73" ht="13.2" x14ac:dyDescent="0.3">
      <c r="B14" s="20"/>
      <c r="C14" s="21"/>
      <c r="D14" s="21"/>
      <c r="E14" s="245" t="s">
        <v>37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8" t="s">
        <v>34</v>
      </c>
      <c r="AL14" s="21"/>
      <c r="AM14" s="21"/>
      <c r="AN14" s="30" t="s">
        <v>37</v>
      </c>
      <c r="AO14" s="21"/>
      <c r="AP14" s="21"/>
      <c r="AQ14" s="22"/>
      <c r="BE14" s="208"/>
      <c r="BS14" s="16" t="s">
        <v>19</v>
      </c>
    </row>
    <row r="15" spans="1:73" ht="6.9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2"/>
      <c r="BE15" s="208"/>
      <c r="BS15" s="16" t="s">
        <v>4</v>
      </c>
    </row>
    <row r="16" spans="1:73" ht="14.4" customHeight="1" x14ac:dyDescent="0.3">
      <c r="B16" s="20"/>
      <c r="C16" s="21"/>
      <c r="D16" s="28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39</v>
      </c>
      <c r="AO16" s="21"/>
      <c r="AP16" s="21"/>
      <c r="AQ16" s="22"/>
      <c r="BE16" s="208"/>
      <c r="BS16" s="16" t="s">
        <v>4</v>
      </c>
    </row>
    <row r="17" spans="2:71" ht="18.45" customHeight="1" x14ac:dyDescent="0.3">
      <c r="B17" s="20"/>
      <c r="C17" s="21"/>
      <c r="D17" s="21"/>
      <c r="E17" s="26" t="s">
        <v>40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34</v>
      </c>
      <c r="AL17" s="21"/>
      <c r="AM17" s="21"/>
      <c r="AN17" s="26" t="s">
        <v>41</v>
      </c>
      <c r="AO17" s="21"/>
      <c r="AP17" s="21"/>
      <c r="AQ17" s="22"/>
      <c r="BE17" s="208"/>
      <c r="BS17" s="16" t="s">
        <v>42</v>
      </c>
    </row>
    <row r="18" spans="2:71" ht="6.9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2"/>
      <c r="BE18" s="208"/>
      <c r="BS18" s="16" t="s">
        <v>7</v>
      </c>
    </row>
    <row r="19" spans="2:71" ht="14.4" customHeight="1" x14ac:dyDescent="0.3">
      <c r="B19" s="20"/>
      <c r="C19" s="21"/>
      <c r="D19" s="28" t="s">
        <v>43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21</v>
      </c>
      <c r="AO19" s="21"/>
      <c r="AP19" s="21"/>
      <c r="AQ19" s="22"/>
      <c r="BE19" s="208"/>
      <c r="BS19" s="16" t="s">
        <v>7</v>
      </c>
    </row>
    <row r="20" spans="2:71" ht="18.45" customHeight="1" x14ac:dyDescent="0.3">
      <c r="B20" s="20"/>
      <c r="C20" s="21"/>
      <c r="D20" s="21"/>
      <c r="E20" s="26" t="s">
        <v>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34</v>
      </c>
      <c r="AL20" s="21"/>
      <c r="AM20" s="21"/>
      <c r="AN20" s="26" t="s">
        <v>21</v>
      </c>
      <c r="AO20" s="21"/>
      <c r="AP20" s="21"/>
      <c r="AQ20" s="22"/>
      <c r="BE20" s="208"/>
    </row>
    <row r="21" spans="2:71" ht="6.9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2"/>
      <c r="BE21" s="208"/>
    </row>
    <row r="22" spans="2:71" ht="13.2" x14ac:dyDescent="0.3">
      <c r="B22" s="20"/>
      <c r="C22" s="21"/>
      <c r="D22" s="28" t="s">
        <v>45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2"/>
      <c r="BE22" s="208"/>
    </row>
    <row r="23" spans="2:71" ht="22.5" customHeight="1" x14ac:dyDescent="0.3">
      <c r="B23" s="20"/>
      <c r="C23" s="21"/>
      <c r="D23" s="21"/>
      <c r="E23" s="246" t="s">
        <v>21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1"/>
      <c r="AP23" s="21"/>
      <c r="AQ23" s="22"/>
      <c r="BE23" s="208"/>
    </row>
    <row r="24" spans="2:71" ht="6.9" customHeigh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2"/>
      <c r="BE24" s="208"/>
    </row>
    <row r="25" spans="2:71" ht="6.9" customHeight="1" x14ac:dyDescent="0.3">
      <c r="B25" s="20"/>
      <c r="C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1"/>
      <c r="AQ25" s="22"/>
      <c r="BE25" s="208"/>
    </row>
    <row r="26" spans="2:71" ht="14.4" customHeight="1" x14ac:dyDescent="0.3">
      <c r="B26" s="20"/>
      <c r="C26" s="21"/>
      <c r="D26" s="32" t="s">
        <v>46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47">
        <f>ROUND(AG87,2)</f>
        <v>0</v>
      </c>
      <c r="AL26" s="239"/>
      <c r="AM26" s="239"/>
      <c r="AN26" s="239"/>
      <c r="AO26" s="239"/>
      <c r="AP26" s="21"/>
      <c r="AQ26" s="22"/>
      <c r="BE26" s="208"/>
    </row>
    <row r="27" spans="2:71" ht="14.4" customHeight="1" x14ac:dyDescent="0.3">
      <c r="B27" s="20"/>
      <c r="C27" s="21"/>
      <c r="D27" s="32" t="s">
        <v>47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47">
        <f>ROUND(AG93,2)</f>
        <v>0</v>
      </c>
      <c r="AL27" s="239"/>
      <c r="AM27" s="239"/>
      <c r="AN27" s="239"/>
      <c r="AO27" s="239"/>
      <c r="AP27" s="21"/>
      <c r="AQ27" s="22"/>
      <c r="BE27" s="208"/>
    </row>
    <row r="28" spans="2:71" s="1" customFormat="1" ht="6.9" customHeight="1" x14ac:dyDescent="0.3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241"/>
    </row>
    <row r="29" spans="2:71" s="1" customFormat="1" ht="25.95" customHeight="1" x14ac:dyDescent="0.3">
      <c r="B29" s="33"/>
      <c r="C29" s="34"/>
      <c r="D29" s="36" t="s">
        <v>48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48">
        <f>ROUND(AK26+AK27,2)</f>
        <v>0</v>
      </c>
      <c r="AL29" s="249"/>
      <c r="AM29" s="249"/>
      <c r="AN29" s="249"/>
      <c r="AO29" s="249"/>
      <c r="AP29" s="34"/>
      <c r="AQ29" s="35"/>
      <c r="BE29" s="241"/>
    </row>
    <row r="30" spans="2:71" s="1" customFormat="1" ht="6.9" customHeight="1" x14ac:dyDescent="0.3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241"/>
    </row>
    <row r="31" spans="2:71" s="2" customFormat="1" ht="14.4" customHeight="1" x14ac:dyDescent="0.3">
      <c r="B31" s="38"/>
      <c r="C31" s="39"/>
      <c r="D31" s="40" t="s">
        <v>49</v>
      </c>
      <c r="E31" s="39"/>
      <c r="F31" s="40" t="s">
        <v>50</v>
      </c>
      <c r="G31" s="39"/>
      <c r="H31" s="39"/>
      <c r="I31" s="39"/>
      <c r="J31" s="39"/>
      <c r="K31" s="39"/>
      <c r="L31" s="231">
        <v>0.21</v>
      </c>
      <c r="M31" s="232"/>
      <c r="N31" s="232"/>
      <c r="O31" s="232"/>
      <c r="P31" s="39"/>
      <c r="Q31" s="39"/>
      <c r="R31" s="39"/>
      <c r="S31" s="39"/>
      <c r="T31" s="42" t="s">
        <v>51</v>
      </c>
      <c r="U31" s="39"/>
      <c r="V31" s="39"/>
      <c r="W31" s="233">
        <f>ROUND(AZ87+SUM(CD94:CD98),2)</f>
        <v>0</v>
      </c>
      <c r="X31" s="232"/>
      <c r="Y31" s="232"/>
      <c r="Z31" s="232"/>
      <c r="AA31" s="232"/>
      <c r="AB31" s="232"/>
      <c r="AC31" s="232"/>
      <c r="AD31" s="232"/>
      <c r="AE31" s="232"/>
      <c r="AF31" s="39"/>
      <c r="AG31" s="39"/>
      <c r="AH31" s="39"/>
      <c r="AI31" s="39"/>
      <c r="AJ31" s="39"/>
      <c r="AK31" s="233">
        <f>ROUND(AV87+SUM(BY94:BY98),2)</f>
        <v>0</v>
      </c>
      <c r="AL31" s="232"/>
      <c r="AM31" s="232"/>
      <c r="AN31" s="232"/>
      <c r="AO31" s="232"/>
      <c r="AP31" s="39"/>
      <c r="AQ31" s="43"/>
      <c r="BE31" s="242"/>
    </row>
    <row r="32" spans="2:71" s="2" customFormat="1" ht="14.4" customHeight="1" x14ac:dyDescent="0.3">
      <c r="B32" s="38"/>
      <c r="C32" s="39"/>
      <c r="D32" s="39"/>
      <c r="E32" s="39"/>
      <c r="F32" s="40" t="s">
        <v>52</v>
      </c>
      <c r="G32" s="39"/>
      <c r="H32" s="39"/>
      <c r="I32" s="39"/>
      <c r="J32" s="39"/>
      <c r="K32" s="39"/>
      <c r="L32" s="231">
        <v>0.15</v>
      </c>
      <c r="M32" s="232"/>
      <c r="N32" s="232"/>
      <c r="O32" s="232"/>
      <c r="P32" s="39"/>
      <c r="Q32" s="39"/>
      <c r="R32" s="39"/>
      <c r="S32" s="39"/>
      <c r="T32" s="42" t="s">
        <v>51</v>
      </c>
      <c r="U32" s="39"/>
      <c r="V32" s="39"/>
      <c r="W32" s="233">
        <f>ROUND(BA87+SUM(CE94:CE98),2)</f>
        <v>0</v>
      </c>
      <c r="X32" s="232"/>
      <c r="Y32" s="232"/>
      <c r="Z32" s="232"/>
      <c r="AA32" s="232"/>
      <c r="AB32" s="232"/>
      <c r="AC32" s="232"/>
      <c r="AD32" s="232"/>
      <c r="AE32" s="232"/>
      <c r="AF32" s="39"/>
      <c r="AG32" s="39"/>
      <c r="AH32" s="39"/>
      <c r="AI32" s="39"/>
      <c r="AJ32" s="39"/>
      <c r="AK32" s="233">
        <f>ROUND(AW87+SUM(BZ94:BZ98),2)</f>
        <v>0</v>
      </c>
      <c r="AL32" s="232"/>
      <c r="AM32" s="232"/>
      <c r="AN32" s="232"/>
      <c r="AO32" s="232"/>
      <c r="AP32" s="39"/>
      <c r="AQ32" s="43"/>
      <c r="BE32" s="242"/>
    </row>
    <row r="33" spans="2:57" s="2" customFormat="1" ht="14.4" hidden="1" customHeight="1" x14ac:dyDescent="0.3">
      <c r="B33" s="38"/>
      <c r="C33" s="39"/>
      <c r="D33" s="39"/>
      <c r="E33" s="39"/>
      <c r="F33" s="40" t="s">
        <v>53</v>
      </c>
      <c r="G33" s="39"/>
      <c r="H33" s="39"/>
      <c r="I33" s="39"/>
      <c r="J33" s="39"/>
      <c r="K33" s="39"/>
      <c r="L33" s="231">
        <v>0.21</v>
      </c>
      <c r="M33" s="232"/>
      <c r="N33" s="232"/>
      <c r="O33" s="232"/>
      <c r="P33" s="39"/>
      <c r="Q33" s="39"/>
      <c r="R33" s="39"/>
      <c r="S33" s="39"/>
      <c r="T33" s="42" t="s">
        <v>51</v>
      </c>
      <c r="U33" s="39"/>
      <c r="V33" s="39"/>
      <c r="W33" s="233">
        <f>ROUND(BB87+SUM(CF94:CF98),2)</f>
        <v>0</v>
      </c>
      <c r="X33" s="232"/>
      <c r="Y33" s="232"/>
      <c r="Z33" s="232"/>
      <c r="AA33" s="232"/>
      <c r="AB33" s="232"/>
      <c r="AC33" s="232"/>
      <c r="AD33" s="232"/>
      <c r="AE33" s="232"/>
      <c r="AF33" s="39"/>
      <c r="AG33" s="39"/>
      <c r="AH33" s="39"/>
      <c r="AI33" s="39"/>
      <c r="AJ33" s="39"/>
      <c r="AK33" s="233">
        <v>0</v>
      </c>
      <c r="AL33" s="232"/>
      <c r="AM33" s="232"/>
      <c r="AN33" s="232"/>
      <c r="AO33" s="232"/>
      <c r="AP33" s="39"/>
      <c r="AQ33" s="43"/>
      <c r="BE33" s="242"/>
    </row>
    <row r="34" spans="2:57" s="2" customFormat="1" ht="14.4" hidden="1" customHeight="1" x14ac:dyDescent="0.3">
      <c r="B34" s="38"/>
      <c r="C34" s="39"/>
      <c r="D34" s="39"/>
      <c r="E34" s="39"/>
      <c r="F34" s="40" t="s">
        <v>54</v>
      </c>
      <c r="G34" s="39"/>
      <c r="H34" s="39"/>
      <c r="I34" s="39"/>
      <c r="J34" s="39"/>
      <c r="K34" s="39"/>
      <c r="L34" s="231">
        <v>0.15</v>
      </c>
      <c r="M34" s="232"/>
      <c r="N34" s="232"/>
      <c r="O34" s="232"/>
      <c r="P34" s="39"/>
      <c r="Q34" s="39"/>
      <c r="R34" s="39"/>
      <c r="S34" s="39"/>
      <c r="T34" s="42" t="s">
        <v>51</v>
      </c>
      <c r="U34" s="39"/>
      <c r="V34" s="39"/>
      <c r="W34" s="233">
        <f>ROUND(BC87+SUM(CG94:CG98),2)</f>
        <v>0</v>
      </c>
      <c r="X34" s="232"/>
      <c r="Y34" s="232"/>
      <c r="Z34" s="232"/>
      <c r="AA34" s="232"/>
      <c r="AB34" s="232"/>
      <c r="AC34" s="232"/>
      <c r="AD34" s="232"/>
      <c r="AE34" s="232"/>
      <c r="AF34" s="39"/>
      <c r="AG34" s="39"/>
      <c r="AH34" s="39"/>
      <c r="AI34" s="39"/>
      <c r="AJ34" s="39"/>
      <c r="AK34" s="233">
        <v>0</v>
      </c>
      <c r="AL34" s="232"/>
      <c r="AM34" s="232"/>
      <c r="AN34" s="232"/>
      <c r="AO34" s="232"/>
      <c r="AP34" s="39"/>
      <c r="AQ34" s="43"/>
      <c r="BE34" s="242"/>
    </row>
    <row r="35" spans="2:57" s="2" customFormat="1" ht="14.4" hidden="1" customHeight="1" x14ac:dyDescent="0.3">
      <c r="B35" s="38"/>
      <c r="C35" s="39"/>
      <c r="D35" s="39"/>
      <c r="E35" s="39"/>
      <c r="F35" s="40" t="s">
        <v>55</v>
      </c>
      <c r="G35" s="39"/>
      <c r="H35" s="39"/>
      <c r="I35" s="39"/>
      <c r="J35" s="39"/>
      <c r="K35" s="39"/>
      <c r="L35" s="231">
        <v>0</v>
      </c>
      <c r="M35" s="232"/>
      <c r="N35" s="232"/>
      <c r="O35" s="232"/>
      <c r="P35" s="39"/>
      <c r="Q35" s="39"/>
      <c r="R35" s="39"/>
      <c r="S35" s="39"/>
      <c r="T35" s="42" t="s">
        <v>51</v>
      </c>
      <c r="U35" s="39"/>
      <c r="V35" s="39"/>
      <c r="W35" s="233">
        <f>ROUND(BD87+SUM(CH94:CH98),2)</f>
        <v>0</v>
      </c>
      <c r="X35" s="232"/>
      <c r="Y35" s="232"/>
      <c r="Z35" s="232"/>
      <c r="AA35" s="232"/>
      <c r="AB35" s="232"/>
      <c r="AC35" s="232"/>
      <c r="AD35" s="232"/>
      <c r="AE35" s="232"/>
      <c r="AF35" s="39"/>
      <c r="AG35" s="39"/>
      <c r="AH35" s="39"/>
      <c r="AI35" s="39"/>
      <c r="AJ35" s="39"/>
      <c r="AK35" s="233">
        <v>0</v>
      </c>
      <c r="AL35" s="232"/>
      <c r="AM35" s="232"/>
      <c r="AN35" s="232"/>
      <c r="AO35" s="232"/>
      <c r="AP35" s="39"/>
      <c r="AQ35" s="43"/>
    </row>
    <row r="36" spans="2:57" s="1" customFormat="1" ht="6.9" customHeight="1" x14ac:dyDescent="0.3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5.95" customHeight="1" x14ac:dyDescent="0.3">
      <c r="B37" s="33"/>
      <c r="C37" s="44"/>
      <c r="D37" s="45" t="s">
        <v>56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57</v>
      </c>
      <c r="U37" s="46"/>
      <c r="V37" s="46"/>
      <c r="W37" s="46"/>
      <c r="X37" s="234" t="s">
        <v>58</v>
      </c>
      <c r="Y37" s="235"/>
      <c r="Z37" s="235"/>
      <c r="AA37" s="235"/>
      <c r="AB37" s="235"/>
      <c r="AC37" s="46"/>
      <c r="AD37" s="46"/>
      <c r="AE37" s="46"/>
      <c r="AF37" s="46"/>
      <c r="AG37" s="46"/>
      <c r="AH37" s="46"/>
      <c r="AI37" s="46"/>
      <c r="AJ37" s="46"/>
      <c r="AK37" s="236">
        <f>SUM(AK29:AK35)</f>
        <v>0</v>
      </c>
      <c r="AL37" s="235"/>
      <c r="AM37" s="235"/>
      <c r="AN37" s="235"/>
      <c r="AO37" s="237"/>
      <c r="AP37" s="44"/>
      <c r="AQ37" s="35"/>
    </row>
    <row r="38" spans="2:57" s="1" customFormat="1" ht="14.4" customHeight="1" x14ac:dyDescent="0.3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2"/>
    </row>
    <row r="40" spans="2:57" x14ac:dyDescent="0.3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2"/>
    </row>
    <row r="41" spans="2:57" x14ac:dyDescent="0.3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2"/>
    </row>
    <row r="42" spans="2:57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2"/>
    </row>
    <row r="43" spans="2:57" x14ac:dyDescent="0.3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2"/>
    </row>
    <row r="44" spans="2:57" x14ac:dyDescent="0.3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2"/>
    </row>
    <row r="45" spans="2:57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2"/>
    </row>
    <row r="46" spans="2:57" x14ac:dyDescent="0.3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2"/>
    </row>
    <row r="47" spans="2:57" x14ac:dyDescent="0.3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2"/>
    </row>
    <row r="48" spans="2:57" x14ac:dyDescent="0.3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</row>
    <row r="49" spans="2:43" s="1" customFormat="1" ht="14.4" x14ac:dyDescent="0.3">
      <c r="B49" s="33"/>
      <c r="C49" s="34"/>
      <c r="D49" s="48" t="s">
        <v>59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60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x14ac:dyDescent="0.3">
      <c r="B50" s="20"/>
      <c r="C50" s="21"/>
      <c r="D50" s="5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52"/>
      <c r="AA50" s="21"/>
      <c r="AB50" s="21"/>
      <c r="AC50" s="5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52"/>
      <c r="AP50" s="21"/>
      <c r="AQ50" s="22"/>
    </row>
    <row r="51" spans="2:43" x14ac:dyDescent="0.3">
      <c r="B51" s="20"/>
      <c r="C51" s="21"/>
      <c r="D51" s="5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52"/>
      <c r="AA51" s="21"/>
      <c r="AB51" s="21"/>
      <c r="AC51" s="5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52"/>
      <c r="AP51" s="21"/>
      <c r="AQ51" s="22"/>
    </row>
    <row r="52" spans="2:43" x14ac:dyDescent="0.3">
      <c r="B52" s="20"/>
      <c r="C52" s="21"/>
      <c r="D52" s="5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52"/>
      <c r="AA52" s="21"/>
      <c r="AB52" s="21"/>
      <c r="AC52" s="5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52"/>
      <c r="AP52" s="21"/>
      <c r="AQ52" s="22"/>
    </row>
    <row r="53" spans="2:43" x14ac:dyDescent="0.3">
      <c r="B53" s="20"/>
      <c r="C53" s="21"/>
      <c r="D53" s="5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52"/>
      <c r="AA53" s="21"/>
      <c r="AB53" s="21"/>
      <c r="AC53" s="5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52"/>
      <c r="AP53" s="21"/>
      <c r="AQ53" s="22"/>
    </row>
    <row r="54" spans="2:43" x14ac:dyDescent="0.3">
      <c r="B54" s="20"/>
      <c r="C54" s="21"/>
      <c r="D54" s="5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52"/>
      <c r="AA54" s="21"/>
      <c r="AB54" s="21"/>
      <c r="AC54" s="5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52"/>
      <c r="AP54" s="21"/>
      <c r="AQ54" s="22"/>
    </row>
    <row r="55" spans="2:43" x14ac:dyDescent="0.3">
      <c r="B55" s="20"/>
      <c r="C55" s="21"/>
      <c r="D55" s="5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52"/>
      <c r="AA55" s="21"/>
      <c r="AB55" s="21"/>
      <c r="AC55" s="5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52"/>
      <c r="AP55" s="21"/>
      <c r="AQ55" s="22"/>
    </row>
    <row r="56" spans="2:43" x14ac:dyDescent="0.3">
      <c r="B56" s="20"/>
      <c r="C56" s="21"/>
      <c r="D56" s="5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52"/>
      <c r="AA56" s="21"/>
      <c r="AB56" s="21"/>
      <c r="AC56" s="5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52"/>
      <c r="AP56" s="21"/>
      <c r="AQ56" s="22"/>
    </row>
    <row r="57" spans="2:43" x14ac:dyDescent="0.3">
      <c r="B57" s="20"/>
      <c r="C57" s="21"/>
      <c r="D57" s="5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52"/>
      <c r="AA57" s="21"/>
      <c r="AB57" s="21"/>
      <c r="AC57" s="5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52"/>
      <c r="AP57" s="21"/>
      <c r="AQ57" s="22"/>
    </row>
    <row r="58" spans="2:43" s="1" customFormat="1" ht="14.4" x14ac:dyDescent="0.3">
      <c r="B58" s="33"/>
      <c r="C58" s="34"/>
      <c r="D58" s="53" t="s">
        <v>61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62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61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62</v>
      </c>
      <c r="AN58" s="54"/>
      <c r="AO58" s="56"/>
      <c r="AP58" s="34"/>
      <c r="AQ58" s="35"/>
    </row>
    <row r="59" spans="2:43" x14ac:dyDescent="0.3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2"/>
    </row>
    <row r="60" spans="2:43" s="1" customFormat="1" ht="14.4" x14ac:dyDescent="0.3">
      <c r="B60" s="33"/>
      <c r="C60" s="34"/>
      <c r="D60" s="48" t="s">
        <v>63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64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x14ac:dyDescent="0.3">
      <c r="B61" s="20"/>
      <c r="C61" s="21"/>
      <c r="D61" s="5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52"/>
      <c r="AA61" s="21"/>
      <c r="AB61" s="21"/>
      <c r="AC61" s="5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52"/>
      <c r="AP61" s="21"/>
      <c r="AQ61" s="22"/>
    </row>
    <row r="62" spans="2:43" x14ac:dyDescent="0.3">
      <c r="B62" s="20"/>
      <c r="C62" s="21"/>
      <c r="D62" s="5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52"/>
      <c r="AA62" s="21"/>
      <c r="AB62" s="21"/>
      <c r="AC62" s="5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52"/>
      <c r="AP62" s="21"/>
      <c r="AQ62" s="22"/>
    </row>
    <row r="63" spans="2:43" x14ac:dyDescent="0.3">
      <c r="B63" s="20"/>
      <c r="C63" s="21"/>
      <c r="D63" s="5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52"/>
      <c r="AA63" s="21"/>
      <c r="AB63" s="21"/>
      <c r="AC63" s="5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52"/>
      <c r="AP63" s="21"/>
      <c r="AQ63" s="22"/>
    </row>
    <row r="64" spans="2:43" x14ac:dyDescent="0.3">
      <c r="B64" s="20"/>
      <c r="C64" s="21"/>
      <c r="D64" s="5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52"/>
      <c r="AA64" s="21"/>
      <c r="AB64" s="21"/>
      <c r="AC64" s="5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52"/>
      <c r="AP64" s="21"/>
      <c r="AQ64" s="22"/>
    </row>
    <row r="65" spans="2:43" x14ac:dyDescent="0.3">
      <c r="B65" s="20"/>
      <c r="C65" s="21"/>
      <c r="D65" s="5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52"/>
      <c r="AA65" s="21"/>
      <c r="AB65" s="21"/>
      <c r="AC65" s="5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52"/>
      <c r="AP65" s="21"/>
      <c r="AQ65" s="22"/>
    </row>
    <row r="66" spans="2:43" x14ac:dyDescent="0.3">
      <c r="B66" s="20"/>
      <c r="C66" s="21"/>
      <c r="D66" s="5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52"/>
      <c r="AA66" s="21"/>
      <c r="AB66" s="21"/>
      <c r="AC66" s="5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52"/>
      <c r="AP66" s="21"/>
      <c r="AQ66" s="22"/>
    </row>
    <row r="67" spans="2:43" x14ac:dyDescent="0.3">
      <c r="B67" s="20"/>
      <c r="C67" s="21"/>
      <c r="D67" s="5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52"/>
      <c r="AA67" s="21"/>
      <c r="AB67" s="21"/>
      <c r="AC67" s="5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52"/>
      <c r="AP67" s="21"/>
      <c r="AQ67" s="22"/>
    </row>
    <row r="68" spans="2:43" x14ac:dyDescent="0.3">
      <c r="B68" s="20"/>
      <c r="C68" s="21"/>
      <c r="D68" s="5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52"/>
      <c r="AA68" s="21"/>
      <c r="AB68" s="21"/>
      <c r="AC68" s="5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52"/>
      <c r="AP68" s="21"/>
      <c r="AQ68" s="22"/>
    </row>
    <row r="69" spans="2:43" s="1" customFormat="1" ht="14.4" x14ac:dyDescent="0.3">
      <c r="B69" s="33"/>
      <c r="C69" s="34"/>
      <c r="D69" s="53" t="s">
        <v>61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62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61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62</v>
      </c>
      <c r="AN69" s="54"/>
      <c r="AO69" s="56"/>
      <c r="AP69" s="34"/>
      <c r="AQ69" s="35"/>
    </row>
    <row r="70" spans="2:43" s="1" customFormat="1" ht="6.9" customHeight="1" x14ac:dyDescent="0.3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" customHeight="1" x14ac:dyDescent="0.3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" customHeight="1" x14ac:dyDescent="0.3">
      <c r="B76" s="33"/>
      <c r="C76" s="222" t="s">
        <v>65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35"/>
    </row>
    <row r="77" spans="2:43" s="3" customFormat="1" ht="14.4" customHeight="1" x14ac:dyDescent="0.3">
      <c r="B77" s="63"/>
      <c r="C77" s="28" t="s">
        <v>14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057-16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" customHeight="1" x14ac:dyDescent="0.3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223" t="str">
        <f>K6</f>
        <v>Hájenka Zátoky Dlouhé na Moravě</v>
      </c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68"/>
      <c r="AQ78" s="69"/>
    </row>
    <row r="79" spans="2:43" s="1" customFormat="1" ht="6.9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3.2" x14ac:dyDescent="0.3">
      <c r="B80" s="33"/>
      <c r="C80" s="28" t="s">
        <v>24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Dlouhé na Moravě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8" t="s">
        <v>26</v>
      </c>
      <c r="AJ80" s="34"/>
      <c r="AK80" s="34"/>
      <c r="AL80" s="34"/>
      <c r="AM80" s="71" t="str">
        <f>IF(AN8= "","",AN8)</f>
        <v>10.05.2016</v>
      </c>
      <c r="AN80" s="34"/>
      <c r="AO80" s="34"/>
      <c r="AP80" s="34"/>
      <c r="AQ80" s="35"/>
    </row>
    <row r="81" spans="1:89" s="1" customFormat="1" ht="6.9" customHeight="1" x14ac:dyDescent="0.3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89" s="1" customFormat="1" ht="13.2" x14ac:dyDescent="0.3">
      <c r="B82" s="33"/>
      <c r="C82" s="28" t="s">
        <v>30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STOPP, s.r.o. Antala Staška 2027/77, 14800 Praha 4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8" t="s">
        <v>38</v>
      </c>
      <c r="AJ82" s="34"/>
      <c r="AK82" s="34"/>
      <c r="AL82" s="34"/>
      <c r="AM82" s="225" t="str">
        <f>IF(E17="","",E17)</f>
        <v>Ing. Jaroslav Rouš Vejmluvova 316/53, Žďár nad Sáz</v>
      </c>
      <c r="AN82" s="210"/>
      <c r="AO82" s="210"/>
      <c r="AP82" s="210"/>
      <c r="AQ82" s="35"/>
      <c r="AS82" s="226" t="s">
        <v>66</v>
      </c>
      <c r="AT82" s="227"/>
      <c r="AU82" s="72"/>
      <c r="AV82" s="72"/>
      <c r="AW82" s="72"/>
      <c r="AX82" s="72"/>
      <c r="AY82" s="72"/>
      <c r="AZ82" s="72"/>
      <c r="BA82" s="72"/>
      <c r="BB82" s="72"/>
      <c r="BC82" s="72"/>
      <c r="BD82" s="73"/>
    </row>
    <row r="83" spans="1:89" s="1" customFormat="1" ht="13.2" x14ac:dyDescent="0.3">
      <c r="B83" s="33"/>
      <c r="C83" s="28" t="s">
        <v>36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8" t="s">
        <v>43</v>
      </c>
      <c r="AJ83" s="34"/>
      <c r="AK83" s="34"/>
      <c r="AL83" s="34"/>
      <c r="AM83" s="225" t="str">
        <f>IF(E20="","",E20)</f>
        <v xml:space="preserve"> </v>
      </c>
      <c r="AN83" s="210"/>
      <c r="AO83" s="210"/>
      <c r="AP83" s="210"/>
      <c r="AQ83" s="35"/>
      <c r="AS83" s="228"/>
      <c r="AT83" s="229"/>
      <c r="AU83" s="74"/>
      <c r="AV83" s="74"/>
      <c r="AW83" s="74"/>
      <c r="AX83" s="74"/>
      <c r="AY83" s="74"/>
      <c r="AZ83" s="74"/>
      <c r="BA83" s="74"/>
      <c r="BB83" s="74"/>
      <c r="BC83" s="74"/>
      <c r="BD83" s="75"/>
    </row>
    <row r="84" spans="1:89" s="1" customFormat="1" ht="10.95" customHeight="1" x14ac:dyDescent="0.3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30"/>
      <c r="AT84" s="210"/>
      <c r="AU84" s="34"/>
      <c r="AV84" s="34"/>
      <c r="AW84" s="34"/>
      <c r="AX84" s="34"/>
      <c r="AY84" s="34"/>
      <c r="AZ84" s="34"/>
      <c r="BA84" s="34"/>
      <c r="BB84" s="34"/>
      <c r="BC84" s="34"/>
      <c r="BD84" s="77"/>
    </row>
    <row r="85" spans="1:89" s="1" customFormat="1" ht="29.25" customHeight="1" x14ac:dyDescent="0.3">
      <c r="B85" s="33"/>
      <c r="C85" s="218" t="s">
        <v>67</v>
      </c>
      <c r="D85" s="219"/>
      <c r="E85" s="219"/>
      <c r="F85" s="219"/>
      <c r="G85" s="219"/>
      <c r="H85" s="78"/>
      <c r="I85" s="220" t="s">
        <v>68</v>
      </c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20" t="s">
        <v>69</v>
      </c>
      <c r="AH85" s="219"/>
      <c r="AI85" s="219"/>
      <c r="AJ85" s="219"/>
      <c r="AK85" s="219"/>
      <c r="AL85" s="219"/>
      <c r="AM85" s="219"/>
      <c r="AN85" s="220" t="s">
        <v>70</v>
      </c>
      <c r="AO85" s="219"/>
      <c r="AP85" s="221"/>
      <c r="AQ85" s="35"/>
      <c r="AS85" s="79" t="s">
        <v>71</v>
      </c>
      <c r="AT85" s="80" t="s">
        <v>72</v>
      </c>
      <c r="AU85" s="80" t="s">
        <v>73</v>
      </c>
      <c r="AV85" s="80" t="s">
        <v>74</v>
      </c>
      <c r="AW85" s="80" t="s">
        <v>75</v>
      </c>
      <c r="AX85" s="80" t="s">
        <v>76</v>
      </c>
      <c r="AY85" s="80" t="s">
        <v>77</v>
      </c>
      <c r="AZ85" s="80" t="s">
        <v>78</v>
      </c>
      <c r="BA85" s="80" t="s">
        <v>79</v>
      </c>
      <c r="BB85" s="80" t="s">
        <v>80</v>
      </c>
      <c r="BC85" s="80" t="s">
        <v>81</v>
      </c>
      <c r="BD85" s="81" t="s">
        <v>82</v>
      </c>
    </row>
    <row r="86" spans="1:89" s="1" customFormat="1" ht="10.95" customHeight="1" x14ac:dyDescent="0.3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2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89" s="4" customFormat="1" ht="32.4" customHeight="1" x14ac:dyDescent="0.3">
      <c r="B87" s="66"/>
      <c r="C87" s="83" t="s">
        <v>83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13">
        <f>ROUND(SUM(AG88:AG91),2)</f>
        <v>0</v>
      </c>
      <c r="AH87" s="213"/>
      <c r="AI87" s="213"/>
      <c r="AJ87" s="213"/>
      <c r="AK87" s="213"/>
      <c r="AL87" s="213"/>
      <c r="AM87" s="213"/>
      <c r="AN87" s="214">
        <f>SUM(AG87,AT87)</f>
        <v>0</v>
      </c>
      <c r="AO87" s="214"/>
      <c r="AP87" s="214"/>
      <c r="AQ87" s="69"/>
      <c r="AS87" s="85">
        <f>ROUND(SUM(AS88:AS91),2)</f>
        <v>0</v>
      </c>
      <c r="AT87" s="86">
        <f>ROUND(SUM(AV87:AW87),2)</f>
        <v>0</v>
      </c>
      <c r="AU87" s="87">
        <f>ROUND(SUM(AU88:AU91),5)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ROUND(SUM(AZ88:AZ91),2)</f>
        <v>0</v>
      </c>
      <c r="BA87" s="86">
        <f>ROUND(SUM(BA88:BA91),2)</f>
        <v>0</v>
      </c>
      <c r="BB87" s="86">
        <f>ROUND(SUM(BB88:BB91),2)</f>
        <v>0</v>
      </c>
      <c r="BC87" s="86">
        <f>ROUND(SUM(BC88:BC91),2)</f>
        <v>0</v>
      </c>
      <c r="BD87" s="88">
        <f>ROUND(SUM(BD88:BD91),2)</f>
        <v>0</v>
      </c>
      <c r="BS87" s="89" t="s">
        <v>84</v>
      </c>
      <c r="BT87" s="89" t="s">
        <v>85</v>
      </c>
      <c r="BU87" s="90" t="s">
        <v>86</v>
      </c>
      <c r="BV87" s="89" t="s">
        <v>87</v>
      </c>
      <c r="BW87" s="89" t="s">
        <v>88</v>
      </c>
      <c r="BX87" s="89" t="s">
        <v>89</v>
      </c>
    </row>
    <row r="88" spans="1:89" s="5" customFormat="1" ht="22.5" customHeight="1" x14ac:dyDescent="0.3">
      <c r="A88" s="200" t="s">
        <v>2372</v>
      </c>
      <c r="B88" s="91"/>
      <c r="C88" s="92"/>
      <c r="D88" s="217" t="s">
        <v>90</v>
      </c>
      <c r="E88" s="216"/>
      <c r="F88" s="216"/>
      <c r="G88" s="216"/>
      <c r="H88" s="216"/>
      <c r="I88" s="93"/>
      <c r="J88" s="217" t="s">
        <v>91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5">
        <f>'SO 00 - Vedlejší a ostatn...'!M30</f>
        <v>0</v>
      </c>
      <c r="AH88" s="216"/>
      <c r="AI88" s="216"/>
      <c r="AJ88" s="216"/>
      <c r="AK88" s="216"/>
      <c r="AL88" s="216"/>
      <c r="AM88" s="216"/>
      <c r="AN88" s="215">
        <f>SUM(AG88,AT88)</f>
        <v>0</v>
      </c>
      <c r="AO88" s="216"/>
      <c r="AP88" s="216"/>
      <c r="AQ88" s="94"/>
      <c r="AS88" s="95">
        <f>'SO 00 - Vedlejší a ostatn...'!M28</f>
        <v>0</v>
      </c>
      <c r="AT88" s="96">
        <f>ROUND(SUM(AV88:AW88),2)</f>
        <v>0</v>
      </c>
      <c r="AU88" s="97">
        <f>'SO 00 - Vedlejší a ostatn...'!W118</f>
        <v>0</v>
      </c>
      <c r="AV88" s="96">
        <f>'SO 00 - Vedlejší a ostatn...'!M32</f>
        <v>0</v>
      </c>
      <c r="AW88" s="96">
        <f>'SO 00 - Vedlejší a ostatn...'!M33</f>
        <v>0</v>
      </c>
      <c r="AX88" s="96">
        <f>'SO 00 - Vedlejší a ostatn...'!M34</f>
        <v>0</v>
      </c>
      <c r="AY88" s="96">
        <f>'SO 00 - Vedlejší a ostatn...'!M35</f>
        <v>0</v>
      </c>
      <c r="AZ88" s="96">
        <f>'SO 00 - Vedlejší a ostatn...'!H32</f>
        <v>0</v>
      </c>
      <c r="BA88" s="96">
        <f>'SO 00 - Vedlejší a ostatn...'!H33</f>
        <v>0</v>
      </c>
      <c r="BB88" s="96">
        <f>'SO 00 - Vedlejší a ostatn...'!H34</f>
        <v>0</v>
      </c>
      <c r="BC88" s="96">
        <f>'SO 00 - Vedlejší a ostatn...'!H35</f>
        <v>0</v>
      </c>
      <c r="BD88" s="98">
        <f>'SO 00 - Vedlejší a ostatn...'!H36</f>
        <v>0</v>
      </c>
      <c r="BT88" s="99" t="s">
        <v>23</v>
      </c>
      <c r="BV88" s="99" t="s">
        <v>87</v>
      </c>
      <c r="BW88" s="99" t="s">
        <v>92</v>
      </c>
      <c r="BX88" s="99" t="s">
        <v>88</v>
      </c>
    </row>
    <row r="89" spans="1:89" s="5" customFormat="1" ht="22.5" customHeight="1" x14ac:dyDescent="0.3">
      <c r="A89" s="200" t="s">
        <v>2372</v>
      </c>
      <c r="B89" s="91"/>
      <c r="C89" s="92"/>
      <c r="D89" s="217" t="s">
        <v>93</v>
      </c>
      <c r="E89" s="216"/>
      <c r="F89" s="216"/>
      <c r="G89" s="216"/>
      <c r="H89" s="216"/>
      <c r="I89" s="93"/>
      <c r="J89" s="217" t="s">
        <v>94</v>
      </c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5">
        <f>'SO 01 - Budova č.1'!M30</f>
        <v>0</v>
      </c>
      <c r="AH89" s="216"/>
      <c r="AI89" s="216"/>
      <c r="AJ89" s="216"/>
      <c r="AK89" s="216"/>
      <c r="AL89" s="216"/>
      <c r="AM89" s="216"/>
      <c r="AN89" s="215">
        <f>SUM(AG89,AT89)</f>
        <v>0</v>
      </c>
      <c r="AO89" s="216"/>
      <c r="AP89" s="216"/>
      <c r="AQ89" s="94"/>
      <c r="AS89" s="95">
        <f>'SO 01 - Budova č.1'!M28</f>
        <v>0</v>
      </c>
      <c r="AT89" s="96">
        <f>ROUND(SUM(AV89:AW89),2)</f>
        <v>0</v>
      </c>
      <c r="AU89" s="97">
        <f>'SO 01 - Budova č.1'!W143</f>
        <v>0</v>
      </c>
      <c r="AV89" s="96">
        <f>'SO 01 - Budova č.1'!M32</f>
        <v>0</v>
      </c>
      <c r="AW89" s="96">
        <f>'SO 01 - Budova č.1'!M33</f>
        <v>0</v>
      </c>
      <c r="AX89" s="96">
        <f>'SO 01 - Budova č.1'!M34</f>
        <v>0</v>
      </c>
      <c r="AY89" s="96">
        <f>'SO 01 - Budova č.1'!M35</f>
        <v>0</v>
      </c>
      <c r="AZ89" s="96">
        <f>'SO 01 - Budova č.1'!H32</f>
        <v>0</v>
      </c>
      <c r="BA89" s="96">
        <f>'SO 01 - Budova č.1'!H33</f>
        <v>0</v>
      </c>
      <c r="BB89" s="96">
        <f>'SO 01 - Budova č.1'!H34</f>
        <v>0</v>
      </c>
      <c r="BC89" s="96">
        <f>'SO 01 - Budova č.1'!H35</f>
        <v>0</v>
      </c>
      <c r="BD89" s="98">
        <f>'SO 01 - Budova č.1'!H36</f>
        <v>0</v>
      </c>
      <c r="BT89" s="99" t="s">
        <v>23</v>
      </c>
      <c r="BV89" s="99" t="s">
        <v>87</v>
      </c>
      <c r="BW89" s="99" t="s">
        <v>95</v>
      </c>
      <c r="BX89" s="99" t="s">
        <v>88</v>
      </c>
    </row>
    <row r="90" spans="1:89" s="5" customFormat="1" ht="22.5" customHeight="1" x14ac:dyDescent="0.3">
      <c r="A90" s="200" t="s">
        <v>2372</v>
      </c>
      <c r="B90" s="91"/>
      <c r="C90" s="92"/>
      <c r="D90" s="217" t="s">
        <v>96</v>
      </c>
      <c r="E90" s="216"/>
      <c r="F90" s="216"/>
      <c r="G90" s="216"/>
      <c r="H90" s="216"/>
      <c r="I90" s="93"/>
      <c r="J90" s="217" t="s">
        <v>97</v>
      </c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5">
        <f>'SO 02 - Budova č.2'!M30</f>
        <v>0</v>
      </c>
      <c r="AH90" s="216"/>
      <c r="AI90" s="216"/>
      <c r="AJ90" s="216"/>
      <c r="AK90" s="216"/>
      <c r="AL90" s="216"/>
      <c r="AM90" s="216"/>
      <c r="AN90" s="215">
        <f>SUM(AG90,AT90)</f>
        <v>0</v>
      </c>
      <c r="AO90" s="216"/>
      <c r="AP90" s="216"/>
      <c r="AQ90" s="94"/>
      <c r="AS90" s="95">
        <f>'SO 02 - Budova č.2'!M28</f>
        <v>0</v>
      </c>
      <c r="AT90" s="96">
        <f>ROUND(SUM(AV90:AW90),2)</f>
        <v>0</v>
      </c>
      <c r="AU90" s="97">
        <f>'SO 02 - Budova č.2'!W138</f>
        <v>0</v>
      </c>
      <c r="AV90" s="96">
        <f>'SO 02 - Budova č.2'!M32</f>
        <v>0</v>
      </c>
      <c r="AW90" s="96">
        <f>'SO 02 - Budova č.2'!M33</f>
        <v>0</v>
      </c>
      <c r="AX90" s="96">
        <f>'SO 02 - Budova č.2'!M34</f>
        <v>0</v>
      </c>
      <c r="AY90" s="96">
        <f>'SO 02 - Budova č.2'!M35</f>
        <v>0</v>
      </c>
      <c r="AZ90" s="96">
        <f>'SO 02 - Budova č.2'!H32</f>
        <v>0</v>
      </c>
      <c r="BA90" s="96">
        <f>'SO 02 - Budova č.2'!H33</f>
        <v>0</v>
      </c>
      <c r="BB90" s="96">
        <f>'SO 02 - Budova č.2'!H34</f>
        <v>0</v>
      </c>
      <c r="BC90" s="96">
        <f>'SO 02 - Budova č.2'!H35</f>
        <v>0</v>
      </c>
      <c r="BD90" s="98">
        <f>'SO 02 - Budova č.2'!H36</f>
        <v>0</v>
      </c>
      <c r="BT90" s="99" t="s">
        <v>23</v>
      </c>
      <c r="BV90" s="99" t="s">
        <v>87</v>
      </c>
      <c r="BW90" s="99" t="s">
        <v>98</v>
      </c>
      <c r="BX90" s="99" t="s">
        <v>88</v>
      </c>
    </row>
    <row r="91" spans="1:89" s="5" customFormat="1" ht="37.5" customHeight="1" x14ac:dyDescent="0.3">
      <c r="A91" s="200" t="s">
        <v>2372</v>
      </c>
      <c r="B91" s="91"/>
      <c r="C91" s="92"/>
      <c r="D91" s="217" t="s">
        <v>99</v>
      </c>
      <c r="E91" s="216"/>
      <c r="F91" s="216"/>
      <c r="G91" s="216"/>
      <c r="H91" s="216"/>
      <c r="I91" s="93"/>
      <c r="J91" s="217" t="s">
        <v>100</v>
      </c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5">
        <f>'SO 03 - Zpevněné plochy, ...'!M30</f>
        <v>0</v>
      </c>
      <c r="AH91" s="216"/>
      <c r="AI91" s="216"/>
      <c r="AJ91" s="216"/>
      <c r="AK91" s="216"/>
      <c r="AL91" s="216"/>
      <c r="AM91" s="216"/>
      <c r="AN91" s="215">
        <f>SUM(AG91,AT91)</f>
        <v>0</v>
      </c>
      <c r="AO91" s="216"/>
      <c r="AP91" s="216"/>
      <c r="AQ91" s="94"/>
      <c r="AS91" s="100">
        <f>'SO 03 - Zpevněné plochy, ...'!M28</f>
        <v>0</v>
      </c>
      <c r="AT91" s="101">
        <f>ROUND(SUM(AV91:AW91),2)</f>
        <v>0</v>
      </c>
      <c r="AU91" s="102">
        <f>'SO 03 - Zpevněné plochy, ...'!W123</f>
        <v>0</v>
      </c>
      <c r="AV91" s="101">
        <f>'SO 03 - Zpevněné plochy, ...'!M32</f>
        <v>0</v>
      </c>
      <c r="AW91" s="101">
        <f>'SO 03 - Zpevněné plochy, ...'!M33</f>
        <v>0</v>
      </c>
      <c r="AX91" s="101">
        <f>'SO 03 - Zpevněné plochy, ...'!M34</f>
        <v>0</v>
      </c>
      <c r="AY91" s="101">
        <f>'SO 03 - Zpevněné plochy, ...'!M35</f>
        <v>0</v>
      </c>
      <c r="AZ91" s="101">
        <f>'SO 03 - Zpevněné plochy, ...'!H32</f>
        <v>0</v>
      </c>
      <c r="BA91" s="101">
        <f>'SO 03 - Zpevněné plochy, ...'!H33</f>
        <v>0</v>
      </c>
      <c r="BB91" s="101">
        <f>'SO 03 - Zpevněné plochy, ...'!H34</f>
        <v>0</v>
      </c>
      <c r="BC91" s="101">
        <f>'SO 03 - Zpevněné plochy, ...'!H35</f>
        <v>0</v>
      </c>
      <c r="BD91" s="103">
        <f>'SO 03 - Zpevněné plochy, ...'!H36</f>
        <v>0</v>
      </c>
      <c r="BT91" s="99" t="s">
        <v>23</v>
      </c>
      <c r="BV91" s="99" t="s">
        <v>87</v>
      </c>
      <c r="BW91" s="99" t="s">
        <v>101</v>
      </c>
      <c r="BX91" s="99" t="s">
        <v>88</v>
      </c>
    </row>
    <row r="92" spans="1:89" x14ac:dyDescent="0.3"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2"/>
    </row>
    <row r="93" spans="1:89" s="1" customFormat="1" ht="30" customHeight="1" x14ac:dyDescent="0.3">
      <c r="B93" s="33"/>
      <c r="C93" s="83" t="s">
        <v>102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214">
        <f>ROUND(SUM(AG94:AG97),2)</f>
        <v>0</v>
      </c>
      <c r="AH93" s="210"/>
      <c r="AI93" s="210"/>
      <c r="AJ93" s="210"/>
      <c r="AK93" s="210"/>
      <c r="AL93" s="210"/>
      <c r="AM93" s="210"/>
      <c r="AN93" s="214">
        <f>ROUND(SUM(AN94:AN97),2)</f>
        <v>0</v>
      </c>
      <c r="AO93" s="210"/>
      <c r="AP93" s="210"/>
      <c r="AQ93" s="35"/>
      <c r="AS93" s="79" t="s">
        <v>103</v>
      </c>
      <c r="AT93" s="80" t="s">
        <v>104</v>
      </c>
      <c r="AU93" s="80" t="s">
        <v>49</v>
      </c>
      <c r="AV93" s="81" t="s">
        <v>72</v>
      </c>
    </row>
    <row r="94" spans="1:89" s="1" customFormat="1" ht="19.95" customHeight="1" x14ac:dyDescent="0.3">
      <c r="B94" s="33"/>
      <c r="C94" s="34"/>
      <c r="D94" s="104" t="s">
        <v>105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211">
        <f>ROUND(AG87*AS94,2)</f>
        <v>0</v>
      </c>
      <c r="AH94" s="210"/>
      <c r="AI94" s="210"/>
      <c r="AJ94" s="210"/>
      <c r="AK94" s="210"/>
      <c r="AL94" s="210"/>
      <c r="AM94" s="210"/>
      <c r="AN94" s="212">
        <f>ROUND(AG94+AV94,2)</f>
        <v>0</v>
      </c>
      <c r="AO94" s="210"/>
      <c r="AP94" s="210"/>
      <c r="AQ94" s="35"/>
      <c r="AS94" s="105">
        <v>0</v>
      </c>
      <c r="AT94" s="106" t="s">
        <v>106</v>
      </c>
      <c r="AU94" s="106" t="s">
        <v>50</v>
      </c>
      <c r="AV94" s="107">
        <f>ROUND(IF(AU94="základní",AG94*L31,IF(AU94="snížená",AG94*L32,0)),2)</f>
        <v>0</v>
      </c>
      <c r="BV94" s="16" t="s">
        <v>107</v>
      </c>
      <c r="BY94" s="108">
        <f>IF(AU94="základní",AV94,0)</f>
        <v>0</v>
      </c>
      <c r="BZ94" s="108">
        <f>IF(AU94="snížená",AV94,0)</f>
        <v>0</v>
      </c>
      <c r="CA94" s="108">
        <v>0</v>
      </c>
      <c r="CB94" s="108">
        <v>0</v>
      </c>
      <c r="CC94" s="108">
        <v>0</v>
      </c>
      <c r="CD94" s="108">
        <f>IF(AU94="základní",AG94,0)</f>
        <v>0</v>
      </c>
      <c r="CE94" s="108">
        <f>IF(AU94="snížená",AG94,0)</f>
        <v>0</v>
      </c>
      <c r="CF94" s="108">
        <f>IF(AU94="zákl. přenesená",AG94,0)</f>
        <v>0</v>
      </c>
      <c r="CG94" s="108">
        <f>IF(AU94="sníž. přenesená",AG94,0)</f>
        <v>0</v>
      </c>
      <c r="CH94" s="108">
        <f>IF(AU94="nulová",AG94,0)</f>
        <v>0</v>
      </c>
      <c r="CI94" s="16">
        <f>IF(AU94="základní",1,IF(AU94="snížená",2,IF(AU94="zákl. přenesená",4,IF(AU94="sníž. přenesená",5,3))))</f>
        <v>1</v>
      </c>
      <c r="CJ94" s="16">
        <f>IF(AT94="stavební čast",1,IF(8894="investiční čast",2,3))</f>
        <v>1</v>
      </c>
      <c r="CK94" s="16" t="str">
        <f>IF(D94="Vyplň vlastní","","x")</f>
        <v>x</v>
      </c>
    </row>
    <row r="95" spans="1:89" s="1" customFormat="1" ht="19.95" customHeight="1" x14ac:dyDescent="0.3">
      <c r="B95" s="33"/>
      <c r="C95" s="34"/>
      <c r="D95" s="209" t="s">
        <v>108</v>
      </c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34"/>
      <c r="AD95" s="34"/>
      <c r="AE95" s="34"/>
      <c r="AF95" s="34"/>
      <c r="AG95" s="211">
        <f>AG87*AS95</f>
        <v>0</v>
      </c>
      <c r="AH95" s="210"/>
      <c r="AI95" s="210"/>
      <c r="AJ95" s="210"/>
      <c r="AK95" s="210"/>
      <c r="AL95" s="210"/>
      <c r="AM95" s="210"/>
      <c r="AN95" s="212">
        <f>AG95+AV95</f>
        <v>0</v>
      </c>
      <c r="AO95" s="210"/>
      <c r="AP95" s="210"/>
      <c r="AQ95" s="35"/>
      <c r="AS95" s="109">
        <v>0</v>
      </c>
      <c r="AT95" s="110" t="s">
        <v>106</v>
      </c>
      <c r="AU95" s="110" t="s">
        <v>50</v>
      </c>
      <c r="AV95" s="111">
        <f>ROUND(IF(AU95="nulová",0,IF(OR(AU95="základní",AU95="zákl. přenesená"),AG95*L31,AG95*L32)),2)</f>
        <v>0</v>
      </c>
      <c r="BV95" s="16" t="s">
        <v>109</v>
      </c>
      <c r="BY95" s="108">
        <f>IF(AU95="základní",AV95,0)</f>
        <v>0</v>
      </c>
      <c r="BZ95" s="108">
        <f>IF(AU95="snížená",AV95,0)</f>
        <v>0</v>
      </c>
      <c r="CA95" s="108">
        <f>IF(AU95="zákl. přenesená",AV95,0)</f>
        <v>0</v>
      </c>
      <c r="CB95" s="108">
        <f>IF(AU95="sníž. přenesená",AV95,0)</f>
        <v>0</v>
      </c>
      <c r="CC95" s="108">
        <f>IF(AU95="nulová",AV95,0)</f>
        <v>0</v>
      </c>
      <c r="CD95" s="108">
        <f>IF(AU95="základní",AG95,0)</f>
        <v>0</v>
      </c>
      <c r="CE95" s="108">
        <f>IF(AU95="snížená",AG95,0)</f>
        <v>0</v>
      </c>
      <c r="CF95" s="108">
        <f>IF(AU95="zákl. přenesená",AG95,0)</f>
        <v>0</v>
      </c>
      <c r="CG95" s="108">
        <f>IF(AU95="sníž. přenesená",AG95,0)</f>
        <v>0</v>
      </c>
      <c r="CH95" s="108">
        <f>IF(AU95="nulová",AG95,0)</f>
        <v>0</v>
      </c>
      <c r="CI95" s="16">
        <f>IF(AU95="základní",1,IF(AU95="snížená",2,IF(AU95="zákl. přenesená",4,IF(AU95="sníž. přenesená",5,3))))</f>
        <v>1</v>
      </c>
      <c r="CJ95" s="16">
        <f>IF(AT95="stavební čast",1,IF(8895="investiční čast",2,3))</f>
        <v>1</v>
      </c>
      <c r="CK95" s="16" t="str">
        <f>IF(D95="Vyplň vlastní","","x")</f>
        <v/>
      </c>
    </row>
    <row r="96" spans="1:89" s="1" customFormat="1" ht="19.95" customHeight="1" x14ac:dyDescent="0.3">
      <c r="B96" s="33"/>
      <c r="C96" s="34"/>
      <c r="D96" s="209" t="s">
        <v>108</v>
      </c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34"/>
      <c r="AD96" s="34"/>
      <c r="AE96" s="34"/>
      <c r="AF96" s="34"/>
      <c r="AG96" s="211">
        <f>AG87*AS96</f>
        <v>0</v>
      </c>
      <c r="AH96" s="210"/>
      <c r="AI96" s="210"/>
      <c r="AJ96" s="210"/>
      <c r="AK96" s="210"/>
      <c r="AL96" s="210"/>
      <c r="AM96" s="210"/>
      <c r="AN96" s="212">
        <f>AG96+AV96</f>
        <v>0</v>
      </c>
      <c r="AO96" s="210"/>
      <c r="AP96" s="210"/>
      <c r="AQ96" s="35"/>
      <c r="AS96" s="109">
        <v>0</v>
      </c>
      <c r="AT96" s="110" t="s">
        <v>106</v>
      </c>
      <c r="AU96" s="110" t="s">
        <v>50</v>
      </c>
      <c r="AV96" s="111">
        <f>ROUND(IF(AU96="nulová",0,IF(OR(AU96="základní",AU96="zákl. přenesená"),AG96*L31,AG96*L32)),2)</f>
        <v>0</v>
      </c>
      <c r="BV96" s="16" t="s">
        <v>109</v>
      </c>
      <c r="BY96" s="108">
        <f>IF(AU96="základní",AV96,0)</f>
        <v>0</v>
      </c>
      <c r="BZ96" s="108">
        <f>IF(AU96="snížená",AV96,0)</f>
        <v>0</v>
      </c>
      <c r="CA96" s="108">
        <f>IF(AU96="zákl. přenesená",AV96,0)</f>
        <v>0</v>
      </c>
      <c r="CB96" s="108">
        <f>IF(AU96="sníž. přenesená",AV96,0)</f>
        <v>0</v>
      </c>
      <c r="CC96" s="108">
        <f>IF(AU96="nulová",AV96,0)</f>
        <v>0</v>
      </c>
      <c r="CD96" s="108">
        <f>IF(AU96="základní",AG96,0)</f>
        <v>0</v>
      </c>
      <c r="CE96" s="108">
        <f>IF(AU96="snížená",AG96,0)</f>
        <v>0</v>
      </c>
      <c r="CF96" s="108">
        <f>IF(AU96="zákl. přenesená",AG96,0)</f>
        <v>0</v>
      </c>
      <c r="CG96" s="108">
        <f>IF(AU96="sníž. přenesená",AG96,0)</f>
        <v>0</v>
      </c>
      <c r="CH96" s="108">
        <f>IF(AU96="nulová",AG96,0)</f>
        <v>0</v>
      </c>
      <c r="CI96" s="16">
        <f>IF(AU96="základní",1,IF(AU96="snížená",2,IF(AU96="zákl. přenesená",4,IF(AU96="sníž. přenesená",5,3))))</f>
        <v>1</v>
      </c>
      <c r="CJ96" s="16">
        <f>IF(AT96="stavební čast",1,IF(8896="investiční čast",2,3))</f>
        <v>1</v>
      </c>
      <c r="CK96" s="16" t="str">
        <f>IF(D96="Vyplň vlastní","","x")</f>
        <v/>
      </c>
    </row>
    <row r="97" spans="2:89" s="1" customFormat="1" ht="19.95" customHeight="1" x14ac:dyDescent="0.3">
      <c r="B97" s="33"/>
      <c r="C97" s="34"/>
      <c r="D97" s="209" t="s">
        <v>108</v>
      </c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34"/>
      <c r="AD97" s="34"/>
      <c r="AE97" s="34"/>
      <c r="AF97" s="34"/>
      <c r="AG97" s="211">
        <f>AG87*AS97</f>
        <v>0</v>
      </c>
      <c r="AH97" s="210"/>
      <c r="AI97" s="210"/>
      <c r="AJ97" s="210"/>
      <c r="AK97" s="210"/>
      <c r="AL97" s="210"/>
      <c r="AM97" s="210"/>
      <c r="AN97" s="212">
        <f>AG97+AV97</f>
        <v>0</v>
      </c>
      <c r="AO97" s="210"/>
      <c r="AP97" s="210"/>
      <c r="AQ97" s="35"/>
      <c r="AS97" s="112">
        <v>0</v>
      </c>
      <c r="AT97" s="113" t="s">
        <v>106</v>
      </c>
      <c r="AU97" s="113" t="s">
        <v>50</v>
      </c>
      <c r="AV97" s="114">
        <f>ROUND(IF(AU97="nulová",0,IF(OR(AU97="základní",AU97="zákl. přenesená"),AG97*L31,AG97*L32)),2)</f>
        <v>0</v>
      </c>
      <c r="BV97" s="16" t="s">
        <v>109</v>
      </c>
      <c r="BY97" s="108">
        <f>IF(AU97="základní",AV97,0)</f>
        <v>0</v>
      </c>
      <c r="BZ97" s="108">
        <f>IF(AU97="snížená",AV97,0)</f>
        <v>0</v>
      </c>
      <c r="CA97" s="108">
        <f>IF(AU97="zákl. přenesená",AV97,0)</f>
        <v>0</v>
      </c>
      <c r="CB97" s="108">
        <f>IF(AU97="sníž. přenesená",AV97,0)</f>
        <v>0</v>
      </c>
      <c r="CC97" s="108">
        <f>IF(AU97="nulová",AV97,0)</f>
        <v>0</v>
      </c>
      <c r="CD97" s="108">
        <f>IF(AU97="základní",AG97,0)</f>
        <v>0</v>
      </c>
      <c r="CE97" s="108">
        <f>IF(AU97="snížená",AG97,0)</f>
        <v>0</v>
      </c>
      <c r="CF97" s="108">
        <f>IF(AU97="zákl. přenesená",AG97,0)</f>
        <v>0</v>
      </c>
      <c r="CG97" s="108">
        <f>IF(AU97="sníž. přenesená",AG97,0)</f>
        <v>0</v>
      </c>
      <c r="CH97" s="108">
        <f>IF(AU97="nulová",AG97,0)</f>
        <v>0</v>
      </c>
      <c r="CI97" s="16">
        <f>IF(AU97="základní",1,IF(AU97="snížená",2,IF(AU97="zákl. přenesená",4,IF(AU97="sníž. přenesená",5,3))))</f>
        <v>1</v>
      </c>
      <c r="CJ97" s="16">
        <f>IF(AT97="stavební čast",1,IF(8897="investiční čast",2,3))</f>
        <v>1</v>
      </c>
      <c r="CK97" s="16" t="str">
        <f>IF(D97="Vyplň vlastní","","x")</f>
        <v/>
      </c>
    </row>
    <row r="98" spans="2:89" s="1" customFormat="1" ht="10.95" customHeight="1" x14ac:dyDescent="0.3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5"/>
    </row>
    <row r="99" spans="2:89" s="1" customFormat="1" ht="30" customHeight="1" x14ac:dyDescent="0.3">
      <c r="B99" s="33"/>
      <c r="C99" s="115" t="s">
        <v>110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206">
        <f>ROUND(AG87+AG93,2)</f>
        <v>0</v>
      </c>
      <c r="AH99" s="206"/>
      <c r="AI99" s="206"/>
      <c r="AJ99" s="206"/>
      <c r="AK99" s="206"/>
      <c r="AL99" s="206"/>
      <c r="AM99" s="206"/>
      <c r="AN99" s="206">
        <f>AN87+AN93</f>
        <v>0</v>
      </c>
      <c r="AO99" s="206"/>
      <c r="AP99" s="206"/>
      <c r="AQ99" s="35"/>
    </row>
    <row r="100" spans="2:89" s="1" customFormat="1" ht="6.9" customHeight="1" x14ac:dyDescent="0.3"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9"/>
    </row>
  </sheetData>
  <sheetProtection password="CC35" sheet="1" objects="1" scenarios="1" formatColumns="0" formatRows="0" sort="0" autoFilter="0"/>
  <mergeCells count="70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G94:AM94"/>
    <mergeCell ref="AN94:AP94"/>
    <mergeCell ref="AG99:AM99"/>
    <mergeCell ref="AN99:AP99"/>
    <mergeCell ref="AR2:BE2"/>
    <mergeCell ref="D97:AB97"/>
    <mergeCell ref="AG97:AM97"/>
    <mergeCell ref="AN97:AP97"/>
    <mergeCell ref="AG87:AM87"/>
    <mergeCell ref="AN87:AP87"/>
    <mergeCell ref="AG93:AM93"/>
    <mergeCell ref="AN93:AP93"/>
    <mergeCell ref="D95:AB95"/>
    <mergeCell ref="AG95:AM95"/>
    <mergeCell ref="AN95:AP95"/>
    <mergeCell ref="D96:AB96"/>
    <mergeCell ref="AG96:AM96"/>
    <mergeCell ref="AN96:AP96"/>
  </mergeCells>
  <dataValidations count="2">
    <dataValidation type="list" allowBlank="1" showInputMessage="1" showErrorMessage="1" error="Povoleny jsou hodnoty základní, snížená, zákl. přenesená, sníž. přenesená, nulová." sqref="AU94:AU98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4:AT98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SO 00 - Vedlejší a ostatn...'!C2" tooltip="SO 00 - Vedlejší a ostatn..." display="/"/>
    <hyperlink ref="A89" location="'SO 01 - Budova č.1'!C2" tooltip="SO 01 - Budova č.1" display="/"/>
    <hyperlink ref="A90" location="'SO 02 - Budova č.2'!C2" tooltip="SO 02 - Budova č.2" display="/"/>
    <hyperlink ref="A91" location="'SO 03 - Zpevněné plochy, ...'!C2" tooltip="SO 03 - Zpevněné plochy, 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6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205"/>
      <c r="B1" s="203"/>
      <c r="C1" s="203"/>
      <c r="D1" s="204" t="s">
        <v>1</v>
      </c>
      <c r="E1" s="203"/>
      <c r="F1" s="201" t="s">
        <v>2373</v>
      </c>
      <c r="G1" s="201"/>
      <c r="H1" s="252" t="s">
        <v>2374</v>
      </c>
      <c r="I1" s="252"/>
      <c r="J1" s="252"/>
      <c r="K1" s="252"/>
      <c r="L1" s="201" t="s">
        <v>2375</v>
      </c>
      <c r="M1" s="203"/>
      <c r="N1" s="203"/>
      <c r="O1" s="204" t="s">
        <v>111</v>
      </c>
      <c r="P1" s="203"/>
      <c r="Q1" s="203"/>
      <c r="R1" s="203"/>
      <c r="S1" s="201" t="s">
        <v>2376</v>
      </c>
      <c r="T1" s="201"/>
      <c r="U1" s="205"/>
      <c r="V1" s="20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 x14ac:dyDescent="0.3">
      <c r="C2" s="238" t="s">
        <v>5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207" t="s">
        <v>6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6" t="s">
        <v>92</v>
      </c>
    </row>
    <row r="3" spans="1:66" ht="6.9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112</v>
      </c>
    </row>
    <row r="4" spans="1:66" ht="36.9" customHeight="1" x14ac:dyDescent="0.3">
      <c r="B4" s="20"/>
      <c r="C4" s="222" t="s">
        <v>113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2"/>
      <c r="T4" s="23" t="s">
        <v>11</v>
      </c>
      <c r="AT4" s="16" t="s">
        <v>4</v>
      </c>
    </row>
    <row r="5" spans="1:66" ht="6.9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66" ht="25.35" customHeight="1" x14ac:dyDescent="0.3">
      <c r="B6" s="20"/>
      <c r="C6" s="21"/>
      <c r="D6" s="28" t="s">
        <v>17</v>
      </c>
      <c r="E6" s="21"/>
      <c r="F6" s="270" t="str">
        <f>'Rekapitulace stavby'!K6</f>
        <v>Hájenka Zátoky Dlouhé na Moravě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1"/>
      <c r="R6" s="22"/>
    </row>
    <row r="7" spans="1:66" s="1" customFormat="1" ht="32.85" customHeight="1" x14ac:dyDescent="0.3">
      <c r="B7" s="33"/>
      <c r="C7" s="34"/>
      <c r="D7" s="27" t="s">
        <v>114</v>
      </c>
      <c r="E7" s="34"/>
      <c r="F7" s="244" t="s">
        <v>115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34"/>
      <c r="R7" s="35"/>
    </row>
    <row r="8" spans="1:66" s="1" customFormat="1" ht="14.4" customHeight="1" x14ac:dyDescent="0.3">
      <c r="B8" s="33"/>
      <c r="C8" s="34"/>
      <c r="D8" s="28" t="s">
        <v>20</v>
      </c>
      <c r="E8" s="34"/>
      <c r="F8" s="26" t="s">
        <v>21</v>
      </c>
      <c r="G8" s="34"/>
      <c r="H8" s="34"/>
      <c r="I8" s="34"/>
      <c r="J8" s="34"/>
      <c r="K8" s="34"/>
      <c r="L8" s="34"/>
      <c r="M8" s="28" t="s">
        <v>22</v>
      </c>
      <c r="N8" s="34"/>
      <c r="O8" s="26" t="s">
        <v>21</v>
      </c>
      <c r="P8" s="34"/>
      <c r="Q8" s="34"/>
      <c r="R8" s="35"/>
    </row>
    <row r="9" spans="1:66" s="1" customFormat="1" ht="14.4" customHeight="1" x14ac:dyDescent="0.3">
      <c r="B9" s="33"/>
      <c r="C9" s="34"/>
      <c r="D9" s="28" t="s">
        <v>24</v>
      </c>
      <c r="E9" s="34"/>
      <c r="F9" s="26" t="s">
        <v>25</v>
      </c>
      <c r="G9" s="34"/>
      <c r="H9" s="34"/>
      <c r="I9" s="34"/>
      <c r="J9" s="34"/>
      <c r="K9" s="34"/>
      <c r="L9" s="34"/>
      <c r="M9" s="28" t="s">
        <v>26</v>
      </c>
      <c r="N9" s="34"/>
      <c r="O9" s="280" t="str">
        <f>'Rekapitulace stavby'!AN8</f>
        <v>10.05.2016</v>
      </c>
      <c r="P9" s="210"/>
      <c r="Q9" s="34"/>
      <c r="R9" s="35"/>
    </row>
    <row r="10" spans="1:66" s="1" customFormat="1" ht="10.95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" customHeight="1" x14ac:dyDescent="0.3">
      <c r="B11" s="33"/>
      <c r="C11" s="34"/>
      <c r="D11" s="28" t="s">
        <v>30</v>
      </c>
      <c r="E11" s="34"/>
      <c r="F11" s="34"/>
      <c r="G11" s="34"/>
      <c r="H11" s="34"/>
      <c r="I11" s="34"/>
      <c r="J11" s="34"/>
      <c r="K11" s="34"/>
      <c r="L11" s="34"/>
      <c r="M11" s="28" t="s">
        <v>31</v>
      </c>
      <c r="N11" s="34"/>
      <c r="O11" s="243" t="s">
        <v>32</v>
      </c>
      <c r="P11" s="210"/>
      <c r="Q11" s="34"/>
      <c r="R11" s="35"/>
    </row>
    <row r="12" spans="1:66" s="1" customFormat="1" ht="18" customHeight="1" x14ac:dyDescent="0.3">
      <c r="B12" s="33"/>
      <c r="C12" s="34"/>
      <c r="D12" s="34"/>
      <c r="E12" s="26" t="s">
        <v>33</v>
      </c>
      <c r="F12" s="34"/>
      <c r="G12" s="34"/>
      <c r="H12" s="34"/>
      <c r="I12" s="34"/>
      <c r="J12" s="34"/>
      <c r="K12" s="34"/>
      <c r="L12" s="34"/>
      <c r="M12" s="28" t="s">
        <v>34</v>
      </c>
      <c r="N12" s="34"/>
      <c r="O12" s="243" t="s">
        <v>35</v>
      </c>
      <c r="P12" s="210"/>
      <c r="Q12" s="34"/>
      <c r="R12" s="35"/>
    </row>
    <row r="13" spans="1:66" s="1" customFormat="1" ht="6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" customHeight="1" x14ac:dyDescent="0.3">
      <c r="B14" s="33"/>
      <c r="C14" s="34"/>
      <c r="D14" s="28" t="s">
        <v>36</v>
      </c>
      <c r="E14" s="34"/>
      <c r="F14" s="34"/>
      <c r="G14" s="34"/>
      <c r="H14" s="34"/>
      <c r="I14" s="34"/>
      <c r="J14" s="34"/>
      <c r="K14" s="34"/>
      <c r="L14" s="34"/>
      <c r="M14" s="28" t="s">
        <v>31</v>
      </c>
      <c r="N14" s="34"/>
      <c r="O14" s="279" t="str">
        <f>IF('Rekapitulace stavby'!AN13="","",'Rekapitulace stavby'!AN13)</f>
        <v>Vyplň údaj</v>
      </c>
      <c r="P14" s="210"/>
      <c r="Q14" s="34"/>
      <c r="R14" s="35"/>
    </row>
    <row r="15" spans="1:66" s="1" customFormat="1" ht="18" customHeight="1" x14ac:dyDescent="0.3">
      <c r="B15" s="33"/>
      <c r="C15" s="34"/>
      <c r="D15" s="34"/>
      <c r="E15" s="279" t="str">
        <f>IF('Rekapitulace stavby'!E14="","",'Rekapitulace stavby'!E14)</f>
        <v>Vyplň údaj</v>
      </c>
      <c r="F15" s="210"/>
      <c r="G15" s="210"/>
      <c r="H15" s="210"/>
      <c r="I15" s="210"/>
      <c r="J15" s="210"/>
      <c r="K15" s="210"/>
      <c r="L15" s="210"/>
      <c r="M15" s="28" t="s">
        <v>34</v>
      </c>
      <c r="N15" s="34"/>
      <c r="O15" s="279" t="str">
        <f>IF('Rekapitulace stavby'!AN14="","",'Rekapitulace stavby'!AN14)</f>
        <v>Vyplň údaj</v>
      </c>
      <c r="P15" s="210"/>
      <c r="Q15" s="34"/>
      <c r="R15" s="35"/>
    </row>
    <row r="16" spans="1:66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" customHeight="1" x14ac:dyDescent="0.3">
      <c r="B17" s="33"/>
      <c r="C17" s="34"/>
      <c r="D17" s="28" t="s">
        <v>38</v>
      </c>
      <c r="E17" s="34"/>
      <c r="F17" s="34"/>
      <c r="G17" s="34"/>
      <c r="H17" s="34"/>
      <c r="I17" s="34"/>
      <c r="J17" s="34"/>
      <c r="K17" s="34"/>
      <c r="L17" s="34"/>
      <c r="M17" s="28" t="s">
        <v>31</v>
      </c>
      <c r="N17" s="34"/>
      <c r="O17" s="243" t="s">
        <v>39</v>
      </c>
      <c r="P17" s="210"/>
      <c r="Q17" s="34"/>
      <c r="R17" s="35"/>
    </row>
    <row r="18" spans="2:18" s="1" customFormat="1" ht="18" customHeight="1" x14ac:dyDescent="0.3">
      <c r="B18" s="33"/>
      <c r="C18" s="34"/>
      <c r="D18" s="34"/>
      <c r="E18" s="26" t="s">
        <v>40</v>
      </c>
      <c r="F18" s="34"/>
      <c r="G18" s="34"/>
      <c r="H18" s="34"/>
      <c r="I18" s="34"/>
      <c r="J18" s="34"/>
      <c r="K18" s="34"/>
      <c r="L18" s="34"/>
      <c r="M18" s="28" t="s">
        <v>34</v>
      </c>
      <c r="N18" s="34"/>
      <c r="O18" s="243" t="s">
        <v>41</v>
      </c>
      <c r="P18" s="210"/>
      <c r="Q18" s="34"/>
      <c r="R18" s="35"/>
    </row>
    <row r="19" spans="2:18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" customHeight="1" x14ac:dyDescent="0.3">
      <c r="B20" s="33"/>
      <c r="C20" s="34"/>
      <c r="D20" s="28" t="s">
        <v>43</v>
      </c>
      <c r="E20" s="34"/>
      <c r="F20" s="34"/>
      <c r="G20" s="34"/>
      <c r="H20" s="34"/>
      <c r="I20" s="34"/>
      <c r="J20" s="34"/>
      <c r="K20" s="34"/>
      <c r="L20" s="34"/>
      <c r="M20" s="28" t="s">
        <v>31</v>
      </c>
      <c r="N20" s="34"/>
      <c r="O20" s="243" t="str">
        <f>IF('Rekapitulace stavby'!AN19="","",'Rekapitulace stavby'!AN19)</f>
        <v/>
      </c>
      <c r="P20" s="210"/>
      <c r="Q20" s="34"/>
      <c r="R20" s="35"/>
    </row>
    <row r="21" spans="2:18" s="1" customFormat="1" ht="18" customHeight="1" x14ac:dyDescent="0.3">
      <c r="B21" s="33"/>
      <c r="C21" s="34"/>
      <c r="D21" s="34"/>
      <c r="E21" s="26" t="str">
        <f>IF('Rekapitulace stavby'!E20="","",'Rekapitulace stavby'!E20)</f>
        <v xml:space="preserve"> </v>
      </c>
      <c r="F21" s="34"/>
      <c r="G21" s="34"/>
      <c r="H21" s="34"/>
      <c r="I21" s="34"/>
      <c r="J21" s="34"/>
      <c r="K21" s="34"/>
      <c r="L21" s="34"/>
      <c r="M21" s="28" t="s">
        <v>34</v>
      </c>
      <c r="N21" s="34"/>
      <c r="O21" s="243" t="str">
        <f>IF('Rekapitulace stavby'!AN20="","",'Rekapitulace stavby'!AN20)</f>
        <v/>
      </c>
      <c r="P21" s="210"/>
      <c r="Q21" s="34"/>
      <c r="R21" s="35"/>
    </row>
    <row r="22" spans="2:18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" customHeight="1" x14ac:dyDescent="0.3">
      <c r="B23" s="33"/>
      <c r="C23" s="34"/>
      <c r="D23" s="28" t="s">
        <v>45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 x14ac:dyDescent="0.3">
      <c r="B24" s="33"/>
      <c r="C24" s="34"/>
      <c r="D24" s="34"/>
      <c r="E24" s="246" t="s">
        <v>21</v>
      </c>
      <c r="F24" s="210"/>
      <c r="G24" s="210"/>
      <c r="H24" s="210"/>
      <c r="I24" s="210"/>
      <c r="J24" s="210"/>
      <c r="K24" s="210"/>
      <c r="L24" s="210"/>
      <c r="M24" s="34"/>
      <c r="N24" s="34"/>
      <c r="O24" s="34"/>
      <c r="P24" s="34"/>
      <c r="Q24" s="34"/>
      <c r="R24" s="35"/>
    </row>
    <row r="25" spans="2:18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" customHeight="1" x14ac:dyDescent="0.3">
      <c r="B27" s="33"/>
      <c r="C27" s="34"/>
      <c r="D27" s="117" t="s">
        <v>116</v>
      </c>
      <c r="E27" s="34"/>
      <c r="F27" s="34"/>
      <c r="G27" s="34"/>
      <c r="H27" s="34"/>
      <c r="I27" s="34"/>
      <c r="J27" s="34"/>
      <c r="K27" s="34"/>
      <c r="L27" s="34"/>
      <c r="M27" s="247">
        <f>N88</f>
        <v>0</v>
      </c>
      <c r="N27" s="210"/>
      <c r="O27" s="210"/>
      <c r="P27" s="210"/>
      <c r="Q27" s="34"/>
      <c r="R27" s="35"/>
    </row>
    <row r="28" spans="2:18" s="1" customFormat="1" ht="14.4" customHeight="1" x14ac:dyDescent="0.3">
      <c r="B28" s="33"/>
      <c r="C28" s="34"/>
      <c r="D28" s="32" t="s">
        <v>105</v>
      </c>
      <c r="E28" s="34"/>
      <c r="F28" s="34"/>
      <c r="G28" s="34"/>
      <c r="H28" s="34"/>
      <c r="I28" s="34"/>
      <c r="J28" s="34"/>
      <c r="K28" s="34"/>
      <c r="L28" s="34"/>
      <c r="M28" s="247">
        <f>N93</f>
        <v>0</v>
      </c>
      <c r="N28" s="210"/>
      <c r="O28" s="210"/>
      <c r="P28" s="210"/>
      <c r="Q28" s="34"/>
      <c r="R28" s="35"/>
    </row>
    <row r="29" spans="2:18" s="1" customFormat="1" ht="6.9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8" t="s">
        <v>48</v>
      </c>
      <c r="E30" s="34"/>
      <c r="F30" s="34"/>
      <c r="G30" s="34"/>
      <c r="H30" s="34"/>
      <c r="I30" s="34"/>
      <c r="J30" s="34"/>
      <c r="K30" s="34"/>
      <c r="L30" s="34"/>
      <c r="M30" s="278">
        <f>ROUND(M27+M28,2)</f>
        <v>0</v>
      </c>
      <c r="N30" s="210"/>
      <c r="O30" s="210"/>
      <c r="P30" s="210"/>
      <c r="Q30" s="34"/>
      <c r="R30" s="35"/>
    </row>
    <row r="31" spans="2:18" s="1" customFormat="1" ht="6.9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" customHeight="1" x14ac:dyDescent="0.3">
      <c r="B32" s="33"/>
      <c r="C32" s="34"/>
      <c r="D32" s="40" t="s">
        <v>49</v>
      </c>
      <c r="E32" s="40" t="s">
        <v>50</v>
      </c>
      <c r="F32" s="41">
        <v>0.21</v>
      </c>
      <c r="G32" s="119" t="s">
        <v>51</v>
      </c>
      <c r="H32" s="276">
        <f>(SUM(BE93:BE100)+SUM(BE118:BE124))</f>
        <v>0</v>
      </c>
      <c r="I32" s="210"/>
      <c r="J32" s="210"/>
      <c r="K32" s="34"/>
      <c r="L32" s="34"/>
      <c r="M32" s="276">
        <f>ROUND((SUM(BE93:BE100)+SUM(BE118:BE124)), 2)*F32</f>
        <v>0</v>
      </c>
      <c r="N32" s="210"/>
      <c r="O32" s="210"/>
      <c r="P32" s="210"/>
      <c r="Q32" s="34"/>
      <c r="R32" s="35"/>
    </row>
    <row r="33" spans="2:18" s="1" customFormat="1" ht="14.4" customHeight="1" x14ac:dyDescent="0.3">
      <c r="B33" s="33"/>
      <c r="C33" s="34"/>
      <c r="D33" s="34"/>
      <c r="E33" s="40" t="s">
        <v>52</v>
      </c>
      <c r="F33" s="41">
        <v>0.15</v>
      </c>
      <c r="G33" s="119" t="s">
        <v>51</v>
      </c>
      <c r="H33" s="276">
        <f>(SUM(BF93:BF100)+SUM(BF118:BF124))</f>
        <v>0</v>
      </c>
      <c r="I33" s="210"/>
      <c r="J33" s="210"/>
      <c r="K33" s="34"/>
      <c r="L33" s="34"/>
      <c r="M33" s="276">
        <f>ROUND((SUM(BF93:BF100)+SUM(BF118:BF124)), 2)*F33</f>
        <v>0</v>
      </c>
      <c r="N33" s="210"/>
      <c r="O33" s="210"/>
      <c r="P33" s="210"/>
      <c r="Q33" s="34"/>
      <c r="R33" s="35"/>
    </row>
    <row r="34" spans="2:18" s="1" customFormat="1" ht="14.4" hidden="1" customHeight="1" x14ac:dyDescent="0.3">
      <c r="B34" s="33"/>
      <c r="C34" s="34"/>
      <c r="D34" s="34"/>
      <c r="E34" s="40" t="s">
        <v>53</v>
      </c>
      <c r="F34" s="41">
        <v>0.21</v>
      </c>
      <c r="G34" s="119" t="s">
        <v>51</v>
      </c>
      <c r="H34" s="276">
        <f>(SUM(BG93:BG100)+SUM(BG118:BG124))</f>
        <v>0</v>
      </c>
      <c r="I34" s="210"/>
      <c r="J34" s="210"/>
      <c r="K34" s="34"/>
      <c r="L34" s="34"/>
      <c r="M34" s="276">
        <v>0</v>
      </c>
      <c r="N34" s="210"/>
      <c r="O34" s="210"/>
      <c r="P34" s="210"/>
      <c r="Q34" s="34"/>
      <c r="R34" s="35"/>
    </row>
    <row r="35" spans="2:18" s="1" customFormat="1" ht="14.4" hidden="1" customHeight="1" x14ac:dyDescent="0.3">
      <c r="B35" s="33"/>
      <c r="C35" s="34"/>
      <c r="D35" s="34"/>
      <c r="E35" s="40" t="s">
        <v>54</v>
      </c>
      <c r="F35" s="41">
        <v>0.15</v>
      </c>
      <c r="G35" s="119" t="s">
        <v>51</v>
      </c>
      <c r="H35" s="276">
        <f>(SUM(BH93:BH100)+SUM(BH118:BH124))</f>
        <v>0</v>
      </c>
      <c r="I35" s="210"/>
      <c r="J35" s="210"/>
      <c r="K35" s="34"/>
      <c r="L35" s="34"/>
      <c r="M35" s="276">
        <v>0</v>
      </c>
      <c r="N35" s="210"/>
      <c r="O35" s="210"/>
      <c r="P35" s="210"/>
      <c r="Q35" s="34"/>
      <c r="R35" s="35"/>
    </row>
    <row r="36" spans="2:18" s="1" customFormat="1" ht="14.4" hidden="1" customHeight="1" x14ac:dyDescent="0.3">
      <c r="B36" s="33"/>
      <c r="C36" s="34"/>
      <c r="D36" s="34"/>
      <c r="E36" s="40" t="s">
        <v>55</v>
      </c>
      <c r="F36" s="41">
        <v>0</v>
      </c>
      <c r="G36" s="119" t="s">
        <v>51</v>
      </c>
      <c r="H36" s="276">
        <f>(SUM(BI93:BI100)+SUM(BI118:BI124))</f>
        <v>0</v>
      </c>
      <c r="I36" s="210"/>
      <c r="J36" s="210"/>
      <c r="K36" s="34"/>
      <c r="L36" s="34"/>
      <c r="M36" s="276">
        <v>0</v>
      </c>
      <c r="N36" s="210"/>
      <c r="O36" s="210"/>
      <c r="P36" s="210"/>
      <c r="Q36" s="34"/>
      <c r="R36" s="35"/>
    </row>
    <row r="37" spans="2:18" s="1" customFormat="1" ht="6.9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16"/>
      <c r="D38" s="120" t="s">
        <v>56</v>
      </c>
      <c r="E38" s="78"/>
      <c r="F38" s="78"/>
      <c r="G38" s="121" t="s">
        <v>57</v>
      </c>
      <c r="H38" s="122" t="s">
        <v>58</v>
      </c>
      <c r="I38" s="78"/>
      <c r="J38" s="78"/>
      <c r="K38" s="78"/>
      <c r="L38" s="277">
        <f>SUM(M30:M36)</f>
        <v>0</v>
      </c>
      <c r="M38" s="219"/>
      <c r="N38" s="219"/>
      <c r="O38" s="219"/>
      <c r="P38" s="221"/>
      <c r="Q38" s="116"/>
      <c r="R38" s="35"/>
    </row>
    <row r="39" spans="2:18" s="1" customFormat="1" ht="14.4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x14ac:dyDescent="0.3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x14ac:dyDescent="0.3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2:18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2:18" x14ac:dyDescent="0.3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2:18" x14ac:dyDescent="0.3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2:18" x14ac:dyDescent="0.3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2:18" x14ac:dyDescent="0.3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2:18" s="1" customFormat="1" ht="14.4" x14ac:dyDescent="0.3">
      <c r="B50" s="33"/>
      <c r="C50" s="34"/>
      <c r="D50" s="48" t="s">
        <v>59</v>
      </c>
      <c r="E50" s="49"/>
      <c r="F50" s="49"/>
      <c r="G50" s="49"/>
      <c r="H50" s="50"/>
      <c r="I50" s="34"/>
      <c r="J50" s="48" t="s">
        <v>60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0"/>
      <c r="C51" s="21"/>
      <c r="D51" s="51"/>
      <c r="E51" s="21"/>
      <c r="F51" s="21"/>
      <c r="G51" s="21"/>
      <c r="H51" s="52"/>
      <c r="I51" s="21"/>
      <c r="J51" s="51"/>
      <c r="K51" s="21"/>
      <c r="L51" s="21"/>
      <c r="M51" s="21"/>
      <c r="N51" s="21"/>
      <c r="O51" s="21"/>
      <c r="P51" s="52"/>
      <c r="Q51" s="21"/>
      <c r="R51" s="22"/>
    </row>
    <row r="52" spans="2:18" x14ac:dyDescent="0.3">
      <c r="B52" s="20"/>
      <c r="C52" s="21"/>
      <c r="D52" s="51"/>
      <c r="E52" s="21"/>
      <c r="F52" s="21"/>
      <c r="G52" s="21"/>
      <c r="H52" s="52"/>
      <c r="I52" s="21"/>
      <c r="J52" s="51"/>
      <c r="K52" s="21"/>
      <c r="L52" s="21"/>
      <c r="M52" s="21"/>
      <c r="N52" s="21"/>
      <c r="O52" s="21"/>
      <c r="P52" s="52"/>
      <c r="Q52" s="21"/>
      <c r="R52" s="22"/>
    </row>
    <row r="53" spans="2:18" x14ac:dyDescent="0.3">
      <c r="B53" s="20"/>
      <c r="C53" s="21"/>
      <c r="D53" s="51"/>
      <c r="E53" s="21"/>
      <c r="F53" s="21"/>
      <c r="G53" s="21"/>
      <c r="H53" s="52"/>
      <c r="I53" s="21"/>
      <c r="J53" s="51"/>
      <c r="K53" s="21"/>
      <c r="L53" s="21"/>
      <c r="M53" s="21"/>
      <c r="N53" s="21"/>
      <c r="O53" s="21"/>
      <c r="P53" s="52"/>
      <c r="Q53" s="21"/>
      <c r="R53" s="22"/>
    </row>
    <row r="54" spans="2:18" x14ac:dyDescent="0.3">
      <c r="B54" s="20"/>
      <c r="C54" s="21"/>
      <c r="D54" s="51"/>
      <c r="E54" s="21"/>
      <c r="F54" s="21"/>
      <c r="G54" s="21"/>
      <c r="H54" s="52"/>
      <c r="I54" s="21"/>
      <c r="J54" s="51"/>
      <c r="K54" s="21"/>
      <c r="L54" s="21"/>
      <c r="M54" s="21"/>
      <c r="N54" s="21"/>
      <c r="O54" s="21"/>
      <c r="P54" s="52"/>
      <c r="Q54" s="21"/>
      <c r="R54" s="22"/>
    </row>
    <row r="55" spans="2:18" x14ac:dyDescent="0.3">
      <c r="B55" s="20"/>
      <c r="C55" s="21"/>
      <c r="D55" s="51"/>
      <c r="E55" s="21"/>
      <c r="F55" s="21"/>
      <c r="G55" s="21"/>
      <c r="H55" s="52"/>
      <c r="I55" s="21"/>
      <c r="J55" s="51"/>
      <c r="K55" s="21"/>
      <c r="L55" s="21"/>
      <c r="M55" s="21"/>
      <c r="N55" s="21"/>
      <c r="O55" s="21"/>
      <c r="P55" s="52"/>
      <c r="Q55" s="21"/>
      <c r="R55" s="22"/>
    </row>
    <row r="56" spans="2:18" x14ac:dyDescent="0.3">
      <c r="B56" s="20"/>
      <c r="C56" s="21"/>
      <c r="D56" s="51"/>
      <c r="E56" s="21"/>
      <c r="F56" s="21"/>
      <c r="G56" s="21"/>
      <c r="H56" s="52"/>
      <c r="I56" s="21"/>
      <c r="J56" s="51"/>
      <c r="K56" s="21"/>
      <c r="L56" s="21"/>
      <c r="M56" s="21"/>
      <c r="N56" s="21"/>
      <c r="O56" s="21"/>
      <c r="P56" s="52"/>
      <c r="Q56" s="21"/>
      <c r="R56" s="22"/>
    </row>
    <row r="57" spans="2:18" x14ac:dyDescent="0.3">
      <c r="B57" s="20"/>
      <c r="C57" s="21"/>
      <c r="D57" s="51"/>
      <c r="E57" s="21"/>
      <c r="F57" s="21"/>
      <c r="G57" s="21"/>
      <c r="H57" s="52"/>
      <c r="I57" s="21"/>
      <c r="J57" s="51"/>
      <c r="K57" s="21"/>
      <c r="L57" s="21"/>
      <c r="M57" s="21"/>
      <c r="N57" s="21"/>
      <c r="O57" s="21"/>
      <c r="P57" s="52"/>
      <c r="Q57" s="21"/>
      <c r="R57" s="22"/>
    </row>
    <row r="58" spans="2:18" x14ac:dyDescent="0.3">
      <c r="B58" s="20"/>
      <c r="C58" s="21"/>
      <c r="D58" s="51"/>
      <c r="E58" s="21"/>
      <c r="F58" s="21"/>
      <c r="G58" s="21"/>
      <c r="H58" s="52"/>
      <c r="I58" s="21"/>
      <c r="J58" s="51"/>
      <c r="K58" s="21"/>
      <c r="L58" s="21"/>
      <c r="M58" s="21"/>
      <c r="N58" s="21"/>
      <c r="O58" s="21"/>
      <c r="P58" s="52"/>
      <c r="Q58" s="21"/>
      <c r="R58" s="22"/>
    </row>
    <row r="59" spans="2:18" s="1" customFormat="1" ht="14.4" x14ac:dyDescent="0.3">
      <c r="B59" s="33"/>
      <c r="C59" s="34"/>
      <c r="D59" s="53" t="s">
        <v>61</v>
      </c>
      <c r="E59" s="54"/>
      <c r="F59" s="54"/>
      <c r="G59" s="55" t="s">
        <v>62</v>
      </c>
      <c r="H59" s="56"/>
      <c r="I59" s="34"/>
      <c r="J59" s="53" t="s">
        <v>61</v>
      </c>
      <c r="K59" s="54"/>
      <c r="L59" s="54"/>
      <c r="M59" s="54"/>
      <c r="N59" s="55" t="s">
        <v>62</v>
      </c>
      <c r="O59" s="54"/>
      <c r="P59" s="56"/>
      <c r="Q59" s="34"/>
      <c r="R59" s="35"/>
    </row>
    <row r="60" spans="2:18" x14ac:dyDescent="0.3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2:18" s="1" customFormat="1" ht="14.4" x14ac:dyDescent="0.3">
      <c r="B61" s="33"/>
      <c r="C61" s="34"/>
      <c r="D61" s="48" t="s">
        <v>63</v>
      </c>
      <c r="E61" s="49"/>
      <c r="F61" s="49"/>
      <c r="G61" s="49"/>
      <c r="H61" s="50"/>
      <c r="I61" s="34"/>
      <c r="J61" s="48" t="s">
        <v>64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0"/>
      <c r="C62" s="21"/>
      <c r="D62" s="51"/>
      <c r="E62" s="21"/>
      <c r="F62" s="21"/>
      <c r="G62" s="21"/>
      <c r="H62" s="52"/>
      <c r="I62" s="21"/>
      <c r="J62" s="51"/>
      <c r="K62" s="21"/>
      <c r="L62" s="21"/>
      <c r="M62" s="21"/>
      <c r="N62" s="21"/>
      <c r="O62" s="21"/>
      <c r="P62" s="52"/>
      <c r="Q62" s="21"/>
      <c r="R62" s="22"/>
    </row>
    <row r="63" spans="2:18" x14ac:dyDescent="0.3">
      <c r="B63" s="20"/>
      <c r="C63" s="21"/>
      <c r="D63" s="51"/>
      <c r="E63" s="21"/>
      <c r="F63" s="21"/>
      <c r="G63" s="21"/>
      <c r="H63" s="52"/>
      <c r="I63" s="21"/>
      <c r="J63" s="51"/>
      <c r="K63" s="21"/>
      <c r="L63" s="21"/>
      <c r="M63" s="21"/>
      <c r="N63" s="21"/>
      <c r="O63" s="21"/>
      <c r="P63" s="52"/>
      <c r="Q63" s="21"/>
      <c r="R63" s="22"/>
    </row>
    <row r="64" spans="2:18" x14ac:dyDescent="0.3">
      <c r="B64" s="20"/>
      <c r="C64" s="21"/>
      <c r="D64" s="51"/>
      <c r="E64" s="21"/>
      <c r="F64" s="21"/>
      <c r="G64" s="21"/>
      <c r="H64" s="52"/>
      <c r="I64" s="21"/>
      <c r="J64" s="51"/>
      <c r="K64" s="21"/>
      <c r="L64" s="21"/>
      <c r="M64" s="21"/>
      <c r="N64" s="21"/>
      <c r="O64" s="21"/>
      <c r="P64" s="52"/>
      <c r="Q64" s="21"/>
      <c r="R64" s="22"/>
    </row>
    <row r="65" spans="2:21" x14ac:dyDescent="0.3">
      <c r="B65" s="20"/>
      <c r="C65" s="21"/>
      <c r="D65" s="51"/>
      <c r="E65" s="21"/>
      <c r="F65" s="21"/>
      <c r="G65" s="21"/>
      <c r="H65" s="52"/>
      <c r="I65" s="21"/>
      <c r="J65" s="51"/>
      <c r="K65" s="21"/>
      <c r="L65" s="21"/>
      <c r="M65" s="21"/>
      <c r="N65" s="21"/>
      <c r="O65" s="21"/>
      <c r="P65" s="52"/>
      <c r="Q65" s="21"/>
      <c r="R65" s="22"/>
    </row>
    <row r="66" spans="2:21" x14ac:dyDescent="0.3">
      <c r="B66" s="20"/>
      <c r="C66" s="21"/>
      <c r="D66" s="51"/>
      <c r="E66" s="21"/>
      <c r="F66" s="21"/>
      <c r="G66" s="21"/>
      <c r="H66" s="52"/>
      <c r="I66" s="21"/>
      <c r="J66" s="51"/>
      <c r="K66" s="21"/>
      <c r="L66" s="21"/>
      <c r="M66" s="21"/>
      <c r="N66" s="21"/>
      <c r="O66" s="21"/>
      <c r="P66" s="52"/>
      <c r="Q66" s="21"/>
      <c r="R66" s="22"/>
    </row>
    <row r="67" spans="2:21" x14ac:dyDescent="0.3">
      <c r="B67" s="20"/>
      <c r="C67" s="21"/>
      <c r="D67" s="51"/>
      <c r="E67" s="21"/>
      <c r="F67" s="21"/>
      <c r="G67" s="21"/>
      <c r="H67" s="52"/>
      <c r="I67" s="21"/>
      <c r="J67" s="51"/>
      <c r="K67" s="21"/>
      <c r="L67" s="21"/>
      <c r="M67" s="21"/>
      <c r="N67" s="21"/>
      <c r="O67" s="21"/>
      <c r="P67" s="52"/>
      <c r="Q67" s="21"/>
      <c r="R67" s="22"/>
    </row>
    <row r="68" spans="2:21" x14ac:dyDescent="0.3">
      <c r="B68" s="20"/>
      <c r="C68" s="21"/>
      <c r="D68" s="51"/>
      <c r="E68" s="21"/>
      <c r="F68" s="21"/>
      <c r="G68" s="21"/>
      <c r="H68" s="52"/>
      <c r="I68" s="21"/>
      <c r="J68" s="51"/>
      <c r="K68" s="21"/>
      <c r="L68" s="21"/>
      <c r="M68" s="21"/>
      <c r="N68" s="21"/>
      <c r="O68" s="21"/>
      <c r="P68" s="52"/>
      <c r="Q68" s="21"/>
      <c r="R68" s="22"/>
    </row>
    <row r="69" spans="2:21" x14ac:dyDescent="0.3">
      <c r="B69" s="20"/>
      <c r="C69" s="21"/>
      <c r="D69" s="51"/>
      <c r="E69" s="21"/>
      <c r="F69" s="21"/>
      <c r="G69" s="21"/>
      <c r="H69" s="52"/>
      <c r="I69" s="21"/>
      <c r="J69" s="51"/>
      <c r="K69" s="21"/>
      <c r="L69" s="21"/>
      <c r="M69" s="21"/>
      <c r="N69" s="21"/>
      <c r="O69" s="21"/>
      <c r="P69" s="52"/>
      <c r="Q69" s="21"/>
      <c r="R69" s="22"/>
    </row>
    <row r="70" spans="2:21" s="1" customFormat="1" ht="14.4" x14ac:dyDescent="0.3">
      <c r="B70" s="33"/>
      <c r="C70" s="34"/>
      <c r="D70" s="53" t="s">
        <v>61</v>
      </c>
      <c r="E70" s="54"/>
      <c r="F70" s="54"/>
      <c r="G70" s="55" t="s">
        <v>62</v>
      </c>
      <c r="H70" s="56"/>
      <c r="I70" s="34"/>
      <c r="J70" s="53" t="s">
        <v>61</v>
      </c>
      <c r="K70" s="54"/>
      <c r="L70" s="54"/>
      <c r="M70" s="54"/>
      <c r="N70" s="55" t="s">
        <v>62</v>
      </c>
      <c r="O70" s="54"/>
      <c r="P70" s="56"/>
      <c r="Q70" s="34"/>
      <c r="R70" s="35"/>
    </row>
    <row r="71" spans="2:21" s="1" customFormat="1" ht="14.4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" customHeight="1" x14ac:dyDescent="0.3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 x14ac:dyDescent="0.3">
      <c r="B76" s="33"/>
      <c r="C76" s="222" t="s">
        <v>117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35"/>
      <c r="T76" s="126"/>
      <c r="U76" s="126"/>
    </row>
    <row r="77" spans="2:21" s="1" customFormat="1" ht="6.9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6"/>
      <c r="U77" s="126"/>
    </row>
    <row r="78" spans="2:21" s="1" customFormat="1" ht="30" customHeight="1" x14ac:dyDescent="0.3">
      <c r="B78" s="33"/>
      <c r="C78" s="28" t="s">
        <v>17</v>
      </c>
      <c r="D78" s="34"/>
      <c r="E78" s="34"/>
      <c r="F78" s="270" t="str">
        <f>F6</f>
        <v>Hájenka Zátoky Dlouhé na Moravě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4"/>
      <c r="R78" s="35"/>
      <c r="T78" s="126"/>
      <c r="U78" s="126"/>
    </row>
    <row r="79" spans="2:21" s="1" customFormat="1" ht="36.9" customHeight="1" x14ac:dyDescent="0.3">
      <c r="B79" s="33"/>
      <c r="C79" s="67" t="s">
        <v>114</v>
      </c>
      <c r="D79" s="34"/>
      <c r="E79" s="34"/>
      <c r="F79" s="223" t="str">
        <f>F7</f>
        <v>SO 00 - Vedlejší a ostatní náklady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34"/>
      <c r="R79" s="35"/>
      <c r="T79" s="126"/>
      <c r="U79" s="126"/>
    </row>
    <row r="80" spans="2:21" s="1" customFormat="1" ht="6.9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26"/>
      <c r="U80" s="126"/>
    </row>
    <row r="81" spans="2:65" s="1" customFormat="1" ht="18" customHeight="1" x14ac:dyDescent="0.3">
      <c r="B81" s="33"/>
      <c r="C81" s="28" t="s">
        <v>24</v>
      </c>
      <c r="D81" s="34"/>
      <c r="E81" s="34"/>
      <c r="F81" s="26" t="str">
        <f>F9</f>
        <v>Dlouhé na Moravě</v>
      </c>
      <c r="G81" s="34"/>
      <c r="H81" s="34"/>
      <c r="I81" s="34"/>
      <c r="J81" s="34"/>
      <c r="K81" s="28" t="s">
        <v>26</v>
      </c>
      <c r="L81" s="34"/>
      <c r="M81" s="271" t="str">
        <f>IF(O9="","",O9)</f>
        <v>10.05.2016</v>
      </c>
      <c r="N81" s="210"/>
      <c r="O81" s="210"/>
      <c r="P81" s="210"/>
      <c r="Q81" s="34"/>
      <c r="R81" s="35"/>
      <c r="T81" s="126"/>
      <c r="U81" s="126"/>
    </row>
    <row r="82" spans="2:65" s="1" customFormat="1" ht="6.9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26"/>
      <c r="U82" s="126"/>
    </row>
    <row r="83" spans="2:65" s="1" customFormat="1" ht="13.2" x14ac:dyDescent="0.3">
      <c r="B83" s="33"/>
      <c r="C83" s="28" t="s">
        <v>30</v>
      </c>
      <c r="D83" s="34"/>
      <c r="E83" s="34"/>
      <c r="F83" s="26" t="str">
        <f>E12</f>
        <v>STOPP, s.r.o. Antala Staška 2027/77, 14800 Praha 4</v>
      </c>
      <c r="G83" s="34"/>
      <c r="H83" s="34"/>
      <c r="I83" s="34"/>
      <c r="J83" s="34"/>
      <c r="K83" s="28" t="s">
        <v>38</v>
      </c>
      <c r="L83" s="34"/>
      <c r="M83" s="243" t="str">
        <f>E18</f>
        <v>Ing. Jaroslav Rouš Vejmluvova 316/53, Žďár nad Sáz</v>
      </c>
      <c r="N83" s="210"/>
      <c r="O83" s="210"/>
      <c r="P83" s="210"/>
      <c r="Q83" s="210"/>
      <c r="R83" s="35"/>
      <c r="T83" s="126"/>
      <c r="U83" s="126"/>
    </row>
    <row r="84" spans="2:65" s="1" customFormat="1" ht="14.4" customHeight="1" x14ac:dyDescent="0.3">
      <c r="B84" s="33"/>
      <c r="C84" s="28" t="s">
        <v>36</v>
      </c>
      <c r="D84" s="34"/>
      <c r="E84" s="34"/>
      <c r="F84" s="26" t="str">
        <f>IF(E15="","",E15)</f>
        <v>Vyplň údaj</v>
      </c>
      <c r="G84" s="34"/>
      <c r="H84" s="34"/>
      <c r="I84" s="34"/>
      <c r="J84" s="34"/>
      <c r="K84" s="28" t="s">
        <v>43</v>
      </c>
      <c r="L84" s="34"/>
      <c r="M84" s="243" t="str">
        <f>E21</f>
        <v xml:space="preserve"> </v>
      </c>
      <c r="N84" s="210"/>
      <c r="O84" s="210"/>
      <c r="P84" s="210"/>
      <c r="Q84" s="210"/>
      <c r="R84" s="35"/>
      <c r="T84" s="126"/>
      <c r="U84" s="126"/>
    </row>
    <row r="85" spans="2:65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26"/>
      <c r="U85" s="126"/>
    </row>
    <row r="86" spans="2:65" s="1" customFormat="1" ht="29.25" customHeight="1" x14ac:dyDescent="0.3">
      <c r="B86" s="33"/>
      <c r="C86" s="275" t="s">
        <v>118</v>
      </c>
      <c r="D86" s="269"/>
      <c r="E86" s="269"/>
      <c r="F86" s="269"/>
      <c r="G86" s="269"/>
      <c r="H86" s="116"/>
      <c r="I86" s="116"/>
      <c r="J86" s="116"/>
      <c r="K86" s="116"/>
      <c r="L86" s="116"/>
      <c r="M86" s="116"/>
      <c r="N86" s="275" t="s">
        <v>119</v>
      </c>
      <c r="O86" s="210"/>
      <c r="P86" s="210"/>
      <c r="Q86" s="210"/>
      <c r="R86" s="35"/>
      <c r="T86" s="126"/>
      <c r="U86" s="126"/>
    </row>
    <row r="87" spans="2:65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26"/>
      <c r="U87" s="126"/>
    </row>
    <row r="88" spans="2:65" s="1" customFormat="1" ht="29.25" customHeight="1" x14ac:dyDescent="0.3">
      <c r="B88" s="33"/>
      <c r="C88" s="127" t="s">
        <v>120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14">
        <f>N118</f>
        <v>0</v>
      </c>
      <c r="O88" s="210"/>
      <c r="P88" s="210"/>
      <c r="Q88" s="210"/>
      <c r="R88" s="35"/>
      <c r="T88" s="126"/>
      <c r="U88" s="126"/>
      <c r="AU88" s="16" t="s">
        <v>121</v>
      </c>
    </row>
    <row r="89" spans="2:65" s="6" customFormat="1" ht="24.9" customHeight="1" x14ac:dyDescent="0.3">
      <c r="B89" s="128"/>
      <c r="C89" s="129"/>
      <c r="D89" s="130" t="s">
        <v>122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60">
        <f>N119</f>
        <v>0</v>
      </c>
      <c r="O89" s="272"/>
      <c r="P89" s="272"/>
      <c r="Q89" s="272"/>
      <c r="R89" s="131"/>
      <c r="T89" s="132"/>
      <c r="U89" s="132"/>
    </row>
    <row r="90" spans="2:65" s="7" customFormat="1" ht="19.95" customHeight="1" x14ac:dyDescent="0.3">
      <c r="B90" s="133"/>
      <c r="C90" s="134"/>
      <c r="D90" s="104" t="s">
        <v>123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12">
        <f>N120</f>
        <v>0</v>
      </c>
      <c r="O90" s="273"/>
      <c r="P90" s="273"/>
      <c r="Q90" s="273"/>
      <c r="R90" s="135"/>
      <c r="T90" s="136"/>
      <c r="U90" s="136"/>
    </row>
    <row r="91" spans="2:65" s="7" customFormat="1" ht="19.95" customHeight="1" x14ac:dyDescent="0.3">
      <c r="B91" s="133"/>
      <c r="C91" s="134"/>
      <c r="D91" s="104" t="s">
        <v>124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12">
        <f>N123</f>
        <v>0</v>
      </c>
      <c r="O91" s="273"/>
      <c r="P91" s="273"/>
      <c r="Q91" s="273"/>
      <c r="R91" s="135"/>
      <c r="T91" s="136"/>
      <c r="U91" s="136"/>
    </row>
    <row r="92" spans="2:65" s="1" customFormat="1" ht="21.75" customHeight="1" x14ac:dyDescent="0.3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  <c r="T92" s="126"/>
      <c r="U92" s="126"/>
    </row>
    <row r="93" spans="2:65" s="1" customFormat="1" ht="29.25" customHeight="1" x14ac:dyDescent="0.3">
      <c r="B93" s="33"/>
      <c r="C93" s="127" t="s">
        <v>125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274">
        <f>ROUND(N94+N95+N96+N97+N98+N99,2)</f>
        <v>0</v>
      </c>
      <c r="O93" s="210"/>
      <c r="P93" s="210"/>
      <c r="Q93" s="210"/>
      <c r="R93" s="35"/>
      <c r="T93" s="137"/>
      <c r="U93" s="138" t="s">
        <v>49</v>
      </c>
    </row>
    <row r="94" spans="2:65" s="1" customFormat="1" ht="18" customHeight="1" x14ac:dyDescent="0.3">
      <c r="B94" s="33"/>
      <c r="C94" s="34"/>
      <c r="D94" s="209" t="s">
        <v>126</v>
      </c>
      <c r="E94" s="210"/>
      <c r="F94" s="210"/>
      <c r="G94" s="210"/>
      <c r="H94" s="210"/>
      <c r="I94" s="34"/>
      <c r="J94" s="34"/>
      <c r="K94" s="34"/>
      <c r="L94" s="34"/>
      <c r="M94" s="34"/>
      <c r="N94" s="211">
        <f>ROUND(N88*T94,2)</f>
        <v>0</v>
      </c>
      <c r="O94" s="210"/>
      <c r="P94" s="210"/>
      <c r="Q94" s="210"/>
      <c r="R94" s="35"/>
      <c r="S94" s="139"/>
      <c r="T94" s="76"/>
      <c r="U94" s="140" t="s">
        <v>50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2" t="s">
        <v>127</v>
      </c>
      <c r="AZ94" s="141"/>
      <c r="BA94" s="141"/>
      <c r="BB94" s="141"/>
      <c r="BC94" s="141"/>
      <c r="BD94" s="141"/>
      <c r="BE94" s="143">
        <f t="shared" ref="BE94:BE99" si="0">IF(U94="základní",N94,0)</f>
        <v>0</v>
      </c>
      <c r="BF94" s="143">
        <f t="shared" ref="BF94:BF99" si="1">IF(U94="snížená",N94,0)</f>
        <v>0</v>
      </c>
      <c r="BG94" s="143">
        <f t="shared" ref="BG94:BG99" si="2">IF(U94="zákl. přenesená",N94,0)</f>
        <v>0</v>
      </c>
      <c r="BH94" s="143">
        <f t="shared" ref="BH94:BH99" si="3">IF(U94="sníž. přenesená",N94,0)</f>
        <v>0</v>
      </c>
      <c r="BI94" s="143">
        <f t="shared" ref="BI94:BI99" si="4">IF(U94="nulová",N94,0)</f>
        <v>0</v>
      </c>
      <c r="BJ94" s="142" t="s">
        <v>23</v>
      </c>
      <c r="BK94" s="141"/>
      <c r="BL94" s="141"/>
      <c r="BM94" s="141"/>
    </row>
    <row r="95" spans="2:65" s="1" customFormat="1" ht="18" customHeight="1" x14ac:dyDescent="0.3">
      <c r="B95" s="33"/>
      <c r="C95" s="34"/>
      <c r="D95" s="209" t="s">
        <v>128</v>
      </c>
      <c r="E95" s="210"/>
      <c r="F95" s="210"/>
      <c r="G95" s="210"/>
      <c r="H95" s="210"/>
      <c r="I95" s="34"/>
      <c r="J95" s="34"/>
      <c r="K95" s="34"/>
      <c r="L95" s="34"/>
      <c r="M95" s="34"/>
      <c r="N95" s="211">
        <f>ROUND(N88*T95,2)</f>
        <v>0</v>
      </c>
      <c r="O95" s="210"/>
      <c r="P95" s="210"/>
      <c r="Q95" s="210"/>
      <c r="R95" s="35"/>
      <c r="S95" s="139"/>
      <c r="T95" s="76"/>
      <c r="U95" s="140" t="s">
        <v>50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2" t="s">
        <v>127</v>
      </c>
      <c r="AZ95" s="141"/>
      <c r="BA95" s="141"/>
      <c r="BB95" s="141"/>
      <c r="BC95" s="141"/>
      <c r="BD95" s="141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23</v>
      </c>
      <c r="BK95" s="141"/>
      <c r="BL95" s="141"/>
      <c r="BM95" s="141"/>
    </row>
    <row r="96" spans="2:65" s="1" customFormat="1" ht="18" customHeight="1" x14ac:dyDescent="0.3">
      <c r="B96" s="33"/>
      <c r="C96" s="34"/>
      <c r="D96" s="209" t="s">
        <v>129</v>
      </c>
      <c r="E96" s="210"/>
      <c r="F96" s="210"/>
      <c r="G96" s="210"/>
      <c r="H96" s="210"/>
      <c r="I96" s="34"/>
      <c r="J96" s="34"/>
      <c r="K96" s="34"/>
      <c r="L96" s="34"/>
      <c r="M96" s="34"/>
      <c r="N96" s="211">
        <f>ROUND(N88*T96,2)</f>
        <v>0</v>
      </c>
      <c r="O96" s="210"/>
      <c r="P96" s="210"/>
      <c r="Q96" s="210"/>
      <c r="R96" s="35"/>
      <c r="S96" s="139"/>
      <c r="T96" s="76"/>
      <c r="U96" s="140" t="s">
        <v>50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127</v>
      </c>
      <c r="AZ96" s="141"/>
      <c r="BA96" s="141"/>
      <c r="BB96" s="141"/>
      <c r="BC96" s="141"/>
      <c r="BD96" s="141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23</v>
      </c>
      <c r="BK96" s="141"/>
      <c r="BL96" s="141"/>
      <c r="BM96" s="141"/>
    </row>
    <row r="97" spans="2:65" s="1" customFormat="1" ht="18" customHeight="1" x14ac:dyDescent="0.3">
      <c r="B97" s="33"/>
      <c r="C97" s="34"/>
      <c r="D97" s="209" t="s">
        <v>130</v>
      </c>
      <c r="E97" s="210"/>
      <c r="F97" s="210"/>
      <c r="G97" s="210"/>
      <c r="H97" s="210"/>
      <c r="I97" s="34"/>
      <c r="J97" s="34"/>
      <c r="K97" s="34"/>
      <c r="L97" s="34"/>
      <c r="M97" s="34"/>
      <c r="N97" s="211">
        <f>ROUND(N88*T97,2)</f>
        <v>0</v>
      </c>
      <c r="O97" s="210"/>
      <c r="P97" s="210"/>
      <c r="Q97" s="210"/>
      <c r="R97" s="35"/>
      <c r="S97" s="139"/>
      <c r="T97" s="76"/>
      <c r="U97" s="140" t="s">
        <v>50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127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23</v>
      </c>
      <c r="BK97" s="141"/>
      <c r="BL97" s="141"/>
      <c r="BM97" s="141"/>
    </row>
    <row r="98" spans="2:65" s="1" customFormat="1" ht="18" customHeight="1" x14ac:dyDescent="0.3">
      <c r="B98" s="33"/>
      <c r="C98" s="34"/>
      <c r="D98" s="209" t="s">
        <v>131</v>
      </c>
      <c r="E98" s="210"/>
      <c r="F98" s="210"/>
      <c r="G98" s="210"/>
      <c r="H98" s="210"/>
      <c r="I98" s="34"/>
      <c r="J98" s="34"/>
      <c r="K98" s="34"/>
      <c r="L98" s="34"/>
      <c r="M98" s="34"/>
      <c r="N98" s="211">
        <f>ROUND(N88*T98,2)</f>
        <v>0</v>
      </c>
      <c r="O98" s="210"/>
      <c r="P98" s="210"/>
      <c r="Q98" s="210"/>
      <c r="R98" s="35"/>
      <c r="S98" s="139"/>
      <c r="T98" s="76"/>
      <c r="U98" s="140" t="s">
        <v>50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127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23</v>
      </c>
      <c r="BK98" s="141"/>
      <c r="BL98" s="141"/>
      <c r="BM98" s="141"/>
    </row>
    <row r="99" spans="2:65" s="1" customFormat="1" ht="18" customHeight="1" x14ac:dyDescent="0.3">
      <c r="B99" s="33"/>
      <c r="C99" s="34"/>
      <c r="D99" s="104" t="s">
        <v>132</v>
      </c>
      <c r="E99" s="34"/>
      <c r="F99" s="34"/>
      <c r="G99" s="34"/>
      <c r="H99" s="34"/>
      <c r="I99" s="34"/>
      <c r="J99" s="34"/>
      <c r="K99" s="34"/>
      <c r="L99" s="34"/>
      <c r="M99" s="34"/>
      <c r="N99" s="211">
        <f>ROUND(N88*T99,2)</f>
        <v>0</v>
      </c>
      <c r="O99" s="210"/>
      <c r="P99" s="210"/>
      <c r="Q99" s="210"/>
      <c r="R99" s="35"/>
      <c r="S99" s="139"/>
      <c r="T99" s="144"/>
      <c r="U99" s="145" t="s">
        <v>50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133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23</v>
      </c>
      <c r="BK99" s="141"/>
      <c r="BL99" s="141"/>
      <c r="BM99" s="141"/>
    </row>
    <row r="100" spans="2:65" s="1" customFormat="1" x14ac:dyDescent="0.3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  <c r="T100" s="126"/>
      <c r="U100" s="126"/>
    </row>
    <row r="101" spans="2:65" s="1" customFormat="1" ht="29.25" customHeight="1" x14ac:dyDescent="0.3">
      <c r="B101" s="33"/>
      <c r="C101" s="115" t="s">
        <v>110</v>
      </c>
      <c r="D101" s="116"/>
      <c r="E101" s="116"/>
      <c r="F101" s="116"/>
      <c r="G101" s="116"/>
      <c r="H101" s="116"/>
      <c r="I101" s="116"/>
      <c r="J101" s="116"/>
      <c r="K101" s="116"/>
      <c r="L101" s="206">
        <f>ROUND(SUM(N88+N93),2)</f>
        <v>0</v>
      </c>
      <c r="M101" s="269"/>
      <c r="N101" s="269"/>
      <c r="O101" s="269"/>
      <c r="P101" s="269"/>
      <c r="Q101" s="269"/>
      <c r="R101" s="35"/>
      <c r="T101" s="126"/>
      <c r="U101" s="126"/>
    </row>
    <row r="102" spans="2:65" s="1" customFormat="1" ht="6.9" customHeight="1" x14ac:dyDescent="0.3"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9"/>
      <c r="T102" s="126"/>
      <c r="U102" s="126"/>
    </row>
    <row r="106" spans="2:65" s="1" customFormat="1" ht="6.9" customHeight="1" x14ac:dyDescent="0.3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</row>
    <row r="107" spans="2:65" s="1" customFormat="1" ht="36.9" customHeight="1" x14ac:dyDescent="0.3">
      <c r="B107" s="33"/>
      <c r="C107" s="222" t="s">
        <v>134</v>
      </c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35"/>
    </row>
    <row r="108" spans="2:65" s="1" customFormat="1" ht="6.9" customHeight="1" x14ac:dyDescent="0.3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</row>
    <row r="109" spans="2:65" s="1" customFormat="1" ht="30" customHeight="1" x14ac:dyDescent="0.3">
      <c r="B109" s="33"/>
      <c r="C109" s="28" t="s">
        <v>17</v>
      </c>
      <c r="D109" s="34"/>
      <c r="E109" s="34"/>
      <c r="F109" s="270" t="str">
        <f>F6</f>
        <v>Hájenka Zátoky Dlouhé na Moravě</v>
      </c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34"/>
      <c r="R109" s="35"/>
    </row>
    <row r="110" spans="2:65" s="1" customFormat="1" ht="36.9" customHeight="1" x14ac:dyDescent="0.3">
      <c r="B110" s="33"/>
      <c r="C110" s="67" t="s">
        <v>114</v>
      </c>
      <c r="D110" s="34"/>
      <c r="E110" s="34"/>
      <c r="F110" s="223" t="str">
        <f>F7</f>
        <v>SO 00 - Vedlejší a ostatní náklady</v>
      </c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34"/>
      <c r="R110" s="35"/>
    </row>
    <row r="111" spans="2:65" s="1" customFormat="1" ht="6.9" customHeight="1" x14ac:dyDescent="0.3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65" s="1" customFormat="1" ht="18" customHeight="1" x14ac:dyDescent="0.3">
      <c r="B112" s="33"/>
      <c r="C112" s="28" t="s">
        <v>24</v>
      </c>
      <c r="D112" s="34"/>
      <c r="E112" s="34"/>
      <c r="F112" s="26" t="str">
        <f>F9</f>
        <v>Dlouhé na Moravě</v>
      </c>
      <c r="G112" s="34"/>
      <c r="H112" s="34"/>
      <c r="I112" s="34"/>
      <c r="J112" s="34"/>
      <c r="K112" s="28" t="s">
        <v>26</v>
      </c>
      <c r="L112" s="34"/>
      <c r="M112" s="271" t="str">
        <f>IF(O9="","",O9)</f>
        <v>10.05.2016</v>
      </c>
      <c r="N112" s="210"/>
      <c r="O112" s="210"/>
      <c r="P112" s="210"/>
      <c r="Q112" s="34"/>
      <c r="R112" s="35"/>
    </row>
    <row r="113" spans="2:65" s="1" customFormat="1" ht="6.9" customHeight="1" x14ac:dyDescent="0.3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65" s="1" customFormat="1" ht="13.2" x14ac:dyDescent="0.3">
      <c r="B114" s="33"/>
      <c r="C114" s="28" t="s">
        <v>30</v>
      </c>
      <c r="D114" s="34"/>
      <c r="E114" s="34"/>
      <c r="F114" s="26" t="str">
        <f>E12</f>
        <v>STOPP, s.r.o. Antala Staška 2027/77, 14800 Praha 4</v>
      </c>
      <c r="G114" s="34"/>
      <c r="H114" s="34"/>
      <c r="I114" s="34"/>
      <c r="J114" s="34"/>
      <c r="K114" s="28" t="s">
        <v>38</v>
      </c>
      <c r="L114" s="34"/>
      <c r="M114" s="243" t="str">
        <f>E18</f>
        <v>Ing. Jaroslav Rouš Vejmluvova 316/53, Žďár nad Sáz</v>
      </c>
      <c r="N114" s="210"/>
      <c r="O114" s="210"/>
      <c r="P114" s="210"/>
      <c r="Q114" s="210"/>
      <c r="R114" s="35"/>
    </row>
    <row r="115" spans="2:65" s="1" customFormat="1" ht="14.4" customHeight="1" x14ac:dyDescent="0.3">
      <c r="B115" s="33"/>
      <c r="C115" s="28" t="s">
        <v>36</v>
      </c>
      <c r="D115" s="34"/>
      <c r="E115" s="34"/>
      <c r="F115" s="26" t="str">
        <f>IF(E15="","",E15)</f>
        <v>Vyplň údaj</v>
      </c>
      <c r="G115" s="34"/>
      <c r="H115" s="34"/>
      <c r="I115" s="34"/>
      <c r="J115" s="34"/>
      <c r="K115" s="28" t="s">
        <v>43</v>
      </c>
      <c r="L115" s="34"/>
      <c r="M115" s="243" t="str">
        <f>E21</f>
        <v xml:space="preserve"> </v>
      </c>
      <c r="N115" s="210"/>
      <c r="O115" s="210"/>
      <c r="P115" s="210"/>
      <c r="Q115" s="210"/>
      <c r="R115" s="35"/>
    </row>
    <row r="116" spans="2:65" s="1" customFormat="1" ht="10.35" customHeight="1" x14ac:dyDescent="0.3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8" customFormat="1" ht="29.25" customHeight="1" x14ac:dyDescent="0.3">
      <c r="B117" s="146"/>
      <c r="C117" s="147" t="s">
        <v>135</v>
      </c>
      <c r="D117" s="148" t="s">
        <v>136</v>
      </c>
      <c r="E117" s="148" t="s">
        <v>67</v>
      </c>
      <c r="F117" s="265" t="s">
        <v>137</v>
      </c>
      <c r="G117" s="266"/>
      <c r="H117" s="266"/>
      <c r="I117" s="266"/>
      <c r="J117" s="148" t="s">
        <v>138</v>
      </c>
      <c r="K117" s="148" t="s">
        <v>139</v>
      </c>
      <c r="L117" s="267" t="s">
        <v>140</v>
      </c>
      <c r="M117" s="266"/>
      <c r="N117" s="265" t="s">
        <v>119</v>
      </c>
      <c r="O117" s="266"/>
      <c r="P117" s="266"/>
      <c r="Q117" s="268"/>
      <c r="R117" s="149"/>
      <c r="T117" s="79" t="s">
        <v>141</v>
      </c>
      <c r="U117" s="80" t="s">
        <v>49</v>
      </c>
      <c r="V117" s="80" t="s">
        <v>142</v>
      </c>
      <c r="W117" s="80" t="s">
        <v>143</v>
      </c>
      <c r="X117" s="80" t="s">
        <v>144</v>
      </c>
      <c r="Y117" s="80" t="s">
        <v>145</v>
      </c>
      <c r="Z117" s="80" t="s">
        <v>146</v>
      </c>
      <c r="AA117" s="81" t="s">
        <v>147</v>
      </c>
    </row>
    <row r="118" spans="2:65" s="1" customFormat="1" ht="29.25" customHeight="1" x14ac:dyDescent="0.35">
      <c r="B118" s="33"/>
      <c r="C118" s="83" t="s">
        <v>116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257">
        <f>BK118</f>
        <v>0</v>
      </c>
      <c r="O118" s="258"/>
      <c r="P118" s="258"/>
      <c r="Q118" s="258"/>
      <c r="R118" s="35"/>
      <c r="T118" s="82"/>
      <c r="U118" s="49"/>
      <c r="V118" s="49"/>
      <c r="W118" s="150">
        <f>W119+W125</f>
        <v>0</v>
      </c>
      <c r="X118" s="49"/>
      <c r="Y118" s="150">
        <f>Y119+Y125</f>
        <v>0</v>
      </c>
      <c r="Z118" s="49"/>
      <c r="AA118" s="151">
        <f>AA119+AA125</f>
        <v>0</v>
      </c>
      <c r="AT118" s="16" t="s">
        <v>84</v>
      </c>
      <c r="AU118" s="16" t="s">
        <v>121</v>
      </c>
      <c r="BK118" s="152">
        <f>BK119+BK125</f>
        <v>0</v>
      </c>
    </row>
    <row r="119" spans="2:65" s="9" customFormat="1" ht="37.35" customHeight="1" x14ac:dyDescent="0.35">
      <c r="B119" s="153"/>
      <c r="C119" s="154"/>
      <c r="D119" s="155" t="s">
        <v>122</v>
      </c>
      <c r="E119" s="155"/>
      <c r="F119" s="155"/>
      <c r="G119" s="155"/>
      <c r="H119" s="155"/>
      <c r="I119" s="155"/>
      <c r="J119" s="155"/>
      <c r="K119" s="155"/>
      <c r="L119" s="155"/>
      <c r="M119" s="155"/>
      <c r="N119" s="259">
        <f>BK119</f>
        <v>0</v>
      </c>
      <c r="O119" s="260"/>
      <c r="P119" s="260"/>
      <c r="Q119" s="260"/>
      <c r="R119" s="156"/>
      <c r="T119" s="157"/>
      <c r="U119" s="154"/>
      <c r="V119" s="154"/>
      <c r="W119" s="158">
        <f>W120+W123</f>
        <v>0</v>
      </c>
      <c r="X119" s="154"/>
      <c r="Y119" s="158">
        <f>Y120+Y123</f>
        <v>0</v>
      </c>
      <c r="Z119" s="154"/>
      <c r="AA119" s="159">
        <f>AA120+AA123</f>
        <v>0</v>
      </c>
      <c r="AR119" s="160" t="s">
        <v>148</v>
      </c>
      <c r="AT119" s="161" t="s">
        <v>84</v>
      </c>
      <c r="AU119" s="161" t="s">
        <v>85</v>
      </c>
      <c r="AY119" s="160" t="s">
        <v>149</v>
      </c>
      <c r="BK119" s="162">
        <f>BK120+BK123</f>
        <v>0</v>
      </c>
    </row>
    <row r="120" spans="2:65" s="9" customFormat="1" ht="19.95" customHeight="1" x14ac:dyDescent="0.35">
      <c r="B120" s="153"/>
      <c r="C120" s="154"/>
      <c r="D120" s="163" t="s">
        <v>123</v>
      </c>
      <c r="E120" s="163"/>
      <c r="F120" s="163"/>
      <c r="G120" s="163"/>
      <c r="H120" s="163"/>
      <c r="I120" s="163"/>
      <c r="J120" s="163"/>
      <c r="K120" s="163"/>
      <c r="L120" s="163"/>
      <c r="M120" s="163"/>
      <c r="N120" s="261">
        <f>BK120</f>
        <v>0</v>
      </c>
      <c r="O120" s="262"/>
      <c r="P120" s="262"/>
      <c r="Q120" s="262"/>
      <c r="R120" s="156"/>
      <c r="T120" s="157"/>
      <c r="U120" s="154"/>
      <c r="V120" s="154"/>
      <c r="W120" s="158">
        <f>SUM(W121:W122)</f>
        <v>0</v>
      </c>
      <c r="X120" s="154"/>
      <c r="Y120" s="158">
        <f>SUM(Y121:Y122)</f>
        <v>0</v>
      </c>
      <c r="Z120" s="154"/>
      <c r="AA120" s="159">
        <f>SUM(AA121:AA122)</f>
        <v>0</v>
      </c>
      <c r="AR120" s="160" t="s">
        <v>148</v>
      </c>
      <c r="AT120" s="161" t="s">
        <v>84</v>
      </c>
      <c r="AU120" s="161" t="s">
        <v>23</v>
      </c>
      <c r="AY120" s="160" t="s">
        <v>149</v>
      </c>
      <c r="BK120" s="162">
        <f>SUM(BK121:BK122)</f>
        <v>0</v>
      </c>
    </row>
    <row r="121" spans="2:65" s="1" customFormat="1" ht="22.5" customHeight="1" x14ac:dyDescent="0.3">
      <c r="B121" s="33"/>
      <c r="C121" s="164" t="s">
        <v>23</v>
      </c>
      <c r="D121" s="164" t="s">
        <v>150</v>
      </c>
      <c r="E121" s="165" t="s">
        <v>151</v>
      </c>
      <c r="F121" s="253" t="s">
        <v>152</v>
      </c>
      <c r="G121" s="254"/>
      <c r="H121" s="254"/>
      <c r="I121" s="254"/>
      <c r="J121" s="166" t="s">
        <v>153</v>
      </c>
      <c r="K121" s="167">
        <v>1</v>
      </c>
      <c r="L121" s="255">
        <v>0</v>
      </c>
      <c r="M121" s="254"/>
      <c r="N121" s="256">
        <f>ROUND(L121*K121,2)</f>
        <v>0</v>
      </c>
      <c r="O121" s="254"/>
      <c r="P121" s="254"/>
      <c r="Q121" s="254"/>
      <c r="R121" s="35"/>
      <c r="T121" s="168" t="s">
        <v>21</v>
      </c>
      <c r="U121" s="42" t="s">
        <v>50</v>
      </c>
      <c r="V121" s="34"/>
      <c r="W121" s="169">
        <f>V121*K121</f>
        <v>0</v>
      </c>
      <c r="X121" s="169">
        <v>0</v>
      </c>
      <c r="Y121" s="169">
        <f>X121*K121</f>
        <v>0</v>
      </c>
      <c r="Z121" s="169">
        <v>0</v>
      </c>
      <c r="AA121" s="170">
        <f>Z121*K121</f>
        <v>0</v>
      </c>
      <c r="AR121" s="16" t="s">
        <v>154</v>
      </c>
      <c r="AT121" s="16" t="s">
        <v>150</v>
      </c>
      <c r="AU121" s="16" t="s">
        <v>112</v>
      </c>
      <c r="AY121" s="16" t="s">
        <v>149</v>
      </c>
      <c r="BE121" s="108">
        <f>IF(U121="základní",N121,0)</f>
        <v>0</v>
      </c>
      <c r="BF121" s="108">
        <f>IF(U121="snížená",N121,0)</f>
        <v>0</v>
      </c>
      <c r="BG121" s="108">
        <f>IF(U121="zákl. přenesená",N121,0)</f>
        <v>0</v>
      </c>
      <c r="BH121" s="108">
        <f>IF(U121="sníž. přenesená",N121,0)</f>
        <v>0</v>
      </c>
      <c r="BI121" s="108">
        <f>IF(U121="nulová",N121,0)</f>
        <v>0</v>
      </c>
      <c r="BJ121" s="16" t="s">
        <v>23</v>
      </c>
      <c r="BK121" s="108">
        <f>ROUND(L121*K121,2)</f>
        <v>0</v>
      </c>
      <c r="BL121" s="16" t="s">
        <v>154</v>
      </c>
      <c r="BM121" s="16" t="s">
        <v>155</v>
      </c>
    </row>
    <row r="122" spans="2:65" s="1" customFormat="1" ht="22.5" customHeight="1" x14ac:dyDescent="0.3">
      <c r="B122" s="33"/>
      <c r="C122" s="164" t="s">
        <v>112</v>
      </c>
      <c r="D122" s="164" t="s">
        <v>150</v>
      </c>
      <c r="E122" s="165" t="s">
        <v>156</v>
      </c>
      <c r="F122" s="253" t="s">
        <v>157</v>
      </c>
      <c r="G122" s="254"/>
      <c r="H122" s="254"/>
      <c r="I122" s="254"/>
      <c r="J122" s="166" t="s">
        <v>153</v>
      </c>
      <c r="K122" s="167">
        <v>1</v>
      </c>
      <c r="L122" s="255">
        <v>0</v>
      </c>
      <c r="M122" s="254"/>
      <c r="N122" s="256">
        <f>ROUND(L122*K122,2)</f>
        <v>0</v>
      </c>
      <c r="O122" s="254"/>
      <c r="P122" s="254"/>
      <c r="Q122" s="254"/>
      <c r="R122" s="35"/>
      <c r="T122" s="168" t="s">
        <v>21</v>
      </c>
      <c r="U122" s="42" t="s">
        <v>50</v>
      </c>
      <c r="V122" s="34"/>
      <c r="W122" s="169">
        <f>V122*K122</f>
        <v>0</v>
      </c>
      <c r="X122" s="169">
        <v>0</v>
      </c>
      <c r="Y122" s="169">
        <f>X122*K122</f>
        <v>0</v>
      </c>
      <c r="Z122" s="169">
        <v>0</v>
      </c>
      <c r="AA122" s="170">
        <f>Z122*K122</f>
        <v>0</v>
      </c>
      <c r="AR122" s="16" t="s">
        <v>154</v>
      </c>
      <c r="AT122" s="16" t="s">
        <v>150</v>
      </c>
      <c r="AU122" s="16" t="s">
        <v>112</v>
      </c>
      <c r="AY122" s="16" t="s">
        <v>149</v>
      </c>
      <c r="BE122" s="108">
        <f>IF(U122="základní",N122,0)</f>
        <v>0</v>
      </c>
      <c r="BF122" s="108">
        <f>IF(U122="snížená",N122,0)</f>
        <v>0</v>
      </c>
      <c r="BG122" s="108">
        <f>IF(U122="zákl. přenesená",N122,0)</f>
        <v>0</v>
      </c>
      <c r="BH122" s="108">
        <f>IF(U122="sníž. přenesená",N122,0)</f>
        <v>0</v>
      </c>
      <c r="BI122" s="108">
        <f>IF(U122="nulová",N122,0)</f>
        <v>0</v>
      </c>
      <c r="BJ122" s="16" t="s">
        <v>23</v>
      </c>
      <c r="BK122" s="108">
        <f>ROUND(L122*K122,2)</f>
        <v>0</v>
      </c>
      <c r="BL122" s="16" t="s">
        <v>154</v>
      </c>
      <c r="BM122" s="16" t="s">
        <v>158</v>
      </c>
    </row>
    <row r="123" spans="2:65" s="9" customFormat="1" ht="29.85" customHeight="1" x14ac:dyDescent="0.35">
      <c r="B123" s="153"/>
      <c r="C123" s="154"/>
      <c r="D123" s="163" t="s">
        <v>124</v>
      </c>
      <c r="E123" s="163"/>
      <c r="F123" s="163"/>
      <c r="G123" s="163"/>
      <c r="H123" s="163"/>
      <c r="I123" s="163"/>
      <c r="J123" s="163"/>
      <c r="K123" s="163"/>
      <c r="L123" s="163"/>
      <c r="M123" s="163"/>
      <c r="N123" s="263">
        <f>BK123</f>
        <v>0</v>
      </c>
      <c r="O123" s="264"/>
      <c r="P123" s="264"/>
      <c r="Q123" s="264"/>
      <c r="R123" s="156"/>
      <c r="T123" s="157"/>
      <c r="U123" s="154"/>
      <c r="V123" s="154"/>
      <c r="W123" s="158">
        <f>W124</f>
        <v>0</v>
      </c>
      <c r="X123" s="154"/>
      <c r="Y123" s="158">
        <f>Y124</f>
        <v>0</v>
      </c>
      <c r="Z123" s="154"/>
      <c r="AA123" s="159">
        <f>AA124</f>
        <v>0</v>
      </c>
      <c r="AR123" s="160" t="s">
        <v>148</v>
      </c>
      <c r="AT123" s="161" t="s">
        <v>84</v>
      </c>
      <c r="AU123" s="161" t="s">
        <v>23</v>
      </c>
      <c r="AY123" s="160" t="s">
        <v>149</v>
      </c>
      <c r="BK123" s="162">
        <f>BK124</f>
        <v>0</v>
      </c>
    </row>
    <row r="124" spans="2:65" s="1" customFormat="1" ht="22.5" customHeight="1" x14ac:dyDescent="0.3">
      <c r="B124" s="33"/>
      <c r="C124" s="164" t="s">
        <v>159</v>
      </c>
      <c r="D124" s="164" t="s">
        <v>150</v>
      </c>
      <c r="E124" s="165" t="s">
        <v>160</v>
      </c>
      <c r="F124" s="253" t="s">
        <v>161</v>
      </c>
      <c r="G124" s="254"/>
      <c r="H124" s="254"/>
      <c r="I124" s="254"/>
      <c r="J124" s="166" t="s">
        <v>153</v>
      </c>
      <c r="K124" s="167">
        <v>1</v>
      </c>
      <c r="L124" s="255">
        <v>0</v>
      </c>
      <c r="M124" s="254"/>
      <c r="N124" s="256">
        <f>ROUND(L124*K124,2)</f>
        <v>0</v>
      </c>
      <c r="O124" s="254"/>
      <c r="P124" s="254"/>
      <c r="Q124" s="254"/>
      <c r="R124" s="35"/>
      <c r="T124" s="168" t="s">
        <v>21</v>
      </c>
      <c r="U124" s="42" t="s">
        <v>50</v>
      </c>
      <c r="V124" s="34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16" t="s">
        <v>154</v>
      </c>
      <c r="AT124" s="16" t="s">
        <v>150</v>
      </c>
      <c r="AU124" s="16" t="s">
        <v>112</v>
      </c>
      <c r="AY124" s="16" t="s">
        <v>149</v>
      </c>
      <c r="BE124" s="108">
        <f>IF(U124="základní",N124,0)</f>
        <v>0</v>
      </c>
      <c r="BF124" s="108">
        <f>IF(U124="snížená",N124,0)</f>
        <v>0</v>
      </c>
      <c r="BG124" s="108">
        <f>IF(U124="zákl. přenesená",N124,0)</f>
        <v>0</v>
      </c>
      <c r="BH124" s="108">
        <f>IF(U124="sníž. přenesená",N124,0)</f>
        <v>0</v>
      </c>
      <c r="BI124" s="108">
        <f>IF(U124="nulová",N124,0)</f>
        <v>0</v>
      </c>
      <c r="BJ124" s="16" t="s">
        <v>23</v>
      </c>
      <c r="BK124" s="108">
        <f>ROUND(L124*K124,2)</f>
        <v>0</v>
      </c>
      <c r="BL124" s="16" t="s">
        <v>154</v>
      </c>
      <c r="BM124" s="16" t="s">
        <v>162</v>
      </c>
    </row>
    <row r="125" spans="2:65" s="1" customFormat="1" ht="49.95" customHeight="1" x14ac:dyDescent="0.35">
      <c r="B125" s="33"/>
      <c r="C125" s="34"/>
      <c r="D125" s="155" t="s">
        <v>163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250">
        <f>BK125</f>
        <v>0</v>
      </c>
      <c r="O125" s="251"/>
      <c r="P125" s="251"/>
      <c r="Q125" s="251"/>
      <c r="R125" s="35"/>
      <c r="T125" s="144"/>
      <c r="U125" s="54"/>
      <c r="V125" s="54"/>
      <c r="W125" s="54"/>
      <c r="X125" s="54"/>
      <c r="Y125" s="54"/>
      <c r="Z125" s="54"/>
      <c r="AA125" s="56"/>
      <c r="AT125" s="16" t="s">
        <v>84</v>
      </c>
      <c r="AU125" s="16" t="s">
        <v>85</v>
      </c>
      <c r="AY125" s="16" t="s">
        <v>164</v>
      </c>
      <c r="BK125" s="108">
        <v>0</v>
      </c>
    </row>
    <row r="126" spans="2:65" s="1" customFormat="1" ht="6.9" customHeight="1" x14ac:dyDescent="0.3"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9"/>
    </row>
  </sheetData>
  <sheetProtection password="CC35" sheet="1" objects="1" scenarios="1" formatColumns="0" formatRows="0" sort="0" autoFilter="0"/>
  <mergeCells count="7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125:Q125"/>
    <mergeCell ref="H1:K1"/>
    <mergeCell ref="S2:AC2"/>
    <mergeCell ref="F124:I124"/>
    <mergeCell ref="L124:M124"/>
    <mergeCell ref="N124:Q124"/>
    <mergeCell ref="N118:Q118"/>
    <mergeCell ref="N119:Q119"/>
    <mergeCell ref="N120:Q120"/>
    <mergeCell ref="N123:Q123"/>
    <mergeCell ref="F121:I121"/>
    <mergeCell ref="L121:M121"/>
    <mergeCell ref="N121:Q121"/>
    <mergeCell ref="F122:I122"/>
    <mergeCell ref="L122:M122"/>
    <mergeCell ref="N122:Q122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50"/>
  <sheetViews>
    <sheetView showGridLines="0" tabSelected="1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205"/>
      <c r="B1" s="203"/>
      <c r="C1" s="203"/>
      <c r="D1" s="204" t="s">
        <v>1</v>
      </c>
      <c r="E1" s="203"/>
      <c r="F1" s="201" t="s">
        <v>2373</v>
      </c>
      <c r="G1" s="201"/>
      <c r="H1" s="252" t="s">
        <v>2374</v>
      </c>
      <c r="I1" s="252"/>
      <c r="J1" s="252"/>
      <c r="K1" s="252"/>
      <c r="L1" s="201" t="s">
        <v>2375</v>
      </c>
      <c r="M1" s="203"/>
      <c r="N1" s="203"/>
      <c r="O1" s="204" t="s">
        <v>111</v>
      </c>
      <c r="P1" s="203"/>
      <c r="Q1" s="203"/>
      <c r="R1" s="203"/>
      <c r="S1" s="201" t="s">
        <v>2376</v>
      </c>
      <c r="T1" s="201"/>
      <c r="U1" s="205"/>
      <c r="V1" s="20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 x14ac:dyDescent="0.3">
      <c r="C2" s="238" t="s">
        <v>5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207" t="s">
        <v>6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6" t="s">
        <v>95</v>
      </c>
    </row>
    <row r="3" spans="1:66" ht="6.9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112</v>
      </c>
    </row>
    <row r="4" spans="1:66" ht="36.9" customHeight="1" x14ac:dyDescent="0.3">
      <c r="B4" s="20"/>
      <c r="C4" s="222" t="s">
        <v>113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2"/>
      <c r="T4" s="23" t="s">
        <v>11</v>
      </c>
      <c r="AT4" s="16" t="s">
        <v>4</v>
      </c>
    </row>
    <row r="5" spans="1:66" ht="6.9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66" ht="25.35" customHeight="1" x14ac:dyDescent="0.3">
      <c r="B6" s="20"/>
      <c r="C6" s="21"/>
      <c r="D6" s="28" t="s">
        <v>17</v>
      </c>
      <c r="E6" s="21"/>
      <c r="F6" s="270" t="str">
        <f>'Rekapitulace stavby'!K6</f>
        <v>Hájenka Zátoky Dlouhé na Moravě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1"/>
      <c r="R6" s="22"/>
    </row>
    <row r="7" spans="1:66" s="1" customFormat="1" ht="32.85" customHeight="1" x14ac:dyDescent="0.3">
      <c r="B7" s="33"/>
      <c r="C7" s="34"/>
      <c r="D7" s="27" t="s">
        <v>114</v>
      </c>
      <c r="E7" s="34"/>
      <c r="F7" s="244" t="s">
        <v>165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34"/>
      <c r="R7" s="35"/>
    </row>
    <row r="8" spans="1:66" s="1" customFormat="1" ht="14.4" customHeight="1" x14ac:dyDescent="0.3">
      <c r="B8" s="33"/>
      <c r="C8" s="34"/>
      <c r="D8" s="28" t="s">
        <v>20</v>
      </c>
      <c r="E8" s="34"/>
      <c r="F8" s="26" t="s">
        <v>21</v>
      </c>
      <c r="G8" s="34"/>
      <c r="H8" s="34"/>
      <c r="I8" s="34"/>
      <c r="J8" s="34"/>
      <c r="K8" s="34"/>
      <c r="L8" s="34"/>
      <c r="M8" s="28" t="s">
        <v>22</v>
      </c>
      <c r="N8" s="34"/>
      <c r="O8" s="26" t="s">
        <v>21</v>
      </c>
      <c r="P8" s="34"/>
      <c r="Q8" s="34"/>
      <c r="R8" s="35"/>
    </row>
    <row r="9" spans="1:66" s="1" customFormat="1" ht="14.4" customHeight="1" x14ac:dyDescent="0.3">
      <c r="B9" s="33"/>
      <c r="C9" s="34"/>
      <c r="D9" s="28" t="s">
        <v>24</v>
      </c>
      <c r="E9" s="34"/>
      <c r="F9" s="26" t="s">
        <v>25</v>
      </c>
      <c r="G9" s="34"/>
      <c r="H9" s="34"/>
      <c r="I9" s="34"/>
      <c r="J9" s="34"/>
      <c r="K9" s="34"/>
      <c r="L9" s="34"/>
      <c r="M9" s="28" t="s">
        <v>26</v>
      </c>
      <c r="N9" s="34"/>
      <c r="O9" s="280" t="str">
        <f>'Rekapitulace stavby'!AN8</f>
        <v>10.05.2016</v>
      </c>
      <c r="P9" s="210"/>
      <c r="Q9" s="34"/>
      <c r="R9" s="35"/>
    </row>
    <row r="10" spans="1:66" s="1" customFormat="1" ht="10.95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" customHeight="1" x14ac:dyDescent="0.3">
      <c r="B11" s="33"/>
      <c r="C11" s="34"/>
      <c r="D11" s="28" t="s">
        <v>30</v>
      </c>
      <c r="E11" s="34"/>
      <c r="F11" s="34"/>
      <c r="G11" s="34"/>
      <c r="H11" s="34"/>
      <c r="I11" s="34"/>
      <c r="J11" s="34"/>
      <c r="K11" s="34"/>
      <c r="L11" s="34"/>
      <c r="M11" s="28" t="s">
        <v>31</v>
      </c>
      <c r="N11" s="34"/>
      <c r="O11" s="243" t="s">
        <v>32</v>
      </c>
      <c r="P11" s="210"/>
      <c r="Q11" s="34"/>
      <c r="R11" s="35"/>
    </row>
    <row r="12" spans="1:66" s="1" customFormat="1" ht="18" customHeight="1" x14ac:dyDescent="0.3">
      <c r="B12" s="33"/>
      <c r="C12" s="34"/>
      <c r="D12" s="34"/>
      <c r="E12" s="26" t="s">
        <v>33</v>
      </c>
      <c r="F12" s="34"/>
      <c r="G12" s="34"/>
      <c r="H12" s="34"/>
      <c r="I12" s="34"/>
      <c r="J12" s="34"/>
      <c r="K12" s="34"/>
      <c r="L12" s="34"/>
      <c r="M12" s="28" t="s">
        <v>34</v>
      </c>
      <c r="N12" s="34"/>
      <c r="O12" s="243" t="s">
        <v>35</v>
      </c>
      <c r="P12" s="210"/>
      <c r="Q12" s="34"/>
      <c r="R12" s="35"/>
    </row>
    <row r="13" spans="1:66" s="1" customFormat="1" ht="6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" customHeight="1" x14ac:dyDescent="0.3">
      <c r="B14" s="33"/>
      <c r="C14" s="34"/>
      <c r="D14" s="28" t="s">
        <v>36</v>
      </c>
      <c r="E14" s="34"/>
      <c r="F14" s="34"/>
      <c r="G14" s="34"/>
      <c r="H14" s="34"/>
      <c r="I14" s="34"/>
      <c r="J14" s="34"/>
      <c r="K14" s="34"/>
      <c r="L14" s="34"/>
      <c r="M14" s="28" t="s">
        <v>31</v>
      </c>
      <c r="N14" s="34"/>
      <c r="O14" s="279" t="str">
        <f>IF('Rekapitulace stavby'!AN13="","",'Rekapitulace stavby'!AN13)</f>
        <v>Vyplň údaj</v>
      </c>
      <c r="P14" s="210"/>
      <c r="Q14" s="34"/>
      <c r="R14" s="35"/>
    </row>
    <row r="15" spans="1:66" s="1" customFormat="1" ht="18" customHeight="1" x14ac:dyDescent="0.3">
      <c r="B15" s="33"/>
      <c r="C15" s="34"/>
      <c r="D15" s="34"/>
      <c r="E15" s="279" t="str">
        <f>IF('Rekapitulace stavby'!E14="","",'Rekapitulace stavby'!E14)</f>
        <v>Vyplň údaj</v>
      </c>
      <c r="F15" s="210"/>
      <c r="G15" s="210"/>
      <c r="H15" s="210"/>
      <c r="I15" s="210"/>
      <c r="J15" s="210"/>
      <c r="K15" s="210"/>
      <c r="L15" s="210"/>
      <c r="M15" s="28" t="s">
        <v>34</v>
      </c>
      <c r="N15" s="34"/>
      <c r="O15" s="279" t="str">
        <f>IF('Rekapitulace stavby'!AN14="","",'Rekapitulace stavby'!AN14)</f>
        <v>Vyplň údaj</v>
      </c>
      <c r="P15" s="210"/>
      <c r="Q15" s="34"/>
      <c r="R15" s="35"/>
    </row>
    <row r="16" spans="1:66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" customHeight="1" x14ac:dyDescent="0.3">
      <c r="B17" s="33"/>
      <c r="C17" s="34"/>
      <c r="D17" s="28" t="s">
        <v>38</v>
      </c>
      <c r="E17" s="34"/>
      <c r="F17" s="34"/>
      <c r="G17" s="34"/>
      <c r="H17" s="34"/>
      <c r="I17" s="34"/>
      <c r="J17" s="34"/>
      <c r="K17" s="34"/>
      <c r="L17" s="34"/>
      <c r="M17" s="28" t="s">
        <v>31</v>
      </c>
      <c r="N17" s="34"/>
      <c r="O17" s="243" t="s">
        <v>39</v>
      </c>
      <c r="P17" s="210"/>
      <c r="Q17" s="34"/>
      <c r="R17" s="35"/>
    </row>
    <row r="18" spans="2:18" s="1" customFormat="1" ht="18" customHeight="1" x14ac:dyDescent="0.3">
      <c r="B18" s="33"/>
      <c r="C18" s="34"/>
      <c r="D18" s="34"/>
      <c r="E18" s="26" t="s">
        <v>40</v>
      </c>
      <c r="F18" s="34"/>
      <c r="G18" s="34"/>
      <c r="H18" s="34"/>
      <c r="I18" s="34"/>
      <c r="J18" s="34"/>
      <c r="K18" s="34"/>
      <c r="L18" s="34"/>
      <c r="M18" s="28" t="s">
        <v>34</v>
      </c>
      <c r="N18" s="34"/>
      <c r="O18" s="243" t="s">
        <v>41</v>
      </c>
      <c r="P18" s="210"/>
      <c r="Q18" s="34"/>
      <c r="R18" s="35"/>
    </row>
    <row r="19" spans="2:18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" customHeight="1" x14ac:dyDescent="0.3">
      <c r="B20" s="33"/>
      <c r="C20" s="34"/>
      <c r="D20" s="28" t="s">
        <v>43</v>
      </c>
      <c r="E20" s="34"/>
      <c r="F20" s="34"/>
      <c r="G20" s="34"/>
      <c r="H20" s="34"/>
      <c r="I20" s="34"/>
      <c r="J20" s="34"/>
      <c r="K20" s="34"/>
      <c r="L20" s="34"/>
      <c r="M20" s="28" t="s">
        <v>31</v>
      </c>
      <c r="N20" s="34"/>
      <c r="O20" s="243" t="str">
        <f>IF('Rekapitulace stavby'!AN19="","",'Rekapitulace stavby'!AN19)</f>
        <v/>
      </c>
      <c r="P20" s="210"/>
      <c r="Q20" s="34"/>
      <c r="R20" s="35"/>
    </row>
    <row r="21" spans="2:18" s="1" customFormat="1" ht="18" customHeight="1" x14ac:dyDescent="0.3">
      <c r="B21" s="33"/>
      <c r="C21" s="34"/>
      <c r="D21" s="34"/>
      <c r="E21" s="26" t="str">
        <f>IF('Rekapitulace stavby'!E20="","",'Rekapitulace stavby'!E20)</f>
        <v xml:space="preserve"> </v>
      </c>
      <c r="F21" s="34"/>
      <c r="G21" s="34"/>
      <c r="H21" s="34"/>
      <c r="I21" s="34"/>
      <c r="J21" s="34"/>
      <c r="K21" s="34"/>
      <c r="L21" s="34"/>
      <c r="M21" s="28" t="s">
        <v>34</v>
      </c>
      <c r="N21" s="34"/>
      <c r="O21" s="243" t="str">
        <f>IF('Rekapitulace stavby'!AN20="","",'Rekapitulace stavby'!AN20)</f>
        <v/>
      </c>
      <c r="P21" s="210"/>
      <c r="Q21" s="34"/>
      <c r="R21" s="35"/>
    </row>
    <row r="22" spans="2:18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" customHeight="1" x14ac:dyDescent="0.3">
      <c r="B23" s="33"/>
      <c r="C23" s="34"/>
      <c r="D23" s="28" t="s">
        <v>45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 x14ac:dyDescent="0.3">
      <c r="B24" s="33"/>
      <c r="C24" s="34"/>
      <c r="D24" s="34"/>
      <c r="E24" s="246" t="s">
        <v>21</v>
      </c>
      <c r="F24" s="210"/>
      <c r="G24" s="210"/>
      <c r="H24" s="210"/>
      <c r="I24" s="210"/>
      <c r="J24" s="210"/>
      <c r="K24" s="210"/>
      <c r="L24" s="210"/>
      <c r="M24" s="34"/>
      <c r="N24" s="34"/>
      <c r="O24" s="34"/>
      <c r="P24" s="34"/>
      <c r="Q24" s="34"/>
      <c r="R24" s="35"/>
    </row>
    <row r="25" spans="2:18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" customHeight="1" x14ac:dyDescent="0.3">
      <c r="B27" s="33"/>
      <c r="C27" s="34"/>
      <c r="D27" s="117" t="s">
        <v>116</v>
      </c>
      <c r="E27" s="34"/>
      <c r="F27" s="34"/>
      <c r="G27" s="34"/>
      <c r="H27" s="34"/>
      <c r="I27" s="34"/>
      <c r="J27" s="34"/>
      <c r="K27" s="34"/>
      <c r="L27" s="34"/>
      <c r="M27" s="247">
        <f>N88</f>
        <v>0</v>
      </c>
      <c r="N27" s="210"/>
      <c r="O27" s="210"/>
      <c r="P27" s="210"/>
      <c r="Q27" s="34"/>
      <c r="R27" s="35"/>
    </row>
    <row r="28" spans="2:18" s="1" customFormat="1" ht="14.4" customHeight="1" x14ac:dyDescent="0.3">
      <c r="B28" s="33"/>
      <c r="C28" s="34"/>
      <c r="D28" s="32" t="s">
        <v>105</v>
      </c>
      <c r="E28" s="34"/>
      <c r="F28" s="34"/>
      <c r="G28" s="34"/>
      <c r="H28" s="34"/>
      <c r="I28" s="34"/>
      <c r="J28" s="34"/>
      <c r="K28" s="34"/>
      <c r="L28" s="34"/>
      <c r="M28" s="247">
        <f>N118</f>
        <v>0</v>
      </c>
      <c r="N28" s="210"/>
      <c r="O28" s="210"/>
      <c r="P28" s="210"/>
      <c r="Q28" s="34"/>
      <c r="R28" s="35"/>
    </row>
    <row r="29" spans="2:18" s="1" customFormat="1" ht="6.9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8" t="s">
        <v>48</v>
      </c>
      <c r="E30" s="34"/>
      <c r="F30" s="34"/>
      <c r="G30" s="34"/>
      <c r="H30" s="34"/>
      <c r="I30" s="34"/>
      <c r="J30" s="34"/>
      <c r="K30" s="34"/>
      <c r="L30" s="34"/>
      <c r="M30" s="278">
        <f>ROUND(M27+M28,2)</f>
        <v>0</v>
      </c>
      <c r="N30" s="210"/>
      <c r="O30" s="210"/>
      <c r="P30" s="210"/>
      <c r="Q30" s="34"/>
      <c r="R30" s="35"/>
    </row>
    <row r="31" spans="2:18" s="1" customFormat="1" ht="6.9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" customHeight="1" x14ac:dyDescent="0.3">
      <c r="B32" s="33"/>
      <c r="C32" s="34"/>
      <c r="D32" s="40" t="s">
        <v>49</v>
      </c>
      <c r="E32" s="40" t="s">
        <v>50</v>
      </c>
      <c r="F32" s="41">
        <v>0.21</v>
      </c>
      <c r="G32" s="119" t="s">
        <v>51</v>
      </c>
      <c r="H32" s="276">
        <f>(SUM(BE118:BE125)+SUM(BE143:BE1348))</f>
        <v>0</v>
      </c>
      <c r="I32" s="210"/>
      <c r="J32" s="210"/>
      <c r="K32" s="34"/>
      <c r="L32" s="34"/>
      <c r="M32" s="276">
        <f>ROUND((SUM(BE118:BE125)+SUM(BE143:BE1348)), 2)*F32</f>
        <v>0</v>
      </c>
      <c r="N32" s="210"/>
      <c r="O32" s="210"/>
      <c r="P32" s="210"/>
      <c r="Q32" s="34"/>
      <c r="R32" s="35"/>
    </row>
    <row r="33" spans="2:18" s="1" customFormat="1" ht="14.4" customHeight="1" x14ac:dyDescent="0.3">
      <c r="B33" s="33"/>
      <c r="C33" s="34"/>
      <c r="D33" s="34"/>
      <c r="E33" s="40" t="s">
        <v>52</v>
      </c>
      <c r="F33" s="41">
        <v>0.15</v>
      </c>
      <c r="G33" s="119" t="s">
        <v>51</v>
      </c>
      <c r="H33" s="276">
        <f>(SUM(BF118:BF125)+SUM(BF143:BF1348))</f>
        <v>0</v>
      </c>
      <c r="I33" s="210"/>
      <c r="J33" s="210"/>
      <c r="K33" s="34"/>
      <c r="L33" s="34"/>
      <c r="M33" s="276">
        <f>ROUND((SUM(BF118:BF125)+SUM(BF143:BF1348)), 2)*F33</f>
        <v>0</v>
      </c>
      <c r="N33" s="210"/>
      <c r="O33" s="210"/>
      <c r="P33" s="210"/>
      <c r="Q33" s="34"/>
      <c r="R33" s="35"/>
    </row>
    <row r="34" spans="2:18" s="1" customFormat="1" ht="14.4" hidden="1" customHeight="1" x14ac:dyDescent="0.3">
      <c r="B34" s="33"/>
      <c r="C34" s="34"/>
      <c r="D34" s="34"/>
      <c r="E34" s="40" t="s">
        <v>53</v>
      </c>
      <c r="F34" s="41">
        <v>0.21</v>
      </c>
      <c r="G34" s="119" t="s">
        <v>51</v>
      </c>
      <c r="H34" s="276">
        <f>(SUM(BG118:BG125)+SUM(BG143:BG1348))</f>
        <v>0</v>
      </c>
      <c r="I34" s="210"/>
      <c r="J34" s="210"/>
      <c r="K34" s="34"/>
      <c r="L34" s="34"/>
      <c r="M34" s="276">
        <v>0</v>
      </c>
      <c r="N34" s="210"/>
      <c r="O34" s="210"/>
      <c r="P34" s="210"/>
      <c r="Q34" s="34"/>
      <c r="R34" s="35"/>
    </row>
    <row r="35" spans="2:18" s="1" customFormat="1" ht="14.4" hidden="1" customHeight="1" x14ac:dyDescent="0.3">
      <c r="B35" s="33"/>
      <c r="C35" s="34"/>
      <c r="D35" s="34"/>
      <c r="E35" s="40" t="s">
        <v>54</v>
      </c>
      <c r="F35" s="41">
        <v>0.15</v>
      </c>
      <c r="G35" s="119" t="s">
        <v>51</v>
      </c>
      <c r="H35" s="276">
        <f>(SUM(BH118:BH125)+SUM(BH143:BH1348))</f>
        <v>0</v>
      </c>
      <c r="I35" s="210"/>
      <c r="J35" s="210"/>
      <c r="K35" s="34"/>
      <c r="L35" s="34"/>
      <c r="M35" s="276">
        <v>0</v>
      </c>
      <c r="N35" s="210"/>
      <c r="O35" s="210"/>
      <c r="P35" s="210"/>
      <c r="Q35" s="34"/>
      <c r="R35" s="35"/>
    </row>
    <row r="36" spans="2:18" s="1" customFormat="1" ht="14.4" hidden="1" customHeight="1" x14ac:dyDescent="0.3">
      <c r="B36" s="33"/>
      <c r="C36" s="34"/>
      <c r="D36" s="34"/>
      <c r="E36" s="40" t="s">
        <v>55</v>
      </c>
      <c r="F36" s="41">
        <v>0</v>
      </c>
      <c r="G36" s="119" t="s">
        <v>51</v>
      </c>
      <c r="H36" s="276">
        <f>(SUM(BI118:BI125)+SUM(BI143:BI1348))</f>
        <v>0</v>
      </c>
      <c r="I36" s="210"/>
      <c r="J36" s="210"/>
      <c r="K36" s="34"/>
      <c r="L36" s="34"/>
      <c r="M36" s="276">
        <v>0</v>
      </c>
      <c r="N36" s="210"/>
      <c r="O36" s="210"/>
      <c r="P36" s="210"/>
      <c r="Q36" s="34"/>
      <c r="R36" s="35"/>
    </row>
    <row r="37" spans="2:18" s="1" customFormat="1" ht="6.9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16"/>
      <c r="D38" s="120" t="s">
        <v>56</v>
      </c>
      <c r="E38" s="78"/>
      <c r="F38" s="78"/>
      <c r="G38" s="121" t="s">
        <v>57</v>
      </c>
      <c r="H38" s="122" t="s">
        <v>58</v>
      </c>
      <c r="I38" s="78"/>
      <c r="J38" s="78"/>
      <c r="K38" s="78"/>
      <c r="L38" s="277">
        <f>SUM(M30:M36)</f>
        <v>0</v>
      </c>
      <c r="M38" s="219"/>
      <c r="N38" s="219"/>
      <c r="O38" s="219"/>
      <c r="P38" s="221"/>
      <c r="Q38" s="116"/>
      <c r="R38" s="35"/>
    </row>
    <row r="39" spans="2:18" s="1" customFormat="1" ht="14.4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x14ac:dyDescent="0.3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x14ac:dyDescent="0.3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2:18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2:18" x14ac:dyDescent="0.3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2:18" x14ac:dyDescent="0.3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2:18" x14ac:dyDescent="0.3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2:18" x14ac:dyDescent="0.3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2:18" s="1" customFormat="1" ht="14.4" x14ac:dyDescent="0.3">
      <c r="B50" s="33"/>
      <c r="C50" s="34"/>
      <c r="D50" s="48" t="s">
        <v>59</v>
      </c>
      <c r="E50" s="49"/>
      <c r="F50" s="49"/>
      <c r="G50" s="49"/>
      <c r="H50" s="50"/>
      <c r="I50" s="34"/>
      <c r="J50" s="48" t="s">
        <v>60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0"/>
      <c r="C51" s="21"/>
      <c r="D51" s="51"/>
      <c r="E51" s="21"/>
      <c r="F51" s="21"/>
      <c r="G51" s="21"/>
      <c r="H51" s="52"/>
      <c r="I51" s="21"/>
      <c r="J51" s="51"/>
      <c r="K51" s="21"/>
      <c r="L51" s="21"/>
      <c r="M51" s="21"/>
      <c r="N51" s="21"/>
      <c r="O51" s="21"/>
      <c r="P51" s="52"/>
      <c r="Q51" s="21"/>
      <c r="R51" s="22"/>
    </row>
    <row r="52" spans="2:18" x14ac:dyDescent="0.3">
      <c r="B52" s="20"/>
      <c r="C52" s="21"/>
      <c r="D52" s="51"/>
      <c r="E52" s="21"/>
      <c r="F52" s="21"/>
      <c r="G52" s="21"/>
      <c r="H52" s="52"/>
      <c r="I52" s="21"/>
      <c r="J52" s="51"/>
      <c r="K52" s="21"/>
      <c r="L52" s="21"/>
      <c r="M52" s="21"/>
      <c r="N52" s="21"/>
      <c r="O52" s="21"/>
      <c r="P52" s="52"/>
      <c r="Q52" s="21"/>
      <c r="R52" s="22"/>
    </row>
    <row r="53" spans="2:18" x14ac:dyDescent="0.3">
      <c r="B53" s="20"/>
      <c r="C53" s="21"/>
      <c r="D53" s="51"/>
      <c r="E53" s="21"/>
      <c r="F53" s="21"/>
      <c r="G53" s="21"/>
      <c r="H53" s="52"/>
      <c r="I53" s="21"/>
      <c r="J53" s="51"/>
      <c r="K53" s="21"/>
      <c r="L53" s="21"/>
      <c r="M53" s="21"/>
      <c r="N53" s="21"/>
      <c r="O53" s="21"/>
      <c r="P53" s="52"/>
      <c r="Q53" s="21"/>
      <c r="R53" s="22"/>
    </row>
    <row r="54" spans="2:18" x14ac:dyDescent="0.3">
      <c r="B54" s="20"/>
      <c r="C54" s="21"/>
      <c r="D54" s="51"/>
      <c r="E54" s="21"/>
      <c r="F54" s="21"/>
      <c r="G54" s="21"/>
      <c r="H54" s="52"/>
      <c r="I54" s="21"/>
      <c r="J54" s="51"/>
      <c r="K54" s="21"/>
      <c r="L54" s="21"/>
      <c r="M54" s="21"/>
      <c r="N54" s="21"/>
      <c r="O54" s="21"/>
      <c r="P54" s="52"/>
      <c r="Q54" s="21"/>
      <c r="R54" s="22"/>
    </row>
    <row r="55" spans="2:18" x14ac:dyDescent="0.3">
      <c r="B55" s="20"/>
      <c r="C55" s="21"/>
      <c r="D55" s="51"/>
      <c r="E55" s="21"/>
      <c r="F55" s="21"/>
      <c r="G55" s="21"/>
      <c r="H55" s="52"/>
      <c r="I55" s="21"/>
      <c r="J55" s="51"/>
      <c r="K55" s="21"/>
      <c r="L55" s="21"/>
      <c r="M55" s="21"/>
      <c r="N55" s="21"/>
      <c r="O55" s="21"/>
      <c r="P55" s="52"/>
      <c r="Q55" s="21"/>
      <c r="R55" s="22"/>
    </row>
    <row r="56" spans="2:18" x14ac:dyDescent="0.3">
      <c r="B56" s="20"/>
      <c r="C56" s="21"/>
      <c r="D56" s="51"/>
      <c r="E56" s="21"/>
      <c r="F56" s="21"/>
      <c r="G56" s="21"/>
      <c r="H56" s="52"/>
      <c r="I56" s="21"/>
      <c r="J56" s="51"/>
      <c r="K56" s="21"/>
      <c r="L56" s="21"/>
      <c r="M56" s="21"/>
      <c r="N56" s="21"/>
      <c r="O56" s="21"/>
      <c r="P56" s="52"/>
      <c r="Q56" s="21"/>
      <c r="R56" s="22"/>
    </row>
    <row r="57" spans="2:18" x14ac:dyDescent="0.3">
      <c r="B57" s="20"/>
      <c r="C57" s="21"/>
      <c r="D57" s="51"/>
      <c r="E57" s="21"/>
      <c r="F57" s="21"/>
      <c r="G57" s="21"/>
      <c r="H57" s="52"/>
      <c r="I57" s="21"/>
      <c r="J57" s="51"/>
      <c r="K57" s="21"/>
      <c r="L57" s="21"/>
      <c r="M57" s="21"/>
      <c r="N57" s="21"/>
      <c r="O57" s="21"/>
      <c r="P57" s="52"/>
      <c r="Q57" s="21"/>
      <c r="R57" s="22"/>
    </row>
    <row r="58" spans="2:18" x14ac:dyDescent="0.3">
      <c r="B58" s="20"/>
      <c r="C58" s="21"/>
      <c r="D58" s="51"/>
      <c r="E58" s="21"/>
      <c r="F58" s="21"/>
      <c r="G58" s="21"/>
      <c r="H58" s="52"/>
      <c r="I58" s="21"/>
      <c r="J58" s="51"/>
      <c r="K58" s="21"/>
      <c r="L58" s="21"/>
      <c r="M58" s="21"/>
      <c r="N58" s="21"/>
      <c r="O58" s="21"/>
      <c r="P58" s="52"/>
      <c r="Q58" s="21"/>
      <c r="R58" s="22"/>
    </row>
    <row r="59" spans="2:18" s="1" customFormat="1" ht="14.4" x14ac:dyDescent="0.3">
      <c r="B59" s="33"/>
      <c r="C59" s="34"/>
      <c r="D59" s="53" t="s">
        <v>61</v>
      </c>
      <c r="E59" s="54"/>
      <c r="F59" s="54"/>
      <c r="G59" s="55" t="s">
        <v>62</v>
      </c>
      <c r="H59" s="56"/>
      <c r="I59" s="34"/>
      <c r="J59" s="53" t="s">
        <v>61</v>
      </c>
      <c r="K59" s="54"/>
      <c r="L59" s="54"/>
      <c r="M59" s="54"/>
      <c r="N59" s="55" t="s">
        <v>62</v>
      </c>
      <c r="O59" s="54"/>
      <c r="P59" s="56"/>
      <c r="Q59" s="34"/>
      <c r="R59" s="35"/>
    </row>
    <row r="60" spans="2:18" x14ac:dyDescent="0.3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2:18" s="1" customFormat="1" ht="14.4" x14ac:dyDescent="0.3">
      <c r="B61" s="33"/>
      <c r="C61" s="34"/>
      <c r="D61" s="48" t="s">
        <v>63</v>
      </c>
      <c r="E61" s="49"/>
      <c r="F61" s="49"/>
      <c r="G61" s="49"/>
      <c r="H61" s="50"/>
      <c r="I61" s="34"/>
      <c r="J61" s="48" t="s">
        <v>64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0"/>
      <c r="C62" s="21"/>
      <c r="D62" s="51"/>
      <c r="E62" s="21"/>
      <c r="F62" s="21"/>
      <c r="G62" s="21"/>
      <c r="H62" s="52"/>
      <c r="I62" s="21"/>
      <c r="J62" s="51"/>
      <c r="K62" s="21"/>
      <c r="L62" s="21"/>
      <c r="M62" s="21"/>
      <c r="N62" s="21"/>
      <c r="O62" s="21"/>
      <c r="P62" s="52"/>
      <c r="Q62" s="21"/>
      <c r="R62" s="22"/>
    </row>
    <row r="63" spans="2:18" x14ac:dyDescent="0.3">
      <c r="B63" s="20"/>
      <c r="C63" s="21"/>
      <c r="D63" s="51"/>
      <c r="E63" s="21"/>
      <c r="F63" s="21"/>
      <c r="G63" s="21"/>
      <c r="H63" s="52"/>
      <c r="I63" s="21"/>
      <c r="J63" s="51"/>
      <c r="K63" s="21"/>
      <c r="L63" s="21"/>
      <c r="M63" s="21"/>
      <c r="N63" s="21"/>
      <c r="O63" s="21"/>
      <c r="P63" s="52"/>
      <c r="Q63" s="21"/>
      <c r="R63" s="22"/>
    </row>
    <row r="64" spans="2:18" x14ac:dyDescent="0.3">
      <c r="B64" s="20"/>
      <c r="C64" s="21"/>
      <c r="D64" s="51"/>
      <c r="E64" s="21"/>
      <c r="F64" s="21"/>
      <c r="G64" s="21"/>
      <c r="H64" s="52"/>
      <c r="I64" s="21"/>
      <c r="J64" s="51"/>
      <c r="K64" s="21"/>
      <c r="L64" s="21"/>
      <c r="M64" s="21"/>
      <c r="N64" s="21"/>
      <c r="O64" s="21"/>
      <c r="P64" s="52"/>
      <c r="Q64" s="21"/>
      <c r="R64" s="22"/>
    </row>
    <row r="65" spans="2:21" x14ac:dyDescent="0.3">
      <c r="B65" s="20"/>
      <c r="C65" s="21"/>
      <c r="D65" s="51"/>
      <c r="E65" s="21"/>
      <c r="F65" s="21"/>
      <c r="G65" s="21"/>
      <c r="H65" s="52"/>
      <c r="I65" s="21"/>
      <c r="J65" s="51"/>
      <c r="K65" s="21"/>
      <c r="L65" s="21"/>
      <c r="M65" s="21"/>
      <c r="N65" s="21"/>
      <c r="O65" s="21"/>
      <c r="P65" s="52"/>
      <c r="Q65" s="21"/>
      <c r="R65" s="22"/>
    </row>
    <row r="66" spans="2:21" x14ac:dyDescent="0.3">
      <c r="B66" s="20"/>
      <c r="C66" s="21"/>
      <c r="D66" s="51"/>
      <c r="E66" s="21"/>
      <c r="F66" s="21"/>
      <c r="G66" s="21"/>
      <c r="H66" s="52"/>
      <c r="I66" s="21"/>
      <c r="J66" s="51"/>
      <c r="K66" s="21"/>
      <c r="L66" s="21"/>
      <c r="M66" s="21"/>
      <c r="N66" s="21"/>
      <c r="O66" s="21"/>
      <c r="P66" s="52"/>
      <c r="Q66" s="21"/>
      <c r="R66" s="22"/>
    </row>
    <row r="67" spans="2:21" x14ac:dyDescent="0.3">
      <c r="B67" s="20"/>
      <c r="C67" s="21"/>
      <c r="D67" s="51"/>
      <c r="E67" s="21"/>
      <c r="F67" s="21"/>
      <c r="G67" s="21"/>
      <c r="H67" s="52"/>
      <c r="I67" s="21"/>
      <c r="J67" s="51"/>
      <c r="K67" s="21"/>
      <c r="L67" s="21"/>
      <c r="M67" s="21"/>
      <c r="N67" s="21"/>
      <c r="O67" s="21"/>
      <c r="P67" s="52"/>
      <c r="Q67" s="21"/>
      <c r="R67" s="22"/>
    </row>
    <row r="68" spans="2:21" x14ac:dyDescent="0.3">
      <c r="B68" s="20"/>
      <c r="C68" s="21"/>
      <c r="D68" s="51"/>
      <c r="E68" s="21"/>
      <c r="F68" s="21"/>
      <c r="G68" s="21"/>
      <c r="H68" s="52"/>
      <c r="I68" s="21"/>
      <c r="J68" s="51"/>
      <c r="K68" s="21"/>
      <c r="L68" s="21"/>
      <c r="M68" s="21"/>
      <c r="N68" s="21"/>
      <c r="O68" s="21"/>
      <c r="P68" s="52"/>
      <c r="Q68" s="21"/>
      <c r="R68" s="22"/>
    </row>
    <row r="69" spans="2:21" x14ac:dyDescent="0.3">
      <c r="B69" s="20"/>
      <c r="C69" s="21"/>
      <c r="D69" s="51"/>
      <c r="E69" s="21"/>
      <c r="F69" s="21"/>
      <c r="G69" s="21"/>
      <c r="H69" s="52"/>
      <c r="I69" s="21"/>
      <c r="J69" s="51"/>
      <c r="K69" s="21"/>
      <c r="L69" s="21"/>
      <c r="M69" s="21"/>
      <c r="N69" s="21"/>
      <c r="O69" s="21"/>
      <c r="P69" s="52"/>
      <c r="Q69" s="21"/>
      <c r="R69" s="22"/>
    </row>
    <row r="70" spans="2:21" s="1" customFormat="1" ht="14.4" x14ac:dyDescent="0.3">
      <c r="B70" s="33"/>
      <c r="C70" s="34"/>
      <c r="D70" s="53" t="s">
        <v>61</v>
      </c>
      <c r="E70" s="54"/>
      <c r="F70" s="54"/>
      <c r="G70" s="55" t="s">
        <v>62</v>
      </c>
      <c r="H70" s="56"/>
      <c r="I70" s="34"/>
      <c r="J70" s="53" t="s">
        <v>61</v>
      </c>
      <c r="K70" s="54"/>
      <c r="L70" s="54"/>
      <c r="M70" s="54"/>
      <c r="N70" s="55" t="s">
        <v>62</v>
      </c>
      <c r="O70" s="54"/>
      <c r="P70" s="56"/>
      <c r="Q70" s="34"/>
      <c r="R70" s="35"/>
    </row>
    <row r="71" spans="2:21" s="1" customFormat="1" ht="14.4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" customHeight="1" x14ac:dyDescent="0.3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 x14ac:dyDescent="0.3">
      <c r="B76" s="33"/>
      <c r="C76" s="222" t="s">
        <v>117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35"/>
      <c r="T76" s="126"/>
      <c r="U76" s="126"/>
    </row>
    <row r="77" spans="2:21" s="1" customFormat="1" ht="6.9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6"/>
      <c r="U77" s="126"/>
    </row>
    <row r="78" spans="2:21" s="1" customFormat="1" ht="30" customHeight="1" x14ac:dyDescent="0.3">
      <c r="B78" s="33"/>
      <c r="C78" s="28" t="s">
        <v>17</v>
      </c>
      <c r="D78" s="34"/>
      <c r="E78" s="34"/>
      <c r="F78" s="270" t="str">
        <f>F6</f>
        <v>Hájenka Zátoky Dlouhé na Moravě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4"/>
      <c r="R78" s="35"/>
      <c r="T78" s="126"/>
      <c r="U78" s="126"/>
    </row>
    <row r="79" spans="2:21" s="1" customFormat="1" ht="36.9" customHeight="1" x14ac:dyDescent="0.3">
      <c r="B79" s="33"/>
      <c r="C79" s="67" t="s">
        <v>114</v>
      </c>
      <c r="D79" s="34"/>
      <c r="E79" s="34"/>
      <c r="F79" s="223" t="str">
        <f>F7</f>
        <v>SO 01 - Budova č.1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34"/>
      <c r="R79" s="35"/>
      <c r="T79" s="126"/>
      <c r="U79" s="126"/>
    </row>
    <row r="80" spans="2:21" s="1" customFormat="1" ht="6.9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26"/>
      <c r="U80" s="126"/>
    </row>
    <row r="81" spans="2:47" s="1" customFormat="1" ht="18" customHeight="1" x14ac:dyDescent="0.3">
      <c r="B81" s="33"/>
      <c r="C81" s="28" t="s">
        <v>24</v>
      </c>
      <c r="D81" s="34"/>
      <c r="E81" s="34"/>
      <c r="F81" s="26" t="str">
        <f>F9</f>
        <v>Dlouhé na Moravě</v>
      </c>
      <c r="G81" s="34"/>
      <c r="H81" s="34"/>
      <c r="I81" s="34"/>
      <c r="J81" s="34"/>
      <c r="K81" s="28" t="s">
        <v>26</v>
      </c>
      <c r="L81" s="34"/>
      <c r="M81" s="271" t="str">
        <f>IF(O9="","",O9)</f>
        <v>10.05.2016</v>
      </c>
      <c r="N81" s="210"/>
      <c r="O81" s="210"/>
      <c r="P81" s="210"/>
      <c r="Q81" s="34"/>
      <c r="R81" s="35"/>
      <c r="T81" s="126"/>
      <c r="U81" s="126"/>
    </row>
    <row r="82" spans="2:47" s="1" customFormat="1" ht="6.9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26"/>
      <c r="U82" s="126"/>
    </row>
    <row r="83" spans="2:47" s="1" customFormat="1" ht="13.2" x14ac:dyDescent="0.3">
      <c r="B83" s="33"/>
      <c r="C83" s="28" t="s">
        <v>30</v>
      </c>
      <c r="D83" s="34"/>
      <c r="E83" s="34"/>
      <c r="F83" s="26" t="str">
        <f>E12</f>
        <v>STOPP, s.r.o. Antala Staška 2027/77, 14800 Praha 4</v>
      </c>
      <c r="G83" s="34"/>
      <c r="H83" s="34"/>
      <c r="I83" s="34"/>
      <c r="J83" s="34"/>
      <c r="K83" s="28" t="s">
        <v>38</v>
      </c>
      <c r="L83" s="34"/>
      <c r="M83" s="243" t="str">
        <f>E18</f>
        <v>Ing. Jaroslav Rouš Vejmluvova 316/53, Žďár nad Sáz</v>
      </c>
      <c r="N83" s="210"/>
      <c r="O83" s="210"/>
      <c r="P83" s="210"/>
      <c r="Q83" s="210"/>
      <c r="R83" s="35"/>
      <c r="T83" s="126"/>
      <c r="U83" s="126"/>
    </row>
    <row r="84" spans="2:47" s="1" customFormat="1" ht="14.4" customHeight="1" x14ac:dyDescent="0.3">
      <c r="B84" s="33"/>
      <c r="C84" s="28" t="s">
        <v>36</v>
      </c>
      <c r="D84" s="34"/>
      <c r="E84" s="34"/>
      <c r="F84" s="26" t="str">
        <f>IF(E15="","",E15)</f>
        <v>Vyplň údaj</v>
      </c>
      <c r="G84" s="34"/>
      <c r="H84" s="34"/>
      <c r="I84" s="34"/>
      <c r="J84" s="34"/>
      <c r="K84" s="28" t="s">
        <v>43</v>
      </c>
      <c r="L84" s="34"/>
      <c r="M84" s="243" t="str">
        <f>E21</f>
        <v xml:space="preserve"> </v>
      </c>
      <c r="N84" s="210"/>
      <c r="O84" s="210"/>
      <c r="P84" s="210"/>
      <c r="Q84" s="210"/>
      <c r="R84" s="35"/>
      <c r="T84" s="126"/>
      <c r="U84" s="126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26"/>
      <c r="U85" s="126"/>
    </row>
    <row r="86" spans="2:47" s="1" customFormat="1" ht="29.25" customHeight="1" x14ac:dyDescent="0.3">
      <c r="B86" s="33"/>
      <c r="C86" s="275" t="s">
        <v>118</v>
      </c>
      <c r="D86" s="269"/>
      <c r="E86" s="269"/>
      <c r="F86" s="269"/>
      <c r="G86" s="269"/>
      <c r="H86" s="116"/>
      <c r="I86" s="116"/>
      <c r="J86" s="116"/>
      <c r="K86" s="116"/>
      <c r="L86" s="116"/>
      <c r="M86" s="116"/>
      <c r="N86" s="275" t="s">
        <v>119</v>
      </c>
      <c r="O86" s="210"/>
      <c r="P86" s="210"/>
      <c r="Q86" s="210"/>
      <c r="R86" s="35"/>
      <c r="T86" s="126"/>
      <c r="U86" s="126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26"/>
      <c r="U87" s="126"/>
    </row>
    <row r="88" spans="2:47" s="1" customFormat="1" ht="29.25" customHeight="1" x14ac:dyDescent="0.3">
      <c r="B88" s="33"/>
      <c r="C88" s="127" t="s">
        <v>120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14">
        <f>N143</f>
        <v>0</v>
      </c>
      <c r="O88" s="210"/>
      <c r="P88" s="210"/>
      <c r="Q88" s="210"/>
      <c r="R88" s="35"/>
      <c r="T88" s="126"/>
      <c r="U88" s="126"/>
      <c r="AU88" s="16" t="s">
        <v>121</v>
      </c>
    </row>
    <row r="89" spans="2:47" s="6" customFormat="1" ht="24.9" customHeight="1" x14ac:dyDescent="0.3">
      <c r="B89" s="128"/>
      <c r="C89" s="129"/>
      <c r="D89" s="130" t="s">
        <v>166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60">
        <f>N144</f>
        <v>0</v>
      </c>
      <c r="O89" s="272"/>
      <c r="P89" s="272"/>
      <c r="Q89" s="272"/>
      <c r="R89" s="131"/>
      <c r="T89" s="132"/>
      <c r="U89" s="132"/>
    </row>
    <row r="90" spans="2:47" s="7" customFormat="1" ht="19.95" customHeight="1" x14ac:dyDescent="0.3">
      <c r="B90" s="133"/>
      <c r="C90" s="134"/>
      <c r="D90" s="104" t="s">
        <v>167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12">
        <f>N145</f>
        <v>0</v>
      </c>
      <c r="O90" s="273"/>
      <c r="P90" s="273"/>
      <c r="Q90" s="273"/>
      <c r="R90" s="135"/>
      <c r="T90" s="136"/>
      <c r="U90" s="136"/>
    </row>
    <row r="91" spans="2:47" s="7" customFormat="1" ht="19.95" customHeight="1" x14ac:dyDescent="0.3">
      <c r="B91" s="133"/>
      <c r="C91" s="134"/>
      <c r="D91" s="104" t="s">
        <v>168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12">
        <f>N166</f>
        <v>0</v>
      </c>
      <c r="O91" s="273"/>
      <c r="P91" s="273"/>
      <c r="Q91" s="273"/>
      <c r="R91" s="135"/>
      <c r="T91" s="136"/>
      <c r="U91" s="136"/>
    </row>
    <row r="92" spans="2:47" s="7" customFormat="1" ht="19.95" customHeight="1" x14ac:dyDescent="0.3">
      <c r="B92" s="133"/>
      <c r="C92" s="134"/>
      <c r="D92" s="104" t="s">
        <v>169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12">
        <f>N187</f>
        <v>0</v>
      </c>
      <c r="O92" s="273"/>
      <c r="P92" s="273"/>
      <c r="Q92" s="273"/>
      <c r="R92" s="135"/>
      <c r="T92" s="136"/>
      <c r="U92" s="136"/>
    </row>
    <row r="93" spans="2:47" s="7" customFormat="1" ht="19.95" customHeight="1" x14ac:dyDescent="0.3">
      <c r="B93" s="133"/>
      <c r="C93" s="134"/>
      <c r="D93" s="104" t="s">
        <v>170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12">
        <f>N316</f>
        <v>0</v>
      </c>
      <c r="O93" s="273"/>
      <c r="P93" s="273"/>
      <c r="Q93" s="273"/>
      <c r="R93" s="135"/>
      <c r="T93" s="136"/>
      <c r="U93" s="136"/>
    </row>
    <row r="94" spans="2:47" s="7" customFormat="1" ht="19.95" customHeight="1" x14ac:dyDescent="0.3">
      <c r="B94" s="133"/>
      <c r="C94" s="134"/>
      <c r="D94" s="104" t="s">
        <v>171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12">
        <f>N415</f>
        <v>0</v>
      </c>
      <c r="O94" s="273"/>
      <c r="P94" s="273"/>
      <c r="Q94" s="273"/>
      <c r="R94" s="135"/>
      <c r="T94" s="136"/>
      <c r="U94" s="136"/>
    </row>
    <row r="95" spans="2:47" s="7" customFormat="1" ht="19.95" customHeight="1" x14ac:dyDescent="0.3">
      <c r="B95" s="133"/>
      <c r="C95" s="134"/>
      <c r="D95" s="104" t="s">
        <v>172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12">
        <f>N710</f>
        <v>0</v>
      </c>
      <c r="O95" s="273"/>
      <c r="P95" s="273"/>
      <c r="Q95" s="273"/>
      <c r="R95" s="135"/>
      <c r="T95" s="136"/>
      <c r="U95" s="136"/>
    </row>
    <row r="96" spans="2:47" s="7" customFormat="1" ht="19.95" customHeight="1" x14ac:dyDescent="0.3">
      <c r="B96" s="133"/>
      <c r="C96" s="134"/>
      <c r="D96" s="104" t="s">
        <v>173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12">
        <f>N817</f>
        <v>0</v>
      </c>
      <c r="O96" s="273"/>
      <c r="P96" s="273"/>
      <c r="Q96" s="273"/>
      <c r="R96" s="135"/>
      <c r="T96" s="136"/>
      <c r="U96" s="136"/>
    </row>
    <row r="97" spans="2:21" s="7" customFormat="1" ht="19.95" customHeight="1" x14ac:dyDescent="0.3">
      <c r="B97" s="133"/>
      <c r="C97" s="134"/>
      <c r="D97" s="104" t="s">
        <v>174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12">
        <f>N822</f>
        <v>0</v>
      </c>
      <c r="O97" s="273"/>
      <c r="P97" s="273"/>
      <c r="Q97" s="273"/>
      <c r="R97" s="135"/>
      <c r="T97" s="136"/>
      <c r="U97" s="136"/>
    </row>
    <row r="98" spans="2:21" s="6" customFormat="1" ht="24.9" customHeight="1" x14ac:dyDescent="0.3">
      <c r="B98" s="128"/>
      <c r="C98" s="129"/>
      <c r="D98" s="130" t="s">
        <v>175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60">
        <f>N824</f>
        <v>0</v>
      </c>
      <c r="O98" s="272"/>
      <c r="P98" s="272"/>
      <c r="Q98" s="272"/>
      <c r="R98" s="131"/>
      <c r="T98" s="132"/>
      <c r="U98" s="132"/>
    </row>
    <row r="99" spans="2:21" s="7" customFormat="1" ht="19.95" customHeight="1" x14ac:dyDescent="0.3">
      <c r="B99" s="133"/>
      <c r="C99" s="134"/>
      <c r="D99" s="104" t="s">
        <v>176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12">
        <f>N825</f>
        <v>0</v>
      </c>
      <c r="O99" s="273"/>
      <c r="P99" s="273"/>
      <c r="Q99" s="273"/>
      <c r="R99" s="135"/>
      <c r="T99" s="136"/>
      <c r="U99" s="136"/>
    </row>
    <row r="100" spans="2:21" s="7" customFormat="1" ht="19.95" customHeight="1" x14ac:dyDescent="0.3">
      <c r="B100" s="133"/>
      <c r="C100" s="134"/>
      <c r="D100" s="104" t="s">
        <v>177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12">
        <f>N912</f>
        <v>0</v>
      </c>
      <c r="O100" s="273"/>
      <c r="P100" s="273"/>
      <c r="Q100" s="273"/>
      <c r="R100" s="135"/>
      <c r="T100" s="136"/>
      <c r="U100" s="136"/>
    </row>
    <row r="101" spans="2:21" s="7" customFormat="1" ht="19.95" customHeight="1" x14ac:dyDescent="0.3">
      <c r="B101" s="133"/>
      <c r="C101" s="134"/>
      <c r="D101" s="104" t="s">
        <v>178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12">
        <f>N956</f>
        <v>0</v>
      </c>
      <c r="O101" s="273"/>
      <c r="P101" s="273"/>
      <c r="Q101" s="273"/>
      <c r="R101" s="135"/>
      <c r="T101" s="136"/>
      <c r="U101" s="136"/>
    </row>
    <row r="102" spans="2:21" s="7" customFormat="1" ht="19.95" customHeight="1" x14ac:dyDescent="0.3">
      <c r="B102" s="133"/>
      <c r="C102" s="134"/>
      <c r="D102" s="104" t="s">
        <v>179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12">
        <f>N958</f>
        <v>0</v>
      </c>
      <c r="O102" s="273"/>
      <c r="P102" s="273"/>
      <c r="Q102" s="273"/>
      <c r="R102" s="135"/>
      <c r="T102" s="136"/>
      <c r="U102" s="136"/>
    </row>
    <row r="103" spans="2:21" s="7" customFormat="1" ht="19.95" customHeight="1" x14ac:dyDescent="0.3">
      <c r="B103" s="133"/>
      <c r="C103" s="134"/>
      <c r="D103" s="104" t="s">
        <v>180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12">
        <f>N961</f>
        <v>0</v>
      </c>
      <c r="O103" s="273"/>
      <c r="P103" s="273"/>
      <c r="Q103" s="273"/>
      <c r="R103" s="135"/>
      <c r="T103" s="136"/>
      <c r="U103" s="136"/>
    </row>
    <row r="104" spans="2:21" s="7" customFormat="1" ht="19.95" customHeight="1" x14ac:dyDescent="0.3">
      <c r="B104" s="133"/>
      <c r="C104" s="134"/>
      <c r="D104" s="104" t="s">
        <v>181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12">
        <f>N967</f>
        <v>0</v>
      </c>
      <c r="O104" s="273"/>
      <c r="P104" s="273"/>
      <c r="Q104" s="273"/>
      <c r="R104" s="135"/>
      <c r="T104" s="136"/>
      <c r="U104" s="136"/>
    </row>
    <row r="105" spans="2:21" s="7" customFormat="1" ht="19.95" customHeight="1" x14ac:dyDescent="0.3">
      <c r="B105" s="133"/>
      <c r="C105" s="134"/>
      <c r="D105" s="104" t="s">
        <v>182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12">
        <f>N1034</f>
        <v>0</v>
      </c>
      <c r="O105" s="273"/>
      <c r="P105" s="273"/>
      <c r="Q105" s="273"/>
      <c r="R105" s="135"/>
      <c r="T105" s="136"/>
      <c r="U105" s="136"/>
    </row>
    <row r="106" spans="2:21" s="7" customFormat="1" ht="19.95" customHeight="1" x14ac:dyDescent="0.3">
      <c r="B106" s="133"/>
      <c r="C106" s="134"/>
      <c r="D106" s="104" t="s">
        <v>183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12">
        <f>N1045</f>
        <v>0</v>
      </c>
      <c r="O106" s="273"/>
      <c r="P106" s="273"/>
      <c r="Q106" s="273"/>
      <c r="R106" s="135"/>
      <c r="T106" s="136"/>
      <c r="U106" s="136"/>
    </row>
    <row r="107" spans="2:21" s="7" customFormat="1" ht="19.95" customHeight="1" x14ac:dyDescent="0.3">
      <c r="B107" s="133"/>
      <c r="C107" s="134"/>
      <c r="D107" s="104" t="s">
        <v>184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12">
        <f>N1075</f>
        <v>0</v>
      </c>
      <c r="O107" s="273"/>
      <c r="P107" s="273"/>
      <c r="Q107" s="273"/>
      <c r="R107" s="135"/>
      <c r="T107" s="136"/>
      <c r="U107" s="136"/>
    </row>
    <row r="108" spans="2:21" s="7" customFormat="1" ht="19.95" customHeight="1" x14ac:dyDescent="0.3">
      <c r="B108" s="133"/>
      <c r="C108" s="134"/>
      <c r="D108" s="104" t="s">
        <v>185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12">
        <f>N1106</f>
        <v>0</v>
      </c>
      <c r="O108" s="273"/>
      <c r="P108" s="273"/>
      <c r="Q108" s="273"/>
      <c r="R108" s="135"/>
      <c r="T108" s="136"/>
      <c r="U108" s="136"/>
    </row>
    <row r="109" spans="2:21" s="7" customFormat="1" ht="19.95" customHeight="1" x14ac:dyDescent="0.3">
      <c r="B109" s="133"/>
      <c r="C109" s="134"/>
      <c r="D109" s="104" t="s">
        <v>186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12">
        <f>N1176</f>
        <v>0</v>
      </c>
      <c r="O109" s="273"/>
      <c r="P109" s="273"/>
      <c r="Q109" s="273"/>
      <c r="R109" s="135"/>
      <c r="T109" s="136"/>
      <c r="U109" s="136"/>
    </row>
    <row r="110" spans="2:21" s="7" customFormat="1" ht="19.95" customHeight="1" x14ac:dyDescent="0.3">
      <c r="B110" s="133"/>
      <c r="C110" s="134"/>
      <c r="D110" s="104" t="s">
        <v>187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12">
        <f>N1258</f>
        <v>0</v>
      </c>
      <c r="O110" s="273"/>
      <c r="P110" s="273"/>
      <c r="Q110" s="273"/>
      <c r="R110" s="135"/>
      <c r="T110" s="136"/>
      <c r="U110" s="136"/>
    </row>
    <row r="111" spans="2:21" s="7" customFormat="1" ht="19.95" customHeight="1" x14ac:dyDescent="0.3">
      <c r="B111" s="133"/>
      <c r="C111" s="134"/>
      <c r="D111" s="104" t="s">
        <v>188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12">
        <f>N1265</f>
        <v>0</v>
      </c>
      <c r="O111" s="273"/>
      <c r="P111" s="273"/>
      <c r="Q111" s="273"/>
      <c r="R111" s="135"/>
      <c r="T111" s="136"/>
      <c r="U111" s="136"/>
    </row>
    <row r="112" spans="2:21" s="7" customFormat="1" ht="19.95" customHeight="1" x14ac:dyDescent="0.3">
      <c r="B112" s="133"/>
      <c r="C112" s="134"/>
      <c r="D112" s="104" t="s">
        <v>189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212">
        <f>N1271</f>
        <v>0</v>
      </c>
      <c r="O112" s="273"/>
      <c r="P112" s="273"/>
      <c r="Q112" s="273"/>
      <c r="R112" s="135"/>
      <c r="T112" s="136"/>
      <c r="U112" s="136"/>
    </row>
    <row r="113" spans="2:65" s="7" customFormat="1" ht="19.95" customHeight="1" x14ac:dyDescent="0.3">
      <c r="B113" s="133"/>
      <c r="C113" s="134"/>
      <c r="D113" s="104" t="s">
        <v>190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212">
        <f>N1332</f>
        <v>0</v>
      </c>
      <c r="O113" s="273"/>
      <c r="P113" s="273"/>
      <c r="Q113" s="273"/>
      <c r="R113" s="135"/>
      <c r="T113" s="136"/>
      <c r="U113" s="136"/>
    </row>
    <row r="114" spans="2:65" s="7" customFormat="1" ht="19.95" customHeight="1" x14ac:dyDescent="0.3">
      <c r="B114" s="133"/>
      <c r="C114" s="134"/>
      <c r="D114" s="104" t="s">
        <v>191</v>
      </c>
      <c r="E114" s="134"/>
      <c r="F114" s="134"/>
      <c r="G114" s="134"/>
      <c r="H114" s="134"/>
      <c r="I114" s="134"/>
      <c r="J114" s="134"/>
      <c r="K114" s="134"/>
      <c r="L114" s="134"/>
      <c r="M114" s="134"/>
      <c r="N114" s="212">
        <f>N1339</f>
        <v>0</v>
      </c>
      <c r="O114" s="273"/>
      <c r="P114" s="273"/>
      <c r="Q114" s="273"/>
      <c r="R114" s="135"/>
      <c r="T114" s="136"/>
      <c r="U114" s="136"/>
    </row>
    <row r="115" spans="2:65" s="6" customFormat="1" ht="24.9" customHeight="1" x14ac:dyDescent="0.3">
      <c r="B115" s="128"/>
      <c r="C115" s="129"/>
      <c r="D115" s="130" t="s">
        <v>192</v>
      </c>
      <c r="E115" s="129"/>
      <c r="F115" s="129"/>
      <c r="G115" s="129"/>
      <c r="H115" s="129"/>
      <c r="I115" s="129"/>
      <c r="J115" s="129"/>
      <c r="K115" s="129"/>
      <c r="L115" s="129"/>
      <c r="M115" s="129"/>
      <c r="N115" s="260">
        <f>N1346</f>
        <v>0</v>
      </c>
      <c r="O115" s="272"/>
      <c r="P115" s="272"/>
      <c r="Q115" s="272"/>
      <c r="R115" s="131"/>
      <c r="T115" s="132"/>
      <c r="U115" s="132"/>
    </row>
    <row r="116" spans="2:65" s="7" customFormat="1" ht="19.95" customHeight="1" x14ac:dyDescent="0.3">
      <c r="B116" s="133"/>
      <c r="C116" s="134"/>
      <c r="D116" s="104" t="s">
        <v>193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212">
        <f>N1347</f>
        <v>0</v>
      </c>
      <c r="O116" s="273"/>
      <c r="P116" s="273"/>
      <c r="Q116" s="273"/>
      <c r="R116" s="135"/>
      <c r="T116" s="136"/>
      <c r="U116" s="136"/>
    </row>
    <row r="117" spans="2:65" s="1" customFormat="1" ht="21.75" customHeight="1" x14ac:dyDescent="0.3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  <c r="T117" s="126"/>
      <c r="U117" s="126"/>
    </row>
    <row r="118" spans="2:65" s="1" customFormat="1" ht="29.25" customHeight="1" x14ac:dyDescent="0.3">
      <c r="B118" s="33"/>
      <c r="C118" s="127" t="s">
        <v>125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274">
        <f>ROUND(N119+N120+N121+N122+N123+N124,2)</f>
        <v>0</v>
      </c>
      <c r="O118" s="210"/>
      <c r="P118" s="210"/>
      <c r="Q118" s="210"/>
      <c r="R118" s="35"/>
      <c r="T118" s="137"/>
      <c r="U118" s="138" t="s">
        <v>49</v>
      </c>
    </row>
    <row r="119" spans="2:65" s="1" customFormat="1" ht="18" customHeight="1" x14ac:dyDescent="0.3">
      <c r="B119" s="33"/>
      <c r="C119" s="34"/>
      <c r="D119" s="209" t="s">
        <v>126</v>
      </c>
      <c r="E119" s="210"/>
      <c r="F119" s="210"/>
      <c r="G119" s="210"/>
      <c r="H119" s="210"/>
      <c r="I119" s="34"/>
      <c r="J119" s="34"/>
      <c r="K119" s="34"/>
      <c r="L119" s="34"/>
      <c r="M119" s="34"/>
      <c r="N119" s="211">
        <f>ROUND(N88*T119,2)</f>
        <v>0</v>
      </c>
      <c r="O119" s="210"/>
      <c r="P119" s="210"/>
      <c r="Q119" s="210"/>
      <c r="R119" s="35"/>
      <c r="S119" s="139"/>
      <c r="T119" s="76"/>
      <c r="U119" s="140" t="s">
        <v>50</v>
      </c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2" t="s">
        <v>127</v>
      </c>
      <c r="AZ119" s="141"/>
      <c r="BA119" s="141"/>
      <c r="BB119" s="141"/>
      <c r="BC119" s="141"/>
      <c r="BD119" s="141"/>
      <c r="BE119" s="143">
        <f t="shared" ref="BE119:BE124" si="0">IF(U119="základní",N119,0)</f>
        <v>0</v>
      </c>
      <c r="BF119" s="143">
        <f t="shared" ref="BF119:BF124" si="1">IF(U119="snížená",N119,0)</f>
        <v>0</v>
      </c>
      <c r="BG119" s="143">
        <f t="shared" ref="BG119:BG124" si="2">IF(U119="zákl. přenesená",N119,0)</f>
        <v>0</v>
      </c>
      <c r="BH119" s="143">
        <f t="shared" ref="BH119:BH124" si="3">IF(U119="sníž. přenesená",N119,0)</f>
        <v>0</v>
      </c>
      <c r="BI119" s="143">
        <f t="shared" ref="BI119:BI124" si="4">IF(U119="nulová",N119,0)</f>
        <v>0</v>
      </c>
      <c r="BJ119" s="142" t="s">
        <v>23</v>
      </c>
      <c r="BK119" s="141"/>
      <c r="BL119" s="141"/>
      <c r="BM119" s="141"/>
    </row>
    <row r="120" spans="2:65" s="1" customFormat="1" ht="18" customHeight="1" x14ac:dyDescent="0.3">
      <c r="B120" s="33"/>
      <c r="C120" s="34"/>
      <c r="D120" s="209" t="s">
        <v>128</v>
      </c>
      <c r="E120" s="210"/>
      <c r="F120" s="210"/>
      <c r="G120" s="210"/>
      <c r="H120" s="210"/>
      <c r="I120" s="34"/>
      <c r="J120" s="34"/>
      <c r="K120" s="34"/>
      <c r="L120" s="34"/>
      <c r="M120" s="34"/>
      <c r="N120" s="211">
        <f>ROUND(N88*T120,2)</f>
        <v>0</v>
      </c>
      <c r="O120" s="210"/>
      <c r="P120" s="210"/>
      <c r="Q120" s="210"/>
      <c r="R120" s="35"/>
      <c r="S120" s="139"/>
      <c r="T120" s="76"/>
      <c r="U120" s="140" t="s">
        <v>50</v>
      </c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2" t="s">
        <v>127</v>
      </c>
      <c r="AZ120" s="141"/>
      <c r="BA120" s="141"/>
      <c r="BB120" s="141"/>
      <c r="BC120" s="141"/>
      <c r="BD120" s="141"/>
      <c r="BE120" s="143">
        <f t="shared" si="0"/>
        <v>0</v>
      </c>
      <c r="BF120" s="143">
        <f t="shared" si="1"/>
        <v>0</v>
      </c>
      <c r="BG120" s="143">
        <f t="shared" si="2"/>
        <v>0</v>
      </c>
      <c r="BH120" s="143">
        <f t="shared" si="3"/>
        <v>0</v>
      </c>
      <c r="BI120" s="143">
        <f t="shared" si="4"/>
        <v>0</v>
      </c>
      <c r="BJ120" s="142" t="s">
        <v>23</v>
      </c>
      <c r="BK120" s="141"/>
      <c r="BL120" s="141"/>
      <c r="BM120" s="141"/>
    </row>
    <row r="121" spans="2:65" s="1" customFormat="1" ht="18" customHeight="1" x14ac:dyDescent="0.3">
      <c r="B121" s="33"/>
      <c r="C121" s="34"/>
      <c r="D121" s="209" t="s">
        <v>129</v>
      </c>
      <c r="E121" s="210"/>
      <c r="F121" s="210"/>
      <c r="G121" s="210"/>
      <c r="H121" s="210"/>
      <c r="I121" s="34"/>
      <c r="J121" s="34"/>
      <c r="K121" s="34"/>
      <c r="L121" s="34"/>
      <c r="M121" s="34"/>
      <c r="N121" s="211">
        <f>ROUND(N88*T121,2)</f>
        <v>0</v>
      </c>
      <c r="O121" s="210"/>
      <c r="P121" s="210"/>
      <c r="Q121" s="210"/>
      <c r="R121" s="35"/>
      <c r="S121" s="139"/>
      <c r="T121" s="76"/>
      <c r="U121" s="140" t="s">
        <v>50</v>
      </c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2" t="s">
        <v>127</v>
      </c>
      <c r="AZ121" s="141"/>
      <c r="BA121" s="141"/>
      <c r="BB121" s="141"/>
      <c r="BC121" s="141"/>
      <c r="BD121" s="141"/>
      <c r="BE121" s="143">
        <f t="shared" si="0"/>
        <v>0</v>
      </c>
      <c r="BF121" s="143">
        <f t="shared" si="1"/>
        <v>0</v>
      </c>
      <c r="BG121" s="143">
        <f t="shared" si="2"/>
        <v>0</v>
      </c>
      <c r="BH121" s="143">
        <f t="shared" si="3"/>
        <v>0</v>
      </c>
      <c r="BI121" s="143">
        <f t="shared" si="4"/>
        <v>0</v>
      </c>
      <c r="BJ121" s="142" t="s">
        <v>23</v>
      </c>
      <c r="BK121" s="141"/>
      <c r="BL121" s="141"/>
      <c r="BM121" s="141"/>
    </row>
    <row r="122" spans="2:65" s="1" customFormat="1" ht="18" customHeight="1" x14ac:dyDescent="0.3">
      <c r="B122" s="33"/>
      <c r="C122" s="34"/>
      <c r="D122" s="209" t="s">
        <v>130</v>
      </c>
      <c r="E122" s="210"/>
      <c r="F122" s="210"/>
      <c r="G122" s="210"/>
      <c r="H122" s="210"/>
      <c r="I122" s="34"/>
      <c r="J122" s="34"/>
      <c r="K122" s="34"/>
      <c r="L122" s="34"/>
      <c r="M122" s="34"/>
      <c r="N122" s="211">
        <f>ROUND(N88*T122,2)</f>
        <v>0</v>
      </c>
      <c r="O122" s="210"/>
      <c r="P122" s="210"/>
      <c r="Q122" s="210"/>
      <c r="R122" s="35"/>
      <c r="S122" s="139"/>
      <c r="T122" s="76"/>
      <c r="U122" s="140" t="s">
        <v>50</v>
      </c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2" t="s">
        <v>127</v>
      </c>
      <c r="AZ122" s="141"/>
      <c r="BA122" s="141"/>
      <c r="BB122" s="141"/>
      <c r="BC122" s="141"/>
      <c r="BD122" s="141"/>
      <c r="BE122" s="143">
        <f t="shared" si="0"/>
        <v>0</v>
      </c>
      <c r="BF122" s="143">
        <f t="shared" si="1"/>
        <v>0</v>
      </c>
      <c r="BG122" s="143">
        <f t="shared" si="2"/>
        <v>0</v>
      </c>
      <c r="BH122" s="143">
        <f t="shared" si="3"/>
        <v>0</v>
      </c>
      <c r="BI122" s="143">
        <f t="shared" si="4"/>
        <v>0</v>
      </c>
      <c r="BJ122" s="142" t="s">
        <v>23</v>
      </c>
      <c r="BK122" s="141"/>
      <c r="BL122" s="141"/>
      <c r="BM122" s="141"/>
    </row>
    <row r="123" spans="2:65" s="1" customFormat="1" ht="18" customHeight="1" x14ac:dyDescent="0.3">
      <c r="B123" s="33"/>
      <c r="C123" s="34"/>
      <c r="D123" s="209" t="s">
        <v>131</v>
      </c>
      <c r="E123" s="210"/>
      <c r="F123" s="210"/>
      <c r="G123" s="210"/>
      <c r="H123" s="210"/>
      <c r="I123" s="34"/>
      <c r="J123" s="34"/>
      <c r="K123" s="34"/>
      <c r="L123" s="34"/>
      <c r="M123" s="34"/>
      <c r="N123" s="211">
        <f>ROUND(N88*T123,2)</f>
        <v>0</v>
      </c>
      <c r="O123" s="210"/>
      <c r="P123" s="210"/>
      <c r="Q123" s="210"/>
      <c r="R123" s="35"/>
      <c r="S123" s="139"/>
      <c r="T123" s="76"/>
      <c r="U123" s="140" t="s">
        <v>50</v>
      </c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2" t="s">
        <v>127</v>
      </c>
      <c r="AZ123" s="141"/>
      <c r="BA123" s="141"/>
      <c r="BB123" s="141"/>
      <c r="BC123" s="141"/>
      <c r="BD123" s="141"/>
      <c r="BE123" s="143">
        <f t="shared" si="0"/>
        <v>0</v>
      </c>
      <c r="BF123" s="143">
        <f t="shared" si="1"/>
        <v>0</v>
      </c>
      <c r="BG123" s="143">
        <f t="shared" si="2"/>
        <v>0</v>
      </c>
      <c r="BH123" s="143">
        <f t="shared" si="3"/>
        <v>0</v>
      </c>
      <c r="BI123" s="143">
        <f t="shared" si="4"/>
        <v>0</v>
      </c>
      <c r="BJ123" s="142" t="s">
        <v>23</v>
      </c>
      <c r="BK123" s="141"/>
      <c r="BL123" s="141"/>
      <c r="BM123" s="141"/>
    </row>
    <row r="124" spans="2:65" s="1" customFormat="1" ht="18" customHeight="1" x14ac:dyDescent="0.3">
      <c r="B124" s="33"/>
      <c r="C124" s="34"/>
      <c r="D124" s="104" t="s">
        <v>132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211">
        <f>ROUND(N88*T124,2)</f>
        <v>0</v>
      </c>
      <c r="O124" s="210"/>
      <c r="P124" s="210"/>
      <c r="Q124" s="210"/>
      <c r="R124" s="35"/>
      <c r="S124" s="139"/>
      <c r="T124" s="144"/>
      <c r="U124" s="145" t="s">
        <v>50</v>
      </c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2" t="s">
        <v>133</v>
      </c>
      <c r="AZ124" s="141"/>
      <c r="BA124" s="141"/>
      <c r="BB124" s="141"/>
      <c r="BC124" s="141"/>
      <c r="BD124" s="141"/>
      <c r="BE124" s="143">
        <f t="shared" si="0"/>
        <v>0</v>
      </c>
      <c r="BF124" s="143">
        <f t="shared" si="1"/>
        <v>0</v>
      </c>
      <c r="BG124" s="143">
        <f t="shared" si="2"/>
        <v>0</v>
      </c>
      <c r="BH124" s="143">
        <f t="shared" si="3"/>
        <v>0</v>
      </c>
      <c r="BI124" s="143">
        <f t="shared" si="4"/>
        <v>0</v>
      </c>
      <c r="BJ124" s="142" t="s">
        <v>23</v>
      </c>
      <c r="BK124" s="141"/>
      <c r="BL124" s="141"/>
      <c r="BM124" s="141"/>
    </row>
    <row r="125" spans="2:65" s="1" customFormat="1" x14ac:dyDescent="0.3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  <c r="T125" s="126"/>
      <c r="U125" s="126"/>
    </row>
    <row r="126" spans="2:65" s="1" customFormat="1" ht="29.25" customHeight="1" x14ac:dyDescent="0.3">
      <c r="B126" s="33"/>
      <c r="C126" s="115" t="s">
        <v>110</v>
      </c>
      <c r="D126" s="116"/>
      <c r="E126" s="116"/>
      <c r="F126" s="116"/>
      <c r="G126" s="116"/>
      <c r="H126" s="116"/>
      <c r="I126" s="116"/>
      <c r="J126" s="116"/>
      <c r="K126" s="116"/>
      <c r="L126" s="206">
        <f>ROUND(SUM(N88+N118),2)</f>
        <v>0</v>
      </c>
      <c r="M126" s="269"/>
      <c r="N126" s="269"/>
      <c r="O126" s="269"/>
      <c r="P126" s="269"/>
      <c r="Q126" s="269"/>
      <c r="R126" s="35"/>
      <c r="T126" s="126"/>
      <c r="U126" s="126"/>
    </row>
    <row r="127" spans="2:65" s="1" customFormat="1" ht="6.9" customHeight="1" x14ac:dyDescent="0.3"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9"/>
      <c r="T127" s="126"/>
      <c r="U127" s="126"/>
    </row>
    <row r="131" spans="2:63" s="1" customFormat="1" ht="6.9" customHeight="1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2"/>
    </row>
    <row r="132" spans="2:63" s="1" customFormat="1" ht="36.9" customHeight="1" x14ac:dyDescent="0.3">
      <c r="B132" s="33"/>
      <c r="C132" s="222" t="s">
        <v>134</v>
      </c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35"/>
    </row>
    <row r="133" spans="2:63" s="1" customFormat="1" ht="6.9" customHeight="1" x14ac:dyDescent="0.3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</row>
    <row r="134" spans="2:63" s="1" customFormat="1" ht="30" customHeight="1" x14ac:dyDescent="0.3">
      <c r="B134" s="33"/>
      <c r="C134" s="28" t="s">
        <v>17</v>
      </c>
      <c r="D134" s="34"/>
      <c r="E134" s="34"/>
      <c r="F134" s="270" t="str">
        <f>F6</f>
        <v>Hájenka Zátoky Dlouhé na Moravě</v>
      </c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34"/>
      <c r="R134" s="35"/>
    </row>
    <row r="135" spans="2:63" s="1" customFormat="1" ht="36.9" customHeight="1" x14ac:dyDescent="0.3">
      <c r="B135" s="33"/>
      <c r="C135" s="67" t="s">
        <v>114</v>
      </c>
      <c r="D135" s="34"/>
      <c r="E135" s="34"/>
      <c r="F135" s="223" t="str">
        <f>F7</f>
        <v>SO 01 - Budova č.1</v>
      </c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34"/>
      <c r="R135" s="35"/>
    </row>
    <row r="136" spans="2:63" s="1" customFormat="1" ht="6.9" customHeight="1" x14ac:dyDescent="0.3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</row>
    <row r="137" spans="2:63" s="1" customFormat="1" ht="18" customHeight="1" x14ac:dyDescent="0.3">
      <c r="B137" s="33"/>
      <c r="C137" s="28" t="s">
        <v>24</v>
      </c>
      <c r="D137" s="34"/>
      <c r="E137" s="34"/>
      <c r="F137" s="26" t="str">
        <f>F9</f>
        <v>Dlouhé na Moravě</v>
      </c>
      <c r="G137" s="34"/>
      <c r="H137" s="34"/>
      <c r="I137" s="34"/>
      <c r="J137" s="34"/>
      <c r="K137" s="28" t="s">
        <v>26</v>
      </c>
      <c r="L137" s="34"/>
      <c r="M137" s="271" t="str">
        <f>IF(O9="","",O9)</f>
        <v>10.05.2016</v>
      </c>
      <c r="N137" s="210"/>
      <c r="O137" s="210"/>
      <c r="P137" s="210"/>
      <c r="Q137" s="34"/>
      <c r="R137" s="35"/>
    </row>
    <row r="138" spans="2:63" s="1" customFormat="1" ht="6.9" customHeight="1" x14ac:dyDescent="0.3"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</row>
    <row r="139" spans="2:63" s="1" customFormat="1" ht="13.2" x14ac:dyDescent="0.3">
      <c r="B139" s="33"/>
      <c r="C139" s="28" t="s">
        <v>30</v>
      </c>
      <c r="D139" s="34"/>
      <c r="E139" s="34"/>
      <c r="F139" s="26" t="str">
        <f>E12</f>
        <v>STOPP, s.r.o. Antala Staška 2027/77, 14800 Praha 4</v>
      </c>
      <c r="G139" s="34"/>
      <c r="H139" s="34"/>
      <c r="I139" s="34"/>
      <c r="J139" s="34"/>
      <c r="K139" s="28" t="s">
        <v>38</v>
      </c>
      <c r="L139" s="34"/>
      <c r="M139" s="243" t="str">
        <f>E18</f>
        <v>Ing. Jaroslav Rouš Vejmluvova 316/53, Žďár nad Sáz</v>
      </c>
      <c r="N139" s="210"/>
      <c r="O139" s="210"/>
      <c r="P139" s="210"/>
      <c r="Q139" s="210"/>
      <c r="R139" s="35"/>
    </row>
    <row r="140" spans="2:63" s="1" customFormat="1" ht="14.4" customHeight="1" x14ac:dyDescent="0.3">
      <c r="B140" s="33"/>
      <c r="C140" s="28" t="s">
        <v>36</v>
      </c>
      <c r="D140" s="34"/>
      <c r="E140" s="34"/>
      <c r="F140" s="26" t="str">
        <f>IF(E15="","",E15)</f>
        <v>Vyplň údaj</v>
      </c>
      <c r="G140" s="34"/>
      <c r="H140" s="34"/>
      <c r="I140" s="34"/>
      <c r="J140" s="34"/>
      <c r="K140" s="28" t="s">
        <v>43</v>
      </c>
      <c r="L140" s="34"/>
      <c r="M140" s="243" t="str">
        <f>E21</f>
        <v xml:space="preserve"> </v>
      </c>
      <c r="N140" s="210"/>
      <c r="O140" s="210"/>
      <c r="P140" s="210"/>
      <c r="Q140" s="210"/>
      <c r="R140" s="35"/>
    </row>
    <row r="141" spans="2:63" s="1" customFormat="1" ht="10.35" customHeight="1" x14ac:dyDescent="0.3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/>
    </row>
    <row r="142" spans="2:63" s="8" customFormat="1" ht="29.25" customHeight="1" x14ac:dyDescent="0.3">
      <c r="B142" s="146"/>
      <c r="C142" s="147" t="s">
        <v>135</v>
      </c>
      <c r="D142" s="148" t="s">
        <v>136</v>
      </c>
      <c r="E142" s="148" t="s">
        <v>67</v>
      </c>
      <c r="F142" s="265" t="s">
        <v>137</v>
      </c>
      <c r="G142" s="266"/>
      <c r="H142" s="266"/>
      <c r="I142" s="266"/>
      <c r="J142" s="148" t="s">
        <v>138</v>
      </c>
      <c r="K142" s="148" t="s">
        <v>139</v>
      </c>
      <c r="L142" s="267" t="s">
        <v>140</v>
      </c>
      <c r="M142" s="266"/>
      <c r="N142" s="265" t="s">
        <v>119</v>
      </c>
      <c r="O142" s="266"/>
      <c r="P142" s="266"/>
      <c r="Q142" s="268"/>
      <c r="R142" s="149"/>
      <c r="T142" s="79" t="s">
        <v>141</v>
      </c>
      <c r="U142" s="80" t="s">
        <v>49</v>
      </c>
      <c r="V142" s="80" t="s">
        <v>142</v>
      </c>
      <c r="W142" s="80" t="s">
        <v>143</v>
      </c>
      <c r="X142" s="80" t="s">
        <v>144</v>
      </c>
      <c r="Y142" s="80" t="s">
        <v>145</v>
      </c>
      <c r="Z142" s="80" t="s">
        <v>146</v>
      </c>
      <c r="AA142" s="81" t="s">
        <v>147</v>
      </c>
    </row>
    <row r="143" spans="2:63" s="1" customFormat="1" ht="29.25" customHeight="1" x14ac:dyDescent="0.35">
      <c r="B143" s="33"/>
      <c r="C143" s="83" t="s">
        <v>116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257">
        <f>BK143</f>
        <v>0</v>
      </c>
      <c r="O143" s="258"/>
      <c r="P143" s="258"/>
      <c r="Q143" s="258"/>
      <c r="R143" s="35"/>
      <c r="T143" s="82"/>
      <c r="U143" s="49"/>
      <c r="V143" s="49"/>
      <c r="W143" s="150">
        <f>W144+W824+W1346+W1349</f>
        <v>0</v>
      </c>
      <c r="X143" s="49"/>
      <c r="Y143" s="150">
        <f>Y144+Y824+Y1346+Y1349</f>
        <v>387.00737693999992</v>
      </c>
      <c r="Z143" s="49"/>
      <c r="AA143" s="151">
        <f>AA144+AA824+AA1346+AA1349</f>
        <v>237.71785610000001</v>
      </c>
      <c r="AT143" s="16" t="s">
        <v>84</v>
      </c>
      <c r="AU143" s="16" t="s">
        <v>121</v>
      </c>
      <c r="BK143" s="152">
        <f>BK144+BK824+BK1346+BK1349</f>
        <v>0</v>
      </c>
    </row>
    <row r="144" spans="2:63" s="9" customFormat="1" ht="37.35" customHeight="1" x14ac:dyDescent="0.35">
      <c r="B144" s="153"/>
      <c r="C144" s="154"/>
      <c r="D144" s="155" t="s">
        <v>166</v>
      </c>
      <c r="E144" s="155"/>
      <c r="F144" s="155"/>
      <c r="G144" s="155"/>
      <c r="H144" s="155"/>
      <c r="I144" s="155"/>
      <c r="J144" s="155"/>
      <c r="K144" s="155"/>
      <c r="L144" s="155"/>
      <c r="M144" s="155"/>
      <c r="N144" s="259">
        <f>BK144</f>
        <v>0</v>
      </c>
      <c r="O144" s="260"/>
      <c r="P144" s="260"/>
      <c r="Q144" s="260"/>
      <c r="R144" s="156"/>
      <c r="T144" s="157"/>
      <c r="U144" s="154"/>
      <c r="V144" s="154"/>
      <c r="W144" s="158">
        <f>W145+W166+W187+W316+W415+W710+W817+W822</f>
        <v>0</v>
      </c>
      <c r="X144" s="154"/>
      <c r="Y144" s="158">
        <f>Y145+Y166+Y187+Y316+Y415+Y710+Y817+Y822</f>
        <v>337.76637372999994</v>
      </c>
      <c r="Z144" s="154"/>
      <c r="AA144" s="159">
        <f>AA145+AA166+AA187+AA316+AA415+AA710+AA817+AA822</f>
        <v>203.94716510000001</v>
      </c>
      <c r="AR144" s="160" t="s">
        <v>23</v>
      </c>
      <c r="AT144" s="161" t="s">
        <v>84</v>
      </c>
      <c r="AU144" s="161" t="s">
        <v>85</v>
      </c>
      <c r="AY144" s="160" t="s">
        <v>149</v>
      </c>
      <c r="BK144" s="162">
        <f>BK145+BK166+BK187+BK316+BK415+BK710+BK817+BK822</f>
        <v>0</v>
      </c>
    </row>
    <row r="145" spans="2:65" s="9" customFormat="1" ht="19.95" customHeight="1" x14ac:dyDescent="0.35">
      <c r="B145" s="153"/>
      <c r="C145" s="154"/>
      <c r="D145" s="163" t="s">
        <v>167</v>
      </c>
      <c r="E145" s="163"/>
      <c r="F145" s="163"/>
      <c r="G145" s="163"/>
      <c r="H145" s="163"/>
      <c r="I145" s="163"/>
      <c r="J145" s="163"/>
      <c r="K145" s="163"/>
      <c r="L145" s="163"/>
      <c r="M145" s="163"/>
      <c r="N145" s="261">
        <f>BK145</f>
        <v>0</v>
      </c>
      <c r="O145" s="262"/>
      <c r="P145" s="262"/>
      <c r="Q145" s="262"/>
      <c r="R145" s="156"/>
      <c r="T145" s="157"/>
      <c r="U145" s="154"/>
      <c r="V145" s="154"/>
      <c r="W145" s="158">
        <f>SUM(W146:W165)</f>
        <v>0</v>
      </c>
      <c r="X145" s="154"/>
      <c r="Y145" s="158">
        <f>SUM(Y146:Y165)</f>
        <v>0</v>
      </c>
      <c r="Z145" s="154"/>
      <c r="AA145" s="159">
        <f>SUM(AA146:AA165)</f>
        <v>0</v>
      </c>
      <c r="AR145" s="160" t="s">
        <v>23</v>
      </c>
      <c r="AT145" s="161" t="s">
        <v>84</v>
      </c>
      <c r="AU145" s="161" t="s">
        <v>23</v>
      </c>
      <c r="AY145" s="160" t="s">
        <v>149</v>
      </c>
      <c r="BK145" s="162">
        <f>SUM(BK146:BK165)</f>
        <v>0</v>
      </c>
    </row>
    <row r="146" spans="2:65" s="1" customFormat="1" ht="31.5" customHeight="1" x14ac:dyDescent="0.3">
      <c r="B146" s="33"/>
      <c r="C146" s="164" t="s">
        <v>23</v>
      </c>
      <c r="D146" s="164" t="s">
        <v>150</v>
      </c>
      <c r="E146" s="165" t="s">
        <v>194</v>
      </c>
      <c r="F146" s="253" t="s">
        <v>195</v>
      </c>
      <c r="G146" s="254"/>
      <c r="H146" s="254"/>
      <c r="I146" s="254"/>
      <c r="J146" s="166" t="s">
        <v>196</v>
      </c>
      <c r="K146" s="167">
        <v>150</v>
      </c>
      <c r="L146" s="255">
        <v>0</v>
      </c>
      <c r="M146" s="254"/>
      <c r="N146" s="256">
        <f>ROUND(L146*K146,2)</f>
        <v>0</v>
      </c>
      <c r="O146" s="254"/>
      <c r="P146" s="254"/>
      <c r="Q146" s="254"/>
      <c r="R146" s="35"/>
      <c r="T146" s="168" t="s">
        <v>21</v>
      </c>
      <c r="U146" s="42" t="s">
        <v>50</v>
      </c>
      <c r="V146" s="34"/>
      <c r="W146" s="169">
        <f>V146*K146</f>
        <v>0</v>
      </c>
      <c r="X146" s="169">
        <v>0</v>
      </c>
      <c r="Y146" s="169">
        <f>X146*K146</f>
        <v>0</v>
      </c>
      <c r="Z146" s="169">
        <v>0</v>
      </c>
      <c r="AA146" s="170">
        <f>Z146*K146</f>
        <v>0</v>
      </c>
      <c r="AR146" s="16" t="s">
        <v>197</v>
      </c>
      <c r="AT146" s="16" t="s">
        <v>150</v>
      </c>
      <c r="AU146" s="16" t="s">
        <v>112</v>
      </c>
      <c r="AY146" s="16" t="s">
        <v>149</v>
      </c>
      <c r="BE146" s="108">
        <f>IF(U146="základní",N146,0)</f>
        <v>0</v>
      </c>
      <c r="BF146" s="108">
        <f>IF(U146="snížená",N146,0)</f>
        <v>0</v>
      </c>
      <c r="BG146" s="108">
        <f>IF(U146="zákl. přenesená",N146,0)</f>
        <v>0</v>
      </c>
      <c r="BH146" s="108">
        <f>IF(U146="sníž. přenesená",N146,0)</f>
        <v>0</v>
      </c>
      <c r="BI146" s="108">
        <f>IF(U146="nulová",N146,0)</f>
        <v>0</v>
      </c>
      <c r="BJ146" s="16" t="s">
        <v>23</v>
      </c>
      <c r="BK146" s="108">
        <f>ROUND(L146*K146,2)</f>
        <v>0</v>
      </c>
      <c r="BL146" s="16" t="s">
        <v>197</v>
      </c>
      <c r="BM146" s="16" t="s">
        <v>198</v>
      </c>
    </row>
    <row r="147" spans="2:65" s="1" customFormat="1" ht="31.5" customHeight="1" x14ac:dyDescent="0.3">
      <c r="B147" s="33"/>
      <c r="C147" s="164" t="s">
        <v>112</v>
      </c>
      <c r="D147" s="164" t="s">
        <v>150</v>
      </c>
      <c r="E147" s="165" t="s">
        <v>199</v>
      </c>
      <c r="F147" s="253" t="s">
        <v>200</v>
      </c>
      <c r="G147" s="254"/>
      <c r="H147" s="254"/>
      <c r="I147" s="254"/>
      <c r="J147" s="166" t="s">
        <v>201</v>
      </c>
      <c r="K147" s="167">
        <v>23.154</v>
      </c>
      <c r="L147" s="255">
        <v>0</v>
      </c>
      <c r="M147" s="254"/>
      <c r="N147" s="256">
        <f>ROUND(L147*K147,2)</f>
        <v>0</v>
      </c>
      <c r="O147" s="254"/>
      <c r="P147" s="254"/>
      <c r="Q147" s="254"/>
      <c r="R147" s="35"/>
      <c r="T147" s="168" t="s">
        <v>21</v>
      </c>
      <c r="U147" s="42" t="s">
        <v>50</v>
      </c>
      <c r="V147" s="34"/>
      <c r="W147" s="169">
        <f>V147*K147</f>
        <v>0</v>
      </c>
      <c r="X147" s="169">
        <v>0</v>
      </c>
      <c r="Y147" s="169">
        <f>X147*K147</f>
        <v>0</v>
      </c>
      <c r="Z147" s="169">
        <v>0</v>
      </c>
      <c r="AA147" s="170">
        <f>Z147*K147</f>
        <v>0</v>
      </c>
      <c r="AR147" s="16" t="s">
        <v>197</v>
      </c>
      <c r="AT147" s="16" t="s">
        <v>150</v>
      </c>
      <c r="AU147" s="16" t="s">
        <v>112</v>
      </c>
      <c r="AY147" s="16" t="s">
        <v>149</v>
      </c>
      <c r="BE147" s="108">
        <f>IF(U147="základní",N147,0)</f>
        <v>0</v>
      </c>
      <c r="BF147" s="108">
        <f>IF(U147="snížená",N147,0)</f>
        <v>0</v>
      </c>
      <c r="BG147" s="108">
        <f>IF(U147="zákl. přenesená",N147,0)</f>
        <v>0</v>
      </c>
      <c r="BH147" s="108">
        <f>IF(U147="sníž. přenesená",N147,0)</f>
        <v>0</v>
      </c>
      <c r="BI147" s="108">
        <f>IF(U147="nulová",N147,0)</f>
        <v>0</v>
      </c>
      <c r="BJ147" s="16" t="s">
        <v>23</v>
      </c>
      <c r="BK147" s="108">
        <f>ROUND(L147*K147,2)</f>
        <v>0</v>
      </c>
      <c r="BL147" s="16" t="s">
        <v>197</v>
      </c>
      <c r="BM147" s="16" t="s">
        <v>202</v>
      </c>
    </row>
    <row r="148" spans="2:65" s="10" customFormat="1" ht="22.5" customHeight="1" x14ac:dyDescent="0.3">
      <c r="B148" s="171"/>
      <c r="C148" s="172"/>
      <c r="D148" s="172"/>
      <c r="E148" s="173" t="s">
        <v>21</v>
      </c>
      <c r="F148" s="287" t="s">
        <v>203</v>
      </c>
      <c r="G148" s="284"/>
      <c r="H148" s="284"/>
      <c r="I148" s="284"/>
      <c r="J148" s="172"/>
      <c r="K148" s="174" t="s">
        <v>21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204</v>
      </c>
      <c r="AU148" s="178" t="s">
        <v>112</v>
      </c>
      <c r="AV148" s="10" t="s">
        <v>23</v>
      </c>
      <c r="AW148" s="10" t="s">
        <v>42</v>
      </c>
      <c r="AX148" s="10" t="s">
        <v>85</v>
      </c>
      <c r="AY148" s="178" t="s">
        <v>149</v>
      </c>
    </row>
    <row r="149" spans="2:65" s="11" customFormat="1" ht="22.5" customHeight="1" x14ac:dyDescent="0.3">
      <c r="B149" s="179"/>
      <c r="C149" s="180"/>
      <c r="D149" s="180"/>
      <c r="E149" s="181" t="s">
        <v>21</v>
      </c>
      <c r="F149" s="281" t="s">
        <v>205</v>
      </c>
      <c r="G149" s="282"/>
      <c r="H149" s="282"/>
      <c r="I149" s="282"/>
      <c r="J149" s="180"/>
      <c r="K149" s="182">
        <v>0.378</v>
      </c>
      <c r="L149" s="180"/>
      <c r="M149" s="180"/>
      <c r="N149" s="180"/>
      <c r="O149" s="180"/>
      <c r="P149" s="180"/>
      <c r="Q149" s="180"/>
      <c r="R149" s="183"/>
      <c r="T149" s="184"/>
      <c r="U149" s="180"/>
      <c r="V149" s="180"/>
      <c r="W149" s="180"/>
      <c r="X149" s="180"/>
      <c r="Y149" s="180"/>
      <c r="Z149" s="180"/>
      <c r="AA149" s="185"/>
      <c r="AT149" s="186" t="s">
        <v>204</v>
      </c>
      <c r="AU149" s="186" t="s">
        <v>112</v>
      </c>
      <c r="AV149" s="11" t="s">
        <v>112</v>
      </c>
      <c r="AW149" s="11" t="s">
        <v>42</v>
      </c>
      <c r="AX149" s="11" t="s">
        <v>85</v>
      </c>
      <c r="AY149" s="186" t="s">
        <v>149</v>
      </c>
    </row>
    <row r="150" spans="2:65" s="10" customFormat="1" ht="22.5" customHeight="1" x14ac:dyDescent="0.3">
      <c r="B150" s="171"/>
      <c r="C150" s="172"/>
      <c r="D150" s="172"/>
      <c r="E150" s="173" t="s">
        <v>21</v>
      </c>
      <c r="F150" s="283" t="s">
        <v>206</v>
      </c>
      <c r="G150" s="284"/>
      <c r="H150" s="284"/>
      <c r="I150" s="284"/>
      <c r="J150" s="172"/>
      <c r="K150" s="174" t="s">
        <v>21</v>
      </c>
      <c r="L150" s="172"/>
      <c r="M150" s="172"/>
      <c r="N150" s="172"/>
      <c r="O150" s="172"/>
      <c r="P150" s="172"/>
      <c r="Q150" s="172"/>
      <c r="R150" s="175"/>
      <c r="T150" s="176"/>
      <c r="U150" s="172"/>
      <c r="V150" s="172"/>
      <c r="W150" s="172"/>
      <c r="X150" s="172"/>
      <c r="Y150" s="172"/>
      <c r="Z150" s="172"/>
      <c r="AA150" s="177"/>
      <c r="AT150" s="178" t="s">
        <v>204</v>
      </c>
      <c r="AU150" s="178" t="s">
        <v>112</v>
      </c>
      <c r="AV150" s="10" t="s">
        <v>23</v>
      </c>
      <c r="AW150" s="10" t="s">
        <v>42</v>
      </c>
      <c r="AX150" s="10" t="s">
        <v>85</v>
      </c>
      <c r="AY150" s="178" t="s">
        <v>149</v>
      </c>
    </row>
    <row r="151" spans="2:65" s="11" customFormat="1" ht="22.5" customHeight="1" x14ac:dyDescent="0.3">
      <c r="B151" s="179"/>
      <c r="C151" s="180"/>
      <c r="D151" s="180"/>
      <c r="E151" s="181" t="s">
        <v>21</v>
      </c>
      <c r="F151" s="281" t="s">
        <v>207</v>
      </c>
      <c r="G151" s="282"/>
      <c r="H151" s="282"/>
      <c r="I151" s="282"/>
      <c r="J151" s="180"/>
      <c r="K151" s="182">
        <v>1.6830000000000001</v>
      </c>
      <c r="L151" s="180"/>
      <c r="M151" s="180"/>
      <c r="N151" s="180"/>
      <c r="O151" s="180"/>
      <c r="P151" s="180"/>
      <c r="Q151" s="180"/>
      <c r="R151" s="183"/>
      <c r="T151" s="184"/>
      <c r="U151" s="180"/>
      <c r="V151" s="180"/>
      <c r="W151" s="180"/>
      <c r="X151" s="180"/>
      <c r="Y151" s="180"/>
      <c r="Z151" s="180"/>
      <c r="AA151" s="185"/>
      <c r="AT151" s="186" t="s">
        <v>204</v>
      </c>
      <c r="AU151" s="186" t="s">
        <v>112</v>
      </c>
      <c r="AV151" s="11" t="s">
        <v>112</v>
      </c>
      <c r="AW151" s="11" t="s">
        <v>42</v>
      </c>
      <c r="AX151" s="11" t="s">
        <v>85</v>
      </c>
      <c r="AY151" s="186" t="s">
        <v>149</v>
      </c>
    </row>
    <row r="152" spans="2:65" s="11" customFormat="1" ht="22.5" customHeight="1" x14ac:dyDescent="0.3">
      <c r="B152" s="179"/>
      <c r="C152" s="180"/>
      <c r="D152" s="180"/>
      <c r="E152" s="181" t="s">
        <v>21</v>
      </c>
      <c r="F152" s="281" t="s">
        <v>208</v>
      </c>
      <c r="G152" s="282"/>
      <c r="H152" s="282"/>
      <c r="I152" s="282"/>
      <c r="J152" s="180"/>
      <c r="K152" s="182">
        <v>5.6710000000000003</v>
      </c>
      <c r="L152" s="180"/>
      <c r="M152" s="180"/>
      <c r="N152" s="180"/>
      <c r="O152" s="180"/>
      <c r="P152" s="180"/>
      <c r="Q152" s="180"/>
      <c r="R152" s="183"/>
      <c r="T152" s="184"/>
      <c r="U152" s="180"/>
      <c r="V152" s="180"/>
      <c r="W152" s="180"/>
      <c r="X152" s="180"/>
      <c r="Y152" s="180"/>
      <c r="Z152" s="180"/>
      <c r="AA152" s="185"/>
      <c r="AT152" s="186" t="s">
        <v>204</v>
      </c>
      <c r="AU152" s="186" t="s">
        <v>112</v>
      </c>
      <c r="AV152" s="11" t="s">
        <v>112</v>
      </c>
      <c r="AW152" s="11" t="s">
        <v>42</v>
      </c>
      <c r="AX152" s="11" t="s">
        <v>85</v>
      </c>
      <c r="AY152" s="186" t="s">
        <v>149</v>
      </c>
    </row>
    <row r="153" spans="2:65" s="11" customFormat="1" ht="31.5" customHeight="1" x14ac:dyDescent="0.3">
      <c r="B153" s="179"/>
      <c r="C153" s="180"/>
      <c r="D153" s="180"/>
      <c r="E153" s="181" t="s">
        <v>21</v>
      </c>
      <c r="F153" s="281" t="s">
        <v>209</v>
      </c>
      <c r="G153" s="282"/>
      <c r="H153" s="282"/>
      <c r="I153" s="282"/>
      <c r="J153" s="180"/>
      <c r="K153" s="182">
        <v>13.977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204</v>
      </c>
      <c r="AU153" s="186" t="s">
        <v>112</v>
      </c>
      <c r="AV153" s="11" t="s">
        <v>112</v>
      </c>
      <c r="AW153" s="11" t="s">
        <v>42</v>
      </c>
      <c r="AX153" s="11" t="s">
        <v>85</v>
      </c>
      <c r="AY153" s="186" t="s">
        <v>149</v>
      </c>
    </row>
    <row r="154" spans="2:65" s="11" customFormat="1" ht="22.5" customHeight="1" x14ac:dyDescent="0.3">
      <c r="B154" s="179"/>
      <c r="C154" s="180"/>
      <c r="D154" s="180"/>
      <c r="E154" s="181" t="s">
        <v>21</v>
      </c>
      <c r="F154" s="281" t="s">
        <v>210</v>
      </c>
      <c r="G154" s="282"/>
      <c r="H154" s="282"/>
      <c r="I154" s="282"/>
      <c r="J154" s="180"/>
      <c r="K154" s="182">
        <v>1.4450000000000001</v>
      </c>
      <c r="L154" s="180"/>
      <c r="M154" s="180"/>
      <c r="N154" s="180"/>
      <c r="O154" s="180"/>
      <c r="P154" s="180"/>
      <c r="Q154" s="180"/>
      <c r="R154" s="183"/>
      <c r="T154" s="184"/>
      <c r="U154" s="180"/>
      <c r="V154" s="180"/>
      <c r="W154" s="180"/>
      <c r="X154" s="180"/>
      <c r="Y154" s="180"/>
      <c r="Z154" s="180"/>
      <c r="AA154" s="185"/>
      <c r="AT154" s="186" t="s">
        <v>204</v>
      </c>
      <c r="AU154" s="186" t="s">
        <v>112</v>
      </c>
      <c r="AV154" s="11" t="s">
        <v>112</v>
      </c>
      <c r="AW154" s="11" t="s">
        <v>42</v>
      </c>
      <c r="AX154" s="11" t="s">
        <v>85</v>
      </c>
      <c r="AY154" s="186" t="s">
        <v>149</v>
      </c>
    </row>
    <row r="155" spans="2:65" s="12" customFormat="1" ht="22.5" customHeight="1" x14ac:dyDescent="0.3">
      <c r="B155" s="187"/>
      <c r="C155" s="188"/>
      <c r="D155" s="188"/>
      <c r="E155" s="189" t="s">
        <v>21</v>
      </c>
      <c r="F155" s="285" t="s">
        <v>211</v>
      </c>
      <c r="G155" s="286"/>
      <c r="H155" s="286"/>
      <c r="I155" s="286"/>
      <c r="J155" s="188"/>
      <c r="K155" s="190">
        <v>23.154</v>
      </c>
      <c r="L155" s="188"/>
      <c r="M155" s="188"/>
      <c r="N155" s="188"/>
      <c r="O155" s="188"/>
      <c r="P155" s="188"/>
      <c r="Q155" s="188"/>
      <c r="R155" s="191"/>
      <c r="T155" s="192"/>
      <c r="U155" s="188"/>
      <c r="V155" s="188"/>
      <c r="W155" s="188"/>
      <c r="X155" s="188"/>
      <c r="Y155" s="188"/>
      <c r="Z155" s="188"/>
      <c r="AA155" s="193"/>
      <c r="AT155" s="194" t="s">
        <v>204</v>
      </c>
      <c r="AU155" s="194" t="s">
        <v>112</v>
      </c>
      <c r="AV155" s="12" t="s">
        <v>197</v>
      </c>
      <c r="AW155" s="12" t="s">
        <v>42</v>
      </c>
      <c r="AX155" s="12" t="s">
        <v>23</v>
      </c>
      <c r="AY155" s="194" t="s">
        <v>149</v>
      </c>
    </row>
    <row r="156" spans="2:65" s="1" customFormat="1" ht="31.5" customHeight="1" x14ac:dyDescent="0.3">
      <c r="B156" s="33"/>
      <c r="C156" s="164" t="s">
        <v>159</v>
      </c>
      <c r="D156" s="164" t="s">
        <v>150</v>
      </c>
      <c r="E156" s="165" t="s">
        <v>212</v>
      </c>
      <c r="F156" s="253" t="s">
        <v>213</v>
      </c>
      <c r="G156" s="254"/>
      <c r="H156" s="254"/>
      <c r="I156" s="254"/>
      <c r="J156" s="166" t="s">
        <v>201</v>
      </c>
      <c r="K156" s="167">
        <v>1260</v>
      </c>
      <c r="L156" s="255">
        <v>0</v>
      </c>
      <c r="M156" s="254"/>
      <c r="N156" s="256">
        <f>ROUND(L156*K156,2)</f>
        <v>0</v>
      </c>
      <c r="O156" s="254"/>
      <c r="P156" s="254"/>
      <c r="Q156" s="254"/>
      <c r="R156" s="35"/>
      <c r="T156" s="168" t="s">
        <v>21</v>
      </c>
      <c r="U156" s="42" t="s">
        <v>50</v>
      </c>
      <c r="V156" s="34"/>
      <c r="W156" s="169">
        <f>V156*K156</f>
        <v>0</v>
      </c>
      <c r="X156" s="169">
        <v>0</v>
      </c>
      <c r="Y156" s="169">
        <f>X156*K156</f>
        <v>0</v>
      </c>
      <c r="Z156" s="169">
        <v>0</v>
      </c>
      <c r="AA156" s="170">
        <f>Z156*K156</f>
        <v>0</v>
      </c>
      <c r="AR156" s="16" t="s">
        <v>197</v>
      </c>
      <c r="AT156" s="16" t="s">
        <v>150</v>
      </c>
      <c r="AU156" s="16" t="s">
        <v>112</v>
      </c>
      <c r="AY156" s="16" t="s">
        <v>149</v>
      </c>
      <c r="BE156" s="108">
        <f>IF(U156="základní",N156,0)</f>
        <v>0</v>
      </c>
      <c r="BF156" s="108">
        <f>IF(U156="snížená",N156,0)</f>
        <v>0</v>
      </c>
      <c r="BG156" s="108">
        <f>IF(U156="zákl. přenesená",N156,0)</f>
        <v>0</v>
      </c>
      <c r="BH156" s="108">
        <f>IF(U156="sníž. přenesená",N156,0)</f>
        <v>0</v>
      </c>
      <c r="BI156" s="108">
        <f>IF(U156="nulová",N156,0)</f>
        <v>0</v>
      </c>
      <c r="BJ156" s="16" t="s">
        <v>23</v>
      </c>
      <c r="BK156" s="108">
        <f>ROUND(L156*K156,2)</f>
        <v>0</v>
      </c>
      <c r="BL156" s="16" t="s">
        <v>197</v>
      </c>
      <c r="BM156" s="16" t="s">
        <v>214</v>
      </c>
    </row>
    <row r="157" spans="2:65" s="10" customFormat="1" ht="22.5" customHeight="1" x14ac:dyDescent="0.3">
      <c r="B157" s="171"/>
      <c r="C157" s="172"/>
      <c r="D157" s="172"/>
      <c r="E157" s="173" t="s">
        <v>21</v>
      </c>
      <c r="F157" s="287" t="s">
        <v>215</v>
      </c>
      <c r="G157" s="284"/>
      <c r="H157" s="284"/>
      <c r="I157" s="284"/>
      <c r="J157" s="172"/>
      <c r="K157" s="174" t="s">
        <v>21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204</v>
      </c>
      <c r="AU157" s="178" t="s">
        <v>112</v>
      </c>
      <c r="AV157" s="10" t="s">
        <v>23</v>
      </c>
      <c r="AW157" s="10" t="s">
        <v>42</v>
      </c>
      <c r="AX157" s="10" t="s">
        <v>85</v>
      </c>
      <c r="AY157" s="178" t="s">
        <v>149</v>
      </c>
    </row>
    <row r="158" spans="2:65" s="11" customFormat="1" ht="22.5" customHeight="1" x14ac:dyDescent="0.3">
      <c r="B158" s="179"/>
      <c r="C158" s="180"/>
      <c r="D158" s="180"/>
      <c r="E158" s="181" t="s">
        <v>21</v>
      </c>
      <c r="F158" s="281" t="s">
        <v>216</v>
      </c>
      <c r="G158" s="282"/>
      <c r="H158" s="282"/>
      <c r="I158" s="282"/>
      <c r="J158" s="180"/>
      <c r="K158" s="182">
        <v>1260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204</v>
      </c>
      <c r="AU158" s="186" t="s">
        <v>112</v>
      </c>
      <c r="AV158" s="11" t="s">
        <v>112</v>
      </c>
      <c r="AW158" s="11" t="s">
        <v>42</v>
      </c>
      <c r="AX158" s="11" t="s">
        <v>85</v>
      </c>
      <c r="AY158" s="186" t="s">
        <v>149</v>
      </c>
    </row>
    <row r="159" spans="2:65" s="12" customFormat="1" ht="22.5" customHeight="1" x14ac:dyDescent="0.3">
      <c r="B159" s="187"/>
      <c r="C159" s="188"/>
      <c r="D159" s="188"/>
      <c r="E159" s="189" t="s">
        <v>21</v>
      </c>
      <c r="F159" s="285" t="s">
        <v>211</v>
      </c>
      <c r="G159" s="286"/>
      <c r="H159" s="286"/>
      <c r="I159" s="286"/>
      <c r="J159" s="188"/>
      <c r="K159" s="190">
        <v>1260</v>
      </c>
      <c r="L159" s="188"/>
      <c r="M159" s="188"/>
      <c r="N159" s="188"/>
      <c r="O159" s="188"/>
      <c r="P159" s="188"/>
      <c r="Q159" s="188"/>
      <c r="R159" s="191"/>
      <c r="T159" s="192"/>
      <c r="U159" s="188"/>
      <c r="V159" s="188"/>
      <c r="W159" s="188"/>
      <c r="X159" s="188"/>
      <c r="Y159" s="188"/>
      <c r="Z159" s="188"/>
      <c r="AA159" s="193"/>
      <c r="AT159" s="194" t="s">
        <v>204</v>
      </c>
      <c r="AU159" s="194" t="s">
        <v>112</v>
      </c>
      <c r="AV159" s="12" t="s">
        <v>197</v>
      </c>
      <c r="AW159" s="12" t="s">
        <v>42</v>
      </c>
      <c r="AX159" s="12" t="s">
        <v>23</v>
      </c>
      <c r="AY159" s="194" t="s">
        <v>149</v>
      </c>
    </row>
    <row r="160" spans="2:65" s="1" customFormat="1" ht="31.5" customHeight="1" x14ac:dyDescent="0.3">
      <c r="B160" s="33"/>
      <c r="C160" s="164" t="s">
        <v>197</v>
      </c>
      <c r="D160" s="164" t="s">
        <v>150</v>
      </c>
      <c r="E160" s="165" t="s">
        <v>217</v>
      </c>
      <c r="F160" s="253" t="s">
        <v>218</v>
      </c>
      <c r="G160" s="254"/>
      <c r="H160" s="254"/>
      <c r="I160" s="254"/>
      <c r="J160" s="166" t="s">
        <v>201</v>
      </c>
      <c r="K160" s="167">
        <v>23.154</v>
      </c>
      <c r="L160" s="255">
        <v>0</v>
      </c>
      <c r="M160" s="254"/>
      <c r="N160" s="256">
        <f>ROUND(L160*K160,2)</f>
        <v>0</v>
      </c>
      <c r="O160" s="254"/>
      <c r="P160" s="254"/>
      <c r="Q160" s="254"/>
      <c r="R160" s="35"/>
      <c r="T160" s="168" t="s">
        <v>21</v>
      </c>
      <c r="U160" s="42" t="s">
        <v>50</v>
      </c>
      <c r="V160" s="34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16" t="s">
        <v>197</v>
      </c>
      <c r="AT160" s="16" t="s">
        <v>150</v>
      </c>
      <c r="AU160" s="16" t="s">
        <v>112</v>
      </c>
      <c r="AY160" s="16" t="s">
        <v>149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16" t="s">
        <v>23</v>
      </c>
      <c r="BK160" s="108">
        <f>ROUND(L160*K160,2)</f>
        <v>0</v>
      </c>
      <c r="BL160" s="16" t="s">
        <v>197</v>
      </c>
      <c r="BM160" s="16" t="s">
        <v>219</v>
      </c>
    </row>
    <row r="161" spans="2:65" s="1" customFormat="1" ht="22.5" customHeight="1" x14ac:dyDescent="0.3">
      <c r="B161" s="33"/>
      <c r="C161" s="164" t="s">
        <v>148</v>
      </c>
      <c r="D161" s="164" t="s">
        <v>150</v>
      </c>
      <c r="E161" s="165" t="s">
        <v>220</v>
      </c>
      <c r="F161" s="253" t="s">
        <v>221</v>
      </c>
      <c r="G161" s="254"/>
      <c r="H161" s="254"/>
      <c r="I161" s="254"/>
      <c r="J161" s="166" t="s">
        <v>201</v>
      </c>
      <c r="K161" s="167">
        <v>23.154</v>
      </c>
      <c r="L161" s="255">
        <v>0</v>
      </c>
      <c r="M161" s="254"/>
      <c r="N161" s="256">
        <f>ROUND(L161*K161,2)</f>
        <v>0</v>
      </c>
      <c r="O161" s="254"/>
      <c r="P161" s="254"/>
      <c r="Q161" s="254"/>
      <c r="R161" s="35"/>
      <c r="T161" s="168" t="s">
        <v>21</v>
      </c>
      <c r="U161" s="42" t="s">
        <v>50</v>
      </c>
      <c r="V161" s="34"/>
      <c r="W161" s="169">
        <f>V161*K161</f>
        <v>0</v>
      </c>
      <c r="X161" s="169">
        <v>0</v>
      </c>
      <c r="Y161" s="169">
        <f>X161*K161</f>
        <v>0</v>
      </c>
      <c r="Z161" s="169">
        <v>0</v>
      </c>
      <c r="AA161" s="170">
        <f>Z161*K161</f>
        <v>0</v>
      </c>
      <c r="AR161" s="16" t="s">
        <v>197</v>
      </c>
      <c r="AT161" s="16" t="s">
        <v>150</v>
      </c>
      <c r="AU161" s="16" t="s">
        <v>112</v>
      </c>
      <c r="AY161" s="16" t="s">
        <v>149</v>
      </c>
      <c r="BE161" s="108">
        <f>IF(U161="základní",N161,0)</f>
        <v>0</v>
      </c>
      <c r="BF161" s="108">
        <f>IF(U161="snížená",N161,0)</f>
        <v>0</v>
      </c>
      <c r="BG161" s="108">
        <f>IF(U161="zákl. přenesená",N161,0)</f>
        <v>0</v>
      </c>
      <c r="BH161" s="108">
        <f>IF(U161="sníž. přenesená",N161,0)</f>
        <v>0</v>
      </c>
      <c r="BI161" s="108">
        <f>IF(U161="nulová",N161,0)</f>
        <v>0</v>
      </c>
      <c r="BJ161" s="16" t="s">
        <v>23</v>
      </c>
      <c r="BK161" s="108">
        <f>ROUND(L161*K161,2)</f>
        <v>0</v>
      </c>
      <c r="BL161" s="16" t="s">
        <v>197</v>
      </c>
      <c r="BM161" s="16" t="s">
        <v>222</v>
      </c>
    </row>
    <row r="162" spans="2:65" s="1" customFormat="1" ht="31.5" customHeight="1" x14ac:dyDescent="0.3">
      <c r="B162" s="33"/>
      <c r="C162" s="164" t="s">
        <v>223</v>
      </c>
      <c r="D162" s="164" t="s">
        <v>150</v>
      </c>
      <c r="E162" s="165" t="s">
        <v>224</v>
      </c>
      <c r="F162" s="253" t="s">
        <v>225</v>
      </c>
      <c r="G162" s="254"/>
      <c r="H162" s="254"/>
      <c r="I162" s="254"/>
      <c r="J162" s="166" t="s">
        <v>201</v>
      </c>
      <c r="K162" s="167">
        <v>23.154</v>
      </c>
      <c r="L162" s="255">
        <v>0</v>
      </c>
      <c r="M162" s="254"/>
      <c r="N162" s="256">
        <f>ROUND(L162*K162,2)</f>
        <v>0</v>
      </c>
      <c r="O162" s="254"/>
      <c r="P162" s="254"/>
      <c r="Q162" s="254"/>
      <c r="R162" s="35"/>
      <c r="T162" s="168" t="s">
        <v>21</v>
      </c>
      <c r="U162" s="42" t="s">
        <v>50</v>
      </c>
      <c r="V162" s="34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16" t="s">
        <v>197</v>
      </c>
      <c r="AT162" s="16" t="s">
        <v>150</v>
      </c>
      <c r="AU162" s="16" t="s">
        <v>112</v>
      </c>
      <c r="AY162" s="16" t="s">
        <v>149</v>
      </c>
      <c r="BE162" s="108">
        <f>IF(U162="základní",N162,0)</f>
        <v>0</v>
      </c>
      <c r="BF162" s="108">
        <f>IF(U162="snížená",N162,0)</f>
        <v>0</v>
      </c>
      <c r="BG162" s="108">
        <f>IF(U162="zákl. přenesená",N162,0)</f>
        <v>0</v>
      </c>
      <c r="BH162" s="108">
        <f>IF(U162="sníž. přenesená",N162,0)</f>
        <v>0</v>
      </c>
      <c r="BI162" s="108">
        <f>IF(U162="nulová",N162,0)</f>
        <v>0</v>
      </c>
      <c r="BJ162" s="16" t="s">
        <v>23</v>
      </c>
      <c r="BK162" s="108">
        <f>ROUND(L162*K162,2)</f>
        <v>0</v>
      </c>
      <c r="BL162" s="16" t="s">
        <v>197</v>
      </c>
      <c r="BM162" s="16" t="s">
        <v>226</v>
      </c>
    </row>
    <row r="163" spans="2:65" s="1" customFormat="1" ht="31.5" customHeight="1" x14ac:dyDescent="0.3">
      <c r="B163" s="33"/>
      <c r="C163" s="164" t="s">
        <v>227</v>
      </c>
      <c r="D163" s="164" t="s">
        <v>150</v>
      </c>
      <c r="E163" s="165" t="s">
        <v>228</v>
      </c>
      <c r="F163" s="253" t="s">
        <v>229</v>
      </c>
      <c r="G163" s="254"/>
      <c r="H163" s="254"/>
      <c r="I163" s="254"/>
      <c r="J163" s="166" t="s">
        <v>230</v>
      </c>
      <c r="K163" s="167">
        <v>42.835000000000001</v>
      </c>
      <c r="L163" s="255">
        <v>0</v>
      </c>
      <c r="M163" s="254"/>
      <c r="N163" s="256">
        <f>ROUND(L163*K163,2)</f>
        <v>0</v>
      </c>
      <c r="O163" s="254"/>
      <c r="P163" s="254"/>
      <c r="Q163" s="254"/>
      <c r="R163" s="35"/>
      <c r="T163" s="168" t="s">
        <v>21</v>
      </c>
      <c r="U163" s="42" t="s">
        <v>50</v>
      </c>
      <c r="V163" s="34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16" t="s">
        <v>197</v>
      </c>
      <c r="AT163" s="16" t="s">
        <v>150</v>
      </c>
      <c r="AU163" s="16" t="s">
        <v>112</v>
      </c>
      <c r="AY163" s="16" t="s">
        <v>149</v>
      </c>
      <c r="BE163" s="108">
        <f>IF(U163="základní",N163,0)</f>
        <v>0</v>
      </c>
      <c r="BF163" s="108">
        <f>IF(U163="snížená",N163,0)</f>
        <v>0</v>
      </c>
      <c r="BG163" s="108">
        <f>IF(U163="zákl. přenesená",N163,0)</f>
        <v>0</v>
      </c>
      <c r="BH163" s="108">
        <f>IF(U163="sníž. přenesená",N163,0)</f>
        <v>0</v>
      </c>
      <c r="BI163" s="108">
        <f>IF(U163="nulová",N163,0)</f>
        <v>0</v>
      </c>
      <c r="BJ163" s="16" t="s">
        <v>23</v>
      </c>
      <c r="BK163" s="108">
        <f>ROUND(L163*K163,2)</f>
        <v>0</v>
      </c>
      <c r="BL163" s="16" t="s">
        <v>197</v>
      </c>
      <c r="BM163" s="16" t="s">
        <v>231</v>
      </c>
    </row>
    <row r="164" spans="2:65" s="11" customFormat="1" ht="22.5" customHeight="1" x14ac:dyDescent="0.3">
      <c r="B164" s="179"/>
      <c r="C164" s="180"/>
      <c r="D164" s="180"/>
      <c r="E164" s="181" t="s">
        <v>21</v>
      </c>
      <c r="F164" s="292" t="s">
        <v>232</v>
      </c>
      <c r="G164" s="282"/>
      <c r="H164" s="282"/>
      <c r="I164" s="282"/>
      <c r="J164" s="180"/>
      <c r="K164" s="182">
        <v>42.835000000000001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204</v>
      </c>
      <c r="AU164" s="186" t="s">
        <v>112</v>
      </c>
      <c r="AV164" s="11" t="s">
        <v>112</v>
      </c>
      <c r="AW164" s="11" t="s">
        <v>42</v>
      </c>
      <c r="AX164" s="11" t="s">
        <v>23</v>
      </c>
      <c r="AY164" s="186" t="s">
        <v>149</v>
      </c>
    </row>
    <row r="165" spans="2:65" s="1" customFormat="1" ht="31.5" customHeight="1" x14ac:dyDescent="0.3">
      <c r="B165" s="33"/>
      <c r="C165" s="164" t="s">
        <v>233</v>
      </c>
      <c r="D165" s="164" t="s">
        <v>150</v>
      </c>
      <c r="E165" s="165" t="s">
        <v>234</v>
      </c>
      <c r="F165" s="253" t="s">
        <v>235</v>
      </c>
      <c r="G165" s="254"/>
      <c r="H165" s="254"/>
      <c r="I165" s="254"/>
      <c r="J165" s="166" t="s">
        <v>201</v>
      </c>
      <c r="K165" s="167">
        <v>1260</v>
      </c>
      <c r="L165" s="255">
        <v>0</v>
      </c>
      <c r="M165" s="254"/>
      <c r="N165" s="256">
        <f>ROUND(L165*K165,2)</f>
        <v>0</v>
      </c>
      <c r="O165" s="254"/>
      <c r="P165" s="254"/>
      <c r="Q165" s="254"/>
      <c r="R165" s="35"/>
      <c r="T165" s="168" t="s">
        <v>21</v>
      </c>
      <c r="U165" s="42" t="s">
        <v>50</v>
      </c>
      <c r="V165" s="34"/>
      <c r="W165" s="169">
        <f>V165*K165</f>
        <v>0</v>
      </c>
      <c r="X165" s="169">
        <v>0</v>
      </c>
      <c r="Y165" s="169">
        <f>X165*K165</f>
        <v>0</v>
      </c>
      <c r="Z165" s="169">
        <v>0</v>
      </c>
      <c r="AA165" s="170">
        <f>Z165*K165</f>
        <v>0</v>
      </c>
      <c r="AR165" s="16" t="s">
        <v>197</v>
      </c>
      <c r="AT165" s="16" t="s">
        <v>150</v>
      </c>
      <c r="AU165" s="16" t="s">
        <v>112</v>
      </c>
      <c r="AY165" s="16" t="s">
        <v>149</v>
      </c>
      <c r="BE165" s="108">
        <f>IF(U165="základní",N165,0)</f>
        <v>0</v>
      </c>
      <c r="BF165" s="108">
        <f>IF(U165="snížená",N165,0)</f>
        <v>0</v>
      </c>
      <c r="BG165" s="108">
        <f>IF(U165="zákl. přenesená",N165,0)</f>
        <v>0</v>
      </c>
      <c r="BH165" s="108">
        <f>IF(U165="sníž. přenesená",N165,0)</f>
        <v>0</v>
      </c>
      <c r="BI165" s="108">
        <f>IF(U165="nulová",N165,0)</f>
        <v>0</v>
      </c>
      <c r="BJ165" s="16" t="s">
        <v>23</v>
      </c>
      <c r="BK165" s="108">
        <f>ROUND(L165*K165,2)</f>
        <v>0</v>
      </c>
      <c r="BL165" s="16" t="s">
        <v>197</v>
      </c>
      <c r="BM165" s="16" t="s">
        <v>236</v>
      </c>
    </row>
    <row r="166" spans="2:65" s="9" customFormat="1" ht="29.85" customHeight="1" x14ac:dyDescent="0.35">
      <c r="B166" s="153"/>
      <c r="C166" s="154"/>
      <c r="D166" s="163" t="s">
        <v>168</v>
      </c>
      <c r="E166" s="163"/>
      <c r="F166" s="163"/>
      <c r="G166" s="163"/>
      <c r="H166" s="163"/>
      <c r="I166" s="163"/>
      <c r="J166" s="163"/>
      <c r="K166" s="163"/>
      <c r="L166" s="163"/>
      <c r="M166" s="163"/>
      <c r="N166" s="263">
        <f>BK166</f>
        <v>0</v>
      </c>
      <c r="O166" s="264"/>
      <c r="P166" s="264"/>
      <c r="Q166" s="264"/>
      <c r="R166" s="156"/>
      <c r="T166" s="157"/>
      <c r="U166" s="154"/>
      <c r="V166" s="154"/>
      <c r="W166" s="158">
        <f>SUM(W167:W186)</f>
        <v>0</v>
      </c>
      <c r="X166" s="154"/>
      <c r="Y166" s="158">
        <f>SUM(Y167:Y186)</f>
        <v>1.08361482</v>
      </c>
      <c r="Z166" s="154"/>
      <c r="AA166" s="159">
        <f>SUM(AA167:AA186)</f>
        <v>0</v>
      </c>
      <c r="AR166" s="160" t="s">
        <v>23</v>
      </c>
      <c r="AT166" s="161" t="s">
        <v>84</v>
      </c>
      <c r="AU166" s="161" t="s">
        <v>23</v>
      </c>
      <c r="AY166" s="160" t="s">
        <v>149</v>
      </c>
      <c r="BK166" s="162">
        <f>SUM(BK167:BK186)</f>
        <v>0</v>
      </c>
    </row>
    <row r="167" spans="2:65" s="1" customFormat="1" ht="31.5" customHeight="1" x14ac:dyDescent="0.3">
      <c r="B167" s="33"/>
      <c r="C167" s="164" t="s">
        <v>237</v>
      </c>
      <c r="D167" s="164" t="s">
        <v>150</v>
      </c>
      <c r="E167" s="165" t="s">
        <v>238</v>
      </c>
      <c r="F167" s="253" t="s">
        <v>239</v>
      </c>
      <c r="G167" s="254"/>
      <c r="H167" s="254"/>
      <c r="I167" s="254"/>
      <c r="J167" s="166" t="s">
        <v>201</v>
      </c>
      <c r="K167" s="167">
        <v>19.686</v>
      </c>
      <c r="L167" s="255">
        <v>0</v>
      </c>
      <c r="M167" s="254"/>
      <c r="N167" s="256">
        <f>ROUND(L167*K167,2)</f>
        <v>0</v>
      </c>
      <c r="O167" s="254"/>
      <c r="P167" s="254"/>
      <c r="Q167" s="254"/>
      <c r="R167" s="35"/>
      <c r="T167" s="168" t="s">
        <v>21</v>
      </c>
      <c r="U167" s="42" t="s">
        <v>50</v>
      </c>
      <c r="V167" s="34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16" t="s">
        <v>197</v>
      </c>
      <c r="AT167" s="16" t="s">
        <v>150</v>
      </c>
      <c r="AU167" s="16" t="s">
        <v>112</v>
      </c>
      <c r="AY167" s="16" t="s">
        <v>149</v>
      </c>
      <c r="BE167" s="108">
        <f>IF(U167="základní",N167,0)</f>
        <v>0</v>
      </c>
      <c r="BF167" s="108">
        <f>IF(U167="snížená",N167,0)</f>
        <v>0</v>
      </c>
      <c r="BG167" s="108">
        <f>IF(U167="zákl. přenesená",N167,0)</f>
        <v>0</v>
      </c>
      <c r="BH167" s="108">
        <f>IF(U167="sníž. přenesená",N167,0)</f>
        <v>0</v>
      </c>
      <c r="BI167" s="108">
        <f>IF(U167="nulová",N167,0)</f>
        <v>0</v>
      </c>
      <c r="BJ167" s="16" t="s">
        <v>23</v>
      </c>
      <c r="BK167" s="108">
        <f>ROUND(L167*K167,2)</f>
        <v>0</v>
      </c>
      <c r="BL167" s="16" t="s">
        <v>197</v>
      </c>
      <c r="BM167" s="16" t="s">
        <v>240</v>
      </c>
    </row>
    <row r="168" spans="2:65" s="10" customFormat="1" ht="22.5" customHeight="1" x14ac:dyDescent="0.3">
      <c r="B168" s="171"/>
      <c r="C168" s="172"/>
      <c r="D168" s="172"/>
      <c r="E168" s="173" t="s">
        <v>21</v>
      </c>
      <c r="F168" s="287" t="s">
        <v>241</v>
      </c>
      <c r="G168" s="284"/>
      <c r="H168" s="284"/>
      <c r="I168" s="284"/>
      <c r="J168" s="172"/>
      <c r="K168" s="174" t="s">
        <v>21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204</v>
      </c>
      <c r="AU168" s="178" t="s">
        <v>112</v>
      </c>
      <c r="AV168" s="10" t="s">
        <v>23</v>
      </c>
      <c r="AW168" s="10" t="s">
        <v>42</v>
      </c>
      <c r="AX168" s="10" t="s">
        <v>85</v>
      </c>
      <c r="AY168" s="178" t="s">
        <v>149</v>
      </c>
    </row>
    <row r="169" spans="2:65" s="11" customFormat="1" ht="22.5" customHeight="1" x14ac:dyDescent="0.3">
      <c r="B169" s="179"/>
      <c r="C169" s="180"/>
      <c r="D169" s="180"/>
      <c r="E169" s="181" t="s">
        <v>21</v>
      </c>
      <c r="F169" s="281" t="s">
        <v>207</v>
      </c>
      <c r="G169" s="282"/>
      <c r="H169" s="282"/>
      <c r="I169" s="282"/>
      <c r="J169" s="180"/>
      <c r="K169" s="182">
        <v>1.6830000000000001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204</v>
      </c>
      <c r="AU169" s="186" t="s">
        <v>112</v>
      </c>
      <c r="AV169" s="11" t="s">
        <v>112</v>
      </c>
      <c r="AW169" s="11" t="s">
        <v>42</v>
      </c>
      <c r="AX169" s="11" t="s">
        <v>85</v>
      </c>
      <c r="AY169" s="186" t="s">
        <v>149</v>
      </c>
    </row>
    <row r="170" spans="2:65" s="10" customFormat="1" ht="22.5" customHeight="1" x14ac:dyDescent="0.3">
      <c r="B170" s="171"/>
      <c r="C170" s="172"/>
      <c r="D170" s="172"/>
      <c r="E170" s="173" t="s">
        <v>21</v>
      </c>
      <c r="F170" s="283" t="s">
        <v>242</v>
      </c>
      <c r="G170" s="284"/>
      <c r="H170" s="284"/>
      <c r="I170" s="284"/>
      <c r="J170" s="172"/>
      <c r="K170" s="174" t="s">
        <v>21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204</v>
      </c>
      <c r="AU170" s="178" t="s">
        <v>112</v>
      </c>
      <c r="AV170" s="10" t="s">
        <v>23</v>
      </c>
      <c r="AW170" s="10" t="s">
        <v>42</v>
      </c>
      <c r="AX170" s="10" t="s">
        <v>85</v>
      </c>
      <c r="AY170" s="178" t="s">
        <v>149</v>
      </c>
    </row>
    <row r="171" spans="2:65" s="11" customFormat="1" ht="22.5" customHeight="1" x14ac:dyDescent="0.3">
      <c r="B171" s="179"/>
      <c r="C171" s="180"/>
      <c r="D171" s="180"/>
      <c r="E171" s="181" t="s">
        <v>21</v>
      </c>
      <c r="F171" s="281" t="s">
        <v>243</v>
      </c>
      <c r="G171" s="282"/>
      <c r="H171" s="282"/>
      <c r="I171" s="282"/>
      <c r="J171" s="180"/>
      <c r="K171" s="182">
        <v>4.7590000000000003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204</v>
      </c>
      <c r="AU171" s="186" t="s">
        <v>112</v>
      </c>
      <c r="AV171" s="11" t="s">
        <v>112</v>
      </c>
      <c r="AW171" s="11" t="s">
        <v>42</v>
      </c>
      <c r="AX171" s="11" t="s">
        <v>85</v>
      </c>
      <c r="AY171" s="186" t="s">
        <v>149</v>
      </c>
    </row>
    <row r="172" spans="2:65" s="11" customFormat="1" ht="31.5" customHeight="1" x14ac:dyDescent="0.3">
      <c r="B172" s="179"/>
      <c r="C172" s="180"/>
      <c r="D172" s="180"/>
      <c r="E172" s="181" t="s">
        <v>21</v>
      </c>
      <c r="F172" s="281" t="s">
        <v>244</v>
      </c>
      <c r="G172" s="282"/>
      <c r="H172" s="282"/>
      <c r="I172" s="282"/>
      <c r="J172" s="180"/>
      <c r="K172" s="182">
        <v>12.057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204</v>
      </c>
      <c r="AU172" s="186" t="s">
        <v>112</v>
      </c>
      <c r="AV172" s="11" t="s">
        <v>112</v>
      </c>
      <c r="AW172" s="11" t="s">
        <v>42</v>
      </c>
      <c r="AX172" s="11" t="s">
        <v>85</v>
      </c>
      <c r="AY172" s="186" t="s">
        <v>149</v>
      </c>
    </row>
    <row r="173" spans="2:65" s="11" customFormat="1" ht="22.5" customHeight="1" x14ac:dyDescent="0.3">
      <c r="B173" s="179"/>
      <c r="C173" s="180"/>
      <c r="D173" s="180"/>
      <c r="E173" s="181" t="s">
        <v>21</v>
      </c>
      <c r="F173" s="281" t="s">
        <v>245</v>
      </c>
      <c r="G173" s="282"/>
      <c r="H173" s="282"/>
      <c r="I173" s="282"/>
      <c r="J173" s="180"/>
      <c r="K173" s="182">
        <v>1.1870000000000001</v>
      </c>
      <c r="L173" s="180"/>
      <c r="M173" s="180"/>
      <c r="N173" s="180"/>
      <c r="O173" s="180"/>
      <c r="P173" s="180"/>
      <c r="Q173" s="180"/>
      <c r="R173" s="183"/>
      <c r="T173" s="184"/>
      <c r="U173" s="180"/>
      <c r="V173" s="180"/>
      <c r="W173" s="180"/>
      <c r="X173" s="180"/>
      <c r="Y173" s="180"/>
      <c r="Z173" s="180"/>
      <c r="AA173" s="185"/>
      <c r="AT173" s="186" t="s">
        <v>204</v>
      </c>
      <c r="AU173" s="186" t="s">
        <v>112</v>
      </c>
      <c r="AV173" s="11" t="s">
        <v>112</v>
      </c>
      <c r="AW173" s="11" t="s">
        <v>42</v>
      </c>
      <c r="AX173" s="11" t="s">
        <v>85</v>
      </c>
      <c r="AY173" s="186" t="s">
        <v>149</v>
      </c>
    </row>
    <row r="174" spans="2:65" s="12" customFormat="1" ht="22.5" customHeight="1" x14ac:dyDescent="0.3">
      <c r="B174" s="187"/>
      <c r="C174" s="188"/>
      <c r="D174" s="188"/>
      <c r="E174" s="189" t="s">
        <v>21</v>
      </c>
      <c r="F174" s="285" t="s">
        <v>211</v>
      </c>
      <c r="G174" s="286"/>
      <c r="H174" s="286"/>
      <c r="I174" s="286"/>
      <c r="J174" s="188"/>
      <c r="K174" s="190">
        <v>19.686</v>
      </c>
      <c r="L174" s="188"/>
      <c r="M174" s="188"/>
      <c r="N174" s="188"/>
      <c r="O174" s="188"/>
      <c r="P174" s="188"/>
      <c r="Q174" s="188"/>
      <c r="R174" s="191"/>
      <c r="T174" s="192"/>
      <c r="U174" s="188"/>
      <c r="V174" s="188"/>
      <c r="W174" s="188"/>
      <c r="X174" s="188"/>
      <c r="Y174" s="188"/>
      <c r="Z174" s="188"/>
      <c r="AA174" s="193"/>
      <c r="AT174" s="194" t="s">
        <v>204</v>
      </c>
      <c r="AU174" s="194" t="s">
        <v>112</v>
      </c>
      <c r="AV174" s="12" t="s">
        <v>197</v>
      </c>
      <c r="AW174" s="12" t="s">
        <v>42</v>
      </c>
      <c r="AX174" s="12" t="s">
        <v>23</v>
      </c>
      <c r="AY174" s="194" t="s">
        <v>149</v>
      </c>
    </row>
    <row r="175" spans="2:65" s="1" customFormat="1" ht="22.5" customHeight="1" x14ac:dyDescent="0.3">
      <c r="B175" s="33"/>
      <c r="C175" s="164" t="s">
        <v>28</v>
      </c>
      <c r="D175" s="164" t="s">
        <v>150</v>
      </c>
      <c r="E175" s="165" t="s">
        <v>246</v>
      </c>
      <c r="F175" s="253" t="s">
        <v>247</v>
      </c>
      <c r="G175" s="254"/>
      <c r="H175" s="254"/>
      <c r="I175" s="254"/>
      <c r="J175" s="166" t="s">
        <v>201</v>
      </c>
      <c r="K175" s="167">
        <v>127.336</v>
      </c>
      <c r="L175" s="255">
        <v>0</v>
      </c>
      <c r="M175" s="254"/>
      <c r="N175" s="256">
        <f>ROUND(L175*K175,2)</f>
        <v>0</v>
      </c>
      <c r="O175" s="254"/>
      <c r="P175" s="254"/>
      <c r="Q175" s="254"/>
      <c r="R175" s="35"/>
      <c r="T175" s="168" t="s">
        <v>21</v>
      </c>
      <c r="U175" s="42" t="s">
        <v>50</v>
      </c>
      <c r="V175" s="34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16" t="s">
        <v>197</v>
      </c>
      <c r="AT175" s="16" t="s">
        <v>150</v>
      </c>
      <c r="AU175" s="16" t="s">
        <v>112</v>
      </c>
      <c r="AY175" s="16" t="s">
        <v>149</v>
      </c>
      <c r="BE175" s="108">
        <f>IF(U175="základní",N175,0)</f>
        <v>0</v>
      </c>
      <c r="BF175" s="108">
        <f>IF(U175="snížená",N175,0)</f>
        <v>0</v>
      </c>
      <c r="BG175" s="108">
        <f>IF(U175="zákl. přenesená",N175,0)</f>
        <v>0</v>
      </c>
      <c r="BH175" s="108">
        <f>IF(U175="sníž. přenesená",N175,0)</f>
        <v>0</v>
      </c>
      <c r="BI175" s="108">
        <f>IF(U175="nulová",N175,0)</f>
        <v>0</v>
      </c>
      <c r="BJ175" s="16" t="s">
        <v>23</v>
      </c>
      <c r="BK175" s="108">
        <f>ROUND(L175*K175,2)</f>
        <v>0</v>
      </c>
      <c r="BL175" s="16" t="s">
        <v>197</v>
      </c>
      <c r="BM175" s="16" t="s">
        <v>248</v>
      </c>
    </row>
    <row r="176" spans="2:65" s="11" customFormat="1" ht="22.5" customHeight="1" x14ac:dyDescent="0.3">
      <c r="B176" s="179"/>
      <c r="C176" s="180"/>
      <c r="D176" s="180"/>
      <c r="E176" s="181" t="s">
        <v>21</v>
      </c>
      <c r="F176" s="292" t="s">
        <v>249</v>
      </c>
      <c r="G176" s="282"/>
      <c r="H176" s="282"/>
      <c r="I176" s="282"/>
      <c r="J176" s="180"/>
      <c r="K176" s="182">
        <v>1.3360000000000001</v>
      </c>
      <c r="L176" s="180"/>
      <c r="M176" s="180"/>
      <c r="N176" s="180"/>
      <c r="O176" s="180"/>
      <c r="P176" s="180"/>
      <c r="Q176" s="180"/>
      <c r="R176" s="183"/>
      <c r="T176" s="184"/>
      <c r="U176" s="180"/>
      <c r="V176" s="180"/>
      <c r="W176" s="180"/>
      <c r="X176" s="180"/>
      <c r="Y176" s="180"/>
      <c r="Z176" s="180"/>
      <c r="AA176" s="185"/>
      <c r="AT176" s="186" t="s">
        <v>204</v>
      </c>
      <c r="AU176" s="186" t="s">
        <v>112</v>
      </c>
      <c r="AV176" s="11" t="s">
        <v>112</v>
      </c>
      <c r="AW176" s="11" t="s">
        <v>42</v>
      </c>
      <c r="AX176" s="11" t="s">
        <v>85</v>
      </c>
      <c r="AY176" s="186" t="s">
        <v>149</v>
      </c>
    </row>
    <row r="177" spans="2:65" s="10" customFormat="1" ht="22.5" customHeight="1" x14ac:dyDescent="0.3">
      <c r="B177" s="171"/>
      <c r="C177" s="172"/>
      <c r="D177" s="172"/>
      <c r="E177" s="173" t="s">
        <v>21</v>
      </c>
      <c r="F177" s="283" t="s">
        <v>215</v>
      </c>
      <c r="G177" s="284"/>
      <c r="H177" s="284"/>
      <c r="I177" s="284"/>
      <c r="J177" s="172"/>
      <c r="K177" s="174" t="s">
        <v>21</v>
      </c>
      <c r="L177" s="172"/>
      <c r="M177" s="172"/>
      <c r="N177" s="172"/>
      <c r="O177" s="172"/>
      <c r="P177" s="172"/>
      <c r="Q177" s="172"/>
      <c r="R177" s="175"/>
      <c r="T177" s="176"/>
      <c r="U177" s="172"/>
      <c r="V177" s="172"/>
      <c r="W177" s="172"/>
      <c r="X177" s="172"/>
      <c r="Y177" s="172"/>
      <c r="Z177" s="172"/>
      <c r="AA177" s="177"/>
      <c r="AT177" s="178" t="s">
        <v>204</v>
      </c>
      <c r="AU177" s="178" t="s">
        <v>112</v>
      </c>
      <c r="AV177" s="10" t="s">
        <v>23</v>
      </c>
      <c r="AW177" s="10" t="s">
        <v>42</v>
      </c>
      <c r="AX177" s="10" t="s">
        <v>85</v>
      </c>
      <c r="AY177" s="178" t="s">
        <v>149</v>
      </c>
    </row>
    <row r="178" spans="2:65" s="11" customFormat="1" ht="22.5" customHeight="1" x14ac:dyDescent="0.3">
      <c r="B178" s="179"/>
      <c r="C178" s="180"/>
      <c r="D178" s="180"/>
      <c r="E178" s="181" t="s">
        <v>21</v>
      </c>
      <c r="F178" s="281" t="s">
        <v>250</v>
      </c>
      <c r="G178" s="282"/>
      <c r="H178" s="282"/>
      <c r="I178" s="282"/>
      <c r="J178" s="180"/>
      <c r="K178" s="182">
        <v>126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204</v>
      </c>
      <c r="AU178" s="186" t="s">
        <v>112</v>
      </c>
      <c r="AV178" s="11" t="s">
        <v>112</v>
      </c>
      <c r="AW178" s="11" t="s">
        <v>42</v>
      </c>
      <c r="AX178" s="11" t="s">
        <v>85</v>
      </c>
      <c r="AY178" s="186" t="s">
        <v>149</v>
      </c>
    </row>
    <row r="179" spans="2:65" s="12" customFormat="1" ht="22.5" customHeight="1" x14ac:dyDescent="0.3">
      <c r="B179" s="187"/>
      <c r="C179" s="188"/>
      <c r="D179" s="188"/>
      <c r="E179" s="189" t="s">
        <v>21</v>
      </c>
      <c r="F179" s="285" t="s">
        <v>211</v>
      </c>
      <c r="G179" s="286"/>
      <c r="H179" s="286"/>
      <c r="I179" s="286"/>
      <c r="J179" s="188"/>
      <c r="K179" s="190">
        <v>127.336</v>
      </c>
      <c r="L179" s="188"/>
      <c r="M179" s="188"/>
      <c r="N179" s="188"/>
      <c r="O179" s="188"/>
      <c r="P179" s="188"/>
      <c r="Q179" s="188"/>
      <c r="R179" s="191"/>
      <c r="T179" s="192"/>
      <c r="U179" s="188"/>
      <c r="V179" s="188"/>
      <c r="W179" s="188"/>
      <c r="X179" s="188"/>
      <c r="Y179" s="188"/>
      <c r="Z179" s="188"/>
      <c r="AA179" s="193"/>
      <c r="AT179" s="194" t="s">
        <v>204</v>
      </c>
      <c r="AU179" s="194" t="s">
        <v>112</v>
      </c>
      <c r="AV179" s="12" t="s">
        <v>197</v>
      </c>
      <c r="AW179" s="12" t="s">
        <v>42</v>
      </c>
      <c r="AX179" s="12" t="s">
        <v>23</v>
      </c>
      <c r="AY179" s="194" t="s">
        <v>149</v>
      </c>
    </row>
    <row r="180" spans="2:65" s="1" customFormat="1" ht="31.5" customHeight="1" x14ac:dyDescent="0.3">
      <c r="B180" s="33"/>
      <c r="C180" s="164" t="s">
        <v>251</v>
      </c>
      <c r="D180" s="164" t="s">
        <v>150</v>
      </c>
      <c r="E180" s="165" t="s">
        <v>252</v>
      </c>
      <c r="F180" s="253" t="s">
        <v>253</v>
      </c>
      <c r="G180" s="254"/>
      <c r="H180" s="254"/>
      <c r="I180" s="254"/>
      <c r="J180" s="166" t="s">
        <v>254</v>
      </c>
      <c r="K180" s="167">
        <v>33.4</v>
      </c>
      <c r="L180" s="255">
        <v>0</v>
      </c>
      <c r="M180" s="254"/>
      <c r="N180" s="256">
        <f>ROUND(L180*K180,2)</f>
        <v>0</v>
      </c>
      <c r="O180" s="254"/>
      <c r="P180" s="254"/>
      <c r="Q180" s="254"/>
      <c r="R180" s="35"/>
      <c r="T180" s="168" t="s">
        <v>21</v>
      </c>
      <c r="U180" s="42" t="s">
        <v>50</v>
      </c>
      <c r="V180" s="34"/>
      <c r="W180" s="169">
        <f>V180*K180</f>
        <v>0</v>
      </c>
      <c r="X180" s="169">
        <v>4.8999999999999998E-4</v>
      </c>
      <c r="Y180" s="169">
        <f>X180*K180</f>
        <v>1.6365999999999999E-2</v>
      </c>
      <c r="Z180" s="169">
        <v>0</v>
      </c>
      <c r="AA180" s="170">
        <f>Z180*K180</f>
        <v>0</v>
      </c>
      <c r="AR180" s="16" t="s">
        <v>197</v>
      </c>
      <c r="AT180" s="16" t="s">
        <v>150</v>
      </c>
      <c r="AU180" s="16" t="s">
        <v>112</v>
      </c>
      <c r="AY180" s="16" t="s">
        <v>149</v>
      </c>
      <c r="BE180" s="108">
        <f>IF(U180="základní",N180,0)</f>
        <v>0</v>
      </c>
      <c r="BF180" s="108">
        <f>IF(U180="snížená",N180,0)</f>
        <v>0</v>
      </c>
      <c r="BG180" s="108">
        <f>IF(U180="zákl. přenesená",N180,0)</f>
        <v>0</v>
      </c>
      <c r="BH180" s="108">
        <f>IF(U180="sníž. přenesená",N180,0)</f>
        <v>0</v>
      </c>
      <c r="BI180" s="108">
        <f>IF(U180="nulová",N180,0)</f>
        <v>0</v>
      </c>
      <c r="BJ180" s="16" t="s">
        <v>23</v>
      </c>
      <c r="BK180" s="108">
        <f>ROUND(L180*K180,2)</f>
        <v>0</v>
      </c>
      <c r="BL180" s="16" t="s">
        <v>197</v>
      </c>
      <c r="BM180" s="16" t="s">
        <v>255</v>
      </c>
    </row>
    <row r="181" spans="2:65" s="10" customFormat="1" ht="22.5" customHeight="1" x14ac:dyDescent="0.3">
      <c r="B181" s="171"/>
      <c r="C181" s="172"/>
      <c r="D181" s="172"/>
      <c r="E181" s="173" t="s">
        <v>21</v>
      </c>
      <c r="F181" s="287" t="s">
        <v>241</v>
      </c>
      <c r="G181" s="284"/>
      <c r="H181" s="284"/>
      <c r="I181" s="284"/>
      <c r="J181" s="172"/>
      <c r="K181" s="174" t="s">
        <v>21</v>
      </c>
      <c r="L181" s="172"/>
      <c r="M181" s="172"/>
      <c r="N181" s="172"/>
      <c r="O181" s="172"/>
      <c r="P181" s="172"/>
      <c r="Q181" s="172"/>
      <c r="R181" s="175"/>
      <c r="T181" s="176"/>
      <c r="U181" s="172"/>
      <c r="V181" s="172"/>
      <c r="W181" s="172"/>
      <c r="X181" s="172"/>
      <c r="Y181" s="172"/>
      <c r="Z181" s="172"/>
      <c r="AA181" s="177"/>
      <c r="AT181" s="178" t="s">
        <v>204</v>
      </c>
      <c r="AU181" s="178" t="s">
        <v>112</v>
      </c>
      <c r="AV181" s="10" t="s">
        <v>23</v>
      </c>
      <c r="AW181" s="10" t="s">
        <v>42</v>
      </c>
      <c r="AX181" s="10" t="s">
        <v>85</v>
      </c>
      <c r="AY181" s="178" t="s">
        <v>149</v>
      </c>
    </row>
    <row r="182" spans="2:65" s="11" customFormat="1" ht="22.5" customHeight="1" x14ac:dyDescent="0.3">
      <c r="B182" s="179"/>
      <c r="C182" s="180"/>
      <c r="D182" s="180"/>
      <c r="E182" s="181" t="s">
        <v>21</v>
      </c>
      <c r="F182" s="281" t="s">
        <v>256</v>
      </c>
      <c r="G182" s="282"/>
      <c r="H182" s="282"/>
      <c r="I182" s="282"/>
      <c r="J182" s="180"/>
      <c r="K182" s="182">
        <v>33.4</v>
      </c>
      <c r="L182" s="180"/>
      <c r="M182" s="180"/>
      <c r="N182" s="180"/>
      <c r="O182" s="180"/>
      <c r="P182" s="180"/>
      <c r="Q182" s="180"/>
      <c r="R182" s="183"/>
      <c r="T182" s="184"/>
      <c r="U182" s="180"/>
      <c r="V182" s="180"/>
      <c r="W182" s="180"/>
      <c r="X182" s="180"/>
      <c r="Y182" s="180"/>
      <c r="Z182" s="180"/>
      <c r="AA182" s="185"/>
      <c r="AT182" s="186" t="s">
        <v>204</v>
      </c>
      <c r="AU182" s="186" t="s">
        <v>112</v>
      </c>
      <c r="AV182" s="11" t="s">
        <v>112</v>
      </c>
      <c r="AW182" s="11" t="s">
        <v>42</v>
      </c>
      <c r="AX182" s="11" t="s">
        <v>85</v>
      </c>
      <c r="AY182" s="186" t="s">
        <v>149</v>
      </c>
    </row>
    <row r="183" spans="2:65" s="12" customFormat="1" ht="22.5" customHeight="1" x14ac:dyDescent="0.3">
      <c r="B183" s="187"/>
      <c r="C183" s="188"/>
      <c r="D183" s="188"/>
      <c r="E183" s="189" t="s">
        <v>21</v>
      </c>
      <c r="F183" s="285" t="s">
        <v>211</v>
      </c>
      <c r="G183" s="286"/>
      <c r="H183" s="286"/>
      <c r="I183" s="286"/>
      <c r="J183" s="188"/>
      <c r="K183" s="190">
        <v>33.4</v>
      </c>
      <c r="L183" s="188"/>
      <c r="M183" s="188"/>
      <c r="N183" s="188"/>
      <c r="O183" s="188"/>
      <c r="P183" s="188"/>
      <c r="Q183" s="188"/>
      <c r="R183" s="191"/>
      <c r="T183" s="192"/>
      <c r="U183" s="188"/>
      <c r="V183" s="188"/>
      <c r="W183" s="188"/>
      <c r="X183" s="188"/>
      <c r="Y183" s="188"/>
      <c r="Z183" s="188"/>
      <c r="AA183" s="193"/>
      <c r="AT183" s="194" t="s">
        <v>204</v>
      </c>
      <c r="AU183" s="194" t="s">
        <v>112</v>
      </c>
      <c r="AV183" s="12" t="s">
        <v>197</v>
      </c>
      <c r="AW183" s="12" t="s">
        <v>42</v>
      </c>
      <c r="AX183" s="12" t="s">
        <v>23</v>
      </c>
      <c r="AY183" s="194" t="s">
        <v>149</v>
      </c>
    </row>
    <row r="184" spans="2:65" s="1" customFormat="1" ht="22.5" customHeight="1" x14ac:dyDescent="0.3">
      <c r="B184" s="33"/>
      <c r="C184" s="164" t="s">
        <v>257</v>
      </c>
      <c r="D184" s="164" t="s">
        <v>150</v>
      </c>
      <c r="E184" s="165" t="s">
        <v>258</v>
      </c>
      <c r="F184" s="253" t="s">
        <v>259</v>
      </c>
      <c r="G184" s="254"/>
      <c r="H184" s="254"/>
      <c r="I184" s="254"/>
      <c r="J184" s="166" t="s">
        <v>201</v>
      </c>
      <c r="K184" s="167">
        <v>0.47299999999999998</v>
      </c>
      <c r="L184" s="255">
        <v>0</v>
      </c>
      <c r="M184" s="254"/>
      <c r="N184" s="256">
        <f>ROUND(L184*K184,2)</f>
        <v>0</v>
      </c>
      <c r="O184" s="254"/>
      <c r="P184" s="254"/>
      <c r="Q184" s="254"/>
      <c r="R184" s="35"/>
      <c r="T184" s="168" t="s">
        <v>21</v>
      </c>
      <c r="U184" s="42" t="s">
        <v>50</v>
      </c>
      <c r="V184" s="34"/>
      <c r="W184" s="169">
        <f>V184*K184</f>
        <v>0</v>
      </c>
      <c r="X184" s="169">
        <v>2.2563399999999998</v>
      </c>
      <c r="Y184" s="169">
        <f>X184*K184</f>
        <v>1.0672488199999999</v>
      </c>
      <c r="Z184" s="169">
        <v>0</v>
      </c>
      <c r="AA184" s="170">
        <f>Z184*K184</f>
        <v>0</v>
      </c>
      <c r="AR184" s="16" t="s">
        <v>197</v>
      </c>
      <c r="AT184" s="16" t="s">
        <v>150</v>
      </c>
      <c r="AU184" s="16" t="s">
        <v>112</v>
      </c>
      <c r="AY184" s="16" t="s">
        <v>149</v>
      </c>
      <c r="BE184" s="108">
        <f>IF(U184="základní",N184,0)</f>
        <v>0</v>
      </c>
      <c r="BF184" s="108">
        <f>IF(U184="snížená",N184,0)</f>
        <v>0</v>
      </c>
      <c r="BG184" s="108">
        <f>IF(U184="zákl. přenesená",N184,0)</f>
        <v>0</v>
      </c>
      <c r="BH184" s="108">
        <f>IF(U184="sníž. přenesená",N184,0)</f>
        <v>0</v>
      </c>
      <c r="BI184" s="108">
        <f>IF(U184="nulová",N184,0)</f>
        <v>0</v>
      </c>
      <c r="BJ184" s="16" t="s">
        <v>23</v>
      </c>
      <c r="BK184" s="108">
        <f>ROUND(L184*K184,2)</f>
        <v>0</v>
      </c>
      <c r="BL184" s="16" t="s">
        <v>197</v>
      </c>
      <c r="BM184" s="16" t="s">
        <v>260</v>
      </c>
    </row>
    <row r="185" spans="2:65" s="11" customFormat="1" ht="22.5" customHeight="1" x14ac:dyDescent="0.3">
      <c r="B185" s="179"/>
      <c r="C185" s="180"/>
      <c r="D185" s="180"/>
      <c r="E185" s="181" t="s">
        <v>21</v>
      </c>
      <c r="F185" s="292" t="s">
        <v>261</v>
      </c>
      <c r="G185" s="282"/>
      <c r="H185" s="282"/>
      <c r="I185" s="282"/>
      <c r="J185" s="180"/>
      <c r="K185" s="182">
        <v>0.47299999999999998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204</v>
      </c>
      <c r="AU185" s="186" t="s">
        <v>112</v>
      </c>
      <c r="AV185" s="11" t="s">
        <v>112</v>
      </c>
      <c r="AW185" s="11" t="s">
        <v>42</v>
      </c>
      <c r="AX185" s="11" t="s">
        <v>85</v>
      </c>
      <c r="AY185" s="186" t="s">
        <v>149</v>
      </c>
    </row>
    <row r="186" spans="2:65" s="12" customFormat="1" ht="22.5" customHeight="1" x14ac:dyDescent="0.3">
      <c r="B186" s="187"/>
      <c r="C186" s="188"/>
      <c r="D186" s="188"/>
      <c r="E186" s="189" t="s">
        <v>21</v>
      </c>
      <c r="F186" s="285" t="s">
        <v>211</v>
      </c>
      <c r="G186" s="286"/>
      <c r="H186" s="286"/>
      <c r="I186" s="286"/>
      <c r="J186" s="188"/>
      <c r="K186" s="190">
        <v>0.47299999999999998</v>
      </c>
      <c r="L186" s="188"/>
      <c r="M186" s="188"/>
      <c r="N186" s="188"/>
      <c r="O186" s="188"/>
      <c r="P186" s="188"/>
      <c r="Q186" s="188"/>
      <c r="R186" s="191"/>
      <c r="T186" s="192"/>
      <c r="U186" s="188"/>
      <c r="V186" s="188"/>
      <c r="W186" s="188"/>
      <c r="X186" s="188"/>
      <c r="Y186" s="188"/>
      <c r="Z186" s="188"/>
      <c r="AA186" s="193"/>
      <c r="AT186" s="194" t="s">
        <v>204</v>
      </c>
      <c r="AU186" s="194" t="s">
        <v>112</v>
      </c>
      <c r="AV186" s="12" t="s">
        <v>197</v>
      </c>
      <c r="AW186" s="12" t="s">
        <v>42</v>
      </c>
      <c r="AX186" s="12" t="s">
        <v>23</v>
      </c>
      <c r="AY186" s="194" t="s">
        <v>149</v>
      </c>
    </row>
    <row r="187" spans="2:65" s="9" customFormat="1" ht="29.85" customHeight="1" x14ac:dyDescent="0.35">
      <c r="B187" s="153"/>
      <c r="C187" s="154"/>
      <c r="D187" s="163" t="s">
        <v>169</v>
      </c>
      <c r="E187" s="163"/>
      <c r="F187" s="163"/>
      <c r="G187" s="163"/>
      <c r="H187" s="163"/>
      <c r="I187" s="163"/>
      <c r="J187" s="163"/>
      <c r="K187" s="163"/>
      <c r="L187" s="163"/>
      <c r="M187" s="163"/>
      <c r="N187" s="261">
        <f>BK187</f>
        <v>0</v>
      </c>
      <c r="O187" s="262"/>
      <c r="P187" s="262"/>
      <c r="Q187" s="262"/>
      <c r="R187" s="156"/>
      <c r="T187" s="157"/>
      <c r="U187" s="154"/>
      <c r="V187" s="154"/>
      <c r="W187" s="158">
        <f>SUM(W188:W315)</f>
        <v>0</v>
      </c>
      <c r="X187" s="154"/>
      <c r="Y187" s="158">
        <f>SUM(Y188:Y315)</f>
        <v>125.16115162</v>
      </c>
      <c r="Z187" s="154"/>
      <c r="AA187" s="159">
        <f>SUM(AA188:AA315)</f>
        <v>63.039149999999999</v>
      </c>
      <c r="AR187" s="160" t="s">
        <v>23</v>
      </c>
      <c r="AT187" s="161" t="s">
        <v>84</v>
      </c>
      <c r="AU187" s="161" t="s">
        <v>23</v>
      </c>
      <c r="AY187" s="160" t="s">
        <v>149</v>
      </c>
      <c r="BK187" s="162">
        <f>SUM(BK188:BK315)</f>
        <v>0</v>
      </c>
    </row>
    <row r="188" spans="2:65" s="1" customFormat="1" ht="31.5" customHeight="1" x14ac:dyDescent="0.3">
      <c r="B188" s="33"/>
      <c r="C188" s="164" t="s">
        <v>262</v>
      </c>
      <c r="D188" s="164" t="s">
        <v>150</v>
      </c>
      <c r="E188" s="165" t="s">
        <v>263</v>
      </c>
      <c r="F188" s="253" t="s">
        <v>264</v>
      </c>
      <c r="G188" s="254"/>
      <c r="H188" s="254"/>
      <c r="I188" s="254"/>
      <c r="J188" s="166" t="s">
        <v>201</v>
      </c>
      <c r="K188" s="167">
        <v>3.5840000000000001</v>
      </c>
      <c r="L188" s="255">
        <v>0</v>
      </c>
      <c r="M188" s="254"/>
      <c r="N188" s="256">
        <f>ROUND(L188*K188,2)</f>
        <v>0</v>
      </c>
      <c r="O188" s="254"/>
      <c r="P188" s="254"/>
      <c r="Q188" s="254"/>
      <c r="R188" s="35"/>
      <c r="T188" s="168" t="s">
        <v>21</v>
      </c>
      <c r="U188" s="42" t="s">
        <v>50</v>
      </c>
      <c r="V188" s="34"/>
      <c r="W188" s="169">
        <f>V188*K188</f>
        <v>0</v>
      </c>
      <c r="X188" s="169">
        <v>1.8774999999999999</v>
      </c>
      <c r="Y188" s="169">
        <f>X188*K188</f>
        <v>6.7289599999999998</v>
      </c>
      <c r="Z188" s="169">
        <v>0</v>
      </c>
      <c r="AA188" s="170">
        <f>Z188*K188</f>
        <v>0</v>
      </c>
      <c r="AR188" s="16" t="s">
        <v>197</v>
      </c>
      <c r="AT188" s="16" t="s">
        <v>150</v>
      </c>
      <c r="AU188" s="16" t="s">
        <v>112</v>
      </c>
      <c r="AY188" s="16" t="s">
        <v>149</v>
      </c>
      <c r="BE188" s="108">
        <f>IF(U188="základní",N188,0)</f>
        <v>0</v>
      </c>
      <c r="BF188" s="108">
        <f>IF(U188="snížená",N188,0)</f>
        <v>0</v>
      </c>
      <c r="BG188" s="108">
        <f>IF(U188="zákl. přenesená",N188,0)</f>
        <v>0</v>
      </c>
      <c r="BH188" s="108">
        <f>IF(U188="sníž. přenesená",N188,0)</f>
        <v>0</v>
      </c>
      <c r="BI188" s="108">
        <f>IF(U188="nulová",N188,0)</f>
        <v>0</v>
      </c>
      <c r="BJ188" s="16" t="s">
        <v>23</v>
      </c>
      <c r="BK188" s="108">
        <f>ROUND(L188*K188,2)</f>
        <v>0</v>
      </c>
      <c r="BL188" s="16" t="s">
        <v>197</v>
      </c>
      <c r="BM188" s="16" t="s">
        <v>265</v>
      </c>
    </row>
    <row r="189" spans="2:65" s="10" customFormat="1" ht="22.5" customHeight="1" x14ac:dyDescent="0.3">
      <c r="B189" s="171"/>
      <c r="C189" s="172"/>
      <c r="D189" s="172"/>
      <c r="E189" s="173" t="s">
        <v>21</v>
      </c>
      <c r="F189" s="287" t="s">
        <v>266</v>
      </c>
      <c r="G189" s="284"/>
      <c r="H189" s="284"/>
      <c r="I189" s="284"/>
      <c r="J189" s="172"/>
      <c r="K189" s="174" t="s">
        <v>21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204</v>
      </c>
      <c r="AU189" s="178" t="s">
        <v>112</v>
      </c>
      <c r="AV189" s="10" t="s">
        <v>23</v>
      </c>
      <c r="AW189" s="10" t="s">
        <v>42</v>
      </c>
      <c r="AX189" s="10" t="s">
        <v>85</v>
      </c>
      <c r="AY189" s="178" t="s">
        <v>149</v>
      </c>
    </row>
    <row r="190" spans="2:65" s="11" customFormat="1" ht="22.5" customHeight="1" x14ac:dyDescent="0.3">
      <c r="B190" s="179"/>
      <c r="C190" s="180"/>
      <c r="D190" s="180"/>
      <c r="E190" s="181" t="s">
        <v>21</v>
      </c>
      <c r="F190" s="281" t="s">
        <v>267</v>
      </c>
      <c r="G190" s="282"/>
      <c r="H190" s="282"/>
      <c r="I190" s="282"/>
      <c r="J190" s="180"/>
      <c r="K190" s="182">
        <v>1.125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204</v>
      </c>
      <c r="AU190" s="186" t="s">
        <v>112</v>
      </c>
      <c r="AV190" s="11" t="s">
        <v>112</v>
      </c>
      <c r="AW190" s="11" t="s">
        <v>42</v>
      </c>
      <c r="AX190" s="11" t="s">
        <v>85</v>
      </c>
      <c r="AY190" s="186" t="s">
        <v>149</v>
      </c>
    </row>
    <row r="191" spans="2:65" s="11" customFormat="1" ht="22.5" customHeight="1" x14ac:dyDescent="0.3">
      <c r="B191" s="179"/>
      <c r="C191" s="180"/>
      <c r="D191" s="180"/>
      <c r="E191" s="181" t="s">
        <v>21</v>
      </c>
      <c r="F191" s="281" t="s">
        <v>268</v>
      </c>
      <c r="G191" s="282"/>
      <c r="H191" s="282"/>
      <c r="I191" s="282"/>
      <c r="J191" s="180"/>
      <c r="K191" s="182">
        <v>0.67500000000000004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204</v>
      </c>
      <c r="AU191" s="186" t="s">
        <v>112</v>
      </c>
      <c r="AV191" s="11" t="s">
        <v>112</v>
      </c>
      <c r="AW191" s="11" t="s">
        <v>42</v>
      </c>
      <c r="AX191" s="11" t="s">
        <v>85</v>
      </c>
      <c r="AY191" s="186" t="s">
        <v>149</v>
      </c>
    </row>
    <row r="192" spans="2:65" s="11" customFormat="1" ht="22.5" customHeight="1" x14ac:dyDescent="0.3">
      <c r="B192" s="179"/>
      <c r="C192" s="180"/>
      <c r="D192" s="180"/>
      <c r="E192" s="181" t="s">
        <v>21</v>
      </c>
      <c r="F192" s="281" t="s">
        <v>269</v>
      </c>
      <c r="G192" s="282"/>
      <c r="H192" s="282"/>
      <c r="I192" s="282"/>
      <c r="J192" s="180"/>
      <c r="K192" s="182">
        <v>1.1439999999999999</v>
      </c>
      <c r="L192" s="180"/>
      <c r="M192" s="180"/>
      <c r="N192" s="180"/>
      <c r="O192" s="180"/>
      <c r="P192" s="180"/>
      <c r="Q192" s="180"/>
      <c r="R192" s="183"/>
      <c r="T192" s="184"/>
      <c r="U192" s="180"/>
      <c r="V192" s="180"/>
      <c r="W192" s="180"/>
      <c r="X192" s="180"/>
      <c r="Y192" s="180"/>
      <c r="Z192" s="180"/>
      <c r="AA192" s="185"/>
      <c r="AT192" s="186" t="s">
        <v>204</v>
      </c>
      <c r="AU192" s="186" t="s">
        <v>112</v>
      </c>
      <c r="AV192" s="11" t="s">
        <v>112</v>
      </c>
      <c r="AW192" s="11" t="s">
        <v>42</v>
      </c>
      <c r="AX192" s="11" t="s">
        <v>85</v>
      </c>
      <c r="AY192" s="186" t="s">
        <v>149</v>
      </c>
    </row>
    <row r="193" spans="2:65" s="11" customFormat="1" ht="22.5" customHeight="1" x14ac:dyDescent="0.3">
      <c r="B193" s="179"/>
      <c r="C193" s="180"/>
      <c r="D193" s="180"/>
      <c r="E193" s="181" t="s">
        <v>21</v>
      </c>
      <c r="F193" s="281" t="s">
        <v>270</v>
      </c>
      <c r="G193" s="282"/>
      <c r="H193" s="282"/>
      <c r="I193" s="282"/>
      <c r="J193" s="180"/>
      <c r="K193" s="182">
        <v>0.64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204</v>
      </c>
      <c r="AU193" s="186" t="s">
        <v>112</v>
      </c>
      <c r="AV193" s="11" t="s">
        <v>112</v>
      </c>
      <c r="AW193" s="11" t="s">
        <v>42</v>
      </c>
      <c r="AX193" s="11" t="s">
        <v>85</v>
      </c>
      <c r="AY193" s="186" t="s">
        <v>149</v>
      </c>
    </row>
    <row r="194" spans="2:65" s="12" customFormat="1" ht="22.5" customHeight="1" x14ac:dyDescent="0.3">
      <c r="B194" s="187"/>
      <c r="C194" s="188"/>
      <c r="D194" s="188"/>
      <c r="E194" s="189" t="s">
        <v>21</v>
      </c>
      <c r="F194" s="285" t="s">
        <v>211</v>
      </c>
      <c r="G194" s="286"/>
      <c r="H194" s="286"/>
      <c r="I194" s="286"/>
      <c r="J194" s="188"/>
      <c r="K194" s="190">
        <v>3.5840000000000001</v>
      </c>
      <c r="L194" s="188"/>
      <c r="M194" s="188"/>
      <c r="N194" s="188"/>
      <c r="O194" s="188"/>
      <c r="P194" s="188"/>
      <c r="Q194" s="188"/>
      <c r="R194" s="191"/>
      <c r="T194" s="192"/>
      <c r="U194" s="188"/>
      <c r="V194" s="188"/>
      <c r="W194" s="188"/>
      <c r="X194" s="188"/>
      <c r="Y194" s="188"/>
      <c r="Z194" s="188"/>
      <c r="AA194" s="193"/>
      <c r="AT194" s="194" t="s">
        <v>204</v>
      </c>
      <c r="AU194" s="194" t="s">
        <v>112</v>
      </c>
      <c r="AV194" s="12" t="s">
        <v>197</v>
      </c>
      <c r="AW194" s="12" t="s">
        <v>42</v>
      </c>
      <c r="AX194" s="12" t="s">
        <v>23</v>
      </c>
      <c r="AY194" s="194" t="s">
        <v>149</v>
      </c>
    </row>
    <row r="195" spans="2:65" s="1" customFormat="1" ht="31.5" customHeight="1" x14ac:dyDescent="0.3">
      <c r="B195" s="33"/>
      <c r="C195" s="164" t="s">
        <v>271</v>
      </c>
      <c r="D195" s="164" t="s">
        <v>150</v>
      </c>
      <c r="E195" s="165" t="s">
        <v>272</v>
      </c>
      <c r="F195" s="253" t="s">
        <v>273</v>
      </c>
      <c r="G195" s="254"/>
      <c r="H195" s="254"/>
      <c r="I195" s="254"/>
      <c r="J195" s="166" t="s">
        <v>274</v>
      </c>
      <c r="K195" s="167">
        <v>69.290000000000006</v>
      </c>
      <c r="L195" s="255">
        <v>0</v>
      </c>
      <c r="M195" s="254"/>
      <c r="N195" s="256">
        <f>ROUND(L195*K195,2)</f>
        <v>0</v>
      </c>
      <c r="O195" s="254"/>
      <c r="P195" s="254"/>
      <c r="Q195" s="254"/>
      <c r="R195" s="35"/>
      <c r="T195" s="168" t="s">
        <v>21</v>
      </c>
      <c r="U195" s="42" t="s">
        <v>50</v>
      </c>
      <c r="V195" s="34"/>
      <c r="W195" s="169">
        <f>V195*K195</f>
        <v>0</v>
      </c>
      <c r="X195" s="169">
        <v>0.20674000000000001</v>
      </c>
      <c r="Y195" s="169">
        <f>X195*K195</f>
        <v>14.325014600000001</v>
      </c>
      <c r="Z195" s="169">
        <v>0</v>
      </c>
      <c r="AA195" s="170">
        <f>Z195*K195</f>
        <v>0</v>
      </c>
      <c r="AR195" s="16" t="s">
        <v>197</v>
      </c>
      <c r="AT195" s="16" t="s">
        <v>150</v>
      </c>
      <c r="AU195" s="16" t="s">
        <v>112</v>
      </c>
      <c r="AY195" s="16" t="s">
        <v>149</v>
      </c>
      <c r="BE195" s="108">
        <f>IF(U195="základní",N195,0)</f>
        <v>0</v>
      </c>
      <c r="BF195" s="108">
        <f>IF(U195="snížená",N195,0)</f>
        <v>0</v>
      </c>
      <c r="BG195" s="108">
        <f>IF(U195="zákl. přenesená",N195,0)</f>
        <v>0</v>
      </c>
      <c r="BH195" s="108">
        <f>IF(U195="sníž. přenesená",N195,0)</f>
        <v>0</v>
      </c>
      <c r="BI195" s="108">
        <f>IF(U195="nulová",N195,0)</f>
        <v>0</v>
      </c>
      <c r="BJ195" s="16" t="s">
        <v>23</v>
      </c>
      <c r="BK195" s="108">
        <f>ROUND(L195*K195,2)</f>
        <v>0</v>
      </c>
      <c r="BL195" s="16" t="s">
        <v>197</v>
      </c>
      <c r="BM195" s="16" t="s">
        <v>275</v>
      </c>
    </row>
    <row r="196" spans="2:65" s="10" customFormat="1" ht="22.5" customHeight="1" x14ac:dyDescent="0.3">
      <c r="B196" s="171"/>
      <c r="C196" s="172"/>
      <c r="D196" s="172"/>
      <c r="E196" s="173" t="s">
        <v>21</v>
      </c>
      <c r="F196" s="287" t="s">
        <v>266</v>
      </c>
      <c r="G196" s="284"/>
      <c r="H196" s="284"/>
      <c r="I196" s="284"/>
      <c r="J196" s="172"/>
      <c r="K196" s="174" t="s">
        <v>21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204</v>
      </c>
      <c r="AU196" s="178" t="s">
        <v>112</v>
      </c>
      <c r="AV196" s="10" t="s">
        <v>23</v>
      </c>
      <c r="AW196" s="10" t="s">
        <v>42</v>
      </c>
      <c r="AX196" s="10" t="s">
        <v>85</v>
      </c>
      <c r="AY196" s="178" t="s">
        <v>149</v>
      </c>
    </row>
    <row r="197" spans="2:65" s="11" customFormat="1" ht="22.5" customHeight="1" x14ac:dyDescent="0.3">
      <c r="B197" s="179"/>
      <c r="C197" s="180"/>
      <c r="D197" s="180"/>
      <c r="E197" s="181" t="s">
        <v>21</v>
      </c>
      <c r="F197" s="281" t="s">
        <v>276</v>
      </c>
      <c r="G197" s="282"/>
      <c r="H197" s="282"/>
      <c r="I197" s="282"/>
      <c r="J197" s="180"/>
      <c r="K197" s="182">
        <v>13.813000000000001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204</v>
      </c>
      <c r="AU197" s="186" t="s">
        <v>112</v>
      </c>
      <c r="AV197" s="11" t="s">
        <v>112</v>
      </c>
      <c r="AW197" s="11" t="s">
        <v>42</v>
      </c>
      <c r="AX197" s="11" t="s">
        <v>85</v>
      </c>
      <c r="AY197" s="186" t="s">
        <v>149</v>
      </c>
    </row>
    <row r="198" spans="2:65" s="11" customFormat="1" ht="22.5" customHeight="1" x14ac:dyDescent="0.3">
      <c r="B198" s="179"/>
      <c r="C198" s="180"/>
      <c r="D198" s="180"/>
      <c r="E198" s="181" t="s">
        <v>21</v>
      </c>
      <c r="F198" s="281" t="s">
        <v>277</v>
      </c>
      <c r="G198" s="282"/>
      <c r="H198" s="282"/>
      <c r="I198" s="282"/>
      <c r="J198" s="180"/>
      <c r="K198" s="182">
        <v>4.633</v>
      </c>
      <c r="L198" s="180"/>
      <c r="M198" s="180"/>
      <c r="N198" s="180"/>
      <c r="O198" s="180"/>
      <c r="P198" s="180"/>
      <c r="Q198" s="180"/>
      <c r="R198" s="183"/>
      <c r="T198" s="184"/>
      <c r="U198" s="180"/>
      <c r="V198" s="180"/>
      <c r="W198" s="180"/>
      <c r="X198" s="180"/>
      <c r="Y198" s="180"/>
      <c r="Z198" s="180"/>
      <c r="AA198" s="185"/>
      <c r="AT198" s="186" t="s">
        <v>204</v>
      </c>
      <c r="AU198" s="186" t="s">
        <v>112</v>
      </c>
      <c r="AV198" s="11" t="s">
        <v>112</v>
      </c>
      <c r="AW198" s="11" t="s">
        <v>42</v>
      </c>
      <c r="AX198" s="11" t="s">
        <v>85</v>
      </c>
      <c r="AY198" s="186" t="s">
        <v>149</v>
      </c>
    </row>
    <row r="199" spans="2:65" s="10" customFormat="1" ht="22.5" customHeight="1" x14ac:dyDescent="0.3">
      <c r="B199" s="171"/>
      <c r="C199" s="172"/>
      <c r="D199" s="172"/>
      <c r="E199" s="173" t="s">
        <v>21</v>
      </c>
      <c r="F199" s="283" t="s">
        <v>278</v>
      </c>
      <c r="G199" s="284"/>
      <c r="H199" s="284"/>
      <c r="I199" s="284"/>
      <c r="J199" s="172"/>
      <c r="K199" s="174" t="s">
        <v>21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204</v>
      </c>
      <c r="AU199" s="178" t="s">
        <v>112</v>
      </c>
      <c r="AV199" s="10" t="s">
        <v>23</v>
      </c>
      <c r="AW199" s="10" t="s">
        <v>42</v>
      </c>
      <c r="AX199" s="10" t="s">
        <v>85</v>
      </c>
      <c r="AY199" s="178" t="s">
        <v>149</v>
      </c>
    </row>
    <row r="200" spans="2:65" s="11" customFormat="1" ht="22.5" customHeight="1" x14ac:dyDescent="0.3">
      <c r="B200" s="179"/>
      <c r="C200" s="180"/>
      <c r="D200" s="180"/>
      <c r="E200" s="181" t="s">
        <v>21</v>
      </c>
      <c r="F200" s="281" t="s">
        <v>279</v>
      </c>
      <c r="G200" s="282"/>
      <c r="H200" s="282"/>
      <c r="I200" s="282"/>
      <c r="J200" s="180"/>
      <c r="K200" s="182">
        <v>13.243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204</v>
      </c>
      <c r="AU200" s="186" t="s">
        <v>112</v>
      </c>
      <c r="AV200" s="11" t="s">
        <v>112</v>
      </c>
      <c r="AW200" s="11" t="s">
        <v>42</v>
      </c>
      <c r="AX200" s="11" t="s">
        <v>85</v>
      </c>
      <c r="AY200" s="186" t="s">
        <v>149</v>
      </c>
    </row>
    <row r="201" spans="2:65" s="11" customFormat="1" ht="22.5" customHeight="1" x14ac:dyDescent="0.3">
      <c r="B201" s="179"/>
      <c r="C201" s="180"/>
      <c r="D201" s="180"/>
      <c r="E201" s="181" t="s">
        <v>21</v>
      </c>
      <c r="F201" s="281" t="s">
        <v>280</v>
      </c>
      <c r="G201" s="282"/>
      <c r="H201" s="282"/>
      <c r="I201" s="282"/>
      <c r="J201" s="180"/>
      <c r="K201" s="182">
        <v>25.452999999999999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204</v>
      </c>
      <c r="AU201" s="186" t="s">
        <v>112</v>
      </c>
      <c r="AV201" s="11" t="s">
        <v>112</v>
      </c>
      <c r="AW201" s="11" t="s">
        <v>42</v>
      </c>
      <c r="AX201" s="11" t="s">
        <v>85</v>
      </c>
      <c r="AY201" s="186" t="s">
        <v>149</v>
      </c>
    </row>
    <row r="202" spans="2:65" s="11" customFormat="1" ht="22.5" customHeight="1" x14ac:dyDescent="0.3">
      <c r="B202" s="179"/>
      <c r="C202" s="180"/>
      <c r="D202" s="180"/>
      <c r="E202" s="181" t="s">
        <v>21</v>
      </c>
      <c r="F202" s="281" t="s">
        <v>281</v>
      </c>
      <c r="G202" s="282"/>
      <c r="H202" s="282"/>
      <c r="I202" s="282"/>
      <c r="J202" s="180"/>
      <c r="K202" s="182">
        <v>10.4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204</v>
      </c>
      <c r="AU202" s="186" t="s">
        <v>112</v>
      </c>
      <c r="AV202" s="11" t="s">
        <v>112</v>
      </c>
      <c r="AW202" s="11" t="s">
        <v>42</v>
      </c>
      <c r="AX202" s="11" t="s">
        <v>85</v>
      </c>
      <c r="AY202" s="186" t="s">
        <v>149</v>
      </c>
    </row>
    <row r="203" spans="2:65" s="11" customFormat="1" ht="22.5" customHeight="1" x14ac:dyDescent="0.3">
      <c r="B203" s="179"/>
      <c r="C203" s="180"/>
      <c r="D203" s="180"/>
      <c r="E203" s="181" t="s">
        <v>21</v>
      </c>
      <c r="F203" s="281" t="s">
        <v>282</v>
      </c>
      <c r="G203" s="282"/>
      <c r="H203" s="282"/>
      <c r="I203" s="282"/>
      <c r="J203" s="180"/>
      <c r="K203" s="182">
        <v>1.748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204</v>
      </c>
      <c r="AU203" s="186" t="s">
        <v>112</v>
      </c>
      <c r="AV203" s="11" t="s">
        <v>112</v>
      </c>
      <c r="AW203" s="11" t="s">
        <v>42</v>
      </c>
      <c r="AX203" s="11" t="s">
        <v>85</v>
      </c>
      <c r="AY203" s="186" t="s">
        <v>149</v>
      </c>
    </row>
    <row r="204" spans="2:65" s="12" customFormat="1" ht="22.5" customHeight="1" x14ac:dyDescent="0.3">
      <c r="B204" s="187"/>
      <c r="C204" s="188"/>
      <c r="D204" s="188"/>
      <c r="E204" s="189" t="s">
        <v>21</v>
      </c>
      <c r="F204" s="285" t="s">
        <v>211</v>
      </c>
      <c r="G204" s="286"/>
      <c r="H204" s="286"/>
      <c r="I204" s="286"/>
      <c r="J204" s="188"/>
      <c r="K204" s="190">
        <v>69.290000000000006</v>
      </c>
      <c r="L204" s="188"/>
      <c r="M204" s="188"/>
      <c r="N204" s="188"/>
      <c r="O204" s="188"/>
      <c r="P204" s="188"/>
      <c r="Q204" s="188"/>
      <c r="R204" s="191"/>
      <c r="T204" s="192"/>
      <c r="U204" s="188"/>
      <c r="V204" s="188"/>
      <c r="W204" s="188"/>
      <c r="X204" s="188"/>
      <c r="Y204" s="188"/>
      <c r="Z204" s="188"/>
      <c r="AA204" s="193"/>
      <c r="AT204" s="194" t="s">
        <v>204</v>
      </c>
      <c r="AU204" s="194" t="s">
        <v>112</v>
      </c>
      <c r="AV204" s="12" t="s">
        <v>197</v>
      </c>
      <c r="AW204" s="12" t="s">
        <v>42</v>
      </c>
      <c r="AX204" s="12" t="s">
        <v>23</v>
      </c>
      <c r="AY204" s="194" t="s">
        <v>149</v>
      </c>
    </row>
    <row r="205" spans="2:65" s="1" customFormat="1" ht="44.25" customHeight="1" x14ac:dyDescent="0.3">
      <c r="B205" s="33"/>
      <c r="C205" s="164" t="s">
        <v>9</v>
      </c>
      <c r="D205" s="164" t="s">
        <v>150</v>
      </c>
      <c r="E205" s="165" t="s">
        <v>283</v>
      </c>
      <c r="F205" s="253" t="s">
        <v>284</v>
      </c>
      <c r="G205" s="254"/>
      <c r="H205" s="254"/>
      <c r="I205" s="254"/>
      <c r="J205" s="166" t="s">
        <v>274</v>
      </c>
      <c r="K205" s="167">
        <v>100.286</v>
      </c>
      <c r="L205" s="255">
        <v>0</v>
      </c>
      <c r="M205" s="254"/>
      <c r="N205" s="256">
        <f>ROUND(L205*K205,2)</f>
        <v>0</v>
      </c>
      <c r="O205" s="254"/>
      <c r="P205" s="254"/>
      <c r="Q205" s="254"/>
      <c r="R205" s="35"/>
      <c r="T205" s="168" t="s">
        <v>21</v>
      </c>
      <c r="U205" s="42" t="s">
        <v>50</v>
      </c>
      <c r="V205" s="34"/>
      <c r="W205" s="169">
        <f>V205*K205</f>
        <v>0</v>
      </c>
      <c r="X205" s="169">
        <v>0.34075</v>
      </c>
      <c r="Y205" s="169">
        <f>X205*K205</f>
        <v>34.172454500000001</v>
      </c>
      <c r="Z205" s="169">
        <v>0</v>
      </c>
      <c r="AA205" s="170">
        <f>Z205*K205</f>
        <v>0</v>
      </c>
      <c r="AR205" s="16" t="s">
        <v>197</v>
      </c>
      <c r="AT205" s="16" t="s">
        <v>150</v>
      </c>
      <c r="AU205" s="16" t="s">
        <v>112</v>
      </c>
      <c r="AY205" s="16" t="s">
        <v>149</v>
      </c>
      <c r="BE205" s="108">
        <f>IF(U205="základní",N205,0)</f>
        <v>0</v>
      </c>
      <c r="BF205" s="108">
        <f>IF(U205="snížená",N205,0)</f>
        <v>0</v>
      </c>
      <c r="BG205" s="108">
        <f>IF(U205="zákl. přenesená",N205,0)</f>
        <v>0</v>
      </c>
      <c r="BH205" s="108">
        <f>IF(U205="sníž. přenesená",N205,0)</f>
        <v>0</v>
      </c>
      <c r="BI205" s="108">
        <f>IF(U205="nulová",N205,0)</f>
        <v>0</v>
      </c>
      <c r="BJ205" s="16" t="s">
        <v>23</v>
      </c>
      <c r="BK205" s="108">
        <f>ROUND(L205*K205,2)</f>
        <v>0</v>
      </c>
      <c r="BL205" s="16" t="s">
        <v>197</v>
      </c>
      <c r="BM205" s="16" t="s">
        <v>285</v>
      </c>
    </row>
    <row r="206" spans="2:65" s="10" customFormat="1" ht="22.5" customHeight="1" x14ac:dyDescent="0.3">
      <c r="B206" s="171"/>
      <c r="C206" s="172"/>
      <c r="D206" s="172"/>
      <c r="E206" s="173" t="s">
        <v>21</v>
      </c>
      <c r="F206" s="287" t="s">
        <v>278</v>
      </c>
      <c r="G206" s="284"/>
      <c r="H206" s="284"/>
      <c r="I206" s="284"/>
      <c r="J206" s="172"/>
      <c r="K206" s="174" t="s">
        <v>21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204</v>
      </c>
      <c r="AU206" s="178" t="s">
        <v>112</v>
      </c>
      <c r="AV206" s="10" t="s">
        <v>23</v>
      </c>
      <c r="AW206" s="10" t="s">
        <v>42</v>
      </c>
      <c r="AX206" s="10" t="s">
        <v>85</v>
      </c>
      <c r="AY206" s="178" t="s">
        <v>149</v>
      </c>
    </row>
    <row r="207" spans="2:65" s="11" customFormat="1" ht="22.5" customHeight="1" x14ac:dyDescent="0.3">
      <c r="B207" s="179"/>
      <c r="C207" s="180"/>
      <c r="D207" s="180"/>
      <c r="E207" s="181" t="s">
        <v>21</v>
      </c>
      <c r="F207" s="281" t="s">
        <v>286</v>
      </c>
      <c r="G207" s="282"/>
      <c r="H207" s="282"/>
      <c r="I207" s="282"/>
      <c r="J207" s="180"/>
      <c r="K207" s="182">
        <v>43.2</v>
      </c>
      <c r="L207" s="180"/>
      <c r="M207" s="180"/>
      <c r="N207" s="180"/>
      <c r="O207" s="180"/>
      <c r="P207" s="180"/>
      <c r="Q207" s="180"/>
      <c r="R207" s="183"/>
      <c r="T207" s="184"/>
      <c r="U207" s="180"/>
      <c r="V207" s="180"/>
      <c r="W207" s="180"/>
      <c r="X207" s="180"/>
      <c r="Y207" s="180"/>
      <c r="Z207" s="180"/>
      <c r="AA207" s="185"/>
      <c r="AT207" s="186" t="s">
        <v>204</v>
      </c>
      <c r="AU207" s="186" t="s">
        <v>112</v>
      </c>
      <c r="AV207" s="11" t="s">
        <v>112</v>
      </c>
      <c r="AW207" s="11" t="s">
        <v>42</v>
      </c>
      <c r="AX207" s="11" t="s">
        <v>85</v>
      </c>
      <c r="AY207" s="186" t="s">
        <v>149</v>
      </c>
    </row>
    <row r="208" spans="2:65" s="10" customFormat="1" ht="22.5" customHeight="1" x14ac:dyDescent="0.3">
      <c r="B208" s="171"/>
      <c r="C208" s="172"/>
      <c r="D208" s="172"/>
      <c r="E208" s="173" t="s">
        <v>21</v>
      </c>
      <c r="F208" s="283" t="s">
        <v>287</v>
      </c>
      <c r="G208" s="284"/>
      <c r="H208" s="284"/>
      <c r="I208" s="284"/>
      <c r="J208" s="172"/>
      <c r="K208" s="174" t="s">
        <v>21</v>
      </c>
      <c r="L208" s="172"/>
      <c r="M208" s="172"/>
      <c r="N208" s="172"/>
      <c r="O208" s="172"/>
      <c r="P208" s="172"/>
      <c r="Q208" s="172"/>
      <c r="R208" s="175"/>
      <c r="T208" s="176"/>
      <c r="U208" s="172"/>
      <c r="V208" s="172"/>
      <c r="W208" s="172"/>
      <c r="X208" s="172"/>
      <c r="Y208" s="172"/>
      <c r="Z208" s="172"/>
      <c r="AA208" s="177"/>
      <c r="AT208" s="178" t="s">
        <v>204</v>
      </c>
      <c r="AU208" s="178" t="s">
        <v>112</v>
      </c>
      <c r="AV208" s="10" t="s">
        <v>23</v>
      </c>
      <c r="AW208" s="10" t="s">
        <v>42</v>
      </c>
      <c r="AX208" s="10" t="s">
        <v>85</v>
      </c>
      <c r="AY208" s="178" t="s">
        <v>149</v>
      </c>
    </row>
    <row r="209" spans="2:65" s="11" customFormat="1" ht="22.5" customHeight="1" x14ac:dyDescent="0.3">
      <c r="B209" s="179"/>
      <c r="C209" s="180"/>
      <c r="D209" s="180"/>
      <c r="E209" s="181" t="s">
        <v>21</v>
      </c>
      <c r="F209" s="281" t="s">
        <v>288</v>
      </c>
      <c r="G209" s="282"/>
      <c r="H209" s="282"/>
      <c r="I209" s="282"/>
      <c r="J209" s="180"/>
      <c r="K209" s="182">
        <v>9.8740000000000006</v>
      </c>
      <c r="L209" s="180"/>
      <c r="M209" s="180"/>
      <c r="N209" s="180"/>
      <c r="O209" s="180"/>
      <c r="P209" s="180"/>
      <c r="Q209" s="180"/>
      <c r="R209" s="183"/>
      <c r="T209" s="184"/>
      <c r="U209" s="180"/>
      <c r="V209" s="180"/>
      <c r="W209" s="180"/>
      <c r="X209" s="180"/>
      <c r="Y209" s="180"/>
      <c r="Z209" s="180"/>
      <c r="AA209" s="185"/>
      <c r="AT209" s="186" t="s">
        <v>204</v>
      </c>
      <c r="AU209" s="186" t="s">
        <v>112</v>
      </c>
      <c r="AV209" s="11" t="s">
        <v>112</v>
      </c>
      <c r="AW209" s="11" t="s">
        <v>42</v>
      </c>
      <c r="AX209" s="11" t="s">
        <v>85</v>
      </c>
      <c r="AY209" s="186" t="s">
        <v>149</v>
      </c>
    </row>
    <row r="210" spans="2:65" s="10" customFormat="1" ht="22.5" customHeight="1" x14ac:dyDescent="0.3">
      <c r="B210" s="171"/>
      <c r="C210" s="172"/>
      <c r="D210" s="172"/>
      <c r="E210" s="173" t="s">
        <v>21</v>
      </c>
      <c r="F210" s="283" t="s">
        <v>289</v>
      </c>
      <c r="G210" s="284"/>
      <c r="H210" s="284"/>
      <c r="I210" s="284"/>
      <c r="J210" s="172"/>
      <c r="K210" s="174" t="s">
        <v>21</v>
      </c>
      <c r="L210" s="172"/>
      <c r="M210" s="172"/>
      <c r="N210" s="172"/>
      <c r="O210" s="172"/>
      <c r="P210" s="172"/>
      <c r="Q210" s="172"/>
      <c r="R210" s="175"/>
      <c r="T210" s="176"/>
      <c r="U210" s="172"/>
      <c r="V210" s="172"/>
      <c r="W210" s="172"/>
      <c r="X210" s="172"/>
      <c r="Y210" s="172"/>
      <c r="Z210" s="172"/>
      <c r="AA210" s="177"/>
      <c r="AT210" s="178" t="s">
        <v>204</v>
      </c>
      <c r="AU210" s="178" t="s">
        <v>112</v>
      </c>
      <c r="AV210" s="10" t="s">
        <v>23</v>
      </c>
      <c r="AW210" s="10" t="s">
        <v>42</v>
      </c>
      <c r="AX210" s="10" t="s">
        <v>85</v>
      </c>
      <c r="AY210" s="178" t="s">
        <v>149</v>
      </c>
    </row>
    <row r="211" spans="2:65" s="11" customFormat="1" ht="22.5" customHeight="1" x14ac:dyDescent="0.3">
      <c r="B211" s="179"/>
      <c r="C211" s="180"/>
      <c r="D211" s="180"/>
      <c r="E211" s="181" t="s">
        <v>21</v>
      </c>
      <c r="F211" s="281" t="s">
        <v>290</v>
      </c>
      <c r="G211" s="282"/>
      <c r="H211" s="282"/>
      <c r="I211" s="282"/>
      <c r="J211" s="180"/>
      <c r="K211" s="182">
        <v>46.42</v>
      </c>
      <c r="L211" s="180"/>
      <c r="M211" s="180"/>
      <c r="N211" s="180"/>
      <c r="O211" s="180"/>
      <c r="P211" s="180"/>
      <c r="Q211" s="180"/>
      <c r="R211" s="183"/>
      <c r="T211" s="184"/>
      <c r="U211" s="180"/>
      <c r="V211" s="180"/>
      <c r="W211" s="180"/>
      <c r="X211" s="180"/>
      <c r="Y211" s="180"/>
      <c r="Z211" s="180"/>
      <c r="AA211" s="185"/>
      <c r="AT211" s="186" t="s">
        <v>204</v>
      </c>
      <c r="AU211" s="186" t="s">
        <v>112</v>
      </c>
      <c r="AV211" s="11" t="s">
        <v>112</v>
      </c>
      <c r="AW211" s="11" t="s">
        <v>42</v>
      </c>
      <c r="AX211" s="11" t="s">
        <v>85</v>
      </c>
      <c r="AY211" s="186" t="s">
        <v>149</v>
      </c>
    </row>
    <row r="212" spans="2:65" s="11" customFormat="1" ht="22.5" customHeight="1" x14ac:dyDescent="0.3">
      <c r="B212" s="179"/>
      <c r="C212" s="180"/>
      <c r="D212" s="180"/>
      <c r="E212" s="181" t="s">
        <v>21</v>
      </c>
      <c r="F212" s="281" t="s">
        <v>291</v>
      </c>
      <c r="G212" s="282"/>
      <c r="H212" s="282"/>
      <c r="I212" s="282"/>
      <c r="J212" s="180"/>
      <c r="K212" s="182">
        <v>-3.96</v>
      </c>
      <c r="L212" s="180"/>
      <c r="M212" s="180"/>
      <c r="N212" s="180"/>
      <c r="O212" s="180"/>
      <c r="P212" s="180"/>
      <c r="Q212" s="180"/>
      <c r="R212" s="183"/>
      <c r="T212" s="184"/>
      <c r="U212" s="180"/>
      <c r="V212" s="180"/>
      <c r="W212" s="180"/>
      <c r="X212" s="180"/>
      <c r="Y212" s="180"/>
      <c r="Z212" s="180"/>
      <c r="AA212" s="185"/>
      <c r="AT212" s="186" t="s">
        <v>204</v>
      </c>
      <c r="AU212" s="186" t="s">
        <v>112</v>
      </c>
      <c r="AV212" s="11" t="s">
        <v>112</v>
      </c>
      <c r="AW212" s="11" t="s">
        <v>42</v>
      </c>
      <c r="AX212" s="11" t="s">
        <v>85</v>
      </c>
      <c r="AY212" s="186" t="s">
        <v>149</v>
      </c>
    </row>
    <row r="213" spans="2:65" s="11" customFormat="1" ht="22.5" customHeight="1" x14ac:dyDescent="0.3">
      <c r="B213" s="179"/>
      <c r="C213" s="180"/>
      <c r="D213" s="180"/>
      <c r="E213" s="181" t="s">
        <v>21</v>
      </c>
      <c r="F213" s="281" t="s">
        <v>292</v>
      </c>
      <c r="G213" s="282"/>
      <c r="H213" s="282"/>
      <c r="I213" s="282"/>
      <c r="J213" s="180"/>
      <c r="K213" s="182">
        <v>7.2720000000000002</v>
      </c>
      <c r="L213" s="180"/>
      <c r="M213" s="180"/>
      <c r="N213" s="180"/>
      <c r="O213" s="180"/>
      <c r="P213" s="180"/>
      <c r="Q213" s="180"/>
      <c r="R213" s="183"/>
      <c r="T213" s="184"/>
      <c r="U213" s="180"/>
      <c r="V213" s="180"/>
      <c r="W213" s="180"/>
      <c r="X213" s="180"/>
      <c r="Y213" s="180"/>
      <c r="Z213" s="180"/>
      <c r="AA213" s="185"/>
      <c r="AT213" s="186" t="s">
        <v>204</v>
      </c>
      <c r="AU213" s="186" t="s">
        <v>112</v>
      </c>
      <c r="AV213" s="11" t="s">
        <v>112</v>
      </c>
      <c r="AW213" s="11" t="s">
        <v>42</v>
      </c>
      <c r="AX213" s="11" t="s">
        <v>85</v>
      </c>
      <c r="AY213" s="186" t="s">
        <v>149</v>
      </c>
    </row>
    <row r="214" spans="2:65" s="11" customFormat="1" ht="22.5" customHeight="1" x14ac:dyDescent="0.3">
      <c r="B214" s="179"/>
      <c r="C214" s="180"/>
      <c r="D214" s="180"/>
      <c r="E214" s="181" t="s">
        <v>21</v>
      </c>
      <c r="F214" s="281" t="s">
        <v>293</v>
      </c>
      <c r="G214" s="282"/>
      <c r="H214" s="282"/>
      <c r="I214" s="282"/>
      <c r="J214" s="180"/>
      <c r="K214" s="182">
        <v>-2.52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204</v>
      </c>
      <c r="AU214" s="186" t="s">
        <v>112</v>
      </c>
      <c r="AV214" s="11" t="s">
        <v>112</v>
      </c>
      <c r="AW214" s="11" t="s">
        <v>42</v>
      </c>
      <c r="AX214" s="11" t="s">
        <v>85</v>
      </c>
      <c r="AY214" s="186" t="s">
        <v>149</v>
      </c>
    </row>
    <row r="215" spans="2:65" s="12" customFormat="1" ht="22.5" customHeight="1" x14ac:dyDescent="0.3">
      <c r="B215" s="187"/>
      <c r="C215" s="188"/>
      <c r="D215" s="188"/>
      <c r="E215" s="189" t="s">
        <v>21</v>
      </c>
      <c r="F215" s="285" t="s">
        <v>211</v>
      </c>
      <c r="G215" s="286"/>
      <c r="H215" s="286"/>
      <c r="I215" s="286"/>
      <c r="J215" s="188"/>
      <c r="K215" s="190">
        <v>100.286</v>
      </c>
      <c r="L215" s="188"/>
      <c r="M215" s="188"/>
      <c r="N215" s="188"/>
      <c r="O215" s="188"/>
      <c r="P215" s="188"/>
      <c r="Q215" s="188"/>
      <c r="R215" s="191"/>
      <c r="T215" s="192"/>
      <c r="U215" s="188"/>
      <c r="V215" s="188"/>
      <c r="W215" s="188"/>
      <c r="X215" s="188"/>
      <c r="Y215" s="188"/>
      <c r="Z215" s="188"/>
      <c r="AA215" s="193"/>
      <c r="AT215" s="194" t="s">
        <v>204</v>
      </c>
      <c r="AU215" s="194" t="s">
        <v>112</v>
      </c>
      <c r="AV215" s="12" t="s">
        <v>197</v>
      </c>
      <c r="AW215" s="12" t="s">
        <v>42</v>
      </c>
      <c r="AX215" s="12" t="s">
        <v>23</v>
      </c>
      <c r="AY215" s="194" t="s">
        <v>149</v>
      </c>
    </row>
    <row r="216" spans="2:65" s="1" customFormat="1" ht="44.25" customHeight="1" x14ac:dyDescent="0.3">
      <c r="B216" s="33"/>
      <c r="C216" s="164" t="s">
        <v>294</v>
      </c>
      <c r="D216" s="164" t="s">
        <v>150</v>
      </c>
      <c r="E216" s="165" t="s">
        <v>295</v>
      </c>
      <c r="F216" s="253" t="s">
        <v>296</v>
      </c>
      <c r="G216" s="254"/>
      <c r="H216" s="254"/>
      <c r="I216" s="254"/>
      <c r="J216" s="166" t="s">
        <v>297</v>
      </c>
      <c r="K216" s="167">
        <v>1</v>
      </c>
      <c r="L216" s="255">
        <v>0</v>
      </c>
      <c r="M216" s="254"/>
      <c r="N216" s="256">
        <f>ROUND(L216*K216,2)</f>
        <v>0</v>
      </c>
      <c r="O216" s="254"/>
      <c r="P216" s="254"/>
      <c r="Q216" s="254"/>
      <c r="R216" s="35"/>
      <c r="T216" s="168" t="s">
        <v>21</v>
      </c>
      <c r="U216" s="42" t="s">
        <v>50</v>
      </c>
      <c r="V216" s="34"/>
      <c r="W216" s="169">
        <f>V216*K216</f>
        <v>0</v>
      </c>
      <c r="X216" s="169">
        <v>0.62207999999999997</v>
      </c>
      <c r="Y216" s="169">
        <f>X216*K216</f>
        <v>0.62207999999999997</v>
      </c>
      <c r="Z216" s="169">
        <v>0</v>
      </c>
      <c r="AA216" s="170">
        <f>Z216*K216</f>
        <v>0</v>
      </c>
      <c r="AR216" s="16" t="s">
        <v>197</v>
      </c>
      <c r="AT216" s="16" t="s">
        <v>150</v>
      </c>
      <c r="AU216" s="16" t="s">
        <v>112</v>
      </c>
      <c r="AY216" s="16" t="s">
        <v>149</v>
      </c>
      <c r="BE216" s="108">
        <f>IF(U216="základní",N216,0)</f>
        <v>0</v>
      </c>
      <c r="BF216" s="108">
        <f>IF(U216="snížená",N216,0)</f>
        <v>0</v>
      </c>
      <c r="BG216" s="108">
        <f>IF(U216="zákl. přenesená",N216,0)</f>
        <v>0</v>
      </c>
      <c r="BH216" s="108">
        <f>IF(U216="sníž. přenesená",N216,0)</f>
        <v>0</v>
      </c>
      <c r="BI216" s="108">
        <f>IF(U216="nulová",N216,0)</f>
        <v>0</v>
      </c>
      <c r="BJ216" s="16" t="s">
        <v>23</v>
      </c>
      <c r="BK216" s="108">
        <f>ROUND(L216*K216,2)</f>
        <v>0</v>
      </c>
      <c r="BL216" s="16" t="s">
        <v>197</v>
      </c>
      <c r="BM216" s="16" t="s">
        <v>298</v>
      </c>
    </row>
    <row r="217" spans="2:65" s="1" customFormat="1" ht="44.25" customHeight="1" x14ac:dyDescent="0.3">
      <c r="B217" s="33"/>
      <c r="C217" s="164" t="s">
        <v>299</v>
      </c>
      <c r="D217" s="164" t="s">
        <v>150</v>
      </c>
      <c r="E217" s="165" t="s">
        <v>300</v>
      </c>
      <c r="F217" s="253" t="s">
        <v>301</v>
      </c>
      <c r="G217" s="254"/>
      <c r="H217" s="254"/>
      <c r="I217" s="254"/>
      <c r="J217" s="166" t="s">
        <v>254</v>
      </c>
      <c r="K217" s="167">
        <v>11</v>
      </c>
      <c r="L217" s="255">
        <v>0</v>
      </c>
      <c r="M217" s="254"/>
      <c r="N217" s="256">
        <f>ROUND(L217*K217,2)</f>
        <v>0</v>
      </c>
      <c r="O217" s="254"/>
      <c r="P217" s="254"/>
      <c r="Q217" s="254"/>
      <c r="R217" s="35"/>
      <c r="T217" s="168" t="s">
        <v>21</v>
      </c>
      <c r="U217" s="42" t="s">
        <v>50</v>
      </c>
      <c r="V217" s="34"/>
      <c r="W217" s="169">
        <f>V217*K217</f>
        <v>0</v>
      </c>
      <c r="X217" s="169">
        <v>0.19356000000000001</v>
      </c>
      <c r="Y217" s="169">
        <f>X217*K217</f>
        <v>2.1291600000000002</v>
      </c>
      <c r="Z217" s="169">
        <v>0</v>
      </c>
      <c r="AA217" s="170">
        <f>Z217*K217</f>
        <v>0</v>
      </c>
      <c r="AR217" s="16" t="s">
        <v>197</v>
      </c>
      <c r="AT217" s="16" t="s">
        <v>150</v>
      </c>
      <c r="AU217" s="16" t="s">
        <v>112</v>
      </c>
      <c r="AY217" s="16" t="s">
        <v>149</v>
      </c>
      <c r="BE217" s="108">
        <f>IF(U217="základní",N217,0)</f>
        <v>0</v>
      </c>
      <c r="BF217" s="108">
        <f>IF(U217="snížená",N217,0)</f>
        <v>0</v>
      </c>
      <c r="BG217" s="108">
        <f>IF(U217="zákl. přenesená",N217,0)</f>
        <v>0</v>
      </c>
      <c r="BH217" s="108">
        <f>IF(U217="sníž. přenesená",N217,0)</f>
        <v>0</v>
      </c>
      <c r="BI217" s="108">
        <f>IF(U217="nulová",N217,0)</f>
        <v>0</v>
      </c>
      <c r="BJ217" s="16" t="s">
        <v>23</v>
      </c>
      <c r="BK217" s="108">
        <f>ROUND(L217*K217,2)</f>
        <v>0</v>
      </c>
      <c r="BL217" s="16" t="s">
        <v>197</v>
      </c>
      <c r="BM217" s="16" t="s">
        <v>302</v>
      </c>
    </row>
    <row r="218" spans="2:65" s="1" customFormat="1" ht="31.5" customHeight="1" x14ac:dyDescent="0.3">
      <c r="B218" s="33"/>
      <c r="C218" s="164" t="s">
        <v>303</v>
      </c>
      <c r="D218" s="164" t="s">
        <v>150</v>
      </c>
      <c r="E218" s="165" t="s">
        <v>304</v>
      </c>
      <c r="F218" s="253" t="s">
        <v>305</v>
      </c>
      <c r="G218" s="254"/>
      <c r="H218" s="254"/>
      <c r="I218" s="254"/>
      <c r="J218" s="166" t="s">
        <v>306</v>
      </c>
      <c r="K218" s="167">
        <v>1</v>
      </c>
      <c r="L218" s="255">
        <v>0</v>
      </c>
      <c r="M218" s="254"/>
      <c r="N218" s="256">
        <f>ROUND(L218*K218,2)</f>
        <v>0</v>
      </c>
      <c r="O218" s="254"/>
      <c r="P218" s="254"/>
      <c r="Q218" s="254"/>
      <c r="R218" s="35"/>
      <c r="T218" s="168" t="s">
        <v>21</v>
      </c>
      <c r="U218" s="42" t="s">
        <v>50</v>
      </c>
      <c r="V218" s="34"/>
      <c r="W218" s="169">
        <f>V218*K218</f>
        <v>0</v>
      </c>
      <c r="X218" s="169">
        <v>0.17494999999999999</v>
      </c>
      <c r="Y218" s="169">
        <f>X218*K218</f>
        <v>0.17494999999999999</v>
      </c>
      <c r="Z218" s="169">
        <v>0</v>
      </c>
      <c r="AA218" s="170">
        <f>Z218*K218</f>
        <v>0</v>
      </c>
      <c r="AR218" s="16" t="s">
        <v>197</v>
      </c>
      <c r="AT218" s="16" t="s">
        <v>150</v>
      </c>
      <c r="AU218" s="16" t="s">
        <v>112</v>
      </c>
      <c r="AY218" s="16" t="s">
        <v>149</v>
      </c>
      <c r="BE218" s="108">
        <f>IF(U218="základní",N218,0)</f>
        <v>0</v>
      </c>
      <c r="BF218" s="108">
        <f>IF(U218="snížená",N218,0)</f>
        <v>0</v>
      </c>
      <c r="BG218" s="108">
        <f>IF(U218="zákl. přenesená",N218,0)</f>
        <v>0</v>
      </c>
      <c r="BH218" s="108">
        <f>IF(U218="sníž. přenesená",N218,0)</f>
        <v>0</v>
      </c>
      <c r="BI218" s="108">
        <f>IF(U218="nulová",N218,0)</f>
        <v>0</v>
      </c>
      <c r="BJ218" s="16" t="s">
        <v>23</v>
      </c>
      <c r="BK218" s="108">
        <f>ROUND(L218*K218,2)</f>
        <v>0</v>
      </c>
      <c r="BL218" s="16" t="s">
        <v>197</v>
      </c>
      <c r="BM218" s="16" t="s">
        <v>307</v>
      </c>
    </row>
    <row r="219" spans="2:65" s="1" customFormat="1" ht="31.5" customHeight="1" x14ac:dyDescent="0.3">
      <c r="B219" s="33"/>
      <c r="C219" s="164" t="s">
        <v>308</v>
      </c>
      <c r="D219" s="164" t="s">
        <v>150</v>
      </c>
      <c r="E219" s="165" t="s">
        <v>309</v>
      </c>
      <c r="F219" s="253" t="s">
        <v>310</v>
      </c>
      <c r="G219" s="254"/>
      <c r="H219" s="254"/>
      <c r="I219" s="254"/>
      <c r="J219" s="166" t="s">
        <v>306</v>
      </c>
      <c r="K219" s="167">
        <v>1</v>
      </c>
      <c r="L219" s="255">
        <v>0</v>
      </c>
      <c r="M219" s="254"/>
      <c r="N219" s="256">
        <f>ROUND(L219*K219,2)</f>
        <v>0</v>
      </c>
      <c r="O219" s="254"/>
      <c r="P219" s="254"/>
      <c r="Q219" s="254"/>
      <c r="R219" s="35"/>
      <c r="T219" s="168" t="s">
        <v>21</v>
      </c>
      <c r="U219" s="42" t="s">
        <v>50</v>
      </c>
      <c r="V219" s="34"/>
      <c r="W219" s="169">
        <f>V219*K219</f>
        <v>0</v>
      </c>
      <c r="X219" s="169">
        <v>0.21245</v>
      </c>
      <c r="Y219" s="169">
        <f>X219*K219</f>
        <v>0.21245</v>
      </c>
      <c r="Z219" s="169">
        <v>0</v>
      </c>
      <c r="AA219" s="170">
        <f>Z219*K219</f>
        <v>0</v>
      </c>
      <c r="AR219" s="16" t="s">
        <v>197</v>
      </c>
      <c r="AT219" s="16" t="s">
        <v>150</v>
      </c>
      <c r="AU219" s="16" t="s">
        <v>112</v>
      </c>
      <c r="AY219" s="16" t="s">
        <v>149</v>
      </c>
      <c r="BE219" s="108">
        <f>IF(U219="základní",N219,0)</f>
        <v>0</v>
      </c>
      <c r="BF219" s="108">
        <f>IF(U219="snížená",N219,0)</f>
        <v>0</v>
      </c>
      <c r="BG219" s="108">
        <f>IF(U219="zákl. přenesená",N219,0)</f>
        <v>0</v>
      </c>
      <c r="BH219" s="108">
        <f>IF(U219="sníž. přenesená",N219,0)</f>
        <v>0</v>
      </c>
      <c r="BI219" s="108">
        <f>IF(U219="nulová",N219,0)</f>
        <v>0</v>
      </c>
      <c r="BJ219" s="16" t="s">
        <v>23</v>
      </c>
      <c r="BK219" s="108">
        <f>ROUND(L219*K219,2)</f>
        <v>0</v>
      </c>
      <c r="BL219" s="16" t="s">
        <v>197</v>
      </c>
      <c r="BM219" s="16" t="s">
        <v>311</v>
      </c>
    </row>
    <row r="220" spans="2:65" s="1" customFormat="1" ht="22.5" customHeight="1" x14ac:dyDescent="0.3">
      <c r="B220" s="33"/>
      <c r="C220" s="164" t="s">
        <v>312</v>
      </c>
      <c r="D220" s="164" t="s">
        <v>150</v>
      </c>
      <c r="E220" s="165" t="s">
        <v>313</v>
      </c>
      <c r="F220" s="253" t="s">
        <v>314</v>
      </c>
      <c r="G220" s="254"/>
      <c r="H220" s="254"/>
      <c r="I220" s="254"/>
      <c r="J220" s="166" t="s">
        <v>306</v>
      </c>
      <c r="K220" s="167">
        <v>30</v>
      </c>
      <c r="L220" s="255">
        <v>0</v>
      </c>
      <c r="M220" s="254"/>
      <c r="N220" s="256">
        <f>ROUND(L220*K220,2)</f>
        <v>0</v>
      </c>
      <c r="O220" s="254"/>
      <c r="P220" s="254"/>
      <c r="Q220" s="254"/>
      <c r="R220" s="35"/>
      <c r="T220" s="168" t="s">
        <v>21</v>
      </c>
      <c r="U220" s="42" t="s">
        <v>50</v>
      </c>
      <c r="V220" s="34"/>
      <c r="W220" s="169">
        <f>V220*K220</f>
        <v>0</v>
      </c>
      <c r="X220" s="169">
        <v>3.7269999999999998E-2</v>
      </c>
      <c r="Y220" s="169">
        <f>X220*K220</f>
        <v>1.1180999999999999</v>
      </c>
      <c r="Z220" s="169">
        <v>0</v>
      </c>
      <c r="AA220" s="170">
        <f>Z220*K220</f>
        <v>0</v>
      </c>
      <c r="AR220" s="16" t="s">
        <v>197</v>
      </c>
      <c r="AT220" s="16" t="s">
        <v>150</v>
      </c>
      <c r="AU220" s="16" t="s">
        <v>112</v>
      </c>
      <c r="AY220" s="16" t="s">
        <v>149</v>
      </c>
      <c r="BE220" s="108">
        <f>IF(U220="základní",N220,0)</f>
        <v>0</v>
      </c>
      <c r="BF220" s="108">
        <f>IF(U220="snížená",N220,0)</f>
        <v>0</v>
      </c>
      <c r="BG220" s="108">
        <f>IF(U220="zákl. přenesená",N220,0)</f>
        <v>0</v>
      </c>
      <c r="BH220" s="108">
        <f>IF(U220="sníž. přenesená",N220,0)</f>
        <v>0</v>
      </c>
      <c r="BI220" s="108">
        <f>IF(U220="nulová",N220,0)</f>
        <v>0</v>
      </c>
      <c r="BJ220" s="16" t="s">
        <v>23</v>
      </c>
      <c r="BK220" s="108">
        <f>ROUND(L220*K220,2)</f>
        <v>0</v>
      </c>
      <c r="BL220" s="16" t="s">
        <v>197</v>
      </c>
      <c r="BM220" s="16" t="s">
        <v>315</v>
      </c>
    </row>
    <row r="221" spans="2:65" s="11" customFormat="1" ht="22.5" customHeight="1" x14ac:dyDescent="0.3">
      <c r="B221" s="179"/>
      <c r="C221" s="180"/>
      <c r="D221" s="180"/>
      <c r="E221" s="181" t="s">
        <v>21</v>
      </c>
      <c r="F221" s="292" t="s">
        <v>316</v>
      </c>
      <c r="G221" s="282"/>
      <c r="H221" s="282"/>
      <c r="I221" s="282"/>
      <c r="J221" s="180"/>
      <c r="K221" s="182">
        <v>10</v>
      </c>
      <c r="L221" s="180"/>
      <c r="M221" s="180"/>
      <c r="N221" s="180"/>
      <c r="O221" s="180"/>
      <c r="P221" s="180"/>
      <c r="Q221" s="180"/>
      <c r="R221" s="183"/>
      <c r="T221" s="184"/>
      <c r="U221" s="180"/>
      <c r="V221" s="180"/>
      <c r="W221" s="180"/>
      <c r="X221" s="180"/>
      <c r="Y221" s="180"/>
      <c r="Z221" s="180"/>
      <c r="AA221" s="185"/>
      <c r="AT221" s="186" t="s">
        <v>204</v>
      </c>
      <c r="AU221" s="186" t="s">
        <v>112</v>
      </c>
      <c r="AV221" s="11" t="s">
        <v>112</v>
      </c>
      <c r="AW221" s="11" t="s">
        <v>42</v>
      </c>
      <c r="AX221" s="11" t="s">
        <v>85</v>
      </c>
      <c r="AY221" s="186" t="s">
        <v>149</v>
      </c>
    </row>
    <row r="222" spans="2:65" s="10" customFormat="1" ht="22.5" customHeight="1" x14ac:dyDescent="0.3">
      <c r="B222" s="171"/>
      <c r="C222" s="172"/>
      <c r="D222" s="172"/>
      <c r="E222" s="173" t="s">
        <v>21</v>
      </c>
      <c r="F222" s="283" t="s">
        <v>317</v>
      </c>
      <c r="G222" s="284"/>
      <c r="H222" s="284"/>
      <c r="I222" s="284"/>
      <c r="J222" s="172"/>
      <c r="K222" s="174" t="s">
        <v>21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204</v>
      </c>
      <c r="AU222" s="178" t="s">
        <v>112</v>
      </c>
      <c r="AV222" s="10" t="s">
        <v>23</v>
      </c>
      <c r="AW222" s="10" t="s">
        <v>42</v>
      </c>
      <c r="AX222" s="10" t="s">
        <v>85</v>
      </c>
      <c r="AY222" s="178" t="s">
        <v>149</v>
      </c>
    </row>
    <row r="223" spans="2:65" s="11" customFormat="1" ht="22.5" customHeight="1" x14ac:dyDescent="0.3">
      <c r="B223" s="179"/>
      <c r="C223" s="180"/>
      <c r="D223" s="180"/>
      <c r="E223" s="181" t="s">
        <v>21</v>
      </c>
      <c r="F223" s="281" t="s">
        <v>318</v>
      </c>
      <c r="G223" s="282"/>
      <c r="H223" s="282"/>
      <c r="I223" s="282"/>
      <c r="J223" s="180"/>
      <c r="K223" s="182">
        <v>20</v>
      </c>
      <c r="L223" s="180"/>
      <c r="M223" s="180"/>
      <c r="N223" s="180"/>
      <c r="O223" s="180"/>
      <c r="P223" s="180"/>
      <c r="Q223" s="180"/>
      <c r="R223" s="183"/>
      <c r="T223" s="184"/>
      <c r="U223" s="180"/>
      <c r="V223" s="180"/>
      <c r="W223" s="180"/>
      <c r="X223" s="180"/>
      <c r="Y223" s="180"/>
      <c r="Z223" s="180"/>
      <c r="AA223" s="185"/>
      <c r="AT223" s="186" t="s">
        <v>204</v>
      </c>
      <c r="AU223" s="186" t="s">
        <v>112</v>
      </c>
      <c r="AV223" s="11" t="s">
        <v>112</v>
      </c>
      <c r="AW223" s="11" t="s">
        <v>42</v>
      </c>
      <c r="AX223" s="11" t="s">
        <v>85</v>
      </c>
      <c r="AY223" s="186" t="s">
        <v>149</v>
      </c>
    </row>
    <row r="224" spans="2:65" s="12" customFormat="1" ht="22.5" customHeight="1" x14ac:dyDescent="0.3">
      <c r="B224" s="187"/>
      <c r="C224" s="188"/>
      <c r="D224" s="188"/>
      <c r="E224" s="189" t="s">
        <v>21</v>
      </c>
      <c r="F224" s="285" t="s">
        <v>211</v>
      </c>
      <c r="G224" s="286"/>
      <c r="H224" s="286"/>
      <c r="I224" s="286"/>
      <c r="J224" s="188"/>
      <c r="K224" s="190">
        <v>30</v>
      </c>
      <c r="L224" s="188"/>
      <c r="M224" s="188"/>
      <c r="N224" s="188"/>
      <c r="O224" s="188"/>
      <c r="P224" s="188"/>
      <c r="Q224" s="188"/>
      <c r="R224" s="191"/>
      <c r="T224" s="192"/>
      <c r="U224" s="188"/>
      <c r="V224" s="188"/>
      <c r="W224" s="188"/>
      <c r="X224" s="188"/>
      <c r="Y224" s="188"/>
      <c r="Z224" s="188"/>
      <c r="AA224" s="193"/>
      <c r="AT224" s="194" t="s">
        <v>204</v>
      </c>
      <c r="AU224" s="194" t="s">
        <v>112</v>
      </c>
      <c r="AV224" s="12" t="s">
        <v>197</v>
      </c>
      <c r="AW224" s="12" t="s">
        <v>42</v>
      </c>
      <c r="AX224" s="12" t="s">
        <v>23</v>
      </c>
      <c r="AY224" s="194" t="s">
        <v>149</v>
      </c>
    </row>
    <row r="225" spans="2:65" s="1" customFormat="1" ht="22.5" customHeight="1" x14ac:dyDescent="0.3">
      <c r="B225" s="33"/>
      <c r="C225" s="164" t="s">
        <v>8</v>
      </c>
      <c r="D225" s="164" t="s">
        <v>150</v>
      </c>
      <c r="E225" s="165" t="s">
        <v>319</v>
      </c>
      <c r="F225" s="253" t="s">
        <v>320</v>
      </c>
      <c r="G225" s="254"/>
      <c r="H225" s="254"/>
      <c r="I225" s="254"/>
      <c r="J225" s="166" t="s">
        <v>306</v>
      </c>
      <c r="K225" s="167">
        <v>10</v>
      </c>
      <c r="L225" s="255">
        <v>0</v>
      </c>
      <c r="M225" s="254"/>
      <c r="N225" s="256">
        <f>ROUND(L225*K225,2)</f>
        <v>0</v>
      </c>
      <c r="O225" s="254"/>
      <c r="P225" s="254"/>
      <c r="Q225" s="254"/>
      <c r="R225" s="35"/>
      <c r="T225" s="168" t="s">
        <v>21</v>
      </c>
      <c r="U225" s="42" t="s">
        <v>50</v>
      </c>
      <c r="V225" s="34"/>
      <c r="W225" s="169">
        <f>V225*K225</f>
        <v>0</v>
      </c>
      <c r="X225" s="169">
        <v>4.6449999999999998E-2</v>
      </c>
      <c r="Y225" s="169">
        <f>X225*K225</f>
        <v>0.46449999999999997</v>
      </c>
      <c r="Z225" s="169">
        <v>0</v>
      </c>
      <c r="AA225" s="170">
        <f>Z225*K225</f>
        <v>0</v>
      </c>
      <c r="AR225" s="16" t="s">
        <v>197</v>
      </c>
      <c r="AT225" s="16" t="s">
        <v>150</v>
      </c>
      <c r="AU225" s="16" t="s">
        <v>112</v>
      </c>
      <c r="AY225" s="16" t="s">
        <v>149</v>
      </c>
      <c r="BE225" s="108">
        <f>IF(U225="základní",N225,0)</f>
        <v>0</v>
      </c>
      <c r="BF225" s="108">
        <f>IF(U225="snížená",N225,0)</f>
        <v>0</v>
      </c>
      <c r="BG225" s="108">
        <f>IF(U225="zákl. přenesená",N225,0)</f>
        <v>0</v>
      </c>
      <c r="BH225" s="108">
        <f>IF(U225="sníž. přenesená",N225,0)</f>
        <v>0</v>
      </c>
      <c r="BI225" s="108">
        <f>IF(U225="nulová",N225,0)</f>
        <v>0</v>
      </c>
      <c r="BJ225" s="16" t="s">
        <v>23</v>
      </c>
      <c r="BK225" s="108">
        <f>ROUND(L225*K225,2)</f>
        <v>0</v>
      </c>
      <c r="BL225" s="16" t="s">
        <v>197</v>
      </c>
      <c r="BM225" s="16" t="s">
        <v>321</v>
      </c>
    </row>
    <row r="226" spans="2:65" s="1" customFormat="1" ht="22.5" customHeight="1" x14ac:dyDescent="0.3">
      <c r="B226" s="33"/>
      <c r="C226" s="164" t="s">
        <v>322</v>
      </c>
      <c r="D226" s="164" t="s">
        <v>150</v>
      </c>
      <c r="E226" s="165" t="s">
        <v>323</v>
      </c>
      <c r="F226" s="253" t="s">
        <v>324</v>
      </c>
      <c r="G226" s="254"/>
      <c r="H226" s="254"/>
      <c r="I226" s="254"/>
      <c r="J226" s="166" t="s">
        <v>306</v>
      </c>
      <c r="K226" s="167">
        <v>20</v>
      </c>
      <c r="L226" s="255">
        <v>0</v>
      </c>
      <c r="M226" s="254"/>
      <c r="N226" s="256">
        <f>ROUND(L226*K226,2)</f>
        <v>0</v>
      </c>
      <c r="O226" s="254"/>
      <c r="P226" s="254"/>
      <c r="Q226" s="254"/>
      <c r="R226" s="35"/>
      <c r="T226" s="168" t="s">
        <v>21</v>
      </c>
      <c r="U226" s="42" t="s">
        <v>50</v>
      </c>
      <c r="V226" s="34"/>
      <c r="W226" s="169">
        <f>V226*K226</f>
        <v>0</v>
      </c>
      <c r="X226" s="169">
        <v>5.5629999999999999E-2</v>
      </c>
      <c r="Y226" s="169">
        <f>X226*K226</f>
        <v>1.1126</v>
      </c>
      <c r="Z226" s="169">
        <v>0</v>
      </c>
      <c r="AA226" s="170">
        <f>Z226*K226</f>
        <v>0</v>
      </c>
      <c r="AR226" s="16" t="s">
        <v>197</v>
      </c>
      <c r="AT226" s="16" t="s">
        <v>150</v>
      </c>
      <c r="AU226" s="16" t="s">
        <v>112</v>
      </c>
      <c r="AY226" s="16" t="s">
        <v>149</v>
      </c>
      <c r="BE226" s="108">
        <f>IF(U226="základní",N226,0)</f>
        <v>0</v>
      </c>
      <c r="BF226" s="108">
        <f>IF(U226="snížená",N226,0)</f>
        <v>0</v>
      </c>
      <c r="BG226" s="108">
        <f>IF(U226="zákl. přenesená",N226,0)</f>
        <v>0</v>
      </c>
      <c r="BH226" s="108">
        <f>IF(U226="sníž. přenesená",N226,0)</f>
        <v>0</v>
      </c>
      <c r="BI226" s="108">
        <f>IF(U226="nulová",N226,0)</f>
        <v>0</v>
      </c>
      <c r="BJ226" s="16" t="s">
        <v>23</v>
      </c>
      <c r="BK226" s="108">
        <f>ROUND(L226*K226,2)</f>
        <v>0</v>
      </c>
      <c r="BL226" s="16" t="s">
        <v>197</v>
      </c>
      <c r="BM226" s="16" t="s">
        <v>325</v>
      </c>
    </row>
    <row r="227" spans="2:65" s="11" customFormat="1" ht="22.5" customHeight="1" x14ac:dyDescent="0.3">
      <c r="B227" s="179"/>
      <c r="C227" s="180"/>
      <c r="D227" s="180"/>
      <c r="E227" s="181" t="s">
        <v>21</v>
      </c>
      <c r="F227" s="292" t="s">
        <v>326</v>
      </c>
      <c r="G227" s="282"/>
      <c r="H227" s="282"/>
      <c r="I227" s="282"/>
      <c r="J227" s="180"/>
      <c r="K227" s="182">
        <v>20</v>
      </c>
      <c r="L227" s="180"/>
      <c r="M227" s="180"/>
      <c r="N227" s="180"/>
      <c r="O227" s="180"/>
      <c r="P227" s="180"/>
      <c r="Q227" s="180"/>
      <c r="R227" s="183"/>
      <c r="T227" s="184"/>
      <c r="U227" s="180"/>
      <c r="V227" s="180"/>
      <c r="W227" s="180"/>
      <c r="X227" s="180"/>
      <c r="Y227" s="180"/>
      <c r="Z227" s="180"/>
      <c r="AA227" s="185"/>
      <c r="AT227" s="186" t="s">
        <v>204</v>
      </c>
      <c r="AU227" s="186" t="s">
        <v>112</v>
      </c>
      <c r="AV227" s="11" t="s">
        <v>112</v>
      </c>
      <c r="AW227" s="11" t="s">
        <v>42</v>
      </c>
      <c r="AX227" s="11" t="s">
        <v>85</v>
      </c>
      <c r="AY227" s="186" t="s">
        <v>149</v>
      </c>
    </row>
    <row r="228" spans="2:65" s="12" customFormat="1" ht="22.5" customHeight="1" x14ac:dyDescent="0.3">
      <c r="B228" s="187"/>
      <c r="C228" s="188"/>
      <c r="D228" s="188"/>
      <c r="E228" s="189" t="s">
        <v>21</v>
      </c>
      <c r="F228" s="285" t="s">
        <v>211</v>
      </c>
      <c r="G228" s="286"/>
      <c r="H228" s="286"/>
      <c r="I228" s="286"/>
      <c r="J228" s="188"/>
      <c r="K228" s="190">
        <v>20</v>
      </c>
      <c r="L228" s="188"/>
      <c r="M228" s="188"/>
      <c r="N228" s="188"/>
      <c r="O228" s="188"/>
      <c r="P228" s="188"/>
      <c r="Q228" s="188"/>
      <c r="R228" s="191"/>
      <c r="T228" s="192"/>
      <c r="U228" s="188"/>
      <c r="V228" s="188"/>
      <c r="W228" s="188"/>
      <c r="X228" s="188"/>
      <c r="Y228" s="188"/>
      <c r="Z228" s="188"/>
      <c r="AA228" s="193"/>
      <c r="AT228" s="194" t="s">
        <v>204</v>
      </c>
      <c r="AU228" s="194" t="s">
        <v>112</v>
      </c>
      <c r="AV228" s="12" t="s">
        <v>197</v>
      </c>
      <c r="AW228" s="12" t="s">
        <v>42</v>
      </c>
      <c r="AX228" s="12" t="s">
        <v>23</v>
      </c>
      <c r="AY228" s="194" t="s">
        <v>149</v>
      </c>
    </row>
    <row r="229" spans="2:65" s="1" customFormat="1" ht="22.5" customHeight="1" x14ac:dyDescent="0.3">
      <c r="B229" s="33"/>
      <c r="C229" s="164" t="s">
        <v>327</v>
      </c>
      <c r="D229" s="164" t="s">
        <v>150</v>
      </c>
      <c r="E229" s="165" t="s">
        <v>328</v>
      </c>
      <c r="F229" s="253" t="s">
        <v>329</v>
      </c>
      <c r="G229" s="254"/>
      <c r="H229" s="254"/>
      <c r="I229" s="254"/>
      <c r="J229" s="166" t="s">
        <v>201</v>
      </c>
      <c r="K229" s="167">
        <v>0.621</v>
      </c>
      <c r="L229" s="255">
        <v>0</v>
      </c>
      <c r="M229" s="254"/>
      <c r="N229" s="256">
        <f>ROUND(L229*K229,2)</f>
        <v>0</v>
      </c>
      <c r="O229" s="254"/>
      <c r="P229" s="254"/>
      <c r="Q229" s="254"/>
      <c r="R229" s="35"/>
      <c r="T229" s="168" t="s">
        <v>21</v>
      </c>
      <c r="U229" s="42" t="s">
        <v>50</v>
      </c>
      <c r="V229" s="34"/>
      <c r="W229" s="169">
        <f>V229*K229</f>
        <v>0</v>
      </c>
      <c r="X229" s="169">
        <v>2.2563499999999999</v>
      </c>
      <c r="Y229" s="169">
        <f>X229*K229</f>
        <v>1.40119335</v>
      </c>
      <c r="Z229" s="169">
        <v>0</v>
      </c>
      <c r="AA229" s="170">
        <f>Z229*K229</f>
        <v>0</v>
      </c>
      <c r="AR229" s="16" t="s">
        <v>197</v>
      </c>
      <c r="AT229" s="16" t="s">
        <v>150</v>
      </c>
      <c r="AU229" s="16" t="s">
        <v>112</v>
      </c>
      <c r="AY229" s="16" t="s">
        <v>149</v>
      </c>
      <c r="BE229" s="108">
        <f>IF(U229="základní",N229,0)</f>
        <v>0</v>
      </c>
      <c r="BF229" s="108">
        <f>IF(U229="snížená",N229,0)</f>
        <v>0</v>
      </c>
      <c r="BG229" s="108">
        <f>IF(U229="zákl. přenesená",N229,0)</f>
        <v>0</v>
      </c>
      <c r="BH229" s="108">
        <f>IF(U229="sníž. přenesená",N229,0)</f>
        <v>0</v>
      </c>
      <c r="BI229" s="108">
        <f>IF(U229="nulová",N229,0)</f>
        <v>0</v>
      </c>
      <c r="BJ229" s="16" t="s">
        <v>23</v>
      </c>
      <c r="BK229" s="108">
        <f>ROUND(L229*K229,2)</f>
        <v>0</v>
      </c>
      <c r="BL229" s="16" t="s">
        <v>197</v>
      </c>
      <c r="BM229" s="16" t="s">
        <v>330</v>
      </c>
    </row>
    <row r="230" spans="2:65" s="10" customFormat="1" ht="22.5" customHeight="1" x14ac:dyDescent="0.3">
      <c r="B230" s="171"/>
      <c r="C230" s="172"/>
      <c r="D230" s="172"/>
      <c r="E230" s="173" t="s">
        <v>21</v>
      </c>
      <c r="F230" s="287" t="s">
        <v>331</v>
      </c>
      <c r="G230" s="284"/>
      <c r="H230" s="284"/>
      <c r="I230" s="284"/>
      <c r="J230" s="172"/>
      <c r="K230" s="174" t="s">
        <v>21</v>
      </c>
      <c r="L230" s="172"/>
      <c r="M230" s="172"/>
      <c r="N230" s="172"/>
      <c r="O230" s="172"/>
      <c r="P230" s="172"/>
      <c r="Q230" s="172"/>
      <c r="R230" s="175"/>
      <c r="T230" s="176"/>
      <c r="U230" s="172"/>
      <c r="V230" s="172"/>
      <c r="W230" s="172"/>
      <c r="X230" s="172"/>
      <c r="Y230" s="172"/>
      <c r="Z230" s="172"/>
      <c r="AA230" s="177"/>
      <c r="AT230" s="178" t="s">
        <v>204</v>
      </c>
      <c r="AU230" s="178" t="s">
        <v>112</v>
      </c>
      <c r="AV230" s="10" t="s">
        <v>23</v>
      </c>
      <c r="AW230" s="10" t="s">
        <v>42</v>
      </c>
      <c r="AX230" s="10" t="s">
        <v>85</v>
      </c>
      <c r="AY230" s="178" t="s">
        <v>149</v>
      </c>
    </row>
    <row r="231" spans="2:65" s="11" customFormat="1" ht="22.5" customHeight="1" x14ac:dyDescent="0.3">
      <c r="B231" s="179"/>
      <c r="C231" s="180"/>
      <c r="D231" s="180"/>
      <c r="E231" s="181" t="s">
        <v>21</v>
      </c>
      <c r="F231" s="281" t="s">
        <v>332</v>
      </c>
      <c r="G231" s="282"/>
      <c r="H231" s="282"/>
      <c r="I231" s="282"/>
      <c r="J231" s="180"/>
      <c r="K231" s="182">
        <v>0.33600000000000002</v>
      </c>
      <c r="L231" s="180"/>
      <c r="M231" s="180"/>
      <c r="N231" s="180"/>
      <c r="O231" s="180"/>
      <c r="P231" s="180"/>
      <c r="Q231" s="180"/>
      <c r="R231" s="183"/>
      <c r="T231" s="184"/>
      <c r="U231" s="180"/>
      <c r="V231" s="180"/>
      <c r="W231" s="180"/>
      <c r="X231" s="180"/>
      <c r="Y231" s="180"/>
      <c r="Z231" s="180"/>
      <c r="AA231" s="185"/>
      <c r="AT231" s="186" t="s">
        <v>204</v>
      </c>
      <c r="AU231" s="186" t="s">
        <v>112</v>
      </c>
      <c r="AV231" s="11" t="s">
        <v>112</v>
      </c>
      <c r="AW231" s="11" t="s">
        <v>42</v>
      </c>
      <c r="AX231" s="11" t="s">
        <v>85</v>
      </c>
      <c r="AY231" s="186" t="s">
        <v>149</v>
      </c>
    </row>
    <row r="232" spans="2:65" s="10" customFormat="1" ht="22.5" customHeight="1" x14ac:dyDescent="0.3">
      <c r="B232" s="171"/>
      <c r="C232" s="172"/>
      <c r="D232" s="172"/>
      <c r="E232" s="173" t="s">
        <v>21</v>
      </c>
      <c r="F232" s="283" t="s">
        <v>266</v>
      </c>
      <c r="G232" s="284"/>
      <c r="H232" s="284"/>
      <c r="I232" s="284"/>
      <c r="J232" s="172"/>
      <c r="K232" s="174" t="s">
        <v>21</v>
      </c>
      <c r="L232" s="172"/>
      <c r="M232" s="172"/>
      <c r="N232" s="172"/>
      <c r="O232" s="172"/>
      <c r="P232" s="172"/>
      <c r="Q232" s="172"/>
      <c r="R232" s="175"/>
      <c r="T232" s="176"/>
      <c r="U232" s="172"/>
      <c r="V232" s="172"/>
      <c r="W232" s="172"/>
      <c r="X232" s="172"/>
      <c r="Y232" s="172"/>
      <c r="Z232" s="172"/>
      <c r="AA232" s="177"/>
      <c r="AT232" s="178" t="s">
        <v>204</v>
      </c>
      <c r="AU232" s="178" t="s">
        <v>112</v>
      </c>
      <c r="AV232" s="10" t="s">
        <v>23</v>
      </c>
      <c r="AW232" s="10" t="s">
        <v>42</v>
      </c>
      <c r="AX232" s="10" t="s">
        <v>85</v>
      </c>
      <c r="AY232" s="178" t="s">
        <v>149</v>
      </c>
    </row>
    <row r="233" spans="2:65" s="11" customFormat="1" ht="22.5" customHeight="1" x14ac:dyDescent="0.3">
      <c r="B233" s="179"/>
      <c r="C233" s="180"/>
      <c r="D233" s="180"/>
      <c r="E233" s="181" t="s">
        <v>21</v>
      </c>
      <c r="F233" s="281" t="s">
        <v>333</v>
      </c>
      <c r="G233" s="282"/>
      <c r="H233" s="282"/>
      <c r="I233" s="282"/>
      <c r="J233" s="180"/>
      <c r="K233" s="182">
        <v>0.223</v>
      </c>
      <c r="L233" s="180"/>
      <c r="M233" s="180"/>
      <c r="N233" s="180"/>
      <c r="O233" s="180"/>
      <c r="P233" s="180"/>
      <c r="Q233" s="180"/>
      <c r="R233" s="183"/>
      <c r="T233" s="184"/>
      <c r="U233" s="180"/>
      <c r="V233" s="180"/>
      <c r="W233" s="180"/>
      <c r="X233" s="180"/>
      <c r="Y233" s="180"/>
      <c r="Z233" s="180"/>
      <c r="AA233" s="185"/>
      <c r="AT233" s="186" t="s">
        <v>204</v>
      </c>
      <c r="AU233" s="186" t="s">
        <v>112</v>
      </c>
      <c r="AV233" s="11" t="s">
        <v>112</v>
      </c>
      <c r="AW233" s="11" t="s">
        <v>42</v>
      </c>
      <c r="AX233" s="11" t="s">
        <v>85</v>
      </c>
      <c r="AY233" s="186" t="s">
        <v>149</v>
      </c>
    </row>
    <row r="234" spans="2:65" s="11" customFormat="1" ht="22.5" customHeight="1" x14ac:dyDescent="0.3">
      <c r="B234" s="179"/>
      <c r="C234" s="180"/>
      <c r="D234" s="180"/>
      <c r="E234" s="181" t="s">
        <v>21</v>
      </c>
      <c r="F234" s="281" t="s">
        <v>334</v>
      </c>
      <c r="G234" s="282"/>
      <c r="H234" s="282"/>
      <c r="I234" s="282"/>
      <c r="J234" s="180"/>
      <c r="K234" s="182">
        <v>6.2E-2</v>
      </c>
      <c r="L234" s="180"/>
      <c r="M234" s="180"/>
      <c r="N234" s="180"/>
      <c r="O234" s="180"/>
      <c r="P234" s="180"/>
      <c r="Q234" s="180"/>
      <c r="R234" s="183"/>
      <c r="T234" s="184"/>
      <c r="U234" s="180"/>
      <c r="V234" s="180"/>
      <c r="W234" s="180"/>
      <c r="X234" s="180"/>
      <c r="Y234" s="180"/>
      <c r="Z234" s="180"/>
      <c r="AA234" s="185"/>
      <c r="AT234" s="186" t="s">
        <v>204</v>
      </c>
      <c r="AU234" s="186" t="s">
        <v>112</v>
      </c>
      <c r="AV234" s="11" t="s">
        <v>112</v>
      </c>
      <c r="AW234" s="11" t="s">
        <v>42</v>
      </c>
      <c r="AX234" s="11" t="s">
        <v>85</v>
      </c>
      <c r="AY234" s="186" t="s">
        <v>149</v>
      </c>
    </row>
    <row r="235" spans="2:65" s="12" customFormat="1" ht="22.5" customHeight="1" x14ac:dyDescent="0.3">
      <c r="B235" s="187"/>
      <c r="C235" s="188"/>
      <c r="D235" s="188"/>
      <c r="E235" s="189" t="s">
        <v>21</v>
      </c>
      <c r="F235" s="285" t="s">
        <v>211</v>
      </c>
      <c r="G235" s="286"/>
      <c r="H235" s="286"/>
      <c r="I235" s="286"/>
      <c r="J235" s="188"/>
      <c r="K235" s="190">
        <v>0.621</v>
      </c>
      <c r="L235" s="188"/>
      <c r="M235" s="188"/>
      <c r="N235" s="188"/>
      <c r="O235" s="188"/>
      <c r="P235" s="188"/>
      <c r="Q235" s="188"/>
      <c r="R235" s="191"/>
      <c r="T235" s="192"/>
      <c r="U235" s="188"/>
      <c r="V235" s="188"/>
      <c r="W235" s="188"/>
      <c r="X235" s="188"/>
      <c r="Y235" s="188"/>
      <c r="Z235" s="188"/>
      <c r="AA235" s="193"/>
      <c r="AT235" s="194" t="s">
        <v>204</v>
      </c>
      <c r="AU235" s="194" t="s">
        <v>112</v>
      </c>
      <c r="AV235" s="12" t="s">
        <v>197</v>
      </c>
      <c r="AW235" s="12" t="s">
        <v>42</v>
      </c>
      <c r="AX235" s="12" t="s">
        <v>23</v>
      </c>
      <c r="AY235" s="194" t="s">
        <v>149</v>
      </c>
    </row>
    <row r="236" spans="2:65" s="1" customFormat="1" ht="22.5" customHeight="1" x14ac:dyDescent="0.3">
      <c r="B236" s="33"/>
      <c r="C236" s="164" t="s">
        <v>335</v>
      </c>
      <c r="D236" s="164" t="s">
        <v>150</v>
      </c>
      <c r="E236" s="165" t="s">
        <v>336</v>
      </c>
      <c r="F236" s="253" t="s">
        <v>337</v>
      </c>
      <c r="G236" s="254"/>
      <c r="H236" s="254"/>
      <c r="I236" s="254"/>
      <c r="J236" s="166" t="s">
        <v>274</v>
      </c>
      <c r="K236" s="167">
        <v>5.3490000000000002</v>
      </c>
      <c r="L236" s="255">
        <v>0</v>
      </c>
      <c r="M236" s="254"/>
      <c r="N236" s="256">
        <f>ROUND(L236*K236,2)</f>
        <v>0</v>
      </c>
      <c r="O236" s="254"/>
      <c r="P236" s="254"/>
      <c r="Q236" s="254"/>
      <c r="R236" s="35"/>
      <c r="T236" s="168" t="s">
        <v>21</v>
      </c>
      <c r="U236" s="42" t="s">
        <v>50</v>
      </c>
      <c r="V236" s="34"/>
      <c r="W236" s="169">
        <f>V236*K236</f>
        <v>0</v>
      </c>
      <c r="X236" s="169">
        <v>1.052E-2</v>
      </c>
      <c r="Y236" s="169">
        <f>X236*K236</f>
        <v>5.6271479999999999E-2</v>
      </c>
      <c r="Z236" s="169">
        <v>0</v>
      </c>
      <c r="AA236" s="170">
        <f>Z236*K236</f>
        <v>0</v>
      </c>
      <c r="AR236" s="16" t="s">
        <v>197</v>
      </c>
      <c r="AT236" s="16" t="s">
        <v>150</v>
      </c>
      <c r="AU236" s="16" t="s">
        <v>112</v>
      </c>
      <c r="AY236" s="16" t="s">
        <v>149</v>
      </c>
      <c r="BE236" s="108">
        <f>IF(U236="základní",N236,0)</f>
        <v>0</v>
      </c>
      <c r="BF236" s="108">
        <f>IF(U236="snížená",N236,0)</f>
        <v>0</v>
      </c>
      <c r="BG236" s="108">
        <f>IF(U236="zákl. přenesená",N236,0)</f>
        <v>0</v>
      </c>
      <c r="BH236" s="108">
        <f>IF(U236="sníž. přenesená",N236,0)</f>
        <v>0</v>
      </c>
      <c r="BI236" s="108">
        <f>IF(U236="nulová",N236,0)</f>
        <v>0</v>
      </c>
      <c r="BJ236" s="16" t="s">
        <v>23</v>
      </c>
      <c r="BK236" s="108">
        <f>ROUND(L236*K236,2)</f>
        <v>0</v>
      </c>
      <c r="BL236" s="16" t="s">
        <v>197</v>
      </c>
      <c r="BM236" s="16" t="s">
        <v>338</v>
      </c>
    </row>
    <row r="237" spans="2:65" s="11" customFormat="1" ht="22.5" customHeight="1" x14ac:dyDescent="0.3">
      <c r="B237" s="179"/>
      <c r="C237" s="180"/>
      <c r="D237" s="180"/>
      <c r="E237" s="181" t="s">
        <v>21</v>
      </c>
      <c r="F237" s="292" t="s">
        <v>339</v>
      </c>
      <c r="G237" s="282"/>
      <c r="H237" s="282"/>
      <c r="I237" s="282"/>
      <c r="J237" s="180"/>
      <c r="K237" s="182">
        <v>2.5459999999999998</v>
      </c>
      <c r="L237" s="180"/>
      <c r="M237" s="180"/>
      <c r="N237" s="180"/>
      <c r="O237" s="180"/>
      <c r="P237" s="180"/>
      <c r="Q237" s="180"/>
      <c r="R237" s="183"/>
      <c r="T237" s="184"/>
      <c r="U237" s="180"/>
      <c r="V237" s="180"/>
      <c r="W237" s="180"/>
      <c r="X237" s="180"/>
      <c r="Y237" s="180"/>
      <c r="Z237" s="180"/>
      <c r="AA237" s="185"/>
      <c r="AT237" s="186" t="s">
        <v>204</v>
      </c>
      <c r="AU237" s="186" t="s">
        <v>112</v>
      </c>
      <c r="AV237" s="11" t="s">
        <v>112</v>
      </c>
      <c r="AW237" s="11" t="s">
        <v>42</v>
      </c>
      <c r="AX237" s="11" t="s">
        <v>85</v>
      </c>
      <c r="AY237" s="186" t="s">
        <v>149</v>
      </c>
    </row>
    <row r="238" spans="2:65" s="11" customFormat="1" ht="22.5" customHeight="1" x14ac:dyDescent="0.3">
      <c r="B238" s="179"/>
      <c r="C238" s="180"/>
      <c r="D238" s="180"/>
      <c r="E238" s="181" t="s">
        <v>21</v>
      </c>
      <c r="F238" s="281" t="s">
        <v>340</v>
      </c>
      <c r="G238" s="282"/>
      <c r="H238" s="282"/>
      <c r="I238" s="282"/>
      <c r="J238" s="180"/>
      <c r="K238" s="182">
        <v>2.117</v>
      </c>
      <c r="L238" s="180"/>
      <c r="M238" s="180"/>
      <c r="N238" s="180"/>
      <c r="O238" s="180"/>
      <c r="P238" s="180"/>
      <c r="Q238" s="180"/>
      <c r="R238" s="183"/>
      <c r="T238" s="184"/>
      <c r="U238" s="180"/>
      <c r="V238" s="180"/>
      <c r="W238" s="180"/>
      <c r="X238" s="180"/>
      <c r="Y238" s="180"/>
      <c r="Z238" s="180"/>
      <c r="AA238" s="185"/>
      <c r="AT238" s="186" t="s">
        <v>204</v>
      </c>
      <c r="AU238" s="186" t="s">
        <v>112</v>
      </c>
      <c r="AV238" s="11" t="s">
        <v>112</v>
      </c>
      <c r="AW238" s="11" t="s">
        <v>42</v>
      </c>
      <c r="AX238" s="11" t="s">
        <v>85</v>
      </c>
      <c r="AY238" s="186" t="s">
        <v>149</v>
      </c>
    </row>
    <row r="239" spans="2:65" s="11" customFormat="1" ht="22.5" customHeight="1" x14ac:dyDescent="0.3">
      <c r="B239" s="179"/>
      <c r="C239" s="180"/>
      <c r="D239" s="180"/>
      <c r="E239" s="181" t="s">
        <v>21</v>
      </c>
      <c r="F239" s="281" t="s">
        <v>341</v>
      </c>
      <c r="G239" s="282"/>
      <c r="H239" s="282"/>
      <c r="I239" s="282"/>
      <c r="J239" s="180"/>
      <c r="K239" s="182">
        <v>0.68600000000000005</v>
      </c>
      <c r="L239" s="180"/>
      <c r="M239" s="180"/>
      <c r="N239" s="180"/>
      <c r="O239" s="180"/>
      <c r="P239" s="180"/>
      <c r="Q239" s="180"/>
      <c r="R239" s="183"/>
      <c r="T239" s="184"/>
      <c r="U239" s="180"/>
      <c r="V239" s="180"/>
      <c r="W239" s="180"/>
      <c r="X239" s="180"/>
      <c r="Y239" s="180"/>
      <c r="Z239" s="180"/>
      <c r="AA239" s="185"/>
      <c r="AT239" s="186" t="s">
        <v>204</v>
      </c>
      <c r="AU239" s="186" t="s">
        <v>112</v>
      </c>
      <c r="AV239" s="11" t="s">
        <v>112</v>
      </c>
      <c r="AW239" s="11" t="s">
        <v>42</v>
      </c>
      <c r="AX239" s="11" t="s">
        <v>85</v>
      </c>
      <c r="AY239" s="186" t="s">
        <v>149</v>
      </c>
    </row>
    <row r="240" spans="2:65" s="12" customFormat="1" ht="22.5" customHeight="1" x14ac:dyDescent="0.3">
      <c r="B240" s="187"/>
      <c r="C240" s="188"/>
      <c r="D240" s="188"/>
      <c r="E240" s="189" t="s">
        <v>21</v>
      </c>
      <c r="F240" s="285" t="s">
        <v>211</v>
      </c>
      <c r="G240" s="286"/>
      <c r="H240" s="286"/>
      <c r="I240" s="286"/>
      <c r="J240" s="188"/>
      <c r="K240" s="190">
        <v>5.3490000000000002</v>
      </c>
      <c r="L240" s="188"/>
      <c r="M240" s="188"/>
      <c r="N240" s="188"/>
      <c r="O240" s="188"/>
      <c r="P240" s="188"/>
      <c r="Q240" s="188"/>
      <c r="R240" s="191"/>
      <c r="T240" s="192"/>
      <c r="U240" s="188"/>
      <c r="V240" s="188"/>
      <c r="W240" s="188"/>
      <c r="X240" s="188"/>
      <c r="Y240" s="188"/>
      <c r="Z240" s="188"/>
      <c r="AA240" s="193"/>
      <c r="AT240" s="194" t="s">
        <v>204</v>
      </c>
      <c r="AU240" s="194" t="s">
        <v>112</v>
      </c>
      <c r="AV240" s="12" t="s">
        <v>197</v>
      </c>
      <c r="AW240" s="12" t="s">
        <v>42</v>
      </c>
      <c r="AX240" s="12" t="s">
        <v>23</v>
      </c>
      <c r="AY240" s="194" t="s">
        <v>149</v>
      </c>
    </row>
    <row r="241" spans="2:65" s="1" customFormat="1" ht="22.5" customHeight="1" x14ac:dyDescent="0.3">
      <c r="B241" s="33"/>
      <c r="C241" s="164" t="s">
        <v>342</v>
      </c>
      <c r="D241" s="164" t="s">
        <v>150</v>
      </c>
      <c r="E241" s="165" t="s">
        <v>343</v>
      </c>
      <c r="F241" s="253" t="s">
        <v>344</v>
      </c>
      <c r="G241" s="254"/>
      <c r="H241" s="254"/>
      <c r="I241" s="254"/>
      <c r="J241" s="166" t="s">
        <v>274</v>
      </c>
      <c r="K241" s="167">
        <v>5.3490000000000002</v>
      </c>
      <c r="L241" s="255">
        <v>0</v>
      </c>
      <c r="M241" s="254"/>
      <c r="N241" s="256">
        <f>ROUND(L241*K241,2)</f>
        <v>0</v>
      </c>
      <c r="O241" s="254"/>
      <c r="P241" s="254"/>
      <c r="Q241" s="254"/>
      <c r="R241" s="35"/>
      <c r="T241" s="168" t="s">
        <v>21</v>
      </c>
      <c r="U241" s="42" t="s">
        <v>50</v>
      </c>
      <c r="V241" s="34"/>
      <c r="W241" s="169">
        <f>V241*K241</f>
        <v>0</v>
      </c>
      <c r="X241" s="169">
        <v>0</v>
      </c>
      <c r="Y241" s="169">
        <f>X241*K241</f>
        <v>0</v>
      </c>
      <c r="Z241" s="169">
        <v>0</v>
      </c>
      <c r="AA241" s="170">
        <f>Z241*K241</f>
        <v>0</v>
      </c>
      <c r="AR241" s="16" t="s">
        <v>197</v>
      </c>
      <c r="AT241" s="16" t="s">
        <v>150</v>
      </c>
      <c r="AU241" s="16" t="s">
        <v>112</v>
      </c>
      <c r="AY241" s="16" t="s">
        <v>149</v>
      </c>
      <c r="BE241" s="108">
        <f>IF(U241="základní",N241,0)</f>
        <v>0</v>
      </c>
      <c r="BF241" s="108">
        <f>IF(U241="snížená",N241,0)</f>
        <v>0</v>
      </c>
      <c r="BG241" s="108">
        <f>IF(U241="zákl. přenesená",N241,0)</f>
        <v>0</v>
      </c>
      <c r="BH241" s="108">
        <f>IF(U241="sníž. přenesená",N241,0)</f>
        <v>0</v>
      </c>
      <c r="BI241" s="108">
        <f>IF(U241="nulová",N241,0)</f>
        <v>0</v>
      </c>
      <c r="BJ241" s="16" t="s">
        <v>23</v>
      </c>
      <c r="BK241" s="108">
        <f>ROUND(L241*K241,2)</f>
        <v>0</v>
      </c>
      <c r="BL241" s="16" t="s">
        <v>197</v>
      </c>
      <c r="BM241" s="16" t="s">
        <v>345</v>
      </c>
    </row>
    <row r="242" spans="2:65" s="1" customFormat="1" ht="31.5" customHeight="1" x14ac:dyDescent="0.3">
      <c r="B242" s="33"/>
      <c r="C242" s="164" t="s">
        <v>346</v>
      </c>
      <c r="D242" s="164" t="s">
        <v>150</v>
      </c>
      <c r="E242" s="165" t="s">
        <v>347</v>
      </c>
      <c r="F242" s="253" t="s">
        <v>348</v>
      </c>
      <c r="G242" s="254"/>
      <c r="H242" s="254"/>
      <c r="I242" s="254"/>
      <c r="J242" s="166" t="s">
        <v>230</v>
      </c>
      <c r="K242" s="167">
        <v>0.214</v>
      </c>
      <c r="L242" s="255">
        <v>0</v>
      </c>
      <c r="M242" s="254"/>
      <c r="N242" s="256">
        <f>ROUND(L242*K242,2)</f>
        <v>0</v>
      </c>
      <c r="O242" s="254"/>
      <c r="P242" s="254"/>
      <c r="Q242" s="254"/>
      <c r="R242" s="35"/>
      <c r="T242" s="168" t="s">
        <v>21</v>
      </c>
      <c r="U242" s="42" t="s">
        <v>50</v>
      </c>
      <c r="V242" s="34"/>
      <c r="W242" s="169">
        <f>V242*K242</f>
        <v>0</v>
      </c>
      <c r="X242" s="169">
        <v>1.9539999999999998E-2</v>
      </c>
      <c r="Y242" s="169">
        <f>X242*K242</f>
        <v>4.18156E-3</v>
      </c>
      <c r="Z242" s="169">
        <v>0</v>
      </c>
      <c r="AA242" s="170">
        <f>Z242*K242</f>
        <v>0</v>
      </c>
      <c r="AR242" s="16" t="s">
        <v>197</v>
      </c>
      <c r="AT242" s="16" t="s">
        <v>150</v>
      </c>
      <c r="AU242" s="16" t="s">
        <v>112</v>
      </c>
      <c r="AY242" s="16" t="s">
        <v>149</v>
      </c>
      <c r="BE242" s="108">
        <f>IF(U242="základní",N242,0)</f>
        <v>0</v>
      </c>
      <c r="BF242" s="108">
        <f>IF(U242="snížená",N242,0)</f>
        <v>0</v>
      </c>
      <c r="BG242" s="108">
        <f>IF(U242="zákl. přenesená",N242,0)</f>
        <v>0</v>
      </c>
      <c r="BH242" s="108">
        <f>IF(U242="sníž. přenesená",N242,0)</f>
        <v>0</v>
      </c>
      <c r="BI242" s="108">
        <f>IF(U242="nulová",N242,0)</f>
        <v>0</v>
      </c>
      <c r="BJ242" s="16" t="s">
        <v>23</v>
      </c>
      <c r="BK242" s="108">
        <f>ROUND(L242*K242,2)</f>
        <v>0</v>
      </c>
      <c r="BL242" s="16" t="s">
        <v>197</v>
      </c>
      <c r="BM242" s="16" t="s">
        <v>349</v>
      </c>
    </row>
    <row r="243" spans="2:65" s="10" customFormat="1" ht="22.5" customHeight="1" x14ac:dyDescent="0.3">
      <c r="B243" s="171"/>
      <c r="C243" s="172"/>
      <c r="D243" s="172"/>
      <c r="E243" s="173" t="s">
        <v>21</v>
      </c>
      <c r="F243" s="287" t="s">
        <v>350</v>
      </c>
      <c r="G243" s="284"/>
      <c r="H243" s="284"/>
      <c r="I243" s="284"/>
      <c r="J243" s="172"/>
      <c r="K243" s="174" t="s">
        <v>21</v>
      </c>
      <c r="L243" s="172"/>
      <c r="M243" s="172"/>
      <c r="N243" s="172"/>
      <c r="O243" s="172"/>
      <c r="P243" s="172"/>
      <c r="Q243" s="172"/>
      <c r="R243" s="175"/>
      <c r="T243" s="176"/>
      <c r="U243" s="172"/>
      <c r="V243" s="172"/>
      <c r="W243" s="172"/>
      <c r="X243" s="172"/>
      <c r="Y243" s="172"/>
      <c r="Z243" s="172"/>
      <c r="AA243" s="177"/>
      <c r="AT243" s="178" t="s">
        <v>204</v>
      </c>
      <c r="AU243" s="178" t="s">
        <v>112</v>
      </c>
      <c r="AV243" s="10" t="s">
        <v>23</v>
      </c>
      <c r="AW243" s="10" t="s">
        <v>42</v>
      </c>
      <c r="AX243" s="10" t="s">
        <v>85</v>
      </c>
      <c r="AY243" s="178" t="s">
        <v>149</v>
      </c>
    </row>
    <row r="244" spans="2:65" s="10" customFormat="1" ht="22.5" customHeight="1" x14ac:dyDescent="0.3">
      <c r="B244" s="171"/>
      <c r="C244" s="172"/>
      <c r="D244" s="172"/>
      <c r="E244" s="173" t="s">
        <v>21</v>
      </c>
      <c r="F244" s="283" t="s">
        <v>351</v>
      </c>
      <c r="G244" s="284"/>
      <c r="H244" s="284"/>
      <c r="I244" s="284"/>
      <c r="J244" s="172"/>
      <c r="K244" s="174" t="s">
        <v>21</v>
      </c>
      <c r="L244" s="172"/>
      <c r="M244" s="172"/>
      <c r="N244" s="172"/>
      <c r="O244" s="172"/>
      <c r="P244" s="172"/>
      <c r="Q244" s="172"/>
      <c r="R244" s="175"/>
      <c r="T244" s="176"/>
      <c r="U244" s="172"/>
      <c r="V244" s="172"/>
      <c r="W244" s="172"/>
      <c r="X244" s="172"/>
      <c r="Y244" s="172"/>
      <c r="Z244" s="172"/>
      <c r="AA244" s="177"/>
      <c r="AT244" s="178" t="s">
        <v>204</v>
      </c>
      <c r="AU244" s="178" t="s">
        <v>112</v>
      </c>
      <c r="AV244" s="10" t="s">
        <v>23</v>
      </c>
      <c r="AW244" s="10" t="s">
        <v>42</v>
      </c>
      <c r="AX244" s="10" t="s">
        <v>85</v>
      </c>
      <c r="AY244" s="178" t="s">
        <v>149</v>
      </c>
    </row>
    <row r="245" spans="2:65" s="11" customFormat="1" ht="22.5" customHeight="1" x14ac:dyDescent="0.3">
      <c r="B245" s="179"/>
      <c r="C245" s="180"/>
      <c r="D245" s="180"/>
      <c r="E245" s="181" t="s">
        <v>21</v>
      </c>
      <c r="F245" s="281" t="s">
        <v>352</v>
      </c>
      <c r="G245" s="282"/>
      <c r="H245" s="282"/>
      <c r="I245" s="282"/>
      <c r="J245" s="180"/>
      <c r="K245" s="182">
        <v>6.3E-2</v>
      </c>
      <c r="L245" s="180"/>
      <c r="M245" s="180"/>
      <c r="N245" s="180"/>
      <c r="O245" s="180"/>
      <c r="P245" s="180"/>
      <c r="Q245" s="180"/>
      <c r="R245" s="183"/>
      <c r="T245" s="184"/>
      <c r="U245" s="180"/>
      <c r="V245" s="180"/>
      <c r="W245" s="180"/>
      <c r="X245" s="180"/>
      <c r="Y245" s="180"/>
      <c r="Z245" s="180"/>
      <c r="AA245" s="185"/>
      <c r="AT245" s="186" t="s">
        <v>204</v>
      </c>
      <c r="AU245" s="186" t="s">
        <v>112</v>
      </c>
      <c r="AV245" s="11" t="s">
        <v>112</v>
      </c>
      <c r="AW245" s="11" t="s">
        <v>42</v>
      </c>
      <c r="AX245" s="11" t="s">
        <v>85</v>
      </c>
      <c r="AY245" s="186" t="s">
        <v>149</v>
      </c>
    </row>
    <row r="246" spans="2:65" s="10" customFormat="1" ht="22.5" customHeight="1" x14ac:dyDescent="0.3">
      <c r="B246" s="171"/>
      <c r="C246" s="172"/>
      <c r="D246" s="172"/>
      <c r="E246" s="173" t="s">
        <v>21</v>
      </c>
      <c r="F246" s="283" t="s">
        <v>266</v>
      </c>
      <c r="G246" s="284"/>
      <c r="H246" s="284"/>
      <c r="I246" s="284"/>
      <c r="J246" s="172"/>
      <c r="K246" s="174" t="s">
        <v>21</v>
      </c>
      <c r="L246" s="172"/>
      <c r="M246" s="172"/>
      <c r="N246" s="172"/>
      <c r="O246" s="172"/>
      <c r="P246" s="172"/>
      <c r="Q246" s="172"/>
      <c r="R246" s="175"/>
      <c r="T246" s="176"/>
      <c r="U246" s="172"/>
      <c r="V246" s="172"/>
      <c r="W246" s="172"/>
      <c r="X246" s="172"/>
      <c r="Y246" s="172"/>
      <c r="Z246" s="172"/>
      <c r="AA246" s="177"/>
      <c r="AT246" s="178" t="s">
        <v>204</v>
      </c>
      <c r="AU246" s="178" t="s">
        <v>112</v>
      </c>
      <c r="AV246" s="10" t="s">
        <v>23</v>
      </c>
      <c r="AW246" s="10" t="s">
        <v>42</v>
      </c>
      <c r="AX246" s="10" t="s">
        <v>85</v>
      </c>
      <c r="AY246" s="178" t="s">
        <v>149</v>
      </c>
    </row>
    <row r="247" spans="2:65" s="11" customFormat="1" ht="22.5" customHeight="1" x14ac:dyDescent="0.3">
      <c r="B247" s="179"/>
      <c r="C247" s="180"/>
      <c r="D247" s="180"/>
      <c r="E247" s="181" t="s">
        <v>21</v>
      </c>
      <c r="F247" s="281" t="s">
        <v>353</v>
      </c>
      <c r="G247" s="282"/>
      <c r="H247" s="282"/>
      <c r="I247" s="282"/>
      <c r="J247" s="180"/>
      <c r="K247" s="182">
        <v>6.6000000000000003E-2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204</v>
      </c>
      <c r="AU247" s="186" t="s">
        <v>112</v>
      </c>
      <c r="AV247" s="11" t="s">
        <v>112</v>
      </c>
      <c r="AW247" s="11" t="s">
        <v>42</v>
      </c>
      <c r="AX247" s="11" t="s">
        <v>85</v>
      </c>
      <c r="AY247" s="186" t="s">
        <v>149</v>
      </c>
    </row>
    <row r="248" spans="2:65" s="10" customFormat="1" ht="22.5" customHeight="1" x14ac:dyDescent="0.3">
      <c r="B248" s="171"/>
      <c r="C248" s="172"/>
      <c r="D248" s="172"/>
      <c r="E248" s="173" t="s">
        <v>21</v>
      </c>
      <c r="F248" s="283" t="s">
        <v>278</v>
      </c>
      <c r="G248" s="284"/>
      <c r="H248" s="284"/>
      <c r="I248" s="284"/>
      <c r="J248" s="172"/>
      <c r="K248" s="174" t="s">
        <v>21</v>
      </c>
      <c r="L248" s="172"/>
      <c r="M248" s="172"/>
      <c r="N248" s="172"/>
      <c r="O248" s="172"/>
      <c r="P248" s="172"/>
      <c r="Q248" s="172"/>
      <c r="R248" s="175"/>
      <c r="T248" s="176"/>
      <c r="U248" s="172"/>
      <c r="V248" s="172"/>
      <c r="W248" s="172"/>
      <c r="X248" s="172"/>
      <c r="Y248" s="172"/>
      <c r="Z248" s="172"/>
      <c r="AA248" s="177"/>
      <c r="AT248" s="178" t="s">
        <v>204</v>
      </c>
      <c r="AU248" s="178" t="s">
        <v>112</v>
      </c>
      <c r="AV248" s="10" t="s">
        <v>23</v>
      </c>
      <c r="AW248" s="10" t="s">
        <v>42</v>
      </c>
      <c r="AX248" s="10" t="s">
        <v>85</v>
      </c>
      <c r="AY248" s="178" t="s">
        <v>149</v>
      </c>
    </row>
    <row r="249" spans="2:65" s="11" customFormat="1" ht="22.5" customHeight="1" x14ac:dyDescent="0.3">
      <c r="B249" s="179"/>
      <c r="C249" s="180"/>
      <c r="D249" s="180"/>
      <c r="E249" s="181" t="s">
        <v>21</v>
      </c>
      <c r="F249" s="281" t="s">
        <v>354</v>
      </c>
      <c r="G249" s="282"/>
      <c r="H249" s="282"/>
      <c r="I249" s="282"/>
      <c r="J249" s="180"/>
      <c r="K249" s="182">
        <v>8.5000000000000006E-2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204</v>
      </c>
      <c r="AU249" s="186" t="s">
        <v>112</v>
      </c>
      <c r="AV249" s="11" t="s">
        <v>112</v>
      </c>
      <c r="AW249" s="11" t="s">
        <v>42</v>
      </c>
      <c r="AX249" s="11" t="s">
        <v>85</v>
      </c>
      <c r="AY249" s="186" t="s">
        <v>149</v>
      </c>
    </row>
    <row r="250" spans="2:65" s="12" customFormat="1" ht="22.5" customHeight="1" x14ac:dyDescent="0.3">
      <c r="B250" s="187"/>
      <c r="C250" s="188"/>
      <c r="D250" s="188"/>
      <c r="E250" s="189" t="s">
        <v>21</v>
      </c>
      <c r="F250" s="285" t="s">
        <v>211</v>
      </c>
      <c r="G250" s="286"/>
      <c r="H250" s="286"/>
      <c r="I250" s="286"/>
      <c r="J250" s="188"/>
      <c r="K250" s="190">
        <v>0.214</v>
      </c>
      <c r="L250" s="188"/>
      <c r="M250" s="188"/>
      <c r="N250" s="188"/>
      <c r="O250" s="188"/>
      <c r="P250" s="188"/>
      <c r="Q250" s="188"/>
      <c r="R250" s="191"/>
      <c r="T250" s="192"/>
      <c r="U250" s="188"/>
      <c r="V250" s="188"/>
      <c r="W250" s="188"/>
      <c r="X250" s="188"/>
      <c r="Y250" s="188"/>
      <c r="Z250" s="188"/>
      <c r="AA250" s="193"/>
      <c r="AT250" s="194" t="s">
        <v>204</v>
      </c>
      <c r="AU250" s="194" t="s">
        <v>112</v>
      </c>
      <c r="AV250" s="12" t="s">
        <v>197</v>
      </c>
      <c r="AW250" s="12" t="s">
        <v>42</v>
      </c>
      <c r="AX250" s="12" t="s">
        <v>23</v>
      </c>
      <c r="AY250" s="194" t="s">
        <v>149</v>
      </c>
    </row>
    <row r="251" spans="2:65" s="1" customFormat="1" ht="31.5" customHeight="1" x14ac:dyDescent="0.3">
      <c r="B251" s="33"/>
      <c r="C251" s="195" t="s">
        <v>355</v>
      </c>
      <c r="D251" s="195" t="s">
        <v>356</v>
      </c>
      <c r="E251" s="196" t="s">
        <v>357</v>
      </c>
      <c r="F251" s="288" t="s">
        <v>358</v>
      </c>
      <c r="G251" s="289"/>
      <c r="H251" s="289"/>
      <c r="I251" s="289"/>
      <c r="J251" s="197" t="s">
        <v>230</v>
      </c>
      <c r="K251" s="198">
        <v>0.23499999999999999</v>
      </c>
      <c r="L251" s="290">
        <v>0</v>
      </c>
      <c r="M251" s="289"/>
      <c r="N251" s="291">
        <f>ROUND(L251*K251,2)</f>
        <v>0</v>
      </c>
      <c r="O251" s="254"/>
      <c r="P251" s="254"/>
      <c r="Q251" s="254"/>
      <c r="R251" s="35"/>
      <c r="T251" s="168" t="s">
        <v>21</v>
      </c>
      <c r="U251" s="42" t="s">
        <v>50</v>
      </c>
      <c r="V251" s="34"/>
      <c r="W251" s="169">
        <f>V251*K251</f>
        <v>0</v>
      </c>
      <c r="X251" s="169">
        <v>1</v>
      </c>
      <c r="Y251" s="169">
        <f>X251*K251</f>
        <v>0.23499999999999999</v>
      </c>
      <c r="Z251" s="169">
        <v>0</v>
      </c>
      <c r="AA251" s="170">
        <f>Z251*K251</f>
        <v>0</v>
      </c>
      <c r="AR251" s="16" t="s">
        <v>233</v>
      </c>
      <c r="AT251" s="16" t="s">
        <v>356</v>
      </c>
      <c r="AU251" s="16" t="s">
        <v>112</v>
      </c>
      <c r="AY251" s="16" t="s">
        <v>149</v>
      </c>
      <c r="BE251" s="108">
        <f>IF(U251="základní",N251,0)</f>
        <v>0</v>
      </c>
      <c r="BF251" s="108">
        <f>IF(U251="snížená",N251,0)</f>
        <v>0</v>
      </c>
      <c r="BG251" s="108">
        <f>IF(U251="zákl. přenesená",N251,0)</f>
        <v>0</v>
      </c>
      <c r="BH251" s="108">
        <f>IF(U251="sníž. přenesená",N251,0)</f>
        <v>0</v>
      </c>
      <c r="BI251" s="108">
        <f>IF(U251="nulová",N251,0)</f>
        <v>0</v>
      </c>
      <c r="BJ251" s="16" t="s">
        <v>23</v>
      </c>
      <c r="BK251" s="108">
        <f>ROUND(L251*K251,2)</f>
        <v>0</v>
      </c>
      <c r="BL251" s="16" t="s">
        <v>197</v>
      </c>
      <c r="BM251" s="16" t="s">
        <v>359</v>
      </c>
    </row>
    <row r="252" spans="2:65" s="1" customFormat="1" ht="22.5" customHeight="1" x14ac:dyDescent="0.3">
      <c r="B252" s="33"/>
      <c r="C252" s="34"/>
      <c r="D252" s="34"/>
      <c r="E252" s="34"/>
      <c r="F252" s="293" t="s">
        <v>360</v>
      </c>
      <c r="G252" s="210"/>
      <c r="H252" s="210"/>
      <c r="I252" s="210"/>
      <c r="J252" s="34"/>
      <c r="K252" s="34"/>
      <c r="L252" s="34"/>
      <c r="M252" s="34"/>
      <c r="N252" s="34"/>
      <c r="O252" s="34"/>
      <c r="P252" s="34"/>
      <c r="Q252" s="34"/>
      <c r="R252" s="35"/>
      <c r="T252" s="76"/>
      <c r="U252" s="34"/>
      <c r="V252" s="34"/>
      <c r="W252" s="34"/>
      <c r="X252" s="34"/>
      <c r="Y252" s="34"/>
      <c r="Z252" s="34"/>
      <c r="AA252" s="77"/>
      <c r="AT252" s="16" t="s">
        <v>361</v>
      </c>
      <c r="AU252" s="16" t="s">
        <v>112</v>
      </c>
    </row>
    <row r="253" spans="2:65" s="1" customFormat="1" ht="31.5" customHeight="1" x14ac:dyDescent="0.3">
      <c r="B253" s="33"/>
      <c r="C253" s="164" t="s">
        <v>362</v>
      </c>
      <c r="D253" s="164" t="s">
        <v>150</v>
      </c>
      <c r="E253" s="165" t="s">
        <v>363</v>
      </c>
      <c r="F253" s="253" t="s">
        <v>364</v>
      </c>
      <c r="G253" s="254"/>
      <c r="H253" s="254"/>
      <c r="I253" s="254"/>
      <c r="J253" s="166" t="s">
        <v>230</v>
      </c>
      <c r="K253" s="167">
        <v>0.36499999999999999</v>
      </c>
      <c r="L253" s="255">
        <v>0</v>
      </c>
      <c r="M253" s="254"/>
      <c r="N253" s="256">
        <f>ROUND(L253*K253,2)</f>
        <v>0</v>
      </c>
      <c r="O253" s="254"/>
      <c r="P253" s="254"/>
      <c r="Q253" s="254"/>
      <c r="R253" s="35"/>
      <c r="T253" s="168" t="s">
        <v>21</v>
      </c>
      <c r="U253" s="42" t="s">
        <v>50</v>
      </c>
      <c r="V253" s="34"/>
      <c r="W253" s="169">
        <f>V253*K253</f>
        <v>0</v>
      </c>
      <c r="X253" s="169">
        <v>1.7090000000000001E-2</v>
      </c>
      <c r="Y253" s="169">
        <f>X253*K253</f>
        <v>6.2378500000000005E-3</v>
      </c>
      <c r="Z253" s="169">
        <v>0</v>
      </c>
      <c r="AA253" s="170">
        <f>Z253*K253</f>
        <v>0</v>
      </c>
      <c r="AR253" s="16" t="s">
        <v>197</v>
      </c>
      <c r="AT253" s="16" t="s">
        <v>150</v>
      </c>
      <c r="AU253" s="16" t="s">
        <v>112</v>
      </c>
      <c r="AY253" s="16" t="s">
        <v>149</v>
      </c>
      <c r="BE253" s="108">
        <f>IF(U253="základní",N253,0)</f>
        <v>0</v>
      </c>
      <c r="BF253" s="108">
        <f>IF(U253="snížená",N253,0)</f>
        <v>0</v>
      </c>
      <c r="BG253" s="108">
        <f>IF(U253="zákl. přenesená",N253,0)</f>
        <v>0</v>
      </c>
      <c r="BH253" s="108">
        <f>IF(U253="sníž. přenesená",N253,0)</f>
        <v>0</v>
      </c>
      <c r="BI253" s="108">
        <f>IF(U253="nulová",N253,0)</f>
        <v>0</v>
      </c>
      <c r="BJ253" s="16" t="s">
        <v>23</v>
      </c>
      <c r="BK253" s="108">
        <f>ROUND(L253*K253,2)</f>
        <v>0</v>
      </c>
      <c r="BL253" s="16" t="s">
        <v>197</v>
      </c>
      <c r="BM253" s="16" t="s">
        <v>365</v>
      </c>
    </row>
    <row r="254" spans="2:65" s="10" customFormat="1" ht="22.5" customHeight="1" x14ac:dyDescent="0.3">
      <c r="B254" s="171"/>
      <c r="C254" s="172"/>
      <c r="D254" s="172"/>
      <c r="E254" s="173" t="s">
        <v>21</v>
      </c>
      <c r="F254" s="287" t="s">
        <v>351</v>
      </c>
      <c r="G254" s="284"/>
      <c r="H254" s="284"/>
      <c r="I254" s="284"/>
      <c r="J254" s="172"/>
      <c r="K254" s="174" t="s">
        <v>21</v>
      </c>
      <c r="L254" s="172"/>
      <c r="M254" s="172"/>
      <c r="N254" s="172"/>
      <c r="O254" s="172"/>
      <c r="P254" s="172"/>
      <c r="Q254" s="172"/>
      <c r="R254" s="175"/>
      <c r="T254" s="176"/>
      <c r="U254" s="172"/>
      <c r="V254" s="172"/>
      <c r="W254" s="172"/>
      <c r="X254" s="172"/>
      <c r="Y254" s="172"/>
      <c r="Z254" s="172"/>
      <c r="AA254" s="177"/>
      <c r="AT254" s="178" t="s">
        <v>204</v>
      </c>
      <c r="AU254" s="178" t="s">
        <v>112</v>
      </c>
      <c r="AV254" s="10" t="s">
        <v>23</v>
      </c>
      <c r="AW254" s="10" t="s">
        <v>42</v>
      </c>
      <c r="AX254" s="10" t="s">
        <v>85</v>
      </c>
      <c r="AY254" s="178" t="s">
        <v>149</v>
      </c>
    </row>
    <row r="255" spans="2:65" s="11" customFormat="1" ht="22.5" customHeight="1" x14ac:dyDescent="0.3">
      <c r="B255" s="179"/>
      <c r="C255" s="180"/>
      <c r="D255" s="180"/>
      <c r="E255" s="181" t="s">
        <v>21</v>
      </c>
      <c r="F255" s="281" t="s">
        <v>366</v>
      </c>
      <c r="G255" s="282"/>
      <c r="H255" s="282"/>
      <c r="I255" s="282"/>
      <c r="J255" s="180"/>
      <c r="K255" s="182">
        <v>0.17699999999999999</v>
      </c>
      <c r="L255" s="180"/>
      <c r="M255" s="180"/>
      <c r="N255" s="180"/>
      <c r="O255" s="180"/>
      <c r="P255" s="180"/>
      <c r="Q255" s="180"/>
      <c r="R255" s="183"/>
      <c r="T255" s="184"/>
      <c r="U255" s="180"/>
      <c r="V255" s="180"/>
      <c r="W255" s="180"/>
      <c r="X255" s="180"/>
      <c r="Y255" s="180"/>
      <c r="Z255" s="180"/>
      <c r="AA255" s="185"/>
      <c r="AT255" s="186" t="s">
        <v>204</v>
      </c>
      <c r="AU255" s="186" t="s">
        <v>112</v>
      </c>
      <c r="AV255" s="11" t="s">
        <v>112</v>
      </c>
      <c r="AW255" s="11" t="s">
        <v>42</v>
      </c>
      <c r="AX255" s="11" t="s">
        <v>85</v>
      </c>
      <c r="AY255" s="186" t="s">
        <v>149</v>
      </c>
    </row>
    <row r="256" spans="2:65" s="10" customFormat="1" ht="22.5" customHeight="1" x14ac:dyDescent="0.3">
      <c r="B256" s="171"/>
      <c r="C256" s="172"/>
      <c r="D256" s="172"/>
      <c r="E256" s="173" t="s">
        <v>21</v>
      </c>
      <c r="F256" s="283" t="s">
        <v>266</v>
      </c>
      <c r="G256" s="284"/>
      <c r="H256" s="284"/>
      <c r="I256" s="284"/>
      <c r="J256" s="172"/>
      <c r="K256" s="174" t="s">
        <v>21</v>
      </c>
      <c r="L256" s="172"/>
      <c r="M256" s="172"/>
      <c r="N256" s="172"/>
      <c r="O256" s="172"/>
      <c r="P256" s="172"/>
      <c r="Q256" s="172"/>
      <c r="R256" s="175"/>
      <c r="T256" s="176"/>
      <c r="U256" s="172"/>
      <c r="V256" s="172"/>
      <c r="W256" s="172"/>
      <c r="X256" s="172"/>
      <c r="Y256" s="172"/>
      <c r="Z256" s="172"/>
      <c r="AA256" s="177"/>
      <c r="AT256" s="178" t="s">
        <v>204</v>
      </c>
      <c r="AU256" s="178" t="s">
        <v>112</v>
      </c>
      <c r="AV256" s="10" t="s">
        <v>23</v>
      </c>
      <c r="AW256" s="10" t="s">
        <v>42</v>
      </c>
      <c r="AX256" s="10" t="s">
        <v>85</v>
      </c>
      <c r="AY256" s="178" t="s">
        <v>149</v>
      </c>
    </row>
    <row r="257" spans="2:65" s="11" customFormat="1" ht="22.5" customHeight="1" x14ac:dyDescent="0.3">
      <c r="B257" s="179"/>
      <c r="C257" s="180"/>
      <c r="D257" s="180"/>
      <c r="E257" s="181" t="s">
        <v>21</v>
      </c>
      <c r="F257" s="281" t="s">
        <v>367</v>
      </c>
      <c r="G257" s="282"/>
      <c r="H257" s="282"/>
      <c r="I257" s="282"/>
      <c r="J257" s="180"/>
      <c r="K257" s="182">
        <v>0.14699999999999999</v>
      </c>
      <c r="L257" s="180"/>
      <c r="M257" s="180"/>
      <c r="N257" s="180"/>
      <c r="O257" s="180"/>
      <c r="P257" s="180"/>
      <c r="Q257" s="180"/>
      <c r="R257" s="183"/>
      <c r="T257" s="184"/>
      <c r="U257" s="180"/>
      <c r="V257" s="180"/>
      <c r="W257" s="180"/>
      <c r="X257" s="180"/>
      <c r="Y257" s="180"/>
      <c r="Z257" s="180"/>
      <c r="AA257" s="185"/>
      <c r="AT257" s="186" t="s">
        <v>204</v>
      </c>
      <c r="AU257" s="186" t="s">
        <v>112</v>
      </c>
      <c r="AV257" s="11" t="s">
        <v>112</v>
      </c>
      <c r="AW257" s="11" t="s">
        <v>42</v>
      </c>
      <c r="AX257" s="11" t="s">
        <v>85</v>
      </c>
      <c r="AY257" s="186" t="s">
        <v>149</v>
      </c>
    </row>
    <row r="258" spans="2:65" s="11" customFormat="1" ht="22.5" customHeight="1" x14ac:dyDescent="0.3">
      <c r="B258" s="179"/>
      <c r="C258" s="180"/>
      <c r="D258" s="180"/>
      <c r="E258" s="181" t="s">
        <v>21</v>
      </c>
      <c r="F258" s="281" t="s">
        <v>368</v>
      </c>
      <c r="G258" s="282"/>
      <c r="H258" s="282"/>
      <c r="I258" s="282"/>
      <c r="J258" s="180"/>
      <c r="K258" s="182">
        <v>4.1000000000000002E-2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204</v>
      </c>
      <c r="AU258" s="186" t="s">
        <v>112</v>
      </c>
      <c r="AV258" s="11" t="s">
        <v>112</v>
      </c>
      <c r="AW258" s="11" t="s">
        <v>42</v>
      </c>
      <c r="AX258" s="11" t="s">
        <v>85</v>
      </c>
      <c r="AY258" s="186" t="s">
        <v>149</v>
      </c>
    </row>
    <row r="259" spans="2:65" s="12" customFormat="1" ht="22.5" customHeight="1" x14ac:dyDescent="0.3">
      <c r="B259" s="187"/>
      <c r="C259" s="188"/>
      <c r="D259" s="188"/>
      <c r="E259" s="189" t="s">
        <v>21</v>
      </c>
      <c r="F259" s="285" t="s">
        <v>211</v>
      </c>
      <c r="G259" s="286"/>
      <c r="H259" s="286"/>
      <c r="I259" s="286"/>
      <c r="J259" s="188"/>
      <c r="K259" s="190">
        <v>0.36499999999999999</v>
      </c>
      <c r="L259" s="188"/>
      <c r="M259" s="188"/>
      <c r="N259" s="188"/>
      <c r="O259" s="188"/>
      <c r="P259" s="188"/>
      <c r="Q259" s="188"/>
      <c r="R259" s="191"/>
      <c r="T259" s="192"/>
      <c r="U259" s="188"/>
      <c r="V259" s="188"/>
      <c r="W259" s="188"/>
      <c r="X259" s="188"/>
      <c r="Y259" s="188"/>
      <c r="Z259" s="188"/>
      <c r="AA259" s="193"/>
      <c r="AT259" s="194" t="s">
        <v>204</v>
      </c>
      <c r="AU259" s="194" t="s">
        <v>112</v>
      </c>
      <c r="AV259" s="12" t="s">
        <v>197</v>
      </c>
      <c r="AW259" s="12" t="s">
        <v>42</v>
      </c>
      <c r="AX259" s="12" t="s">
        <v>23</v>
      </c>
      <c r="AY259" s="194" t="s">
        <v>149</v>
      </c>
    </row>
    <row r="260" spans="2:65" s="1" customFormat="1" ht="22.5" customHeight="1" x14ac:dyDescent="0.3">
      <c r="B260" s="33"/>
      <c r="C260" s="195" t="s">
        <v>369</v>
      </c>
      <c r="D260" s="195" t="s">
        <v>356</v>
      </c>
      <c r="E260" s="196" t="s">
        <v>370</v>
      </c>
      <c r="F260" s="288" t="s">
        <v>371</v>
      </c>
      <c r="G260" s="289"/>
      <c r="H260" s="289"/>
      <c r="I260" s="289"/>
      <c r="J260" s="197" t="s">
        <v>230</v>
      </c>
      <c r="K260" s="198">
        <v>0.40200000000000002</v>
      </c>
      <c r="L260" s="290">
        <v>0</v>
      </c>
      <c r="M260" s="289"/>
      <c r="N260" s="291">
        <f>ROUND(L260*K260,2)</f>
        <v>0</v>
      </c>
      <c r="O260" s="254"/>
      <c r="P260" s="254"/>
      <c r="Q260" s="254"/>
      <c r="R260" s="35"/>
      <c r="T260" s="168" t="s">
        <v>21</v>
      </c>
      <c r="U260" s="42" t="s">
        <v>50</v>
      </c>
      <c r="V260" s="34"/>
      <c r="W260" s="169">
        <f>V260*K260</f>
        <v>0</v>
      </c>
      <c r="X260" s="169">
        <v>1</v>
      </c>
      <c r="Y260" s="169">
        <f>X260*K260</f>
        <v>0.40200000000000002</v>
      </c>
      <c r="Z260" s="169">
        <v>0</v>
      </c>
      <c r="AA260" s="170">
        <f>Z260*K260</f>
        <v>0</v>
      </c>
      <c r="AR260" s="16" t="s">
        <v>233</v>
      </c>
      <c r="AT260" s="16" t="s">
        <v>356</v>
      </c>
      <c r="AU260" s="16" t="s">
        <v>112</v>
      </c>
      <c r="AY260" s="16" t="s">
        <v>149</v>
      </c>
      <c r="BE260" s="108">
        <f>IF(U260="základní",N260,0)</f>
        <v>0</v>
      </c>
      <c r="BF260" s="108">
        <f>IF(U260="snížená",N260,0)</f>
        <v>0</v>
      </c>
      <c r="BG260" s="108">
        <f>IF(U260="zákl. přenesená",N260,0)</f>
        <v>0</v>
      </c>
      <c r="BH260" s="108">
        <f>IF(U260="sníž. přenesená",N260,0)</f>
        <v>0</v>
      </c>
      <c r="BI260" s="108">
        <f>IF(U260="nulová",N260,0)</f>
        <v>0</v>
      </c>
      <c r="BJ260" s="16" t="s">
        <v>23</v>
      </c>
      <c r="BK260" s="108">
        <f>ROUND(L260*K260,2)</f>
        <v>0</v>
      </c>
      <c r="BL260" s="16" t="s">
        <v>197</v>
      </c>
      <c r="BM260" s="16" t="s">
        <v>372</v>
      </c>
    </row>
    <row r="261" spans="2:65" s="1" customFormat="1" ht="22.5" customHeight="1" x14ac:dyDescent="0.3">
      <c r="B261" s="33"/>
      <c r="C261" s="34"/>
      <c r="D261" s="34"/>
      <c r="E261" s="34"/>
      <c r="F261" s="293" t="s">
        <v>373</v>
      </c>
      <c r="G261" s="210"/>
      <c r="H261" s="210"/>
      <c r="I261" s="210"/>
      <c r="J261" s="34"/>
      <c r="K261" s="34"/>
      <c r="L261" s="34"/>
      <c r="M261" s="34"/>
      <c r="N261" s="34"/>
      <c r="O261" s="34"/>
      <c r="P261" s="34"/>
      <c r="Q261" s="34"/>
      <c r="R261" s="35"/>
      <c r="T261" s="76"/>
      <c r="U261" s="34"/>
      <c r="V261" s="34"/>
      <c r="W261" s="34"/>
      <c r="X261" s="34"/>
      <c r="Y261" s="34"/>
      <c r="Z261" s="34"/>
      <c r="AA261" s="77"/>
      <c r="AT261" s="16" t="s">
        <v>361</v>
      </c>
      <c r="AU261" s="16" t="s">
        <v>112</v>
      </c>
    </row>
    <row r="262" spans="2:65" s="1" customFormat="1" ht="31.5" customHeight="1" x14ac:dyDescent="0.3">
      <c r="B262" s="33"/>
      <c r="C262" s="164" t="s">
        <v>374</v>
      </c>
      <c r="D262" s="164" t="s">
        <v>150</v>
      </c>
      <c r="E262" s="165" t="s">
        <v>375</v>
      </c>
      <c r="F262" s="253" t="s">
        <v>376</v>
      </c>
      <c r="G262" s="254"/>
      <c r="H262" s="254"/>
      <c r="I262" s="254"/>
      <c r="J262" s="166" t="s">
        <v>254</v>
      </c>
      <c r="K262" s="167">
        <v>6.25</v>
      </c>
      <c r="L262" s="255">
        <v>0</v>
      </c>
      <c r="M262" s="254"/>
      <c r="N262" s="256">
        <f>ROUND(L262*K262,2)</f>
        <v>0</v>
      </c>
      <c r="O262" s="254"/>
      <c r="P262" s="254"/>
      <c r="Q262" s="254"/>
      <c r="R262" s="35"/>
      <c r="T262" s="168" t="s">
        <v>21</v>
      </c>
      <c r="U262" s="42" t="s">
        <v>50</v>
      </c>
      <c r="V262" s="34"/>
      <c r="W262" s="169">
        <f>V262*K262</f>
        <v>0</v>
      </c>
      <c r="X262" s="169">
        <v>1.9000000000000001E-4</v>
      </c>
      <c r="Y262" s="169">
        <f>X262*K262</f>
        <v>1.1875E-3</v>
      </c>
      <c r="Z262" s="169">
        <v>0</v>
      </c>
      <c r="AA262" s="170">
        <f>Z262*K262</f>
        <v>0</v>
      </c>
      <c r="AR262" s="16" t="s">
        <v>197</v>
      </c>
      <c r="AT262" s="16" t="s">
        <v>150</v>
      </c>
      <c r="AU262" s="16" t="s">
        <v>112</v>
      </c>
      <c r="AY262" s="16" t="s">
        <v>149</v>
      </c>
      <c r="BE262" s="108">
        <f>IF(U262="základní",N262,0)</f>
        <v>0</v>
      </c>
      <c r="BF262" s="108">
        <f>IF(U262="snížená",N262,0)</f>
        <v>0</v>
      </c>
      <c r="BG262" s="108">
        <f>IF(U262="zákl. přenesená",N262,0)</f>
        <v>0</v>
      </c>
      <c r="BH262" s="108">
        <f>IF(U262="sníž. přenesená",N262,0)</f>
        <v>0</v>
      </c>
      <c r="BI262" s="108">
        <f>IF(U262="nulová",N262,0)</f>
        <v>0</v>
      </c>
      <c r="BJ262" s="16" t="s">
        <v>23</v>
      </c>
      <c r="BK262" s="108">
        <f>ROUND(L262*K262,2)</f>
        <v>0</v>
      </c>
      <c r="BL262" s="16" t="s">
        <v>197</v>
      </c>
      <c r="BM262" s="16" t="s">
        <v>377</v>
      </c>
    </row>
    <row r="263" spans="2:65" s="11" customFormat="1" ht="22.5" customHeight="1" x14ac:dyDescent="0.3">
      <c r="B263" s="179"/>
      <c r="C263" s="180"/>
      <c r="D263" s="180"/>
      <c r="E263" s="181" t="s">
        <v>21</v>
      </c>
      <c r="F263" s="292" t="s">
        <v>378</v>
      </c>
      <c r="G263" s="282"/>
      <c r="H263" s="282"/>
      <c r="I263" s="282"/>
      <c r="J263" s="180"/>
      <c r="K263" s="182">
        <v>6.25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204</v>
      </c>
      <c r="AU263" s="186" t="s">
        <v>112</v>
      </c>
      <c r="AV263" s="11" t="s">
        <v>112</v>
      </c>
      <c r="AW263" s="11" t="s">
        <v>42</v>
      </c>
      <c r="AX263" s="11" t="s">
        <v>85</v>
      </c>
      <c r="AY263" s="186" t="s">
        <v>149</v>
      </c>
    </row>
    <row r="264" spans="2:65" s="12" customFormat="1" ht="22.5" customHeight="1" x14ac:dyDescent="0.3">
      <c r="B264" s="187"/>
      <c r="C264" s="188"/>
      <c r="D264" s="188"/>
      <c r="E264" s="189" t="s">
        <v>21</v>
      </c>
      <c r="F264" s="285" t="s">
        <v>211</v>
      </c>
      <c r="G264" s="286"/>
      <c r="H264" s="286"/>
      <c r="I264" s="286"/>
      <c r="J264" s="188"/>
      <c r="K264" s="190">
        <v>6.25</v>
      </c>
      <c r="L264" s="188"/>
      <c r="M264" s="188"/>
      <c r="N264" s="188"/>
      <c r="O264" s="188"/>
      <c r="P264" s="188"/>
      <c r="Q264" s="188"/>
      <c r="R264" s="191"/>
      <c r="T264" s="192"/>
      <c r="U264" s="188"/>
      <c r="V264" s="188"/>
      <c r="W264" s="188"/>
      <c r="X264" s="188"/>
      <c r="Y264" s="188"/>
      <c r="Z264" s="188"/>
      <c r="AA264" s="193"/>
      <c r="AT264" s="194" t="s">
        <v>204</v>
      </c>
      <c r="AU264" s="194" t="s">
        <v>112</v>
      </c>
      <c r="AV264" s="12" t="s">
        <v>197</v>
      </c>
      <c r="AW264" s="12" t="s">
        <v>42</v>
      </c>
      <c r="AX264" s="12" t="s">
        <v>23</v>
      </c>
      <c r="AY264" s="194" t="s">
        <v>149</v>
      </c>
    </row>
    <row r="265" spans="2:65" s="1" customFormat="1" ht="31.5" customHeight="1" x14ac:dyDescent="0.3">
      <c r="B265" s="33"/>
      <c r="C265" s="164" t="s">
        <v>379</v>
      </c>
      <c r="D265" s="164" t="s">
        <v>150</v>
      </c>
      <c r="E265" s="165" t="s">
        <v>380</v>
      </c>
      <c r="F265" s="253" t="s">
        <v>381</v>
      </c>
      <c r="G265" s="254"/>
      <c r="H265" s="254"/>
      <c r="I265" s="254"/>
      <c r="J265" s="166" t="s">
        <v>254</v>
      </c>
      <c r="K265" s="167">
        <v>8</v>
      </c>
      <c r="L265" s="255">
        <v>0</v>
      </c>
      <c r="M265" s="254"/>
      <c r="N265" s="256">
        <f>ROUND(L265*K265,2)</f>
        <v>0</v>
      </c>
      <c r="O265" s="254"/>
      <c r="P265" s="254"/>
      <c r="Q265" s="254"/>
      <c r="R265" s="35"/>
      <c r="T265" s="168" t="s">
        <v>21</v>
      </c>
      <c r="U265" s="42" t="s">
        <v>50</v>
      </c>
      <c r="V265" s="34"/>
      <c r="W265" s="169">
        <f>V265*K265</f>
        <v>0</v>
      </c>
      <c r="X265" s="169">
        <v>3.4000000000000002E-4</v>
      </c>
      <c r="Y265" s="169">
        <f>X265*K265</f>
        <v>2.7200000000000002E-3</v>
      </c>
      <c r="Z265" s="169">
        <v>0</v>
      </c>
      <c r="AA265" s="170">
        <f>Z265*K265</f>
        <v>0</v>
      </c>
      <c r="AR265" s="16" t="s">
        <v>197</v>
      </c>
      <c r="AT265" s="16" t="s">
        <v>150</v>
      </c>
      <c r="AU265" s="16" t="s">
        <v>112</v>
      </c>
      <c r="AY265" s="16" t="s">
        <v>149</v>
      </c>
      <c r="BE265" s="108">
        <f>IF(U265="základní",N265,0)</f>
        <v>0</v>
      </c>
      <c r="BF265" s="108">
        <f>IF(U265="snížená",N265,0)</f>
        <v>0</v>
      </c>
      <c r="BG265" s="108">
        <f>IF(U265="zákl. přenesená",N265,0)</f>
        <v>0</v>
      </c>
      <c r="BH265" s="108">
        <f>IF(U265="sníž. přenesená",N265,0)</f>
        <v>0</v>
      </c>
      <c r="BI265" s="108">
        <f>IF(U265="nulová",N265,0)</f>
        <v>0</v>
      </c>
      <c r="BJ265" s="16" t="s">
        <v>23</v>
      </c>
      <c r="BK265" s="108">
        <f>ROUND(L265*K265,2)</f>
        <v>0</v>
      </c>
      <c r="BL265" s="16" t="s">
        <v>197</v>
      </c>
      <c r="BM265" s="16" t="s">
        <v>382</v>
      </c>
    </row>
    <row r="266" spans="2:65" s="11" customFormat="1" ht="22.5" customHeight="1" x14ac:dyDescent="0.3">
      <c r="B266" s="179"/>
      <c r="C266" s="180"/>
      <c r="D266" s="180"/>
      <c r="E266" s="181" t="s">
        <v>21</v>
      </c>
      <c r="F266" s="292" t="s">
        <v>383</v>
      </c>
      <c r="G266" s="282"/>
      <c r="H266" s="282"/>
      <c r="I266" s="282"/>
      <c r="J266" s="180"/>
      <c r="K266" s="182">
        <v>8</v>
      </c>
      <c r="L266" s="180"/>
      <c r="M266" s="180"/>
      <c r="N266" s="180"/>
      <c r="O266" s="180"/>
      <c r="P266" s="180"/>
      <c r="Q266" s="180"/>
      <c r="R266" s="183"/>
      <c r="T266" s="184"/>
      <c r="U266" s="180"/>
      <c r="V266" s="180"/>
      <c r="W266" s="180"/>
      <c r="X266" s="180"/>
      <c r="Y266" s="180"/>
      <c r="Z266" s="180"/>
      <c r="AA266" s="185"/>
      <c r="AT266" s="186" t="s">
        <v>204</v>
      </c>
      <c r="AU266" s="186" t="s">
        <v>112</v>
      </c>
      <c r="AV266" s="11" t="s">
        <v>112</v>
      </c>
      <c r="AW266" s="11" t="s">
        <v>42</v>
      </c>
      <c r="AX266" s="11" t="s">
        <v>85</v>
      </c>
      <c r="AY266" s="186" t="s">
        <v>149</v>
      </c>
    </row>
    <row r="267" spans="2:65" s="12" customFormat="1" ht="22.5" customHeight="1" x14ac:dyDescent="0.3">
      <c r="B267" s="187"/>
      <c r="C267" s="188"/>
      <c r="D267" s="188"/>
      <c r="E267" s="189" t="s">
        <v>21</v>
      </c>
      <c r="F267" s="285" t="s">
        <v>211</v>
      </c>
      <c r="G267" s="286"/>
      <c r="H267" s="286"/>
      <c r="I267" s="286"/>
      <c r="J267" s="188"/>
      <c r="K267" s="190">
        <v>8</v>
      </c>
      <c r="L267" s="188"/>
      <c r="M267" s="188"/>
      <c r="N267" s="188"/>
      <c r="O267" s="188"/>
      <c r="P267" s="188"/>
      <c r="Q267" s="188"/>
      <c r="R267" s="191"/>
      <c r="T267" s="192"/>
      <c r="U267" s="188"/>
      <c r="V267" s="188"/>
      <c r="W267" s="188"/>
      <c r="X267" s="188"/>
      <c r="Y267" s="188"/>
      <c r="Z267" s="188"/>
      <c r="AA267" s="193"/>
      <c r="AT267" s="194" t="s">
        <v>204</v>
      </c>
      <c r="AU267" s="194" t="s">
        <v>112</v>
      </c>
      <c r="AV267" s="12" t="s">
        <v>197</v>
      </c>
      <c r="AW267" s="12" t="s">
        <v>42</v>
      </c>
      <c r="AX267" s="12" t="s">
        <v>23</v>
      </c>
      <c r="AY267" s="194" t="s">
        <v>149</v>
      </c>
    </row>
    <row r="268" spans="2:65" s="1" customFormat="1" ht="31.5" customHeight="1" x14ac:dyDescent="0.3">
      <c r="B268" s="33"/>
      <c r="C268" s="164" t="s">
        <v>384</v>
      </c>
      <c r="D268" s="164" t="s">
        <v>150</v>
      </c>
      <c r="E268" s="165" t="s">
        <v>385</v>
      </c>
      <c r="F268" s="253" t="s">
        <v>386</v>
      </c>
      <c r="G268" s="254"/>
      <c r="H268" s="254"/>
      <c r="I268" s="254"/>
      <c r="J268" s="166" t="s">
        <v>274</v>
      </c>
      <c r="K268" s="167">
        <v>2.145</v>
      </c>
      <c r="L268" s="255">
        <v>0</v>
      </c>
      <c r="M268" s="254"/>
      <c r="N268" s="256">
        <f>ROUND(L268*K268,2)</f>
        <v>0</v>
      </c>
      <c r="O268" s="254"/>
      <c r="P268" s="254"/>
      <c r="Q268" s="254"/>
      <c r="R268" s="35"/>
      <c r="T268" s="168" t="s">
        <v>21</v>
      </c>
      <c r="U268" s="42" t="s">
        <v>50</v>
      </c>
      <c r="V268" s="34"/>
      <c r="W268" s="169">
        <f>V268*K268</f>
        <v>0</v>
      </c>
      <c r="X268" s="169">
        <v>0.24023</v>
      </c>
      <c r="Y268" s="169">
        <f>X268*K268</f>
        <v>0.51529334999999998</v>
      </c>
      <c r="Z268" s="169">
        <v>0.32900000000000001</v>
      </c>
      <c r="AA268" s="170">
        <f>Z268*K268</f>
        <v>0.70570500000000003</v>
      </c>
      <c r="AR268" s="16" t="s">
        <v>197</v>
      </c>
      <c r="AT268" s="16" t="s">
        <v>150</v>
      </c>
      <c r="AU268" s="16" t="s">
        <v>112</v>
      </c>
      <c r="AY268" s="16" t="s">
        <v>149</v>
      </c>
      <c r="BE268" s="108">
        <f>IF(U268="základní",N268,0)</f>
        <v>0</v>
      </c>
      <c r="BF268" s="108">
        <f>IF(U268="snížená",N268,0)</f>
        <v>0</v>
      </c>
      <c r="BG268" s="108">
        <f>IF(U268="zákl. přenesená",N268,0)</f>
        <v>0</v>
      </c>
      <c r="BH268" s="108">
        <f>IF(U268="sníž. přenesená",N268,0)</f>
        <v>0</v>
      </c>
      <c r="BI268" s="108">
        <f>IF(U268="nulová",N268,0)</f>
        <v>0</v>
      </c>
      <c r="BJ268" s="16" t="s">
        <v>23</v>
      </c>
      <c r="BK268" s="108">
        <f>ROUND(L268*K268,2)</f>
        <v>0</v>
      </c>
      <c r="BL268" s="16" t="s">
        <v>197</v>
      </c>
      <c r="BM268" s="16" t="s">
        <v>387</v>
      </c>
    </row>
    <row r="269" spans="2:65" s="1" customFormat="1" ht="31.5" customHeight="1" x14ac:dyDescent="0.3">
      <c r="B269" s="33"/>
      <c r="C269" s="164" t="s">
        <v>388</v>
      </c>
      <c r="D269" s="164" t="s">
        <v>150</v>
      </c>
      <c r="E269" s="165" t="s">
        <v>389</v>
      </c>
      <c r="F269" s="253" t="s">
        <v>390</v>
      </c>
      <c r="G269" s="254"/>
      <c r="H269" s="254"/>
      <c r="I269" s="254"/>
      <c r="J269" s="166" t="s">
        <v>274</v>
      </c>
      <c r="K269" s="167">
        <v>17.22</v>
      </c>
      <c r="L269" s="255">
        <v>0</v>
      </c>
      <c r="M269" s="254"/>
      <c r="N269" s="256">
        <f>ROUND(L269*K269,2)</f>
        <v>0</v>
      </c>
      <c r="O269" s="254"/>
      <c r="P269" s="254"/>
      <c r="Q269" s="254"/>
      <c r="R269" s="35"/>
      <c r="T269" s="168" t="s">
        <v>21</v>
      </c>
      <c r="U269" s="42" t="s">
        <v>50</v>
      </c>
      <c r="V269" s="34"/>
      <c r="W269" s="169">
        <f>V269*K269</f>
        <v>0</v>
      </c>
      <c r="X269" s="169">
        <v>0.24023</v>
      </c>
      <c r="Y269" s="169">
        <f>X269*K269</f>
        <v>4.1367605999999997</v>
      </c>
      <c r="Z269" s="169">
        <v>0.32900000000000001</v>
      </c>
      <c r="AA269" s="170">
        <f>Z269*K269</f>
        <v>5.6653799999999999</v>
      </c>
      <c r="AR269" s="16" t="s">
        <v>197</v>
      </c>
      <c r="AT269" s="16" t="s">
        <v>150</v>
      </c>
      <c r="AU269" s="16" t="s">
        <v>112</v>
      </c>
      <c r="AY269" s="16" t="s">
        <v>149</v>
      </c>
      <c r="BE269" s="108">
        <f>IF(U269="základní",N269,0)</f>
        <v>0</v>
      </c>
      <c r="BF269" s="108">
        <f>IF(U269="snížená",N269,0)</f>
        <v>0</v>
      </c>
      <c r="BG269" s="108">
        <f>IF(U269="zákl. přenesená",N269,0)</f>
        <v>0</v>
      </c>
      <c r="BH269" s="108">
        <f>IF(U269="sníž. přenesená",N269,0)</f>
        <v>0</v>
      </c>
      <c r="BI269" s="108">
        <f>IF(U269="nulová",N269,0)</f>
        <v>0</v>
      </c>
      <c r="BJ269" s="16" t="s">
        <v>23</v>
      </c>
      <c r="BK269" s="108">
        <f>ROUND(L269*K269,2)</f>
        <v>0</v>
      </c>
      <c r="BL269" s="16" t="s">
        <v>197</v>
      </c>
      <c r="BM269" s="16" t="s">
        <v>391</v>
      </c>
    </row>
    <row r="270" spans="2:65" s="10" customFormat="1" ht="22.5" customHeight="1" x14ac:dyDescent="0.3">
      <c r="B270" s="171"/>
      <c r="C270" s="172"/>
      <c r="D270" s="172"/>
      <c r="E270" s="173" t="s">
        <v>21</v>
      </c>
      <c r="F270" s="287" t="s">
        <v>392</v>
      </c>
      <c r="G270" s="284"/>
      <c r="H270" s="284"/>
      <c r="I270" s="284"/>
      <c r="J270" s="172"/>
      <c r="K270" s="174" t="s">
        <v>21</v>
      </c>
      <c r="L270" s="172"/>
      <c r="M270" s="172"/>
      <c r="N270" s="172"/>
      <c r="O270" s="172"/>
      <c r="P270" s="172"/>
      <c r="Q270" s="172"/>
      <c r="R270" s="175"/>
      <c r="T270" s="176"/>
      <c r="U270" s="172"/>
      <c r="V270" s="172"/>
      <c r="W270" s="172"/>
      <c r="X270" s="172"/>
      <c r="Y270" s="172"/>
      <c r="Z270" s="172"/>
      <c r="AA270" s="177"/>
      <c r="AT270" s="178" t="s">
        <v>204</v>
      </c>
      <c r="AU270" s="178" t="s">
        <v>112</v>
      </c>
      <c r="AV270" s="10" t="s">
        <v>23</v>
      </c>
      <c r="AW270" s="10" t="s">
        <v>42</v>
      </c>
      <c r="AX270" s="10" t="s">
        <v>85</v>
      </c>
      <c r="AY270" s="178" t="s">
        <v>149</v>
      </c>
    </row>
    <row r="271" spans="2:65" s="11" customFormat="1" ht="22.5" customHeight="1" x14ac:dyDescent="0.3">
      <c r="B271" s="179"/>
      <c r="C271" s="180"/>
      <c r="D271" s="180"/>
      <c r="E271" s="181" t="s">
        <v>21</v>
      </c>
      <c r="F271" s="281" t="s">
        <v>393</v>
      </c>
      <c r="G271" s="282"/>
      <c r="H271" s="282"/>
      <c r="I271" s="282"/>
      <c r="J271" s="180"/>
      <c r="K271" s="182">
        <v>17.22</v>
      </c>
      <c r="L271" s="180"/>
      <c r="M271" s="180"/>
      <c r="N271" s="180"/>
      <c r="O271" s="180"/>
      <c r="P271" s="180"/>
      <c r="Q271" s="180"/>
      <c r="R271" s="183"/>
      <c r="T271" s="184"/>
      <c r="U271" s="180"/>
      <c r="V271" s="180"/>
      <c r="W271" s="180"/>
      <c r="X271" s="180"/>
      <c r="Y271" s="180"/>
      <c r="Z271" s="180"/>
      <c r="AA271" s="185"/>
      <c r="AT271" s="186" t="s">
        <v>204</v>
      </c>
      <c r="AU271" s="186" t="s">
        <v>112</v>
      </c>
      <c r="AV271" s="11" t="s">
        <v>112</v>
      </c>
      <c r="AW271" s="11" t="s">
        <v>42</v>
      </c>
      <c r="AX271" s="11" t="s">
        <v>85</v>
      </c>
      <c r="AY271" s="186" t="s">
        <v>149</v>
      </c>
    </row>
    <row r="272" spans="2:65" s="12" customFormat="1" ht="22.5" customHeight="1" x14ac:dyDescent="0.3">
      <c r="B272" s="187"/>
      <c r="C272" s="188"/>
      <c r="D272" s="188"/>
      <c r="E272" s="189" t="s">
        <v>21</v>
      </c>
      <c r="F272" s="285" t="s">
        <v>211</v>
      </c>
      <c r="G272" s="286"/>
      <c r="H272" s="286"/>
      <c r="I272" s="286"/>
      <c r="J272" s="188"/>
      <c r="K272" s="190">
        <v>17.22</v>
      </c>
      <c r="L272" s="188"/>
      <c r="M272" s="188"/>
      <c r="N272" s="188"/>
      <c r="O272" s="188"/>
      <c r="P272" s="188"/>
      <c r="Q272" s="188"/>
      <c r="R272" s="191"/>
      <c r="T272" s="192"/>
      <c r="U272" s="188"/>
      <c r="V272" s="188"/>
      <c r="W272" s="188"/>
      <c r="X272" s="188"/>
      <c r="Y272" s="188"/>
      <c r="Z272" s="188"/>
      <c r="AA272" s="193"/>
      <c r="AT272" s="194" t="s">
        <v>204</v>
      </c>
      <c r="AU272" s="194" t="s">
        <v>112</v>
      </c>
      <c r="AV272" s="12" t="s">
        <v>197</v>
      </c>
      <c r="AW272" s="12" t="s">
        <v>42</v>
      </c>
      <c r="AX272" s="12" t="s">
        <v>23</v>
      </c>
      <c r="AY272" s="194" t="s">
        <v>149</v>
      </c>
    </row>
    <row r="273" spans="2:65" s="1" customFormat="1" ht="31.5" customHeight="1" x14ac:dyDescent="0.3">
      <c r="B273" s="33"/>
      <c r="C273" s="164" t="s">
        <v>394</v>
      </c>
      <c r="D273" s="164" t="s">
        <v>150</v>
      </c>
      <c r="E273" s="165" t="s">
        <v>395</v>
      </c>
      <c r="F273" s="253" t="s">
        <v>396</v>
      </c>
      <c r="G273" s="254"/>
      <c r="H273" s="254"/>
      <c r="I273" s="254"/>
      <c r="J273" s="166" t="s">
        <v>274</v>
      </c>
      <c r="K273" s="167">
        <v>43.05</v>
      </c>
      <c r="L273" s="255">
        <v>0</v>
      </c>
      <c r="M273" s="254"/>
      <c r="N273" s="256">
        <f>ROUND(L273*K273,2)</f>
        <v>0</v>
      </c>
      <c r="O273" s="254"/>
      <c r="P273" s="254"/>
      <c r="Q273" s="254"/>
      <c r="R273" s="35"/>
      <c r="T273" s="168" t="s">
        <v>21</v>
      </c>
      <c r="U273" s="42" t="s">
        <v>50</v>
      </c>
      <c r="V273" s="34"/>
      <c r="W273" s="169">
        <f>V273*K273</f>
        <v>0</v>
      </c>
      <c r="X273" s="169">
        <v>0.24023</v>
      </c>
      <c r="Y273" s="169">
        <f>X273*K273</f>
        <v>10.341901499999999</v>
      </c>
      <c r="Z273" s="169">
        <v>0.32900000000000001</v>
      </c>
      <c r="AA273" s="170">
        <f>Z273*K273</f>
        <v>14.163449999999999</v>
      </c>
      <c r="AR273" s="16" t="s">
        <v>197</v>
      </c>
      <c r="AT273" s="16" t="s">
        <v>150</v>
      </c>
      <c r="AU273" s="16" t="s">
        <v>112</v>
      </c>
      <c r="AY273" s="16" t="s">
        <v>149</v>
      </c>
      <c r="BE273" s="108">
        <f>IF(U273="základní",N273,0)</f>
        <v>0</v>
      </c>
      <c r="BF273" s="108">
        <f>IF(U273="snížená",N273,0)</f>
        <v>0</v>
      </c>
      <c r="BG273" s="108">
        <f>IF(U273="zákl. přenesená",N273,0)</f>
        <v>0</v>
      </c>
      <c r="BH273" s="108">
        <f>IF(U273="sníž. přenesená",N273,0)</f>
        <v>0</v>
      </c>
      <c r="BI273" s="108">
        <f>IF(U273="nulová",N273,0)</f>
        <v>0</v>
      </c>
      <c r="BJ273" s="16" t="s">
        <v>23</v>
      </c>
      <c r="BK273" s="108">
        <f>ROUND(L273*K273,2)</f>
        <v>0</v>
      </c>
      <c r="BL273" s="16" t="s">
        <v>197</v>
      </c>
      <c r="BM273" s="16" t="s">
        <v>397</v>
      </c>
    </row>
    <row r="274" spans="2:65" s="10" customFormat="1" ht="22.5" customHeight="1" x14ac:dyDescent="0.3">
      <c r="B274" s="171"/>
      <c r="C274" s="172"/>
      <c r="D274" s="172"/>
      <c r="E274" s="173" t="s">
        <v>21</v>
      </c>
      <c r="F274" s="287" t="s">
        <v>398</v>
      </c>
      <c r="G274" s="284"/>
      <c r="H274" s="284"/>
      <c r="I274" s="284"/>
      <c r="J274" s="172"/>
      <c r="K274" s="174" t="s">
        <v>21</v>
      </c>
      <c r="L274" s="172"/>
      <c r="M274" s="172"/>
      <c r="N274" s="172"/>
      <c r="O274" s="172"/>
      <c r="P274" s="172"/>
      <c r="Q274" s="172"/>
      <c r="R274" s="175"/>
      <c r="T274" s="176"/>
      <c r="U274" s="172"/>
      <c r="V274" s="172"/>
      <c r="W274" s="172"/>
      <c r="X274" s="172"/>
      <c r="Y274" s="172"/>
      <c r="Z274" s="172"/>
      <c r="AA274" s="177"/>
      <c r="AT274" s="178" t="s">
        <v>204</v>
      </c>
      <c r="AU274" s="178" t="s">
        <v>112</v>
      </c>
      <c r="AV274" s="10" t="s">
        <v>23</v>
      </c>
      <c r="AW274" s="10" t="s">
        <v>42</v>
      </c>
      <c r="AX274" s="10" t="s">
        <v>85</v>
      </c>
      <c r="AY274" s="178" t="s">
        <v>149</v>
      </c>
    </row>
    <row r="275" spans="2:65" s="11" customFormat="1" ht="22.5" customHeight="1" x14ac:dyDescent="0.3">
      <c r="B275" s="179"/>
      <c r="C275" s="180"/>
      <c r="D275" s="180"/>
      <c r="E275" s="181" t="s">
        <v>21</v>
      </c>
      <c r="F275" s="281" t="s">
        <v>399</v>
      </c>
      <c r="G275" s="282"/>
      <c r="H275" s="282"/>
      <c r="I275" s="282"/>
      <c r="J275" s="180"/>
      <c r="K275" s="182">
        <v>43.05</v>
      </c>
      <c r="L275" s="180"/>
      <c r="M275" s="180"/>
      <c r="N275" s="180"/>
      <c r="O275" s="180"/>
      <c r="P275" s="180"/>
      <c r="Q275" s="180"/>
      <c r="R275" s="183"/>
      <c r="T275" s="184"/>
      <c r="U275" s="180"/>
      <c r="V275" s="180"/>
      <c r="W275" s="180"/>
      <c r="X275" s="180"/>
      <c r="Y275" s="180"/>
      <c r="Z275" s="180"/>
      <c r="AA275" s="185"/>
      <c r="AT275" s="186" t="s">
        <v>204</v>
      </c>
      <c r="AU275" s="186" t="s">
        <v>112</v>
      </c>
      <c r="AV275" s="11" t="s">
        <v>112</v>
      </c>
      <c r="AW275" s="11" t="s">
        <v>42</v>
      </c>
      <c r="AX275" s="11" t="s">
        <v>85</v>
      </c>
      <c r="AY275" s="186" t="s">
        <v>149</v>
      </c>
    </row>
    <row r="276" spans="2:65" s="12" customFormat="1" ht="22.5" customHeight="1" x14ac:dyDescent="0.3">
      <c r="B276" s="187"/>
      <c r="C276" s="188"/>
      <c r="D276" s="188"/>
      <c r="E276" s="189" t="s">
        <v>21</v>
      </c>
      <c r="F276" s="285" t="s">
        <v>211</v>
      </c>
      <c r="G276" s="286"/>
      <c r="H276" s="286"/>
      <c r="I276" s="286"/>
      <c r="J276" s="188"/>
      <c r="K276" s="190">
        <v>43.05</v>
      </c>
      <c r="L276" s="188"/>
      <c r="M276" s="188"/>
      <c r="N276" s="188"/>
      <c r="O276" s="188"/>
      <c r="P276" s="188"/>
      <c r="Q276" s="188"/>
      <c r="R276" s="191"/>
      <c r="T276" s="192"/>
      <c r="U276" s="188"/>
      <c r="V276" s="188"/>
      <c r="W276" s="188"/>
      <c r="X276" s="188"/>
      <c r="Y276" s="188"/>
      <c r="Z276" s="188"/>
      <c r="AA276" s="193"/>
      <c r="AT276" s="194" t="s">
        <v>204</v>
      </c>
      <c r="AU276" s="194" t="s">
        <v>112</v>
      </c>
      <c r="AV276" s="12" t="s">
        <v>197</v>
      </c>
      <c r="AW276" s="12" t="s">
        <v>42</v>
      </c>
      <c r="AX276" s="12" t="s">
        <v>23</v>
      </c>
      <c r="AY276" s="194" t="s">
        <v>149</v>
      </c>
    </row>
    <row r="277" spans="2:65" s="1" customFormat="1" ht="31.5" customHeight="1" x14ac:dyDescent="0.3">
      <c r="B277" s="33"/>
      <c r="C277" s="164" t="s">
        <v>400</v>
      </c>
      <c r="D277" s="164" t="s">
        <v>150</v>
      </c>
      <c r="E277" s="165" t="s">
        <v>401</v>
      </c>
      <c r="F277" s="253" t="s">
        <v>402</v>
      </c>
      <c r="G277" s="254"/>
      <c r="H277" s="254"/>
      <c r="I277" s="254"/>
      <c r="J277" s="166" t="s">
        <v>274</v>
      </c>
      <c r="K277" s="167">
        <v>2.145</v>
      </c>
      <c r="L277" s="255">
        <v>0</v>
      </c>
      <c r="M277" s="254"/>
      <c r="N277" s="256">
        <f>ROUND(L277*K277,2)</f>
        <v>0</v>
      </c>
      <c r="O277" s="254"/>
      <c r="P277" s="254"/>
      <c r="Q277" s="254"/>
      <c r="R277" s="35"/>
      <c r="T277" s="168" t="s">
        <v>21</v>
      </c>
      <c r="U277" s="42" t="s">
        <v>50</v>
      </c>
      <c r="V277" s="34"/>
      <c r="W277" s="169">
        <f>V277*K277</f>
        <v>0</v>
      </c>
      <c r="X277" s="169">
        <v>0.54715000000000003</v>
      </c>
      <c r="Y277" s="169">
        <f>X277*K277</f>
        <v>1.17363675</v>
      </c>
      <c r="Z277" s="169">
        <v>0.68100000000000005</v>
      </c>
      <c r="AA277" s="170">
        <f>Z277*K277</f>
        <v>1.4607450000000002</v>
      </c>
      <c r="AR277" s="16" t="s">
        <v>197</v>
      </c>
      <c r="AT277" s="16" t="s">
        <v>150</v>
      </c>
      <c r="AU277" s="16" t="s">
        <v>112</v>
      </c>
      <c r="AY277" s="16" t="s">
        <v>149</v>
      </c>
      <c r="BE277" s="108">
        <f>IF(U277="základní",N277,0)</f>
        <v>0</v>
      </c>
      <c r="BF277" s="108">
        <f>IF(U277="snížená",N277,0)</f>
        <v>0</v>
      </c>
      <c r="BG277" s="108">
        <f>IF(U277="zákl. přenesená",N277,0)</f>
        <v>0</v>
      </c>
      <c r="BH277" s="108">
        <f>IF(U277="sníž. přenesená",N277,0)</f>
        <v>0</v>
      </c>
      <c r="BI277" s="108">
        <f>IF(U277="nulová",N277,0)</f>
        <v>0</v>
      </c>
      <c r="BJ277" s="16" t="s">
        <v>23</v>
      </c>
      <c r="BK277" s="108">
        <f>ROUND(L277*K277,2)</f>
        <v>0</v>
      </c>
      <c r="BL277" s="16" t="s">
        <v>197</v>
      </c>
      <c r="BM277" s="16" t="s">
        <v>403</v>
      </c>
    </row>
    <row r="278" spans="2:65" s="10" customFormat="1" ht="22.5" customHeight="1" x14ac:dyDescent="0.3">
      <c r="B278" s="171"/>
      <c r="C278" s="172"/>
      <c r="D278" s="172"/>
      <c r="E278" s="173" t="s">
        <v>21</v>
      </c>
      <c r="F278" s="287" t="s">
        <v>404</v>
      </c>
      <c r="G278" s="284"/>
      <c r="H278" s="284"/>
      <c r="I278" s="284"/>
      <c r="J278" s="172"/>
      <c r="K278" s="174" t="s">
        <v>21</v>
      </c>
      <c r="L278" s="172"/>
      <c r="M278" s="172"/>
      <c r="N278" s="172"/>
      <c r="O278" s="172"/>
      <c r="P278" s="172"/>
      <c r="Q278" s="172"/>
      <c r="R278" s="175"/>
      <c r="T278" s="176"/>
      <c r="U278" s="172"/>
      <c r="V278" s="172"/>
      <c r="W278" s="172"/>
      <c r="X278" s="172"/>
      <c r="Y278" s="172"/>
      <c r="Z278" s="172"/>
      <c r="AA278" s="177"/>
      <c r="AT278" s="178" t="s">
        <v>204</v>
      </c>
      <c r="AU278" s="178" t="s">
        <v>112</v>
      </c>
      <c r="AV278" s="10" t="s">
        <v>23</v>
      </c>
      <c r="AW278" s="10" t="s">
        <v>42</v>
      </c>
      <c r="AX278" s="10" t="s">
        <v>85</v>
      </c>
      <c r="AY278" s="178" t="s">
        <v>149</v>
      </c>
    </row>
    <row r="279" spans="2:65" s="11" customFormat="1" ht="22.5" customHeight="1" x14ac:dyDescent="0.3">
      <c r="B279" s="179"/>
      <c r="C279" s="180"/>
      <c r="D279" s="180"/>
      <c r="E279" s="181" t="s">
        <v>21</v>
      </c>
      <c r="F279" s="281" t="s">
        <v>405</v>
      </c>
      <c r="G279" s="282"/>
      <c r="H279" s="282"/>
      <c r="I279" s="282"/>
      <c r="J279" s="180"/>
      <c r="K279" s="182">
        <v>2.145</v>
      </c>
      <c r="L279" s="180"/>
      <c r="M279" s="180"/>
      <c r="N279" s="180"/>
      <c r="O279" s="180"/>
      <c r="P279" s="180"/>
      <c r="Q279" s="180"/>
      <c r="R279" s="183"/>
      <c r="T279" s="184"/>
      <c r="U279" s="180"/>
      <c r="V279" s="180"/>
      <c r="W279" s="180"/>
      <c r="X279" s="180"/>
      <c r="Y279" s="180"/>
      <c r="Z279" s="180"/>
      <c r="AA279" s="185"/>
      <c r="AT279" s="186" t="s">
        <v>204</v>
      </c>
      <c r="AU279" s="186" t="s">
        <v>112</v>
      </c>
      <c r="AV279" s="11" t="s">
        <v>112</v>
      </c>
      <c r="AW279" s="11" t="s">
        <v>42</v>
      </c>
      <c r="AX279" s="11" t="s">
        <v>85</v>
      </c>
      <c r="AY279" s="186" t="s">
        <v>149</v>
      </c>
    </row>
    <row r="280" spans="2:65" s="12" customFormat="1" ht="22.5" customHeight="1" x14ac:dyDescent="0.3">
      <c r="B280" s="187"/>
      <c r="C280" s="188"/>
      <c r="D280" s="188"/>
      <c r="E280" s="189" t="s">
        <v>21</v>
      </c>
      <c r="F280" s="285" t="s">
        <v>211</v>
      </c>
      <c r="G280" s="286"/>
      <c r="H280" s="286"/>
      <c r="I280" s="286"/>
      <c r="J280" s="188"/>
      <c r="K280" s="190">
        <v>2.145</v>
      </c>
      <c r="L280" s="188"/>
      <c r="M280" s="188"/>
      <c r="N280" s="188"/>
      <c r="O280" s="188"/>
      <c r="P280" s="188"/>
      <c r="Q280" s="188"/>
      <c r="R280" s="191"/>
      <c r="T280" s="192"/>
      <c r="U280" s="188"/>
      <c r="V280" s="188"/>
      <c r="W280" s="188"/>
      <c r="X280" s="188"/>
      <c r="Y280" s="188"/>
      <c r="Z280" s="188"/>
      <c r="AA280" s="193"/>
      <c r="AT280" s="194" t="s">
        <v>204</v>
      </c>
      <c r="AU280" s="194" t="s">
        <v>112</v>
      </c>
      <c r="AV280" s="12" t="s">
        <v>197</v>
      </c>
      <c r="AW280" s="12" t="s">
        <v>42</v>
      </c>
      <c r="AX280" s="12" t="s">
        <v>23</v>
      </c>
      <c r="AY280" s="194" t="s">
        <v>149</v>
      </c>
    </row>
    <row r="281" spans="2:65" s="1" customFormat="1" ht="31.5" customHeight="1" x14ac:dyDescent="0.3">
      <c r="B281" s="33"/>
      <c r="C281" s="164" t="s">
        <v>406</v>
      </c>
      <c r="D281" s="164" t="s">
        <v>150</v>
      </c>
      <c r="E281" s="165" t="s">
        <v>407</v>
      </c>
      <c r="F281" s="253" t="s">
        <v>408</v>
      </c>
      <c r="G281" s="254"/>
      <c r="H281" s="254"/>
      <c r="I281" s="254"/>
      <c r="J281" s="166" t="s">
        <v>274</v>
      </c>
      <c r="K281" s="167">
        <v>17.22</v>
      </c>
      <c r="L281" s="255">
        <v>0</v>
      </c>
      <c r="M281" s="254"/>
      <c r="N281" s="256">
        <f>ROUND(L281*K281,2)</f>
        <v>0</v>
      </c>
      <c r="O281" s="254"/>
      <c r="P281" s="254"/>
      <c r="Q281" s="254"/>
      <c r="R281" s="35"/>
      <c r="T281" s="168" t="s">
        <v>21</v>
      </c>
      <c r="U281" s="42" t="s">
        <v>50</v>
      </c>
      <c r="V281" s="34"/>
      <c r="W281" s="169">
        <f>V281*K281</f>
        <v>0</v>
      </c>
      <c r="X281" s="169">
        <v>0.54617000000000004</v>
      </c>
      <c r="Y281" s="169">
        <f>X281*K281</f>
        <v>9.4050474000000008</v>
      </c>
      <c r="Z281" s="169">
        <v>0.68100000000000005</v>
      </c>
      <c r="AA281" s="170">
        <f>Z281*K281</f>
        <v>11.72682</v>
      </c>
      <c r="AR281" s="16" t="s">
        <v>197</v>
      </c>
      <c r="AT281" s="16" t="s">
        <v>150</v>
      </c>
      <c r="AU281" s="16" t="s">
        <v>112</v>
      </c>
      <c r="AY281" s="16" t="s">
        <v>149</v>
      </c>
      <c r="BE281" s="108">
        <f>IF(U281="základní",N281,0)</f>
        <v>0</v>
      </c>
      <c r="BF281" s="108">
        <f>IF(U281="snížená",N281,0)</f>
        <v>0</v>
      </c>
      <c r="BG281" s="108">
        <f>IF(U281="zákl. přenesená",N281,0)</f>
        <v>0</v>
      </c>
      <c r="BH281" s="108">
        <f>IF(U281="sníž. přenesená",N281,0)</f>
        <v>0</v>
      </c>
      <c r="BI281" s="108">
        <f>IF(U281="nulová",N281,0)</f>
        <v>0</v>
      </c>
      <c r="BJ281" s="16" t="s">
        <v>23</v>
      </c>
      <c r="BK281" s="108">
        <f>ROUND(L281*K281,2)</f>
        <v>0</v>
      </c>
      <c r="BL281" s="16" t="s">
        <v>197</v>
      </c>
      <c r="BM281" s="16" t="s">
        <v>409</v>
      </c>
    </row>
    <row r="282" spans="2:65" s="10" customFormat="1" ht="22.5" customHeight="1" x14ac:dyDescent="0.3">
      <c r="B282" s="171"/>
      <c r="C282" s="172"/>
      <c r="D282" s="172"/>
      <c r="E282" s="173" t="s">
        <v>21</v>
      </c>
      <c r="F282" s="287" t="s">
        <v>392</v>
      </c>
      <c r="G282" s="284"/>
      <c r="H282" s="284"/>
      <c r="I282" s="284"/>
      <c r="J282" s="172"/>
      <c r="K282" s="174" t="s">
        <v>21</v>
      </c>
      <c r="L282" s="172"/>
      <c r="M282" s="172"/>
      <c r="N282" s="172"/>
      <c r="O282" s="172"/>
      <c r="P282" s="172"/>
      <c r="Q282" s="172"/>
      <c r="R282" s="175"/>
      <c r="T282" s="176"/>
      <c r="U282" s="172"/>
      <c r="V282" s="172"/>
      <c r="W282" s="172"/>
      <c r="X282" s="172"/>
      <c r="Y282" s="172"/>
      <c r="Z282" s="172"/>
      <c r="AA282" s="177"/>
      <c r="AT282" s="178" t="s">
        <v>204</v>
      </c>
      <c r="AU282" s="178" t="s">
        <v>112</v>
      </c>
      <c r="AV282" s="10" t="s">
        <v>23</v>
      </c>
      <c r="AW282" s="10" t="s">
        <v>42</v>
      </c>
      <c r="AX282" s="10" t="s">
        <v>85</v>
      </c>
      <c r="AY282" s="178" t="s">
        <v>149</v>
      </c>
    </row>
    <row r="283" spans="2:65" s="11" customFormat="1" ht="22.5" customHeight="1" x14ac:dyDescent="0.3">
      <c r="B283" s="179"/>
      <c r="C283" s="180"/>
      <c r="D283" s="180"/>
      <c r="E283" s="181" t="s">
        <v>21</v>
      </c>
      <c r="F283" s="281" t="s">
        <v>393</v>
      </c>
      <c r="G283" s="282"/>
      <c r="H283" s="282"/>
      <c r="I283" s="282"/>
      <c r="J283" s="180"/>
      <c r="K283" s="182">
        <v>17.22</v>
      </c>
      <c r="L283" s="180"/>
      <c r="M283" s="180"/>
      <c r="N283" s="180"/>
      <c r="O283" s="180"/>
      <c r="P283" s="180"/>
      <c r="Q283" s="180"/>
      <c r="R283" s="183"/>
      <c r="T283" s="184"/>
      <c r="U283" s="180"/>
      <c r="V283" s="180"/>
      <c r="W283" s="180"/>
      <c r="X283" s="180"/>
      <c r="Y283" s="180"/>
      <c r="Z283" s="180"/>
      <c r="AA283" s="185"/>
      <c r="AT283" s="186" t="s">
        <v>204</v>
      </c>
      <c r="AU283" s="186" t="s">
        <v>112</v>
      </c>
      <c r="AV283" s="11" t="s">
        <v>112</v>
      </c>
      <c r="AW283" s="11" t="s">
        <v>42</v>
      </c>
      <c r="AX283" s="11" t="s">
        <v>23</v>
      </c>
      <c r="AY283" s="186" t="s">
        <v>149</v>
      </c>
    </row>
    <row r="284" spans="2:65" s="1" customFormat="1" ht="31.5" customHeight="1" x14ac:dyDescent="0.3">
      <c r="B284" s="33"/>
      <c r="C284" s="164" t="s">
        <v>410</v>
      </c>
      <c r="D284" s="164" t="s">
        <v>150</v>
      </c>
      <c r="E284" s="165" t="s">
        <v>411</v>
      </c>
      <c r="F284" s="253" t="s">
        <v>412</v>
      </c>
      <c r="G284" s="254"/>
      <c r="H284" s="254"/>
      <c r="I284" s="254"/>
      <c r="J284" s="166" t="s">
        <v>274</v>
      </c>
      <c r="K284" s="167">
        <v>43.05</v>
      </c>
      <c r="L284" s="255">
        <v>0</v>
      </c>
      <c r="M284" s="254"/>
      <c r="N284" s="256">
        <f>ROUND(L284*K284,2)</f>
        <v>0</v>
      </c>
      <c r="O284" s="254"/>
      <c r="P284" s="254"/>
      <c r="Q284" s="254"/>
      <c r="R284" s="35"/>
      <c r="T284" s="168" t="s">
        <v>21</v>
      </c>
      <c r="U284" s="42" t="s">
        <v>50</v>
      </c>
      <c r="V284" s="34"/>
      <c r="W284" s="169">
        <f>V284*K284</f>
        <v>0</v>
      </c>
      <c r="X284" s="169">
        <v>0.54566000000000003</v>
      </c>
      <c r="Y284" s="169">
        <f>X284*K284</f>
        <v>23.490663000000001</v>
      </c>
      <c r="Z284" s="169">
        <v>0.68100000000000005</v>
      </c>
      <c r="AA284" s="170">
        <f>Z284*K284</f>
        <v>29.317050000000002</v>
      </c>
      <c r="AR284" s="16" t="s">
        <v>197</v>
      </c>
      <c r="AT284" s="16" t="s">
        <v>150</v>
      </c>
      <c r="AU284" s="16" t="s">
        <v>112</v>
      </c>
      <c r="AY284" s="16" t="s">
        <v>149</v>
      </c>
      <c r="BE284" s="108">
        <f>IF(U284="základní",N284,0)</f>
        <v>0</v>
      </c>
      <c r="BF284" s="108">
        <f>IF(U284="snížená",N284,0)</f>
        <v>0</v>
      </c>
      <c r="BG284" s="108">
        <f>IF(U284="zákl. přenesená",N284,0)</f>
        <v>0</v>
      </c>
      <c r="BH284" s="108">
        <f>IF(U284="sníž. přenesená",N284,0)</f>
        <v>0</v>
      </c>
      <c r="BI284" s="108">
        <f>IF(U284="nulová",N284,0)</f>
        <v>0</v>
      </c>
      <c r="BJ284" s="16" t="s">
        <v>23</v>
      </c>
      <c r="BK284" s="108">
        <f>ROUND(L284*K284,2)</f>
        <v>0</v>
      </c>
      <c r="BL284" s="16" t="s">
        <v>197</v>
      </c>
      <c r="BM284" s="16" t="s">
        <v>413</v>
      </c>
    </row>
    <row r="285" spans="2:65" s="10" customFormat="1" ht="22.5" customHeight="1" x14ac:dyDescent="0.3">
      <c r="B285" s="171"/>
      <c r="C285" s="172"/>
      <c r="D285" s="172"/>
      <c r="E285" s="173" t="s">
        <v>21</v>
      </c>
      <c r="F285" s="287" t="s">
        <v>398</v>
      </c>
      <c r="G285" s="284"/>
      <c r="H285" s="284"/>
      <c r="I285" s="284"/>
      <c r="J285" s="172"/>
      <c r="K285" s="174" t="s">
        <v>21</v>
      </c>
      <c r="L285" s="172"/>
      <c r="M285" s="172"/>
      <c r="N285" s="172"/>
      <c r="O285" s="172"/>
      <c r="P285" s="172"/>
      <c r="Q285" s="172"/>
      <c r="R285" s="175"/>
      <c r="T285" s="176"/>
      <c r="U285" s="172"/>
      <c r="V285" s="172"/>
      <c r="W285" s="172"/>
      <c r="X285" s="172"/>
      <c r="Y285" s="172"/>
      <c r="Z285" s="172"/>
      <c r="AA285" s="177"/>
      <c r="AT285" s="178" t="s">
        <v>204</v>
      </c>
      <c r="AU285" s="178" t="s">
        <v>112</v>
      </c>
      <c r="AV285" s="10" t="s">
        <v>23</v>
      </c>
      <c r="AW285" s="10" t="s">
        <v>42</v>
      </c>
      <c r="AX285" s="10" t="s">
        <v>85</v>
      </c>
      <c r="AY285" s="178" t="s">
        <v>149</v>
      </c>
    </row>
    <row r="286" spans="2:65" s="11" customFormat="1" ht="22.5" customHeight="1" x14ac:dyDescent="0.3">
      <c r="B286" s="179"/>
      <c r="C286" s="180"/>
      <c r="D286" s="180"/>
      <c r="E286" s="181" t="s">
        <v>21</v>
      </c>
      <c r="F286" s="281" t="s">
        <v>399</v>
      </c>
      <c r="G286" s="282"/>
      <c r="H286" s="282"/>
      <c r="I286" s="282"/>
      <c r="J286" s="180"/>
      <c r="K286" s="182">
        <v>43.05</v>
      </c>
      <c r="L286" s="180"/>
      <c r="M286" s="180"/>
      <c r="N286" s="180"/>
      <c r="O286" s="180"/>
      <c r="P286" s="180"/>
      <c r="Q286" s="180"/>
      <c r="R286" s="183"/>
      <c r="T286" s="184"/>
      <c r="U286" s="180"/>
      <c r="V286" s="180"/>
      <c r="W286" s="180"/>
      <c r="X286" s="180"/>
      <c r="Y286" s="180"/>
      <c r="Z286" s="180"/>
      <c r="AA286" s="185"/>
      <c r="AT286" s="186" t="s">
        <v>204</v>
      </c>
      <c r="AU286" s="186" t="s">
        <v>112</v>
      </c>
      <c r="AV286" s="11" t="s">
        <v>112</v>
      </c>
      <c r="AW286" s="11" t="s">
        <v>42</v>
      </c>
      <c r="AX286" s="11" t="s">
        <v>85</v>
      </c>
      <c r="AY286" s="186" t="s">
        <v>149</v>
      </c>
    </row>
    <row r="287" spans="2:65" s="12" customFormat="1" ht="22.5" customHeight="1" x14ac:dyDescent="0.3">
      <c r="B287" s="187"/>
      <c r="C287" s="188"/>
      <c r="D287" s="188"/>
      <c r="E287" s="189" t="s">
        <v>21</v>
      </c>
      <c r="F287" s="285" t="s">
        <v>211</v>
      </c>
      <c r="G287" s="286"/>
      <c r="H287" s="286"/>
      <c r="I287" s="286"/>
      <c r="J287" s="188"/>
      <c r="K287" s="190">
        <v>43.05</v>
      </c>
      <c r="L287" s="188"/>
      <c r="M287" s="188"/>
      <c r="N287" s="188"/>
      <c r="O287" s="188"/>
      <c r="P287" s="188"/>
      <c r="Q287" s="188"/>
      <c r="R287" s="191"/>
      <c r="T287" s="192"/>
      <c r="U287" s="188"/>
      <c r="V287" s="188"/>
      <c r="W287" s="188"/>
      <c r="X287" s="188"/>
      <c r="Y287" s="188"/>
      <c r="Z287" s="188"/>
      <c r="AA287" s="193"/>
      <c r="AT287" s="194" t="s">
        <v>204</v>
      </c>
      <c r="AU287" s="194" t="s">
        <v>112</v>
      </c>
      <c r="AV287" s="12" t="s">
        <v>197</v>
      </c>
      <c r="AW287" s="12" t="s">
        <v>42</v>
      </c>
      <c r="AX287" s="12" t="s">
        <v>23</v>
      </c>
      <c r="AY287" s="194" t="s">
        <v>149</v>
      </c>
    </row>
    <row r="288" spans="2:65" s="1" customFormat="1" ht="44.25" customHeight="1" x14ac:dyDescent="0.3">
      <c r="B288" s="33"/>
      <c r="C288" s="164" t="s">
        <v>414</v>
      </c>
      <c r="D288" s="164" t="s">
        <v>150</v>
      </c>
      <c r="E288" s="165" t="s">
        <v>415</v>
      </c>
      <c r="F288" s="253" t="s">
        <v>416</v>
      </c>
      <c r="G288" s="254"/>
      <c r="H288" s="254"/>
      <c r="I288" s="254"/>
      <c r="J288" s="166" t="s">
        <v>274</v>
      </c>
      <c r="K288" s="167">
        <v>166.75399999999999</v>
      </c>
      <c r="L288" s="255">
        <v>0</v>
      </c>
      <c r="M288" s="254"/>
      <c r="N288" s="256">
        <f>ROUND(L288*K288,2)</f>
        <v>0</v>
      </c>
      <c r="O288" s="254"/>
      <c r="P288" s="254"/>
      <c r="Q288" s="254"/>
      <c r="R288" s="35"/>
      <c r="T288" s="168" t="s">
        <v>21</v>
      </c>
      <c r="U288" s="42" t="s">
        <v>50</v>
      </c>
      <c r="V288" s="34"/>
      <c r="W288" s="169">
        <f>V288*K288</f>
        <v>0</v>
      </c>
      <c r="X288" s="169">
        <v>6.9819999999999993E-2</v>
      </c>
      <c r="Y288" s="169">
        <f>X288*K288</f>
        <v>11.642764279999998</v>
      </c>
      <c r="Z288" s="169">
        <v>0</v>
      </c>
      <c r="AA288" s="170">
        <f>Z288*K288</f>
        <v>0</v>
      </c>
      <c r="AR288" s="16" t="s">
        <v>197</v>
      </c>
      <c r="AT288" s="16" t="s">
        <v>150</v>
      </c>
      <c r="AU288" s="16" t="s">
        <v>112</v>
      </c>
      <c r="AY288" s="16" t="s">
        <v>149</v>
      </c>
      <c r="BE288" s="108">
        <f>IF(U288="základní",N288,0)</f>
        <v>0</v>
      </c>
      <c r="BF288" s="108">
        <f>IF(U288="snížená",N288,0)</f>
        <v>0</v>
      </c>
      <c r="BG288" s="108">
        <f>IF(U288="zákl. přenesená",N288,0)</f>
        <v>0</v>
      </c>
      <c r="BH288" s="108">
        <f>IF(U288="sníž. přenesená",N288,0)</f>
        <v>0</v>
      </c>
      <c r="BI288" s="108">
        <f>IF(U288="nulová",N288,0)</f>
        <v>0</v>
      </c>
      <c r="BJ288" s="16" t="s">
        <v>23</v>
      </c>
      <c r="BK288" s="108">
        <f>ROUND(L288*K288,2)</f>
        <v>0</v>
      </c>
      <c r="BL288" s="16" t="s">
        <v>197</v>
      </c>
      <c r="BM288" s="16" t="s">
        <v>417</v>
      </c>
    </row>
    <row r="289" spans="2:51" s="10" customFormat="1" ht="22.5" customHeight="1" x14ac:dyDescent="0.3">
      <c r="B289" s="171"/>
      <c r="C289" s="172"/>
      <c r="D289" s="172"/>
      <c r="E289" s="173" t="s">
        <v>21</v>
      </c>
      <c r="F289" s="287" t="s">
        <v>351</v>
      </c>
      <c r="G289" s="284"/>
      <c r="H289" s="284"/>
      <c r="I289" s="284"/>
      <c r="J289" s="172"/>
      <c r="K289" s="174" t="s">
        <v>21</v>
      </c>
      <c r="L289" s="172"/>
      <c r="M289" s="172"/>
      <c r="N289" s="172"/>
      <c r="O289" s="172"/>
      <c r="P289" s="172"/>
      <c r="Q289" s="172"/>
      <c r="R289" s="175"/>
      <c r="T289" s="176"/>
      <c r="U289" s="172"/>
      <c r="V289" s="172"/>
      <c r="W289" s="172"/>
      <c r="X289" s="172"/>
      <c r="Y289" s="172"/>
      <c r="Z289" s="172"/>
      <c r="AA289" s="177"/>
      <c r="AT289" s="178" t="s">
        <v>204</v>
      </c>
      <c r="AU289" s="178" t="s">
        <v>112</v>
      </c>
      <c r="AV289" s="10" t="s">
        <v>23</v>
      </c>
      <c r="AW289" s="10" t="s">
        <v>42</v>
      </c>
      <c r="AX289" s="10" t="s">
        <v>85</v>
      </c>
      <c r="AY289" s="178" t="s">
        <v>149</v>
      </c>
    </row>
    <row r="290" spans="2:51" s="11" customFormat="1" ht="22.5" customHeight="1" x14ac:dyDescent="0.3">
      <c r="B290" s="179"/>
      <c r="C290" s="180"/>
      <c r="D290" s="180"/>
      <c r="E290" s="181" t="s">
        <v>21</v>
      </c>
      <c r="F290" s="281" t="s">
        <v>418</v>
      </c>
      <c r="G290" s="282"/>
      <c r="H290" s="282"/>
      <c r="I290" s="282"/>
      <c r="J290" s="180"/>
      <c r="K290" s="182">
        <v>28.67</v>
      </c>
      <c r="L290" s="180"/>
      <c r="M290" s="180"/>
      <c r="N290" s="180"/>
      <c r="O290" s="180"/>
      <c r="P290" s="180"/>
      <c r="Q290" s="180"/>
      <c r="R290" s="183"/>
      <c r="T290" s="184"/>
      <c r="U290" s="180"/>
      <c r="V290" s="180"/>
      <c r="W290" s="180"/>
      <c r="X290" s="180"/>
      <c r="Y290" s="180"/>
      <c r="Z290" s="180"/>
      <c r="AA290" s="185"/>
      <c r="AT290" s="186" t="s">
        <v>204</v>
      </c>
      <c r="AU290" s="186" t="s">
        <v>112</v>
      </c>
      <c r="AV290" s="11" t="s">
        <v>112</v>
      </c>
      <c r="AW290" s="11" t="s">
        <v>42</v>
      </c>
      <c r="AX290" s="11" t="s">
        <v>85</v>
      </c>
      <c r="AY290" s="186" t="s">
        <v>149</v>
      </c>
    </row>
    <row r="291" spans="2:51" s="11" customFormat="1" ht="22.5" customHeight="1" x14ac:dyDescent="0.3">
      <c r="B291" s="179"/>
      <c r="C291" s="180"/>
      <c r="D291" s="180"/>
      <c r="E291" s="181" t="s">
        <v>21</v>
      </c>
      <c r="F291" s="281" t="s">
        <v>419</v>
      </c>
      <c r="G291" s="282"/>
      <c r="H291" s="282"/>
      <c r="I291" s="282"/>
      <c r="J291" s="180"/>
      <c r="K291" s="182">
        <v>-7.7140000000000004</v>
      </c>
      <c r="L291" s="180"/>
      <c r="M291" s="180"/>
      <c r="N291" s="180"/>
      <c r="O291" s="180"/>
      <c r="P291" s="180"/>
      <c r="Q291" s="180"/>
      <c r="R291" s="183"/>
      <c r="T291" s="184"/>
      <c r="U291" s="180"/>
      <c r="V291" s="180"/>
      <c r="W291" s="180"/>
      <c r="X291" s="180"/>
      <c r="Y291" s="180"/>
      <c r="Z291" s="180"/>
      <c r="AA291" s="185"/>
      <c r="AT291" s="186" t="s">
        <v>204</v>
      </c>
      <c r="AU291" s="186" t="s">
        <v>112</v>
      </c>
      <c r="AV291" s="11" t="s">
        <v>112</v>
      </c>
      <c r="AW291" s="11" t="s">
        <v>42</v>
      </c>
      <c r="AX291" s="11" t="s">
        <v>85</v>
      </c>
      <c r="AY291" s="186" t="s">
        <v>149</v>
      </c>
    </row>
    <row r="292" spans="2:51" s="11" customFormat="1" ht="22.5" customHeight="1" x14ac:dyDescent="0.3">
      <c r="B292" s="179"/>
      <c r="C292" s="180"/>
      <c r="D292" s="180"/>
      <c r="E292" s="181" t="s">
        <v>21</v>
      </c>
      <c r="F292" s="281" t="s">
        <v>420</v>
      </c>
      <c r="G292" s="282"/>
      <c r="H292" s="282"/>
      <c r="I292" s="282"/>
      <c r="J292" s="180"/>
      <c r="K292" s="182">
        <v>3.2090000000000001</v>
      </c>
      <c r="L292" s="180"/>
      <c r="M292" s="180"/>
      <c r="N292" s="180"/>
      <c r="O292" s="180"/>
      <c r="P292" s="180"/>
      <c r="Q292" s="180"/>
      <c r="R292" s="183"/>
      <c r="T292" s="184"/>
      <c r="U292" s="180"/>
      <c r="V292" s="180"/>
      <c r="W292" s="180"/>
      <c r="X292" s="180"/>
      <c r="Y292" s="180"/>
      <c r="Z292" s="180"/>
      <c r="AA292" s="185"/>
      <c r="AT292" s="186" t="s">
        <v>204</v>
      </c>
      <c r="AU292" s="186" t="s">
        <v>112</v>
      </c>
      <c r="AV292" s="11" t="s">
        <v>112</v>
      </c>
      <c r="AW292" s="11" t="s">
        <v>42</v>
      </c>
      <c r="AX292" s="11" t="s">
        <v>85</v>
      </c>
      <c r="AY292" s="186" t="s">
        <v>149</v>
      </c>
    </row>
    <row r="293" spans="2:51" s="10" customFormat="1" ht="22.5" customHeight="1" x14ac:dyDescent="0.3">
      <c r="B293" s="171"/>
      <c r="C293" s="172"/>
      <c r="D293" s="172"/>
      <c r="E293" s="173" t="s">
        <v>21</v>
      </c>
      <c r="F293" s="283" t="s">
        <v>266</v>
      </c>
      <c r="G293" s="284"/>
      <c r="H293" s="284"/>
      <c r="I293" s="284"/>
      <c r="J293" s="172"/>
      <c r="K293" s="174" t="s">
        <v>21</v>
      </c>
      <c r="L293" s="172"/>
      <c r="M293" s="172"/>
      <c r="N293" s="172"/>
      <c r="O293" s="172"/>
      <c r="P293" s="172"/>
      <c r="Q293" s="172"/>
      <c r="R293" s="175"/>
      <c r="T293" s="176"/>
      <c r="U293" s="172"/>
      <c r="V293" s="172"/>
      <c r="W293" s="172"/>
      <c r="X293" s="172"/>
      <c r="Y293" s="172"/>
      <c r="Z293" s="172"/>
      <c r="AA293" s="177"/>
      <c r="AT293" s="178" t="s">
        <v>204</v>
      </c>
      <c r="AU293" s="178" t="s">
        <v>112</v>
      </c>
      <c r="AV293" s="10" t="s">
        <v>23</v>
      </c>
      <c r="AW293" s="10" t="s">
        <v>42</v>
      </c>
      <c r="AX293" s="10" t="s">
        <v>85</v>
      </c>
      <c r="AY293" s="178" t="s">
        <v>149</v>
      </c>
    </row>
    <row r="294" spans="2:51" s="11" customFormat="1" ht="22.5" customHeight="1" x14ac:dyDescent="0.3">
      <c r="B294" s="179"/>
      <c r="C294" s="180"/>
      <c r="D294" s="180"/>
      <c r="E294" s="181" t="s">
        <v>21</v>
      </c>
      <c r="F294" s="281" t="s">
        <v>421</v>
      </c>
      <c r="G294" s="282"/>
      <c r="H294" s="282"/>
      <c r="I294" s="282"/>
      <c r="J294" s="180"/>
      <c r="K294" s="182">
        <v>26.588000000000001</v>
      </c>
      <c r="L294" s="180"/>
      <c r="M294" s="180"/>
      <c r="N294" s="180"/>
      <c r="O294" s="180"/>
      <c r="P294" s="180"/>
      <c r="Q294" s="180"/>
      <c r="R294" s="183"/>
      <c r="T294" s="184"/>
      <c r="U294" s="180"/>
      <c r="V294" s="180"/>
      <c r="W294" s="180"/>
      <c r="X294" s="180"/>
      <c r="Y294" s="180"/>
      <c r="Z294" s="180"/>
      <c r="AA294" s="185"/>
      <c r="AT294" s="186" t="s">
        <v>204</v>
      </c>
      <c r="AU294" s="186" t="s">
        <v>112</v>
      </c>
      <c r="AV294" s="11" t="s">
        <v>112</v>
      </c>
      <c r="AW294" s="11" t="s">
        <v>42</v>
      </c>
      <c r="AX294" s="11" t="s">
        <v>85</v>
      </c>
      <c r="AY294" s="186" t="s">
        <v>149</v>
      </c>
    </row>
    <row r="295" spans="2:51" s="11" customFormat="1" ht="22.5" customHeight="1" x14ac:dyDescent="0.3">
      <c r="B295" s="179"/>
      <c r="C295" s="180"/>
      <c r="D295" s="180"/>
      <c r="E295" s="181" t="s">
        <v>21</v>
      </c>
      <c r="F295" s="281" t="s">
        <v>422</v>
      </c>
      <c r="G295" s="282"/>
      <c r="H295" s="282"/>
      <c r="I295" s="282"/>
      <c r="J295" s="180"/>
      <c r="K295" s="182">
        <v>-3.4510000000000001</v>
      </c>
      <c r="L295" s="180"/>
      <c r="M295" s="180"/>
      <c r="N295" s="180"/>
      <c r="O295" s="180"/>
      <c r="P295" s="180"/>
      <c r="Q295" s="180"/>
      <c r="R295" s="183"/>
      <c r="T295" s="184"/>
      <c r="U295" s="180"/>
      <c r="V295" s="180"/>
      <c r="W295" s="180"/>
      <c r="X295" s="180"/>
      <c r="Y295" s="180"/>
      <c r="Z295" s="180"/>
      <c r="AA295" s="185"/>
      <c r="AT295" s="186" t="s">
        <v>204</v>
      </c>
      <c r="AU295" s="186" t="s">
        <v>112</v>
      </c>
      <c r="AV295" s="11" t="s">
        <v>112</v>
      </c>
      <c r="AW295" s="11" t="s">
        <v>42</v>
      </c>
      <c r="AX295" s="11" t="s">
        <v>85</v>
      </c>
      <c r="AY295" s="186" t="s">
        <v>149</v>
      </c>
    </row>
    <row r="296" spans="2:51" s="11" customFormat="1" ht="22.5" customHeight="1" x14ac:dyDescent="0.3">
      <c r="B296" s="179"/>
      <c r="C296" s="180"/>
      <c r="D296" s="180"/>
      <c r="E296" s="181" t="s">
        <v>21</v>
      </c>
      <c r="F296" s="281" t="s">
        <v>423</v>
      </c>
      <c r="G296" s="282"/>
      <c r="H296" s="282"/>
      <c r="I296" s="282"/>
      <c r="J296" s="180"/>
      <c r="K296" s="182">
        <v>5.4829999999999997</v>
      </c>
      <c r="L296" s="180"/>
      <c r="M296" s="180"/>
      <c r="N296" s="180"/>
      <c r="O296" s="180"/>
      <c r="P296" s="180"/>
      <c r="Q296" s="180"/>
      <c r="R296" s="183"/>
      <c r="T296" s="184"/>
      <c r="U296" s="180"/>
      <c r="V296" s="180"/>
      <c r="W296" s="180"/>
      <c r="X296" s="180"/>
      <c r="Y296" s="180"/>
      <c r="Z296" s="180"/>
      <c r="AA296" s="185"/>
      <c r="AT296" s="186" t="s">
        <v>204</v>
      </c>
      <c r="AU296" s="186" t="s">
        <v>112</v>
      </c>
      <c r="AV296" s="11" t="s">
        <v>112</v>
      </c>
      <c r="AW296" s="11" t="s">
        <v>42</v>
      </c>
      <c r="AX296" s="11" t="s">
        <v>85</v>
      </c>
      <c r="AY296" s="186" t="s">
        <v>149</v>
      </c>
    </row>
    <row r="297" spans="2:51" s="11" customFormat="1" ht="22.5" customHeight="1" x14ac:dyDescent="0.3">
      <c r="B297" s="179"/>
      <c r="C297" s="180"/>
      <c r="D297" s="180"/>
      <c r="E297" s="181" t="s">
        <v>21</v>
      </c>
      <c r="F297" s="281" t="s">
        <v>424</v>
      </c>
      <c r="G297" s="282"/>
      <c r="H297" s="282"/>
      <c r="I297" s="282"/>
      <c r="J297" s="180"/>
      <c r="K297" s="182">
        <v>36.21</v>
      </c>
      <c r="L297" s="180"/>
      <c r="M297" s="180"/>
      <c r="N297" s="180"/>
      <c r="O297" s="180"/>
      <c r="P297" s="180"/>
      <c r="Q297" s="180"/>
      <c r="R297" s="183"/>
      <c r="T297" s="184"/>
      <c r="U297" s="180"/>
      <c r="V297" s="180"/>
      <c r="W297" s="180"/>
      <c r="X297" s="180"/>
      <c r="Y297" s="180"/>
      <c r="Z297" s="180"/>
      <c r="AA297" s="185"/>
      <c r="AT297" s="186" t="s">
        <v>204</v>
      </c>
      <c r="AU297" s="186" t="s">
        <v>112</v>
      </c>
      <c r="AV297" s="11" t="s">
        <v>112</v>
      </c>
      <c r="AW297" s="11" t="s">
        <v>42</v>
      </c>
      <c r="AX297" s="11" t="s">
        <v>85</v>
      </c>
      <c r="AY297" s="186" t="s">
        <v>149</v>
      </c>
    </row>
    <row r="298" spans="2:51" s="11" customFormat="1" ht="22.5" customHeight="1" x14ac:dyDescent="0.3">
      <c r="B298" s="179"/>
      <c r="C298" s="180"/>
      <c r="D298" s="180"/>
      <c r="E298" s="181" t="s">
        <v>21</v>
      </c>
      <c r="F298" s="281" t="s">
        <v>425</v>
      </c>
      <c r="G298" s="282"/>
      <c r="H298" s="282"/>
      <c r="I298" s="282"/>
      <c r="J298" s="180"/>
      <c r="K298" s="182">
        <v>-7.1050000000000004</v>
      </c>
      <c r="L298" s="180"/>
      <c r="M298" s="180"/>
      <c r="N298" s="180"/>
      <c r="O298" s="180"/>
      <c r="P298" s="180"/>
      <c r="Q298" s="180"/>
      <c r="R298" s="183"/>
      <c r="T298" s="184"/>
      <c r="U298" s="180"/>
      <c r="V298" s="180"/>
      <c r="W298" s="180"/>
      <c r="X298" s="180"/>
      <c r="Y298" s="180"/>
      <c r="Z298" s="180"/>
      <c r="AA298" s="185"/>
      <c r="AT298" s="186" t="s">
        <v>204</v>
      </c>
      <c r="AU298" s="186" t="s">
        <v>112</v>
      </c>
      <c r="AV298" s="11" t="s">
        <v>112</v>
      </c>
      <c r="AW298" s="11" t="s">
        <v>42</v>
      </c>
      <c r="AX298" s="11" t="s">
        <v>85</v>
      </c>
      <c r="AY298" s="186" t="s">
        <v>149</v>
      </c>
    </row>
    <row r="299" spans="2:51" s="11" customFormat="1" ht="22.5" customHeight="1" x14ac:dyDescent="0.3">
      <c r="B299" s="179"/>
      <c r="C299" s="180"/>
      <c r="D299" s="180"/>
      <c r="E299" s="181" t="s">
        <v>21</v>
      </c>
      <c r="F299" s="281" t="s">
        <v>426</v>
      </c>
      <c r="G299" s="282"/>
      <c r="H299" s="282"/>
      <c r="I299" s="282"/>
      <c r="J299" s="180"/>
      <c r="K299" s="182">
        <v>28.135000000000002</v>
      </c>
      <c r="L299" s="180"/>
      <c r="M299" s="180"/>
      <c r="N299" s="180"/>
      <c r="O299" s="180"/>
      <c r="P299" s="180"/>
      <c r="Q299" s="180"/>
      <c r="R299" s="183"/>
      <c r="T299" s="184"/>
      <c r="U299" s="180"/>
      <c r="V299" s="180"/>
      <c r="W299" s="180"/>
      <c r="X299" s="180"/>
      <c r="Y299" s="180"/>
      <c r="Z299" s="180"/>
      <c r="AA299" s="185"/>
      <c r="AT299" s="186" t="s">
        <v>204</v>
      </c>
      <c r="AU299" s="186" t="s">
        <v>112</v>
      </c>
      <c r="AV299" s="11" t="s">
        <v>112</v>
      </c>
      <c r="AW299" s="11" t="s">
        <v>42</v>
      </c>
      <c r="AX299" s="11" t="s">
        <v>85</v>
      </c>
      <c r="AY299" s="186" t="s">
        <v>149</v>
      </c>
    </row>
    <row r="300" spans="2:51" s="11" customFormat="1" ht="22.5" customHeight="1" x14ac:dyDescent="0.3">
      <c r="B300" s="179"/>
      <c r="C300" s="180"/>
      <c r="D300" s="180"/>
      <c r="E300" s="181" t="s">
        <v>21</v>
      </c>
      <c r="F300" s="281" t="s">
        <v>422</v>
      </c>
      <c r="G300" s="282"/>
      <c r="H300" s="282"/>
      <c r="I300" s="282"/>
      <c r="J300" s="180"/>
      <c r="K300" s="182">
        <v>-3.4510000000000001</v>
      </c>
      <c r="L300" s="180"/>
      <c r="M300" s="180"/>
      <c r="N300" s="180"/>
      <c r="O300" s="180"/>
      <c r="P300" s="180"/>
      <c r="Q300" s="180"/>
      <c r="R300" s="183"/>
      <c r="T300" s="184"/>
      <c r="U300" s="180"/>
      <c r="V300" s="180"/>
      <c r="W300" s="180"/>
      <c r="X300" s="180"/>
      <c r="Y300" s="180"/>
      <c r="Z300" s="180"/>
      <c r="AA300" s="185"/>
      <c r="AT300" s="186" t="s">
        <v>204</v>
      </c>
      <c r="AU300" s="186" t="s">
        <v>112</v>
      </c>
      <c r="AV300" s="11" t="s">
        <v>112</v>
      </c>
      <c r="AW300" s="11" t="s">
        <v>42</v>
      </c>
      <c r="AX300" s="11" t="s">
        <v>85</v>
      </c>
      <c r="AY300" s="186" t="s">
        <v>149</v>
      </c>
    </row>
    <row r="301" spans="2:51" s="10" customFormat="1" ht="22.5" customHeight="1" x14ac:dyDescent="0.3">
      <c r="B301" s="171"/>
      <c r="C301" s="172"/>
      <c r="D301" s="172"/>
      <c r="E301" s="173" t="s">
        <v>21</v>
      </c>
      <c r="F301" s="283" t="s">
        <v>427</v>
      </c>
      <c r="G301" s="284"/>
      <c r="H301" s="284"/>
      <c r="I301" s="284"/>
      <c r="J301" s="172"/>
      <c r="K301" s="174" t="s">
        <v>21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204</v>
      </c>
      <c r="AU301" s="178" t="s">
        <v>112</v>
      </c>
      <c r="AV301" s="10" t="s">
        <v>23</v>
      </c>
      <c r="AW301" s="10" t="s">
        <v>42</v>
      </c>
      <c r="AX301" s="10" t="s">
        <v>85</v>
      </c>
      <c r="AY301" s="178" t="s">
        <v>149</v>
      </c>
    </row>
    <row r="302" spans="2:51" s="11" customFormat="1" ht="22.5" customHeight="1" x14ac:dyDescent="0.3">
      <c r="B302" s="179"/>
      <c r="C302" s="180"/>
      <c r="D302" s="180"/>
      <c r="E302" s="181" t="s">
        <v>21</v>
      </c>
      <c r="F302" s="281" t="s">
        <v>428</v>
      </c>
      <c r="G302" s="282"/>
      <c r="H302" s="282"/>
      <c r="I302" s="282"/>
      <c r="J302" s="180"/>
      <c r="K302" s="182">
        <v>3.5960000000000001</v>
      </c>
      <c r="L302" s="180"/>
      <c r="M302" s="180"/>
      <c r="N302" s="180"/>
      <c r="O302" s="180"/>
      <c r="P302" s="180"/>
      <c r="Q302" s="180"/>
      <c r="R302" s="183"/>
      <c r="T302" s="184"/>
      <c r="U302" s="180"/>
      <c r="V302" s="180"/>
      <c r="W302" s="180"/>
      <c r="X302" s="180"/>
      <c r="Y302" s="180"/>
      <c r="Z302" s="180"/>
      <c r="AA302" s="185"/>
      <c r="AT302" s="186" t="s">
        <v>204</v>
      </c>
      <c r="AU302" s="186" t="s">
        <v>112</v>
      </c>
      <c r="AV302" s="11" t="s">
        <v>112</v>
      </c>
      <c r="AW302" s="11" t="s">
        <v>42</v>
      </c>
      <c r="AX302" s="11" t="s">
        <v>85</v>
      </c>
      <c r="AY302" s="186" t="s">
        <v>149</v>
      </c>
    </row>
    <row r="303" spans="2:51" s="11" customFormat="1" ht="22.5" customHeight="1" x14ac:dyDescent="0.3">
      <c r="B303" s="179"/>
      <c r="C303" s="180"/>
      <c r="D303" s="180"/>
      <c r="E303" s="181" t="s">
        <v>21</v>
      </c>
      <c r="F303" s="281" t="s">
        <v>429</v>
      </c>
      <c r="G303" s="282"/>
      <c r="H303" s="282"/>
      <c r="I303" s="282"/>
      <c r="J303" s="180"/>
      <c r="K303" s="182">
        <v>2.1560000000000001</v>
      </c>
      <c r="L303" s="180"/>
      <c r="M303" s="180"/>
      <c r="N303" s="180"/>
      <c r="O303" s="180"/>
      <c r="P303" s="180"/>
      <c r="Q303" s="180"/>
      <c r="R303" s="183"/>
      <c r="T303" s="184"/>
      <c r="U303" s="180"/>
      <c r="V303" s="180"/>
      <c r="W303" s="180"/>
      <c r="X303" s="180"/>
      <c r="Y303" s="180"/>
      <c r="Z303" s="180"/>
      <c r="AA303" s="185"/>
      <c r="AT303" s="186" t="s">
        <v>204</v>
      </c>
      <c r="AU303" s="186" t="s">
        <v>112</v>
      </c>
      <c r="AV303" s="11" t="s">
        <v>112</v>
      </c>
      <c r="AW303" s="11" t="s">
        <v>42</v>
      </c>
      <c r="AX303" s="11" t="s">
        <v>85</v>
      </c>
      <c r="AY303" s="186" t="s">
        <v>149</v>
      </c>
    </row>
    <row r="304" spans="2:51" s="11" customFormat="1" ht="22.5" customHeight="1" x14ac:dyDescent="0.3">
      <c r="B304" s="179"/>
      <c r="C304" s="180"/>
      <c r="D304" s="180"/>
      <c r="E304" s="181" t="s">
        <v>21</v>
      </c>
      <c r="F304" s="281" t="s">
        <v>430</v>
      </c>
      <c r="G304" s="282"/>
      <c r="H304" s="282"/>
      <c r="I304" s="282"/>
      <c r="J304" s="180"/>
      <c r="K304" s="182">
        <v>1.365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204</v>
      </c>
      <c r="AU304" s="186" t="s">
        <v>112</v>
      </c>
      <c r="AV304" s="11" t="s">
        <v>112</v>
      </c>
      <c r="AW304" s="11" t="s">
        <v>42</v>
      </c>
      <c r="AX304" s="11" t="s">
        <v>85</v>
      </c>
      <c r="AY304" s="186" t="s">
        <v>149</v>
      </c>
    </row>
    <row r="305" spans="2:65" s="11" customFormat="1" ht="22.5" customHeight="1" x14ac:dyDescent="0.3">
      <c r="B305" s="179"/>
      <c r="C305" s="180"/>
      <c r="D305" s="180"/>
      <c r="E305" s="181" t="s">
        <v>21</v>
      </c>
      <c r="F305" s="281" t="s">
        <v>431</v>
      </c>
      <c r="G305" s="282"/>
      <c r="H305" s="282"/>
      <c r="I305" s="282"/>
      <c r="J305" s="180"/>
      <c r="K305" s="182">
        <v>10.69</v>
      </c>
      <c r="L305" s="180"/>
      <c r="M305" s="180"/>
      <c r="N305" s="180"/>
      <c r="O305" s="180"/>
      <c r="P305" s="180"/>
      <c r="Q305" s="180"/>
      <c r="R305" s="183"/>
      <c r="T305" s="184"/>
      <c r="U305" s="180"/>
      <c r="V305" s="180"/>
      <c r="W305" s="180"/>
      <c r="X305" s="180"/>
      <c r="Y305" s="180"/>
      <c r="Z305" s="180"/>
      <c r="AA305" s="185"/>
      <c r="AT305" s="186" t="s">
        <v>204</v>
      </c>
      <c r="AU305" s="186" t="s">
        <v>112</v>
      </c>
      <c r="AV305" s="11" t="s">
        <v>112</v>
      </c>
      <c r="AW305" s="11" t="s">
        <v>42</v>
      </c>
      <c r="AX305" s="11" t="s">
        <v>85</v>
      </c>
      <c r="AY305" s="186" t="s">
        <v>149</v>
      </c>
    </row>
    <row r="306" spans="2:65" s="11" customFormat="1" ht="31.5" customHeight="1" x14ac:dyDescent="0.3">
      <c r="B306" s="179"/>
      <c r="C306" s="180"/>
      <c r="D306" s="180"/>
      <c r="E306" s="181" t="s">
        <v>21</v>
      </c>
      <c r="F306" s="281" t="s">
        <v>432</v>
      </c>
      <c r="G306" s="282"/>
      <c r="H306" s="282"/>
      <c r="I306" s="282"/>
      <c r="J306" s="180"/>
      <c r="K306" s="182">
        <v>13.324</v>
      </c>
      <c r="L306" s="180"/>
      <c r="M306" s="180"/>
      <c r="N306" s="180"/>
      <c r="O306" s="180"/>
      <c r="P306" s="180"/>
      <c r="Q306" s="180"/>
      <c r="R306" s="183"/>
      <c r="T306" s="184"/>
      <c r="U306" s="180"/>
      <c r="V306" s="180"/>
      <c r="W306" s="180"/>
      <c r="X306" s="180"/>
      <c r="Y306" s="180"/>
      <c r="Z306" s="180"/>
      <c r="AA306" s="185"/>
      <c r="AT306" s="186" t="s">
        <v>204</v>
      </c>
      <c r="AU306" s="186" t="s">
        <v>112</v>
      </c>
      <c r="AV306" s="11" t="s">
        <v>112</v>
      </c>
      <c r="AW306" s="11" t="s">
        <v>42</v>
      </c>
      <c r="AX306" s="11" t="s">
        <v>85</v>
      </c>
      <c r="AY306" s="186" t="s">
        <v>149</v>
      </c>
    </row>
    <row r="307" spans="2:65" s="11" customFormat="1" ht="22.5" customHeight="1" x14ac:dyDescent="0.3">
      <c r="B307" s="179"/>
      <c r="C307" s="180"/>
      <c r="D307" s="180"/>
      <c r="E307" s="181" t="s">
        <v>21</v>
      </c>
      <c r="F307" s="281" t="s">
        <v>433</v>
      </c>
      <c r="G307" s="282"/>
      <c r="H307" s="282"/>
      <c r="I307" s="282"/>
      <c r="J307" s="180"/>
      <c r="K307" s="182">
        <v>12.321999999999999</v>
      </c>
      <c r="L307" s="180"/>
      <c r="M307" s="180"/>
      <c r="N307" s="180"/>
      <c r="O307" s="180"/>
      <c r="P307" s="180"/>
      <c r="Q307" s="180"/>
      <c r="R307" s="183"/>
      <c r="T307" s="184"/>
      <c r="U307" s="180"/>
      <c r="V307" s="180"/>
      <c r="W307" s="180"/>
      <c r="X307" s="180"/>
      <c r="Y307" s="180"/>
      <c r="Z307" s="180"/>
      <c r="AA307" s="185"/>
      <c r="AT307" s="186" t="s">
        <v>204</v>
      </c>
      <c r="AU307" s="186" t="s">
        <v>112</v>
      </c>
      <c r="AV307" s="11" t="s">
        <v>112</v>
      </c>
      <c r="AW307" s="11" t="s">
        <v>42</v>
      </c>
      <c r="AX307" s="11" t="s">
        <v>85</v>
      </c>
      <c r="AY307" s="186" t="s">
        <v>149</v>
      </c>
    </row>
    <row r="308" spans="2:65" s="11" customFormat="1" ht="31.5" customHeight="1" x14ac:dyDescent="0.3">
      <c r="B308" s="179"/>
      <c r="C308" s="180"/>
      <c r="D308" s="180"/>
      <c r="E308" s="181" t="s">
        <v>21</v>
      </c>
      <c r="F308" s="281" t="s">
        <v>434</v>
      </c>
      <c r="G308" s="282"/>
      <c r="H308" s="282"/>
      <c r="I308" s="282"/>
      <c r="J308" s="180"/>
      <c r="K308" s="182">
        <v>16.727</v>
      </c>
      <c r="L308" s="180"/>
      <c r="M308" s="180"/>
      <c r="N308" s="180"/>
      <c r="O308" s="180"/>
      <c r="P308" s="180"/>
      <c r="Q308" s="180"/>
      <c r="R308" s="183"/>
      <c r="T308" s="184"/>
      <c r="U308" s="180"/>
      <c r="V308" s="180"/>
      <c r="W308" s="180"/>
      <c r="X308" s="180"/>
      <c r="Y308" s="180"/>
      <c r="Z308" s="180"/>
      <c r="AA308" s="185"/>
      <c r="AT308" s="186" t="s">
        <v>204</v>
      </c>
      <c r="AU308" s="186" t="s">
        <v>112</v>
      </c>
      <c r="AV308" s="11" t="s">
        <v>112</v>
      </c>
      <c r="AW308" s="11" t="s">
        <v>42</v>
      </c>
      <c r="AX308" s="11" t="s">
        <v>85</v>
      </c>
      <c r="AY308" s="186" t="s">
        <v>149</v>
      </c>
    </row>
    <row r="309" spans="2:65" s="12" customFormat="1" ht="22.5" customHeight="1" x14ac:dyDescent="0.3">
      <c r="B309" s="187"/>
      <c r="C309" s="188"/>
      <c r="D309" s="188"/>
      <c r="E309" s="189" t="s">
        <v>21</v>
      </c>
      <c r="F309" s="285" t="s">
        <v>211</v>
      </c>
      <c r="G309" s="286"/>
      <c r="H309" s="286"/>
      <c r="I309" s="286"/>
      <c r="J309" s="188"/>
      <c r="K309" s="190">
        <v>166.75399999999999</v>
      </c>
      <c r="L309" s="188"/>
      <c r="M309" s="188"/>
      <c r="N309" s="188"/>
      <c r="O309" s="188"/>
      <c r="P309" s="188"/>
      <c r="Q309" s="188"/>
      <c r="R309" s="191"/>
      <c r="T309" s="192"/>
      <c r="U309" s="188"/>
      <c r="V309" s="188"/>
      <c r="W309" s="188"/>
      <c r="X309" s="188"/>
      <c r="Y309" s="188"/>
      <c r="Z309" s="188"/>
      <c r="AA309" s="193"/>
      <c r="AT309" s="194" t="s">
        <v>204</v>
      </c>
      <c r="AU309" s="194" t="s">
        <v>112</v>
      </c>
      <c r="AV309" s="12" t="s">
        <v>197</v>
      </c>
      <c r="AW309" s="12" t="s">
        <v>42</v>
      </c>
      <c r="AX309" s="12" t="s">
        <v>23</v>
      </c>
      <c r="AY309" s="194" t="s">
        <v>149</v>
      </c>
    </row>
    <row r="310" spans="2:65" s="1" customFormat="1" ht="44.25" customHeight="1" x14ac:dyDescent="0.3">
      <c r="B310" s="33"/>
      <c r="C310" s="164" t="s">
        <v>435</v>
      </c>
      <c r="D310" s="164" t="s">
        <v>150</v>
      </c>
      <c r="E310" s="165" t="s">
        <v>436</v>
      </c>
      <c r="F310" s="253" t="s">
        <v>437</v>
      </c>
      <c r="G310" s="254"/>
      <c r="H310" s="254"/>
      <c r="I310" s="254"/>
      <c r="J310" s="166" t="s">
        <v>274</v>
      </c>
      <c r="K310" s="167">
        <v>14.77</v>
      </c>
      <c r="L310" s="255">
        <v>0</v>
      </c>
      <c r="M310" s="254"/>
      <c r="N310" s="256">
        <f>ROUND(L310*K310,2)</f>
        <v>0</v>
      </c>
      <c r="O310" s="254"/>
      <c r="P310" s="254"/>
      <c r="Q310" s="254"/>
      <c r="R310" s="35"/>
      <c r="T310" s="168" t="s">
        <v>21</v>
      </c>
      <c r="U310" s="42" t="s">
        <v>50</v>
      </c>
      <c r="V310" s="34"/>
      <c r="W310" s="169">
        <f>V310*K310</f>
        <v>0</v>
      </c>
      <c r="X310" s="169">
        <v>8.7069999999999995E-2</v>
      </c>
      <c r="Y310" s="169">
        <f>X310*K310</f>
        <v>1.2860238999999998</v>
      </c>
      <c r="Z310" s="169">
        <v>0</v>
      </c>
      <c r="AA310" s="170">
        <f>Z310*K310</f>
        <v>0</v>
      </c>
      <c r="AR310" s="16" t="s">
        <v>197</v>
      </c>
      <c r="AT310" s="16" t="s">
        <v>150</v>
      </c>
      <c r="AU310" s="16" t="s">
        <v>112</v>
      </c>
      <c r="AY310" s="16" t="s">
        <v>149</v>
      </c>
      <c r="BE310" s="108">
        <f>IF(U310="základní",N310,0)</f>
        <v>0</v>
      </c>
      <c r="BF310" s="108">
        <f>IF(U310="snížená",N310,0)</f>
        <v>0</v>
      </c>
      <c r="BG310" s="108">
        <f>IF(U310="zákl. přenesená",N310,0)</f>
        <v>0</v>
      </c>
      <c r="BH310" s="108">
        <f>IF(U310="sníž. přenesená",N310,0)</f>
        <v>0</v>
      </c>
      <c r="BI310" s="108">
        <f>IF(U310="nulová",N310,0)</f>
        <v>0</v>
      </c>
      <c r="BJ310" s="16" t="s">
        <v>23</v>
      </c>
      <c r="BK310" s="108">
        <f>ROUND(L310*K310,2)</f>
        <v>0</v>
      </c>
      <c r="BL310" s="16" t="s">
        <v>197</v>
      </c>
      <c r="BM310" s="16" t="s">
        <v>438</v>
      </c>
    </row>
    <row r="311" spans="2:65" s="10" customFormat="1" ht="22.5" customHeight="1" x14ac:dyDescent="0.3">
      <c r="B311" s="171"/>
      <c r="C311" s="172"/>
      <c r="D311" s="172"/>
      <c r="E311" s="173" t="s">
        <v>21</v>
      </c>
      <c r="F311" s="287" t="s">
        <v>266</v>
      </c>
      <c r="G311" s="284"/>
      <c r="H311" s="284"/>
      <c r="I311" s="284"/>
      <c r="J311" s="172"/>
      <c r="K311" s="174" t="s">
        <v>21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204</v>
      </c>
      <c r="AU311" s="178" t="s">
        <v>112</v>
      </c>
      <c r="AV311" s="10" t="s">
        <v>23</v>
      </c>
      <c r="AW311" s="10" t="s">
        <v>42</v>
      </c>
      <c r="AX311" s="10" t="s">
        <v>85</v>
      </c>
      <c r="AY311" s="178" t="s">
        <v>149</v>
      </c>
    </row>
    <row r="312" spans="2:65" s="11" customFormat="1" ht="22.5" customHeight="1" x14ac:dyDescent="0.3">
      <c r="B312" s="179"/>
      <c r="C312" s="180"/>
      <c r="D312" s="180"/>
      <c r="E312" s="181" t="s">
        <v>21</v>
      </c>
      <c r="F312" s="281" t="s">
        <v>439</v>
      </c>
      <c r="G312" s="282"/>
      <c r="H312" s="282"/>
      <c r="I312" s="282"/>
      <c r="J312" s="180"/>
      <c r="K312" s="182">
        <v>5.64</v>
      </c>
      <c r="L312" s="180"/>
      <c r="M312" s="180"/>
      <c r="N312" s="180"/>
      <c r="O312" s="180"/>
      <c r="P312" s="180"/>
      <c r="Q312" s="180"/>
      <c r="R312" s="183"/>
      <c r="T312" s="184"/>
      <c r="U312" s="180"/>
      <c r="V312" s="180"/>
      <c r="W312" s="180"/>
      <c r="X312" s="180"/>
      <c r="Y312" s="180"/>
      <c r="Z312" s="180"/>
      <c r="AA312" s="185"/>
      <c r="AT312" s="186" t="s">
        <v>204</v>
      </c>
      <c r="AU312" s="186" t="s">
        <v>112</v>
      </c>
      <c r="AV312" s="11" t="s">
        <v>112</v>
      </c>
      <c r="AW312" s="11" t="s">
        <v>42</v>
      </c>
      <c r="AX312" s="11" t="s">
        <v>85</v>
      </c>
      <c r="AY312" s="186" t="s">
        <v>149</v>
      </c>
    </row>
    <row r="313" spans="2:65" s="11" customFormat="1" ht="22.5" customHeight="1" x14ac:dyDescent="0.3">
      <c r="B313" s="179"/>
      <c r="C313" s="180"/>
      <c r="D313" s="180"/>
      <c r="E313" s="181" t="s">
        <v>21</v>
      </c>
      <c r="F313" s="281" t="s">
        <v>440</v>
      </c>
      <c r="G313" s="282"/>
      <c r="H313" s="282"/>
      <c r="I313" s="282"/>
      <c r="J313" s="180"/>
      <c r="K313" s="182">
        <v>5.39</v>
      </c>
      <c r="L313" s="180"/>
      <c r="M313" s="180"/>
      <c r="N313" s="180"/>
      <c r="O313" s="180"/>
      <c r="P313" s="180"/>
      <c r="Q313" s="180"/>
      <c r="R313" s="183"/>
      <c r="T313" s="184"/>
      <c r="U313" s="180"/>
      <c r="V313" s="180"/>
      <c r="W313" s="180"/>
      <c r="X313" s="180"/>
      <c r="Y313" s="180"/>
      <c r="Z313" s="180"/>
      <c r="AA313" s="185"/>
      <c r="AT313" s="186" t="s">
        <v>204</v>
      </c>
      <c r="AU313" s="186" t="s">
        <v>112</v>
      </c>
      <c r="AV313" s="11" t="s">
        <v>112</v>
      </c>
      <c r="AW313" s="11" t="s">
        <v>42</v>
      </c>
      <c r="AX313" s="11" t="s">
        <v>85</v>
      </c>
      <c r="AY313" s="186" t="s">
        <v>149</v>
      </c>
    </row>
    <row r="314" spans="2:65" s="11" customFormat="1" ht="22.5" customHeight="1" x14ac:dyDescent="0.3">
      <c r="B314" s="179"/>
      <c r="C314" s="180"/>
      <c r="D314" s="180"/>
      <c r="E314" s="181" t="s">
        <v>21</v>
      </c>
      <c r="F314" s="281" t="s">
        <v>441</v>
      </c>
      <c r="G314" s="282"/>
      <c r="H314" s="282"/>
      <c r="I314" s="282"/>
      <c r="J314" s="180"/>
      <c r="K314" s="182">
        <v>3.74</v>
      </c>
      <c r="L314" s="180"/>
      <c r="M314" s="180"/>
      <c r="N314" s="180"/>
      <c r="O314" s="180"/>
      <c r="P314" s="180"/>
      <c r="Q314" s="180"/>
      <c r="R314" s="183"/>
      <c r="T314" s="184"/>
      <c r="U314" s="180"/>
      <c r="V314" s="180"/>
      <c r="W314" s="180"/>
      <c r="X314" s="180"/>
      <c r="Y314" s="180"/>
      <c r="Z314" s="180"/>
      <c r="AA314" s="185"/>
      <c r="AT314" s="186" t="s">
        <v>204</v>
      </c>
      <c r="AU314" s="186" t="s">
        <v>112</v>
      </c>
      <c r="AV314" s="11" t="s">
        <v>112</v>
      </c>
      <c r="AW314" s="11" t="s">
        <v>42</v>
      </c>
      <c r="AX314" s="11" t="s">
        <v>85</v>
      </c>
      <c r="AY314" s="186" t="s">
        <v>149</v>
      </c>
    </row>
    <row r="315" spans="2:65" s="12" customFormat="1" ht="22.5" customHeight="1" x14ac:dyDescent="0.3">
      <c r="B315" s="187"/>
      <c r="C315" s="188"/>
      <c r="D315" s="188"/>
      <c r="E315" s="189" t="s">
        <v>21</v>
      </c>
      <c r="F315" s="285" t="s">
        <v>211</v>
      </c>
      <c r="G315" s="286"/>
      <c r="H315" s="286"/>
      <c r="I315" s="286"/>
      <c r="J315" s="188"/>
      <c r="K315" s="190">
        <v>14.77</v>
      </c>
      <c r="L315" s="188"/>
      <c r="M315" s="188"/>
      <c r="N315" s="188"/>
      <c r="O315" s="188"/>
      <c r="P315" s="188"/>
      <c r="Q315" s="188"/>
      <c r="R315" s="191"/>
      <c r="T315" s="192"/>
      <c r="U315" s="188"/>
      <c r="V315" s="188"/>
      <c r="W315" s="188"/>
      <c r="X315" s="188"/>
      <c r="Y315" s="188"/>
      <c r="Z315" s="188"/>
      <c r="AA315" s="193"/>
      <c r="AT315" s="194" t="s">
        <v>204</v>
      </c>
      <c r="AU315" s="194" t="s">
        <v>112</v>
      </c>
      <c r="AV315" s="12" t="s">
        <v>197</v>
      </c>
      <c r="AW315" s="12" t="s">
        <v>42</v>
      </c>
      <c r="AX315" s="12" t="s">
        <v>23</v>
      </c>
      <c r="AY315" s="194" t="s">
        <v>149</v>
      </c>
    </row>
    <row r="316" spans="2:65" s="9" customFormat="1" ht="29.85" customHeight="1" x14ac:dyDescent="0.35">
      <c r="B316" s="153"/>
      <c r="C316" s="154"/>
      <c r="D316" s="163" t="s">
        <v>170</v>
      </c>
      <c r="E316" s="163"/>
      <c r="F316" s="163"/>
      <c r="G316" s="163"/>
      <c r="H316" s="163"/>
      <c r="I316" s="163"/>
      <c r="J316" s="163"/>
      <c r="K316" s="163"/>
      <c r="L316" s="163"/>
      <c r="M316" s="163"/>
      <c r="N316" s="261">
        <f>BK316</f>
        <v>0</v>
      </c>
      <c r="O316" s="262"/>
      <c r="P316" s="262"/>
      <c r="Q316" s="262"/>
      <c r="R316" s="156"/>
      <c r="T316" s="157"/>
      <c r="U316" s="154"/>
      <c r="V316" s="154"/>
      <c r="W316" s="158">
        <f>SUM(W317:W414)</f>
        <v>0</v>
      </c>
      <c r="X316" s="154"/>
      <c r="Y316" s="158">
        <f>SUM(Y317:Y414)</f>
        <v>98.63262693999998</v>
      </c>
      <c r="Z316" s="154"/>
      <c r="AA316" s="159">
        <f>SUM(AA317:AA414)</f>
        <v>0</v>
      </c>
      <c r="AR316" s="160" t="s">
        <v>23</v>
      </c>
      <c r="AT316" s="161" t="s">
        <v>84</v>
      </c>
      <c r="AU316" s="161" t="s">
        <v>23</v>
      </c>
      <c r="AY316" s="160" t="s">
        <v>149</v>
      </c>
      <c r="BK316" s="162">
        <f>SUM(BK317:BK414)</f>
        <v>0</v>
      </c>
    </row>
    <row r="317" spans="2:65" s="1" customFormat="1" ht="44.25" customHeight="1" x14ac:dyDescent="0.3">
      <c r="B317" s="33"/>
      <c r="C317" s="164" t="s">
        <v>442</v>
      </c>
      <c r="D317" s="164" t="s">
        <v>150</v>
      </c>
      <c r="E317" s="165" t="s">
        <v>443</v>
      </c>
      <c r="F317" s="253" t="s">
        <v>444</v>
      </c>
      <c r="G317" s="254"/>
      <c r="H317" s="254"/>
      <c r="I317" s="254"/>
      <c r="J317" s="166" t="s">
        <v>274</v>
      </c>
      <c r="K317" s="167">
        <v>123.98399999999999</v>
      </c>
      <c r="L317" s="255">
        <v>0</v>
      </c>
      <c r="M317" s="254"/>
      <c r="N317" s="256">
        <f>ROUND(L317*K317,2)</f>
        <v>0</v>
      </c>
      <c r="O317" s="254"/>
      <c r="P317" s="254"/>
      <c r="Q317" s="254"/>
      <c r="R317" s="35"/>
      <c r="T317" s="168" t="s">
        <v>21</v>
      </c>
      <c r="U317" s="42" t="s">
        <v>50</v>
      </c>
      <c r="V317" s="34"/>
      <c r="W317" s="169">
        <f>V317*K317</f>
        <v>0</v>
      </c>
      <c r="X317" s="169">
        <v>0.31440000000000001</v>
      </c>
      <c r="Y317" s="169">
        <f>X317*K317</f>
        <v>38.980569600000003</v>
      </c>
      <c r="Z317" s="169">
        <v>0</v>
      </c>
      <c r="AA317" s="170">
        <f>Z317*K317</f>
        <v>0</v>
      </c>
      <c r="AR317" s="16" t="s">
        <v>197</v>
      </c>
      <c r="AT317" s="16" t="s">
        <v>150</v>
      </c>
      <c r="AU317" s="16" t="s">
        <v>112</v>
      </c>
      <c r="AY317" s="16" t="s">
        <v>149</v>
      </c>
      <c r="BE317" s="108">
        <f>IF(U317="základní",N317,0)</f>
        <v>0</v>
      </c>
      <c r="BF317" s="108">
        <f>IF(U317="snížená",N317,0)</f>
        <v>0</v>
      </c>
      <c r="BG317" s="108">
        <f>IF(U317="zákl. přenesená",N317,0)</f>
        <v>0</v>
      </c>
      <c r="BH317" s="108">
        <f>IF(U317="sníž. přenesená",N317,0)</f>
        <v>0</v>
      </c>
      <c r="BI317" s="108">
        <f>IF(U317="nulová",N317,0)</f>
        <v>0</v>
      </c>
      <c r="BJ317" s="16" t="s">
        <v>23</v>
      </c>
      <c r="BK317" s="108">
        <f>ROUND(L317*K317,2)</f>
        <v>0</v>
      </c>
      <c r="BL317" s="16" t="s">
        <v>197</v>
      </c>
      <c r="BM317" s="16" t="s">
        <v>445</v>
      </c>
    </row>
    <row r="318" spans="2:65" s="11" customFormat="1" ht="22.5" customHeight="1" x14ac:dyDescent="0.3">
      <c r="B318" s="179"/>
      <c r="C318" s="180"/>
      <c r="D318" s="180"/>
      <c r="E318" s="181" t="s">
        <v>21</v>
      </c>
      <c r="F318" s="292" t="s">
        <v>446</v>
      </c>
      <c r="G318" s="282"/>
      <c r="H318" s="282"/>
      <c r="I318" s="282"/>
      <c r="J318" s="180"/>
      <c r="K318" s="182">
        <v>4.1740000000000004</v>
      </c>
      <c r="L318" s="180"/>
      <c r="M318" s="180"/>
      <c r="N318" s="180"/>
      <c r="O318" s="180"/>
      <c r="P318" s="180"/>
      <c r="Q318" s="180"/>
      <c r="R318" s="183"/>
      <c r="T318" s="184"/>
      <c r="U318" s="180"/>
      <c r="V318" s="180"/>
      <c r="W318" s="180"/>
      <c r="X318" s="180"/>
      <c r="Y318" s="180"/>
      <c r="Z318" s="180"/>
      <c r="AA318" s="185"/>
      <c r="AT318" s="186" t="s">
        <v>204</v>
      </c>
      <c r="AU318" s="186" t="s">
        <v>112</v>
      </c>
      <c r="AV318" s="11" t="s">
        <v>112</v>
      </c>
      <c r="AW318" s="11" t="s">
        <v>42</v>
      </c>
      <c r="AX318" s="11" t="s">
        <v>85</v>
      </c>
      <c r="AY318" s="186" t="s">
        <v>149</v>
      </c>
    </row>
    <row r="319" spans="2:65" s="11" customFormat="1" ht="22.5" customHeight="1" x14ac:dyDescent="0.3">
      <c r="B319" s="179"/>
      <c r="C319" s="180"/>
      <c r="D319" s="180"/>
      <c r="E319" s="181" t="s">
        <v>21</v>
      </c>
      <c r="F319" s="281" t="s">
        <v>447</v>
      </c>
      <c r="G319" s="282"/>
      <c r="H319" s="282"/>
      <c r="I319" s="282"/>
      <c r="J319" s="180"/>
      <c r="K319" s="182">
        <v>53.055</v>
      </c>
      <c r="L319" s="180"/>
      <c r="M319" s="180"/>
      <c r="N319" s="180"/>
      <c r="O319" s="180"/>
      <c r="P319" s="180"/>
      <c r="Q319" s="180"/>
      <c r="R319" s="183"/>
      <c r="T319" s="184"/>
      <c r="U319" s="180"/>
      <c r="V319" s="180"/>
      <c r="W319" s="180"/>
      <c r="X319" s="180"/>
      <c r="Y319" s="180"/>
      <c r="Z319" s="180"/>
      <c r="AA319" s="185"/>
      <c r="AT319" s="186" t="s">
        <v>204</v>
      </c>
      <c r="AU319" s="186" t="s">
        <v>112</v>
      </c>
      <c r="AV319" s="11" t="s">
        <v>112</v>
      </c>
      <c r="AW319" s="11" t="s">
        <v>42</v>
      </c>
      <c r="AX319" s="11" t="s">
        <v>85</v>
      </c>
      <c r="AY319" s="186" t="s">
        <v>149</v>
      </c>
    </row>
    <row r="320" spans="2:65" s="11" customFormat="1" ht="22.5" customHeight="1" x14ac:dyDescent="0.3">
      <c r="B320" s="179"/>
      <c r="C320" s="180"/>
      <c r="D320" s="180"/>
      <c r="E320" s="181" t="s">
        <v>21</v>
      </c>
      <c r="F320" s="281" t="s">
        <v>448</v>
      </c>
      <c r="G320" s="282"/>
      <c r="H320" s="282"/>
      <c r="I320" s="282"/>
      <c r="J320" s="180"/>
      <c r="K320" s="182">
        <v>66.754999999999995</v>
      </c>
      <c r="L320" s="180"/>
      <c r="M320" s="180"/>
      <c r="N320" s="180"/>
      <c r="O320" s="180"/>
      <c r="P320" s="180"/>
      <c r="Q320" s="180"/>
      <c r="R320" s="183"/>
      <c r="T320" s="184"/>
      <c r="U320" s="180"/>
      <c r="V320" s="180"/>
      <c r="W320" s="180"/>
      <c r="X320" s="180"/>
      <c r="Y320" s="180"/>
      <c r="Z320" s="180"/>
      <c r="AA320" s="185"/>
      <c r="AT320" s="186" t="s">
        <v>204</v>
      </c>
      <c r="AU320" s="186" t="s">
        <v>112</v>
      </c>
      <c r="AV320" s="11" t="s">
        <v>112</v>
      </c>
      <c r="AW320" s="11" t="s">
        <v>42</v>
      </c>
      <c r="AX320" s="11" t="s">
        <v>85</v>
      </c>
      <c r="AY320" s="186" t="s">
        <v>149</v>
      </c>
    </row>
    <row r="321" spans="2:65" s="12" customFormat="1" ht="22.5" customHeight="1" x14ac:dyDescent="0.3">
      <c r="B321" s="187"/>
      <c r="C321" s="188"/>
      <c r="D321" s="188"/>
      <c r="E321" s="189" t="s">
        <v>21</v>
      </c>
      <c r="F321" s="285" t="s">
        <v>211</v>
      </c>
      <c r="G321" s="286"/>
      <c r="H321" s="286"/>
      <c r="I321" s="286"/>
      <c r="J321" s="188"/>
      <c r="K321" s="190">
        <v>123.98399999999999</v>
      </c>
      <c r="L321" s="188"/>
      <c r="M321" s="188"/>
      <c r="N321" s="188"/>
      <c r="O321" s="188"/>
      <c r="P321" s="188"/>
      <c r="Q321" s="188"/>
      <c r="R321" s="191"/>
      <c r="T321" s="192"/>
      <c r="U321" s="188"/>
      <c r="V321" s="188"/>
      <c r="W321" s="188"/>
      <c r="X321" s="188"/>
      <c r="Y321" s="188"/>
      <c r="Z321" s="188"/>
      <c r="AA321" s="193"/>
      <c r="AT321" s="194" t="s">
        <v>204</v>
      </c>
      <c r="AU321" s="194" t="s">
        <v>112</v>
      </c>
      <c r="AV321" s="12" t="s">
        <v>197</v>
      </c>
      <c r="AW321" s="12" t="s">
        <v>42</v>
      </c>
      <c r="AX321" s="12" t="s">
        <v>23</v>
      </c>
      <c r="AY321" s="194" t="s">
        <v>149</v>
      </c>
    </row>
    <row r="322" spans="2:65" s="1" customFormat="1" ht="31.5" customHeight="1" x14ac:dyDescent="0.3">
      <c r="B322" s="33"/>
      <c r="C322" s="164" t="s">
        <v>449</v>
      </c>
      <c r="D322" s="164" t="s">
        <v>150</v>
      </c>
      <c r="E322" s="165" t="s">
        <v>450</v>
      </c>
      <c r="F322" s="253" t="s">
        <v>451</v>
      </c>
      <c r="G322" s="254"/>
      <c r="H322" s="254"/>
      <c r="I322" s="254"/>
      <c r="J322" s="166" t="s">
        <v>306</v>
      </c>
      <c r="K322" s="167">
        <v>1</v>
      </c>
      <c r="L322" s="255">
        <v>0</v>
      </c>
      <c r="M322" s="254"/>
      <c r="N322" s="256">
        <f>ROUND(L322*K322,2)</f>
        <v>0</v>
      </c>
      <c r="O322" s="254"/>
      <c r="P322" s="254"/>
      <c r="Q322" s="254"/>
      <c r="R322" s="35"/>
      <c r="T322" s="168" t="s">
        <v>21</v>
      </c>
      <c r="U322" s="42" t="s">
        <v>50</v>
      </c>
      <c r="V322" s="34"/>
      <c r="W322" s="169">
        <f>V322*K322</f>
        <v>0</v>
      </c>
      <c r="X322" s="169">
        <v>1.09E-3</v>
      </c>
      <c r="Y322" s="169">
        <f>X322*K322</f>
        <v>1.09E-3</v>
      </c>
      <c r="Z322" s="169">
        <v>0</v>
      </c>
      <c r="AA322" s="170">
        <f>Z322*K322</f>
        <v>0</v>
      </c>
      <c r="AR322" s="16" t="s">
        <v>197</v>
      </c>
      <c r="AT322" s="16" t="s">
        <v>150</v>
      </c>
      <c r="AU322" s="16" t="s">
        <v>112</v>
      </c>
      <c r="AY322" s="16" t="s">
        <v>149</v>
      </c>
      <c r="BE322" s="108">
        <f>IF(U322="základní",N322,0)</f>
        <v>0</v>
      </c>
      <c r="BF322" s="108">
        <f>IF(U322="snížená",N322,0)</f>
        <v>0</v>
      </c>
      <c r="BG322" s="108">
        <f>IF(U322="zákl. přenesená",N322,0)</f>
        <v>0</v>
      </c>
      <c r="BH322" s="108">
        <f>IF(U322="sníž. přenesená",N322,0)</f>
        <v>0</v>
      </c>
      <c r="BI322" s="108">
        <f>IF(U322="nulová",N322,0)</f>
        <v>0</v>
      </c>
      <c r="BJ322" s="16" t="s">
        <v>23</v>
      </c>
      <c r="BK322" s="108">
        <f>ROUND(L322*K322,2)</f>
        <v>0</v>
      </c>
      <c r="BL322" s="16" t="s">
        <v>197</v>
      </c>
      <c r="BM322" s="16" t="s">
        <v>452</v>
      </c>
    </row>
    <row r="323" spans="2:65" s="11" customFormat="1" ht="22.5" customHeight="1" x14ac:dyDescent="0.3">
      <c r="B323" s="179"/>
      <c r="C323" s="180"/>
      <c r="D323" s="180"/>
      <c r="E323" s="181" t="s">
        <v>21</v>
      </c>
      <c r="F323" s="292" t="s">
        <v>23</v>
      </c>
      <c r="G323" s="282"/>
      <c r="H323" s="282"/>
      <c r="I323" s="282"/>
      <c r="J323" s="180"/>
      <c r="K323" s="182">
        <v>1</v>
      </c>
      <c r="L323" s="180"/>
      <c r="M323" s="180"/>
      <c r="N323" s="180"/>
      <c r="O323" s="180"/>
      <c r="P323" s="180"/>
      <c r="Q323" s="180"/>
      <c r="R323" s="183"/>
      <c r="T323" s="184"/>
      <c r="U323" s="180"/>
      <c r="V323" s="180"/>
      <c r="W323" s="180"/>
      <c r="X323" s="180"/>
      <c r="Y323" s="180"/>
      <c r="Z323" s="180"/>
      <c r="AA323" s="185"/>
      <c r="AT323" s="186" t="s">
        <v>204</v>
      </c>
      <c r="AU323" s="186" t="s">
        <v>112</v>
      </c>
      <c r="AV323" s="11" t="s">
        <v>112</v>
      </c>
      <c r="AW323" s="11" t="s">
        <v>42</v>
      </c>
      <c r="AX323" s="11" t="s">
        <v>23</v>
      </c>
      <c r="AY323" s="186" t="s">
        <v>149</v>
      </c>
    </row>
    <row r="324" spans="2:65" s="1" customFormat="1" ht="22.5" customHeight="1" x14ac:dyDescent="0.3">
      <c r="B324" s="33"/>
      <c r="C324" s="195" t="s">
        <v>453</v>
      </c>
      <c r="D324" s="195" t="s">
        <v>356</v>
      </c>
      <c r="E324" s="196" t="s">
        <v>454</v>
      </c>
      <c r="F324" s="288" t="s">
        <v>455</v>
      </c>
      <c r="G324" s="289"/>
      <c r="H324" s="289"/>
      <c r="I324" s="289"/>
      <c r="J324" s="197" t="s">
        <v>306</v>
      </c>
      <c r="K324" s="198">
        <v>1</v>
      </c>
      <c r="L324" s="290">
        <v>0</v>
      </c>
      <c r="M324" s="289"/>
      <c r="N324" s="291">
        <f>ROUND(L324*K324,2)</f>
        <v>0</v>
      </c>
      <c r="O324" s="254"/>
      <c r="P324" s="254"/>
      <c r="Q324" s="254"/>
      <c r="R324" s="35"/>
      <c r="T324" s="168" t="s">
        <v>21</v>
      </c>
      <c r="U324" s="42" t="s">
        <v>50</v>
      </c>
      <c r="V324" s="34"/>
      <c r="W324" s="169">
        <f>V324*K324</f>
        <v>0</v>
      </c>
      <c r="X324" s="169">
        <v>4.0300000000000002E-2</v>
      </c>
      <c r="Y324" s="169">
        <f>X324*K324</f>
        <v>4.0300000000000002E-2</v>
      </c>
      <c r="Z324" s="169">
        <v>0</v>
      </c>
      <c r="AA324" s="170">
        <f>Z324*K324</f>
        <v>0</v>
      </c>
      <c r="AR324" s="16" t="s">
        <v>233</v>
      </c>
      <c r="AT324" s="16" t="s">
        <v>356</v>
      </c>
      <c r="AU324" s="16" t="s">
        <v>112</v>
      </c>
      <c r="AY324" s="16" t="s">
        <v>149</v>
      </c>
      <c r="BE324" s="108">
        <f>IF(U324="základní",N324,0)</f>
        <v>0</v>
      </c>
      <c r="BF324" s="108">
        <f>IF(U324="snížená",N324,0)</f>
        <v>0</v>
      </c>
      <c r="BG324" s="108">
        <f>IF(U324="zákl. přenesená",N324,0)</f>
        <v>0</v>
      </c>
      <c r="BH324" s="108">
        <f>IF(U324="sníž. přenesená",N324,0)</f>
        <v>0</v>
      </c>
      <c r="BI324" s="108">
        <f>IF(U324="nulová",N324,0)</f>
        <v>0</v>
      </c>
      <c r="BJ324" s="16" t="s">
        <v>23</v>
      </c>
      <c r="BK324" s="108">
        <f>ROUND(L324*K324,2)</f>
        <v>0</v>
      </c>
      <c r="BL324" s="16" t="s">
        <v>197</v>
      </c>
      <c r="BM324" s="16" t="s">
        <v>456</v>
      </c>
    </row>
    <row r="325" spans="2:65" s="1" customFormat="1" ht="31.5" customHeight="1" x14ac:dyDescent="0.3">
      <c r="B325" s="33"/>
      <c r="C325" s="164" t="s">
        <v>457</v>
      </c>
      <c r="D325" s="164" t="s">
        <v>150</v>
      </c>
      <c r="E325" s="165" t="s">
        <v>458</v>
      </c>
      <c r="F325" s="253" t="s">
        <v>459</v>
      </c>
      <c r="G325" s="254"/>
      <c r="H325" s="254"/>
      <c r="I325" s="254"/>
      <c r="J325" s="166" t="s">
        <v>306</v>
      </c>
      <c r="K325" s="167">
        <v>7</v>
      </c>
      <c r="L325" s="255">
        <v>0</v>
      </c>
      <c r="M325" s="254"/>
      <c r="N325" s="256">
        <f>ROUND(L325*K325,2)</f>
        <v>0</v>
      </c>
      <c r="O325" s="254"/>
      <c r="P325" s="254"/>
      <c r="Q325" s="254"/>
      <c r="R325" s="35"/>
      <c r="T325" s="168" t="s">
        <v>21</v>
      </c>
      <c r="U325" s="42" t="s">
        <v>50</v>
      </c>
      <c r="V325" s="34"/>
      <c r="W325" s="169">
        <f>V325*K325</f>
        <v>0</v>
      </c>
      <c r="X325" s="169">
        <v>1.33E-3</v>
      </c>
      <c r="Y325" s="169">
        <f>X325*K325</f>
        <v>9.3100000000000006E-3</v>
      </c>
      <c r="Z325" s="169">
        <v>0</v>
      </c>
      <c r="AA325" s="170">
        <f>Z325*K325</f>
        <v>0</v>
      </c>
      <c r="AR325" s="16" t="s">
        <v>197</v>
      </c>
      <c r="AT325" s="16" t="s">
        <v>150</v>
      </c>
      <c r="AU325" s="16" t="s">
        <v>112</v>
      </c>
      <c r="AY325" s="16" t="s">
        <v>149</v>
      </c>
      <c r="BE325" s="108">
        <f>IF(U325="základní",N325,0)</f>
        <v>0</v>
      </c>
      <c r="BF325" s="108">
        <f>IF(U325="snížená",N325,0)</f>
        <v>0</v>
      </c>
      <c r="BG325" s="108">
        <f>IF(U325="zákl. přenesená",N325,0)</f>
        <v>0</v>
      </c>
      <c r="BH325" s="108">
        <f>IF(U325="sníž. přenesená",N325,0)</f>
        <v>0</v>
      </c>
      <c r="BI325" s="108">
        <f>IF(U325="nulová",N325,0)</f>
        <v>0</v>
      </c>
      <c r="BJ325" s="16" t="s">
        <v>23</v>
      </c>
      <c r="BK325" s="108">
        <f>ROUND(L325*K325,2)</f>
        <v>0</v>
      </c>
      <c r="BL325" s="16" t="s">
        <v>197</v>
      </c>
      <c r="BM325" s="16" t="s">
        <v>460</v>
      </c>
    </row>
    <row r="326" spans="2:65" s="1" customFormat="1" ht="22.5" customHeight="1" x14ac:dyDescent="0.3">
      <c r="B326" s="33"/>
      <c r="C326" s="195" t="s">
        <v>461</v>
      </c>
      <c r="D326" s="195" t="s">
        <v>356</v>
      </c>
      <c r="E326" s="196" t="s">
        <v>462</v>
      </c>
      <c r="F326" s="288" t="s">
        <v>463</v>
      </c>
      <c r="G326" s="289"/>
      <c r="H326" s="289"/>
      <c r="I326" s="289"/>
      <c r="J326" s="197" t="s">
        <v>306</v>
      </c>
      <c r="K326" s="198">
        <v>7</v>
      </c>
      <c r="L326" s="290">
        <v>0</v>
      </c>
      <c r="M326" s="289"/>
      <c r="N326" s="291">
        <f>ROUND(L326*K326,2)</f>
        <v>0</v>
      </c>
      <c r="O326" s="254"/>
      <c r="P326" s="254"/>
      <c r="Q326" s="254"/>
      <c r="R326" s="35"/>
      <c r="T326" s="168" t="s">
        <v>21</v>
      </c>
      <c r="U326" s="42" t="s">
        <v>50</v>
      </c>
      <c r="V326" s="34"/>
      <c r="W326" s="169">
        <f>V326*K326</f>
        <v>0</v>
      </c>
      <c r="X326" s="169">
        <v>4.5999999999999999E-2</v>
      </c>
      <c r="Y326" s="169">
        <f>X326*K326</f>
        <v>0.32200000000000001</v>
      </c>
      <c r="Z326" s="169">
        <v>0</v>
      </c>
      <c r="AA326" s="170">
        <f>Z326*K326</f>
        <v>0</v>
      </c>
      <c r="AR326" s="16" t="s">
        <v>233</v>
      </c>
      <c r="AT326" s="16" t="s">
        <v>356</v>
      </c>
      <c r="AU326" s="16" t="s">
        <v>112</v>
      </c>
      <c r="AY326" s="16" t="s">
        <v>149</v>
      </c>
      <c r="BE326" s="108">
        <f>IF(U326="základní",N326,0)</f>
        <v>0</v>
      </c>
      <c r="BF326" s="108">
        <f>IF(U326="snížená",N326,0)</f>
        <v>0</v>
      </c>
      <c r="BG326" s="108">
        <f>IF(U326="zákl. přenesená",N326,0)</f>
        <v>0</v>
      </c>
      <c r="BH326" s="108">
        <f>IF(U326="sníž. přenesená",N326,0)</f>
        <v>0</v>
      </c>
      <c r="BI326" s="108">
        <f>IF(U326="nulová",N326,0)</f>
        <v>0</v>
      </c>
      <c r="BJ326" s="16" t="s">
        <v>23</v>
      </c>
      <c r="BK326" s="108">
        <f>ROUND(L326*K326,2)</f>
        <v>0</v>
      </c>
      <c r="BL326" s="16" t="s">
        <v>197</v>
      </c>
      <c r="BM326" s="16" t="s">
        <v>464</v>
      </c>
    </row>
    <row r="327" spans="2:65" s="1" customFormat="1" ht="31.5" customHeight="1" x14ac:dyDescent="0.3">
      <c r="B327" s="33"/>
      <c r="C327" s="164" t="s">
        <v>465</v>
      </c>
      <c r="D327" s="164" t="s">
        <v>150</v>
      </c>
      <c r="E327" s="165" t="s">
        <v>466</v>
      </c>
      <c r="F327" s="253" t="s">
        <v>467</v>
      </c>
      <c r="G327" s="254"/>
      <c r="H327" s="254"/>
      <c r="I327" s="254"/>
      <c r="J327" s="166" t="s">
        <v>306</v>
      </c>
      <c r="K327" s="167">
        <v>28</v>
      </c>
      <c r="L327" s="255">
        <v>0</v>
      </c>
      <c r="M327" s="254"/>
      <c r="N327" s="256">
        <f>ROUND(L327*K327,2)</f>
        <v>0</v>
      </c>
      <c r="O327" s="254"/>
      <c r="P327" s="254"/>
      <c r="Q327" s="254"/>
      <c r="R327" s="35"/>
      <c r="T327" s="168" t="s">
        <v>21</v>
      </c>
      <c r="U327" s="42" t="s">
        <v>50</v>
      </c>
      <c r="V327" s="34"/>
      <c r="W327" s="169">
        <f>V327*K327</f>
        <v>0</v>
      </c>
      <c r="X327" s="169">
        <v>1.49E-3</v>
      </c>
      <c r="Y327" s="169">
        <f>X327*K327</f>
        <v>4.172E-2</v>
      </c>
      <c r="Z327" s="169">
        <v>0</v>
      </c>
      <c r="AA327" s="170">
        <f>Z327*K327</f>
        <v>0</v>
      </c>
      <c r="AR327" s="16" t="s">
        <v>197</v>
      </c>
      <c r="AT327" s="16" t="s">
        <v>150</v>
      </c>
      <c r="AU327" s="16" t="s">
        <v>112</v>
      </c>
      <c r="AY327" s="16" t="s">
        <v>149</v>
      </c>
      <c r="BE327" s="108">
        <f>IF(U327="základní",N327,0)</f>
        <v>0</v>
      </c>
      <c r="BF327" s="108">
        <f>IF(U327="snížená",N327,0)</f>
        <v>0</v>
      </c>
      <c r="BG327" s="108">
        <f>IF(U327="zákl. přenesená",N327,0)</f>
        <v>0</v>
      </c>
      <c r="BH327" s="108">
        <f>IF(U327="sníž. přenesená",N327,0)</f>
        <v>0</v>
      </c>
      <c r="BI327" s="108">
        <f>IF(U327="nulová",N327,0)</f>
        <v>0</v>
      </c>
      <c r="BJ327" s="16" t="s">
        <v>23</v>
      </c>
      <c r="BK327" s="108">
        <f>ROUND(L327*K327,2)</f>
        <v>0</v>
      </c>
      <c r="BL327" s="16" t="s">
        <v>197</v>
      </c>
      <c r="BM327" s="16" t="s">
        <v>468</v>
      </c>
    </row>
    <row r="328" spans="2:65" s="11" customFormat="1" ht="22.5" customHeight="1" x14ac:dyDescent="0.3">
      <c r="B328" s="179"/>
      <c r="C328" s="180"/>
      <c r="D328" s="180"/>
      <c r="E328" s="181" t="s">
        <v>21</v>
      </c>
      <c r="F328" s="292" t="s">
        <v>469</v>
      </c>
      <c r="G328" s="282"/>
      <c r="H328" s="282"/>
      <c r="I328" s="282"/>
      <c r="J328" s="180"/>
      <c r="K328" s="182">
        <v>28</v>
      </c>
      <c r="L328" s="180"/>
      <c r="M328" s="180"/>
      <c r="N328" s="180"/>
      <c r="O328" s="180"/>
      <c r="P328" s="180"/>
      <c r="Q328" s="180"/>
      <c r="R328" s="183"/>
      <c r="T328" s="184"/>
      <c r="U328" s="180"/>
      <c r="V328" s="180"/>
      <c r="W328" s="180"/>
      <c r="X328" s="180"/>
      <c r="Y328" s="180"/>
      <c r="Z328" s="180"/>
      <c r="AA328" s="185"/>
      <c r="AT328" s="186" t="s">
        <v>204</v>
      </c>
      <c r="AU328" s="186" t="s">
        <v>112</v>
      </c>
      <c r="AV328" s="11" t="s">
        <v>112</v>
      </c>
      <c r="AW328" s="11" t="s">
        <v>42</v>
      </c>
      <c r="AX328" s="11" t="s">
        <v>85</v>
      </c>
      <c r="AY328" s="186" t="s">
        <v>149</v>
      </c>
    </row>
    <row r="329" spans="2:65" s="12" customFormat="1" ht="22.5" customHeight="1" x14ac:dyDescent="0.3">
      <c r="B329" s="187"/>
      <c r="C329" s="188"/>
      <c r="D329" s="188"/>
      <c r="E329" s="189" t="s">
        <v>21</v>
      </c>
      <c r="F329" s="285" t="s">
        <v>211</v>
      </c>
      <c r="G329" s="286"/>
      <c r="H329" s="286"/>
      <c r="I329" s="286"/>
      <c r="J329" s="188"/>
      <c r="K329" s="190">
        <v>28</v>
      </c>
      <c r="L329" s="188"/>
      <c r="M329" s="188"/>
      <c r="N329" s="188"/>
      <c r="O329" s="188"/>
      <c r="P329" s="188"/>
      <c r="Q329" s="188"/>
      <c r="R329" s="191"/>
      <c r="T329" s="192"/>
      <c r="U329" s="188"/>
      <c r="V329" s="188"/>
      <c r="W329" s="188"/>
      <c r="X329" s="188"/>
      <c r="Y329" s="188"/>
      <c r="Z329" s="188"/>
      <c r="AA329" s="193"/>
      <c r="AT329" s="194" t="s">
        <v>204</v>
      </c>
      <c r="AU329" s="194" t="s">
        <v>112</v>
      </c>
      <c r="AV329" s="12" t="s">
        <v>197</v>
      </c>
      <c r="AW329" s="12" t="s">
        <v>42</v>
      </c>
      <c r="AX329" s="12" t="s">
        <v>23</v>
      </c>
      <c r="AY329" s="194" t="s">
        <v>149</v>
      </c>
    </row>
    <row r="330" spans="2:65" s="1" customFormat="1" ht="22.5" customHeight="1" x14ac:dyDescent="0.3">
      <c r="B330" s="33"/>
      <c r="C330" s="195" t="s">
        <v>470</v>
      </c>
      <c r="D330" s="195" t="s">
        <v>356</v>
      </c>
      <c r="E330" s="196" t="s">
        <v>471</v>
      </c>
      <c r="F330" s="288" t="s">
        <v>472</v>
      </c>
      <c r="G330" s="289"/>
      <c r="H330" s="289"/>
      <c r="I330" s="289"/>
      <c r="J330" s="197" t="s">
        <v>306</v>
      </c>
      <c r="K330" s="198">
        <v>9</v>
      </c>
      <c r="L330" s="290">
        <v>0</v>
      </c>
      <c r="M330" s="289"/>
      <c r="N330" s="291">
        <f>ROUND(L330*K330,2)</f>
        <v>0</v>
      </c>
      <c r="O330" s="254"/>
      <c r="P330" s="254"/>
      <c r="Q330" s="254"/>
      <c r="R330" s="35"/>
      <c r="T330" s="168" t="s">
        <v>21</v>
      </c>
      <c r="U330" s="42" t="s">
        <v>50</v>
      </c>
      <c r="V330" s="34"/>
      <c r="W330" s="169">
        <f>V330*K330</f>
        <v>0</v>
      </c>
      <c r="X330" s="169">
        <v>9.7799999999999998E-2</v>
      </c>
      <c r="Y330" s="169">
        <f>X330*K330</f>
        <v>0.88019999999999998</v>
      </c>
      <c r="Z330" s="169">
        <v>0</v>
      </c>
      <c r="AA330" s="170">
        <f>Z330*K330</f>
        <v>0</v>
      </c>
      <c r="AR330" s="16" t="s">
        <v>233</v>
      </c>
      <c r="AT330" s="16" t="s">
        <v>356</v>
      </c>
      <c r="AU330" s="16" t="s">
        <v>112</v>
      </c>
      <c r="AY330" s="16" t="s">
        <v>149</v>
      </c>
      <c r="BE330" s="108">
        <f>IF(U330="základní",N330,0)</f>
        <v>0</v>
      </c>
      <c r="BF330" s="108">
        <f>IF(U330="snížená",N330,0)</f>
        <v>0</v>
      </c>
      <c r="BG330" s="108">
        <f>IF(U330="zákl. přenesená",N330,0)</f>
        <v>0</v>
      </c>
      <c r="BH330" s="108">
        <f>IF(U330="sníž. přenesená",N330,0)</f>
        <v>0</v>
      </c>
      <c r="BI330" s="108">
        <f>IF(U330="nulová",N330,0)</f>
        <v>0</v>
      </c>
      <c r="BJ330" s="16" t="s">
        <v>23</v>
      </c>
      <c r="BK330" s="108">
        <f>ROUND(L330*K330,2)</f>
        <v>0</v>
      </c>
      <c r="BL330" s="16" t="s">
        <v>197</v>
      </c>
      <c r="BM330" s="16" t="s">
        <v>473</v>
      </c>
    </row>
    <row r="331" spans="2:65" s="1" customFormat="1" ht="22.5" customHeight="1" x14ac:dyDescent="0.3">
      <c r="B331" s="33"/>
      <c r="C331" s="195" t="s">
        <v>474</v>
      </c>
      <c r="D331" s="195" t="s">
        <v>356</v>
      </c>
      <c r="E331" s="196" t="s">
        <v>475</v>
      </c>
      <c r="F331" s="288" t="s">
        <v>476</v>
      </c>
      <c r="G331" s="289"/>
      <c r="H331" s="289"/>
      <c r="I331" s="289"/>
      <c r="J331" s="197" t="s">
        <v>306</v>
      </c>
      <c r="K331" s="198">
        <v>19</v>
      </c>
      <c r="L331" s="290">
        <v>0</v>
      </c>
      <c r="M331" s="289"/>
      <c r="N331" s="291">
        <f>ROUND(L331*K331,2)</f>
        <v>0</v>
      </c>
      <c r="O331" s="254"/>
      <c r="P331" s="254"/>
      <c r="Q331" s="254"/>
      <c r="R331" s="35"/>
      <c r="T331" s="168" t="s">
        <v>21</v>
      </c>
      <c r="U331" s="42" t="s">
        <v>50</v>
      </c>
      <c r="V331" s="34"/>
      <c r="W331" s="169">
        <f>V331*K331</f>
        <v>0</v>
      </c>
      <c r="X331" s="169">
        <v>0.10349999999999999</v>
      </c>
      <c r="Y331" s="169">
        <f>X331*K331</f>
        <v>1.9664999999999999</v>
      </c>
      <c r="Z331" s="169">
        <v>0</v>
      </c>
      <c r="AA331" s="170">
        <f>Z331*K331</f>
        <v>0</v>
      </c>
      <c r="AR331" s="16" t="s">
        <v>233</v>
      </c>
      <c r="AT331" s="16" t="s">
        <v>356</v>
      </c>
      <c r="AU331" s="16" t="s">
        <v>112</v>
      </c>
      <c r="AY331" s="16" t="s">
        <v>149</v>
      </c>
      <c r="BE331" s="108">
        <f>IF(U331="základní",N331,0)</f>
        <v>0</v>
      </c>
      <c r="BF331" s="108">
        <f>IF(U331="snížená",N331,0)</f>
        <v>0</v>
      </c>
      <c r="BG331" s="108">
        <f>IF(U331="zákl. přenesená",N331,0)</f>
        <v>0</v>
      </c>
      <c r="BH331" s="108">
        <f>IF(U331="sníž. přenesená",N331,0)</f>
        <v>0</v>
      </c>
      <c r="BI331" s="108">
        <f>IF(U331="nulová",N331,0)</f>
        <v>0</v>
      </c>
      <c r="BJ331" s="16" t="s">
        <v>23</v>
      </c>
      <c r="BK331" s="108">
        <f>ROUND(L331*K331,2)</f>
        <v>0</v>
      </c>
      <c r="BL331" s="16" t="s">
        <v>197</v>
      </c>
      <c r="BM331" s="16" t="s">
        <v>477</v>
      </c>
    </row>
    <row r="332" spans="2:65" s="1" customFormat="1" ht="31.5" customHeight="1" x14ac:dyDescent="0.3">
      <c r="B332" s="33"/>
      <c r="C332" s="164" t="s">
        <v>478</v>
      </c>
      <c r="D332" s="164" t="s">
        <v>150</v>
      </c>
      <c r="E332" s="165" t="s">
        <v>479</v>
      </c>
      <c r="F332" s="253" t="s">
        <v>480</v>
      </c>
      <c r="G332" s="254"/>
      <c r="H332" s="254"/>
      <c r="I332" s="254"/>
      <c r="J332" s="166" t="s">
        <v>306</v>
      </c>
      <c r="K332" s="167">
        <v>25</v>
      </c>
      <c r="L332" s="255">
        <v>0</v>
      </c>
      <c r="M332" s="254"/>
      <c r="N332" s="256">
        <f>ROUND(L332*K332,2)</f>
        <v>0</v>
      </c>
      <c r="O332" s="254"/>
      <c r="P332" s="254"/>
      <c r="Q332" s="254"/>
      <c r="R332" s="35"/>
      <c r="T332" s="168" t="s">
        <v>21</v>
      </c>
      <c r="U332" s="42" t="s">
        <v>50</v>
      </c>
      <c r="V332" s="34"/>
      <c r="W332" s="169">
        <f>V332*K332</f>
        <v>0</v>
      </c>
      <c r="X332" s="169">
        <v>1.65E-3</v>
      </c>
      <c r="Y332" s="169">
        <f>X332*K332</f>
        <v>4.1250000000000002E-2</v>
      </c>
      <c r="Z332" s="169">
        <v>0</v>
      </c>
      <c r="AA332" s="170">
        <f>Z332*K332</f>
        <v>0</v>
      </c>
      <c r="AR332" s="16" t="s">
        <v>197</v>
      </c>
      <c r="AT332" s="16" t="s">
        <v>150</v>
      </c>
      <c r="AU332" s="16" t="s">
        <v>112</v>
      </c>
      <c r="AY332" s="16" t="s">
        <v>149</v>
      </c>
      <c r="BE332" s="108">
        <f>IF(U332="základní",N332,0)</f>
        <v>0</v>
      </c>
      <c r="BF332" s="108">
        <f>IF(U332="snížená",N332,0)</f>
        <v>0</v>
      </c>
      <c r="BG332" s="108">
        <f>IF(U332="zákl. přenesená",N332,0)</f>
        <v>0</v>
      </c>
      <c r="BH332" s="108">
        <f>IF(U332="sníž. přenesená",N332,0)</f>
        <v>0</v>
      </c>
      <c r="BI332" s="108">
        <f>IF(U332="nulová",N332,0)</f>
        <v>0</v>
      </c>
      <c r="BJ332" s="16" t="s">
        <v>23</v>
      </c>
      <c r="BK332" s="108">
        <f>ROUND(L332*K332,2)</f>
        <v>0</v>
      </c>
      <c r="BL332" s="16" t="s">
        <v>197</v>
      </c>
      <c r="BM332" s="16" t="s">
        <v>481</v>
      </c>
    </row>
    <row r="333" spans="2:65" s="11" customFormat="1" ht="22.5" customHeight="1" x14ac:dyDescent="0.3">
      <c r="B333" s="179"/>
      <c r="C333" s="180"/>
      <c r="D333" s="180"/>
      <c r="E333" s="181" t="s">
        <v>21</v>
      </c>
      <c r="F333" s="292" t="s">
        <v>482</v>
      </c>
      <c r="G333" s="282"/>
      <c r="H333" s="282"/>
      <c r="I333" s="282"/>
      <c r="J333" s="180"/>
      <c r="K333" s="182">
        <v>25</v>
      </c>
      <c r="L333" s="180"/>
      <c r="M333" s="180"/>
      <c r="N333" s="180"/>
      <c r="O333" s="180"/>
      <c r="P333" s="180"/>
      <c r="Q333" s="180"/>
      <c r="R333" s="183"/>
      <c r="T333" s="184"/>
      <c r="U333" s="180"/>
      <c r="V333" s="180"/>
      <c r="W333" s="180"/>
      <c r="X333" s="180"/>
      <c r="Y333" s="180"/>
      <c r="Z333" s="180"/>
      <c r="AA333" s="185"/>
      <c r="AT333" s="186" t="s">
        <v>204</v>
      </c>
      <c r="AU333" s="186" t="s">
        <v>112</v>
      </c>
      <c r="AV333" s="11" t="s">
        <v>112</v>
      </c>
      <c r="AW333" s="11" t="s">
        <v>42</v>
      </c>
      <c r="AX333" s="11" t="s">
        <v>85</v>
      </c>
      <c r="AY333" s="186" t="s">
        <v>149</v>
      </c>
    </row>
    <row r="334" spans="2:65" s="12" customFormat="1" ht="22.5" customHeight="1" x14ac:dyDescent="0.3">
      <c r="B334" s="187"/>
      <c r="C334" s="188"/>
      <c r="D334" s="188"/>
      <c r="E334" s="189" t="s">
        <v>21</v>
      </c>
      <c r="F334" s="285" t="s">
        <v>211</v>
      </c>
      <c r="G334" s="286"/>
      <c r="H334" s="286"/>
      <c r="I334" s="286"/>
      <c r="J334" s="188"/>
      <c r="K334" s="190">
        <v>25</v>
      </c>
      <c r="L334" s="188"/>
      <c r="M334" s="188"/>
      <c r="N334" s="188"/>
      <c r="O334" s="188"/>
      <c r="P334" s="188"/>
      <c r="Q334" s="188"/>
      <c r="R334" s="191"/>
      <c r="T334" s="192"/>
      <c r="U334" s="188"/>
      <c r="V334" s="188"/>
      <c r="W334" s="188"/>
      <c r="X334" s="188"/>
      <c r="Y334" s="188"/>
      <c r="Z334" s="188"/>
      <c r="AA334" s="193"/>
      <c r="AT334" s="194" t="s">
        <v>204</v>
      </c>
      <c r="AU334" s="194" t="s">
        <v>112</v>
      </c>
      <c r="AV334" s="12" t="s">
        <v>197</v>
      </c>
      <c r="AW334" s="12" t="s">
        <v>42</v>
      </c>
      <c r="AX334" s="12" t="s">
        <v>23</v>
      </c>
      <c r="AY334" s="194" t="s">
        <v>149</v>
      </c>
    </row>
    <row r="335" spans="2:65" s="1" customFormat="1" ht="22.5" customHeight="1" x14ac:dyDescent="0.3">
      <c r="B335" s="33"/>
      <c r="C335" s="195" t="s">
        <v>483</v>
      </c>
      <c r="D335" s="195" t="s">
        <v>356</v>
      </c>
      <c r="E335" s="196" t="s">
        <v>484</v>
      </c>
      <c r="F335" s="288" t="s">
        <v>485</v>
      </c>
      <c r="G335" s="289"/>
      <c r="H335" s="289"/>
      <c r="I335" s="289"/>
      <c r="J335" s="197" t="s">
        <v>306</v>
      </c>
      <c r="K335" s="198">
        <v>1</v>
      </c>
      <c r="L335" s="290">
        <v>0</v>
      </c>
      <c r="M335" s="289"/>
      <c r="N335" s="291">
        <f>ROUND(L335*K335,2)</f>
        <v>0</v>
      </c>
      <c r="O335" s="254"/>
      <c r="P335" s="254"/>
      <c r="Q335" s="254"/>
      <c r="R335" s="35"/>
      <c r="T335" s="168" t="s">
        <v>21</v>
      </c>
      <c r="U335" s="42" t="s">
        <v>50</v>
      </c>
      <c r="V335" s="34"/>
      <c r="W335" s="169">
        <f>V335*K335</f>
        <v>0</v>
      </c>
      <c r="X335" s="169">
        <v>0.1265</v>
      </c>
      <c r="Y335" s="169">
        <f>X335*K335</f>
        <v>0.1265</v>
      </c>
      <c r="Z335" s="169">
        <v>0</v>
      </c>
      <c r="AA335" s="170">
        <f>Z335*K335</f>
        <v>0</v>
      </c>
      <c r="AR335" s="16" t="s">
        <v>233</v>
      </c>
      <c r="AT335" s="16" t="s">
        <v>356</v>
      </c>
      <c r="AU335" s="16" t="s">
        <v>112</v>
      </c>
      <c r="AY335" s="16" t="s">
        <v>149</v>
      </c>
      <c r="BE335" s="108">
        <f>IF(U335="základní",N335,0)</f>
        <v>0</v>
      </c>
      <c r="BF335" s="108">
        <f>IF(U335="snížená",N335,0)</f>
        <v>0</v>
      </c>
      <c r="BG335" s="108">
        <f>IF(U335="zákl. přenesená",N335,0)</f>
        <v>0</v>
      </c>
      <c r="BH335" s="108">
        <f>IF(U335="sníž. přenesená",N335,0)</f>
        <v>0</v>
      </c>
      <c r="BI335" s="108">
        <f>IF(U335="nulová",N335,0)</f>
        <v>0</v>
      </c>
      <c r="BJ335" s="16" t="s">
        <v>23</v>
      </c>
      <c r="BK335" s="108">
        <f>ROUND(L335*K335,2)</f>
        <v>0</v>
      </c>
      <c r="BL335" s="16" t="s">
        <v>197</v>
      </c>
      <c r="BM335" s="16" t="s">
        <v>486</v>
      </c>
    </row>
    <row r="336" spans="2:65" s="1" customFormat="1" ht="22.5" customHeight="1" x14ac:dyDescent="0.3">
      <c r="B336" s="33"/>
      <c r="C336" s="195" t="s">
        <v>487</v>
      </c>
      <c r="D336" s="195" t="s">
        <v>356</v>
      </c>
      <c r="E336" s="196" t="s">
        <v>488</v>
      </c>
      <c r="F336" s="288" t="s">
        <v>489</v>
      </c>
      <c r="G336" s="289"/>
      <c r="H336" s="289"/>
      <c r="I336" s="289"/>
      <c r="J336" s="197" t="s">
        <v>306</v>
      </c>
      <c r="K336" s="198">
        <v>24</v>
      </c>
      <c r="L336" s="290">
        <v>0</v>
      </c>
      <c r="M336" s="289"/>
      <c r="N336" s="291">
        <f>ROUND(L336*K336,2)</f>
        <v>0</v>
      </c>
      <c r="O336" s="254"/>
      <c r="P336" s="254"/>
      <c r="Q336" s="254"/>
      <c r="R336" s="35"/>
      <c r="T336" s="168" t="s">
        <v>21</v>
      </c>
      <c r="U336" s="42" t="s">
        <v>50</v>
      </c>
      <c r="V336" s="34"/>
      <c r="W336" s="169">
        <f>V336*K336</f>
        <v>0</v>
      </c>
      <c r="X336" s="169">
        <v>0.13800000000000001</v>
      </c>
      <c r="Y336" s="169">
        <f>X336*K336</f>
        <v>3.3120000000000003</v>
      </c>
      <c r="Z336" s="169">
        <v>0</v>
      </c>
      <c r="AA336" s="170">
        <f>Z336*K336</f>
        <v>0</v>
      </c>
      <c r="AR336" s="16" t="s">
        <v>233</v>
      </c>
      <c r="AT336" s="16" t="s">
        <v>356</v>
      </c>
      <c r="AU336" s="16" t="s">
        <v>112</v>
      </c>
      <c r="AY336" s="16" t="s">
        <v>149</v>
      </c>
      <c r="BE336" s="108">
        <f>IF(U336="základní",N336,0)</f>
        <v>0</v>
      </c>
      <c r="BF336" s="108">
        <f>IF(U336="snížená",N336,0)</f>
        <v>0</v>
      </c>
      <c r="BG336" s="108">
        <f>IF(U336="zákl. přenesená",N336,0)</f>
        <v>0</v>
      </c>
      <c r="BH336" s="108">
        <f>IF(U336="sníž. přenesená",N336,0)</f>
        <v>0</v>
      </c>
      <c r="BI336" s="108">
        <f>IF(U336="nulová",N336,0)</f>
        <v>0</v>
      </c>
      <c r="BJ336" s="16" t="s">
        <v>23</v>
      </c>
      <c r="BK336" s="108">
        <f>ROUND(L336*K336,2)</f>
        <v>0</v>
      </c>
      <c r="BL336" s="16" t="s">
        <v>197</v>
      </c>
      <c r="BM336" s="16" t="s">
        <v>490</v>
      </c>
    </row>
    <row r="337" spans="2:65" s="1" customFormat="1" ht="31.5" customHeight="1" x14ac:dyDescent="0.3">
      <c r="B337" s="33"/>
      <c r="C337" s="164" t="s">
        <v>491</v>
      </c>
      <c r="D337" s="164" t="s">
        <v>150</v>
      </c>
      <c r="E337" s="165" t="s">
        <v>492</v>
      </c>
      <c r="F337" s="253" t="s">
        <v>493</v>
      </c>
      <c r="G337" s="254"/>
      <c r="H337" s="254"/>
      <c r="I337" s="254"/>
      <c r="J337" s="166" t="s">
        <v>274</v>
      </c>
      <c r="K337" s="167">
        <v>123.98399999999999</v>
      </c>
      <c r="L337" s="255">
        <v>0</v>
      </c>
      <c r="M337" s="254"/>
      <c r="N337" s="256">
        <f>ROUND(L337*K337,2)</f>
        <v>0</v>
      </c>
      <c r="O337" s="254"/>
      <c r="P337" s="254"/>
      <c r="Q337" s="254"/>
      <c r="R337" s="35"/>
      <c r="T337" s="168" t="s">
        <v>21</v>
      </c>
      <c r="U337" s="42" t="s">
        <v>50</v>
      </c>
      <c r="V337" s="34"/>
      <c r="W337" s="169">
        <f>V337*K337</f>
        <v>0</v>
      </c>
      <c r="X337" s="169">
        <v>5.2399999999999999E-3</v>
      </c>
      <c r="Y337" s="169">
        <f>X337*K337</f>
        <v>0.64967615999999995</v>
      </c>
      <c r="Z337" s="169">
        <v>0</v>
      </c>
      <c r="AA337" s="170">
        <f>Z337*K337</f>
        <v>0</v>
      </c>
      <c r="AR337" s="16" t="s">
        <v>197</v>
      </c>
      <c r="AT337" s="16" t="s">
        <v>150</v>
      </c>
      <c r="AU337" s="16" t="s">
        <v>112</v>
      </c>
      <c r="AY337" s="16" t="s">
        <v>149</v>
      </c>
      <c r="BE337" s="108">
        <f>IF(U337="základní",N337,0)</f>
        <v>0</v>
      </c>
      <c r="BF337" s="108">
        <f>IF(U337="snížená",N337,0)</f>
        <v>0</v>
      </c>
      <c r="BG337" s="108">
        <f>IF(U337="zákl. přenesená",N337,0)</f>
        <v>0</v>
      </c>
      <c r="BH337" s="108">
        <f>IF(U337="sníž. přenesená",N337,0)</f>
        <v>0</v>
      </c>
      <c r="BI337" s="108">
        <f>IF(U337="nulová",N337,0)</f>
        <v>0</v>
      </c>
      <c r="BJ337" s="16" t="s">
        <v>23</v>
      </c>
      <c r="BK337" s="108">
        <f>ROUND(L337*K337,2)</f>
        <v>0</v>
      </c>
      <c r="BL337" s="16" t="s">
        <v>197</v>
      </c>
      <c r="BM337" s="16" t="s">
        <v>494</v>
      </c>
    </row>
    <row r="338" spans="2:65" s="11" customFormat="1" ht="22.5" customHeight="1" x14ac:dyDescent="0.3">
      <c r="B338" s="179"/>
      <c r="C338" s="180"/>
      <c r="D338" s="180"/>
      <c r="E338" s="181" t="s">
        <v>21</v>
      </c>
      <c r="F338" s="292" t="s">
        <v>446</v>
      </c>
      <c r="G338" s="282"/>
      <c r="H338" s="282"/>
      <c r="I338" s="282"/>
      <c r="J338" s="180"/>
      <c r="K338" s="182">
        <v>4.1740000000000004</v>
      </c>
      <c r="L338" s="180"/>
      <c r="M338" s="180"/>
      <c r="N338" s="180"/>
      <c r="O338" s="180"/>
      <c r="P338" s="180"/>
      <c r="Q338" s="180"/>
      <c r="R338" s="183"/>
      <c r="T338" s="184"/>
      <c r="U338" s="180"/>
      <c r="V338" s="180"/>
      <c r="W338" s="180"/>
      <c r="X338" s="180"/>
      <c r="Y338" s="180"/>
      <c r="Z338" s="180"/>
      <c r="AA338" s="185"/>
      <c r="AT338" s="186" t="s">
        <v>204</v>
      </c>
      <c r="AU338" s="186" t="s">
        <v>112</v>
      </c>
      <c r="AV338" s="11" t="s">
        <v>112</v>
      </c>
      <c r="AW338" s="11" t="s">
        <v>42</v>
      </c>
      <c r="AX338" s="11" t="s">
        <v>85</v>
      </c>
      <c r="AY338" s="186" t="s">
        <v>149</v>
      </c>
    </row>
    <row r="339" spans="2:65" s="11" customFormat="1" ht="22.5" customHeight="1" x14ac:dyDescent="0.3">
      <c r="B339" s="179"/>
      <c r="C339" s="180"/>
      <c r="D339" s="180"/>
      <c r="E339" s="181" t="s">
        <v>21</v>
      </c>
      <c r="F339" s="281" t="s">
        <v>447</v>
      </c>
      <c r="G339" s="282"/>
      <c r="H339" s="282"/>
      <c r="I339" s="282"/>
      <c r="J339" s="180"/>
      <c r="K339" s="182">
        <v>53.055</v>
      </c>
      <c r="L339" s="180"/>
      <c r="M339" s="180"/>
      <c r="N339" s="180"/>
      <c r="O339" s="180"/>
      <c r="P339" s="180"/>
      <c r="Q339" s="180"/>
      <c r="R339" s="183"/>
      <c r="T339" s="184"/>
      <c r="U339" s="180"/>
      <c r="V339" s="180"/>
      <c r="W339" s="180"/>
      <c r="X339" s="180"/>
      <c r="Y339" s="180"/>
      <c r="Z339" s="180"/>
      <c r="AA339" s="185"/>
      <c r="AT339" s="186" t="s">
        <v>204</v>
      </c>
      <c r="AU339" s="186" t="s">
        <v>112</v>
      </c>
      <c r="AV339" s="11" t="s">
        <v>112</v>
      </c>
      <c r="AW339" s="11" t="s">
        <v>42</v>
      </c>
      <c r="AX339" s="11" t="s">
        <v>85</v>
      </c>
      <c r="AY339" s="186" t="s">
        <v>149</v>
      </c>
    </row>
    <row r="340" spans="2:65" s="11" customFormat="1" ht="22.5" customHeight="1" x14ac:dyDescent="0.3">
      <c r="B340" s="179"/>
      <c r="C340" s="180"/>
      <c r="D340" s="180"/>
      <c r="E340" s="181" t="s">
        <v>21</v>
      </c>
      <c r="F340" s="281" t="s">
        <v>448</v>
      </c>
      <c r="G340" s="282"/>
      <c r="H340" s="282"/>
      <c r="I340" s="282"/>
      <c r="J340" s="180"/>
      <c r="K340" s="182">
        <v>66.754999999999995</v>
      </c>
      <c r="L340" s="180"/>
      <c r="M340" s="180"/>
      <c r="N340" s="180"/>
      <c r="O340" s="180"/>
      <c r="P340" s="180"/>
      <c r="Q340" s="180"/>
      <c r="R340" s="183"/>
      <c r="T340" s="184"/>
      <c r="U340" s="180"/>
      <c r="V340" s="180"/>
      <c r="W340" s="180"/>
      <c r="X340" s="180"/>
      <c r="Y340" s="180"/>
      <c r="Z340" s="180"/>
      <c r="AA340" s="185"/>
      <c r="AT340" s="186" t="s">
        <v>204</v>
      </c>
      <c r="AU340" s="186" t="s">
        <v>112</v>
      </c>
      <c r="AV340" s="11" t="s">
        <v>112</v>
      </c>
      <c r="AW340" s="11" t="s">
        <v>42</v>
      </c>
      <c r="AX340" s="11" t="s">
        <v>85</v>
      </c>
      <c r="AY340" s="186" t="s">
        <v>149</v>
      </c>
    </row>
    <row r="341" spans="2:65" s="12" customFormat="1" ht="22.5" customHeight="1" x14ac:dyDescent="0.3">
      <c r="B341" s="187"/>
      <c r="C341" s="188"/>
      <c r="D341" s="188"/>
      <c r="E341" s="189" t="s">
        <v>21</v>
      </c>
      <c r="F341" s="285" t="s">
        <v>211</v>
      </c>
      <c r="G341" s="286"/>
      <c r="H341" s="286"/>
      <c r="I341" s="286"/>
      <c r="J341" s="188"/>
      <c r="K341" s="190">
        <v>123.98399999999999</v>
      </c>
      <c r="L341" s="188"/>
      <c r="M341" s="188"/>
      <c r="N341" s="188"/>
      <c r="O341" s="188"/>
      <c r="P341" s="188"/>
      <c r="Q341" s="188"/>
      <c r="R341" s="191"/>
      <c r="T341" s="192"/>
      <c r="U341" s="188"/>
      <c r="V341" s="188"/>
      <c r="W341" s="188"/>
      <c r="X341" s="188"/>
      <c r="Y341" s="188"/>
      <c r="Z341" s="188"/>
      <c r="AA341" s="193"/>
      <c r="AT341" s="194" t="s">
        <v>204</v>
      </c>
      <c r="AU341" s="194" t="s">
        <v>112</v>
      </c>
      <c r="AV341" s="12" t="s">
        <v>197</v>
      </c>
      <c r="AW341" s="12" t="s">
        <v>42</v>
      </c>
      <c r="AX341" s="12" t="s">
        <v>23</v>
      </c>
      <c r="AY341" s="194" t="s">
        <v>149</v>
      </c>
    </row>
    <row r="342" spans="2:65" s="1" customFormat="1" ht="31.5" customHeight="1" x14ac:dyDescent="0.3">
      <c r="B342" s="33"/>
      <c r="C342" s="164" t="s">
        <v>495</v>
      </c>
      <c r="D342" s="164" t="s">
        <v>150</v>
      </c>
      <c r="E342" s="165" t="s">
        <v>496</v>
      </c>
      <c r="F342" s="253" t="s">
        <v>497</v>
      </c>
      <c r="G342" s="254"/>
      <c r="H342" s="254"/>
      <c r="I342" s="254"/>
      <c r="J342" s="166" t="s">
        <v>274</v>
      </c>
      <c r="K342" s="167">
        <v>123.98399999999999</v>
      </c>
      <c r="L342" s="255">
        <v>0</v>
      </c>
      <c r="M342" s="254"/>
      <c r="N342" s="256">
        <f>ROUND(L342*K342,2)</f>
        <v>0</v>
      </c>
      <c r="O342" s="254"/>
      <c r="P342" s="254"/>
      <c r="Q342" s="254"/>
      <c r="R342" s="35"/>
      <c r="T342" s="168" t="s">
        <v>21</v>
      </c>
      <c r="U342" s="42" t="s">
        <v>50</v>
      </c>
      <c r="V342" s="34"/>
      <c r="W342" s="169">
        <f>V342*K342</f>
        <v>0</v>
      </c>
      <c r="X342" s="169">
        <v>0</v>
      </c>
      <c r="Y342" s="169">
        <f>X342*K342</f>
        <v>0</v>
      </c>
      <c r="Z342" s="169">
        <v>0</v>
      </c>
      <c r="AA342" s="170">
        <f>Z342*K342</f>
        <v>0</v>
      </c>
      <c r="AR342" s="16" t="s">
        <v>197</v>
      </c>
      <c r="AT342" s="16" t="s">
        <v>150</v>
      </c>
      <c r="AU342" s="16" t="s">
        <v>112</v>
      </c>
      <c r="AY342" s="16" t="s">
        <v>149</v>
      </c>
      <c r="BE342" s="108">
        <f>IF(U342="základní",N342,0)</f>
        <v>0</v>
      </c>
      <c r="BF342" s="108">
        <f>IF(U342="snížená",N342,0)</f>
        <v>0</v>
      </c>
      <c r="BG342" s="108">
        <f>IF(U342="zákl. přenesená",N342,0)</f>
        <v>0</v>
      </c>
      <c r="BH342" s="108">
        <f>IF(U342="sníž. přenesená",N342,0)</f>
        <v>0</v>
      </c>
      <c r="BI342" s="108">
        <f>IF(U342="nulová",N342,0)</f>
        <v>0</v>
      </c>
      <c r="BJ342" s="16" t="s">
        <v>23</v>
      </c>
      <c r="BK342" s="108">
        <f>ROUND(L342*K342,2)</f>
        <v>0</v>
      </c>
      <c r="BL342" s="16" t="s">
        <v>197</v>
      </c>
      <c r="BM342" s="16" t="s">
        <v>498</v>
      </c>
    </row>
    <row r="343" spans="2:65" s="1" customFormat="1" ht="31.5" customHeight="1" x14ac:dyDescent="0.3">
      <c r="B343" s="33"/>
      <c r="C343" s="164" t="s">
        <v>499</v>
      </c>
      <c r="D343" s="164" t="s">
        <v>150</v>
      </c>
      <c r="E343" s="165" t="s">
        <v>500</v>
      </c>
      <c r="F343" s="253" t="s">
        <v>501</v>
      </c>
      <c r="G343" s="254"/>
      <c r="H343" s="254"/>
      <c r="I343" s="254"/>
      <c r="J343" s="166" t="s">
        <v>230</v>
      </c>
      <c r="K343" s="167">
        <v>0.02</v>
      </c>
      <c r="L343" s="255">
        <v>0</v>
      </c>
      <c r="M343" s="254"/>
      <c r="N343" s="256">
        <f>ROUND(L343*K343,2)</f>
        <v>0</v>
      </c>
      <c r="O343" s="254"/>
      <c r="P343" s="254"/>
      <c r="Q343" s="254"/>
      <c r="R343" s="35"/>
      <c r="T343" s="168" t="s">
        <v>21</v>
      </c>
      <c r="U343" s="42" t="s">
        <v>50</v>
      </c>
      <c r="V343" s="34"/>
      <c r="W343" s="169">
        <f>V343*K343</f>
        <v>0</v>
      </c>
      <c r="X343" s="169">
        <v>1.9539999999999998E-2</v>
      </c>
      <c r="Y343" s="169">
        <f>X343*K343</f>
        <v>3.9079999999999996E-4</v>
      </c>
      <c r="Z343" s="169">
        <v>0</v>
      </c>
      <c r="AA343" s="170">
        <f>Z343*K343</f>
        <v>0</v>
      </c>
      <c r="AR343" s="16" t="s">
        <v>197</v>
      </c>
      <c r="AT343" s="16" t="s">
        <v>150</v>
      </c>
      <c r="AU343" s="16" t="s">
        <v>112</v>
      </c>
      <c r="AY343" s="16" t="s">
        <v>149</v>
      </c>
      <c r="BE343" s="108">
        <f>IF(U343="základní",N343,0)</f>
        <v>0</v>
      </c>
      <c r="BF343" s="108">
        <f>IF(U343="snížená",N343,0)</f>
        <v>0</v>
      </c>
      <c r="BG343" s="108">
        <f>IF(U343="zákl. přenesená",N343,0)</f>
        <v>0</v>
      </c>
      <c r="BH343" s="108">
        <f>IF(U343="sníž. přenesená",N343,0)</f>
        <v>0</v>
      </c>
      <c r="BI343" s="108">
        <f>IF(U343="nulová",N343,0)</f>
        <v>0</v>
      </c>
      <c r="BJ343" s="16" t="s">
        <v>23</v>
      </c>
      <c r="BK343" s="108">
        <f>ROUND(L343*K343,2)</f>
        <v>0</v>
      </c>
      <c r="BL343" s="16" t="s">
        <v>197</v>
      </c>
      <c r="BM343" s="16" t="s">
        <v>502</v>
      </c>
    </row>
    <row r="344" spans="2:65" s="10" customFormat="1" ht="22.5" customHeight="1" x14ac:dyDescent="0.3">
      <c r="B344" s="171"/>
      <c r="C344" s="172"/>
      <c r="D344" s="172"/>
      <c r="E344" s="173" t="s">
        <v>21</v>
      </c>
      <c r="F344" s="287" t="s">
        <v>503</v>
      </c>
      <c r="G344" s="284"/>
      <c r="H344" s="284"/>
      <c r="I344" s="284"/>
      <c r="J344" s="172"/>
      <c r="K344" s="174" t="s">
        <v>21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204</v>
      </c>
      <c r="AU344" s="178" t="s">
        <v>112</v>
      </c>
      <c r="AV344" s="10" t="s">
        <v>23</v>
      </c>
      <c r="AW344" s="10" t="s">
        <v>42</v>
      </c>
      <c r="AX344" s="10" t="s">
        <v>85</v>
      </c>
      <c r="AY344" s="178" t="s">
        <v>149</v>
      </c>
    </row>
    <row r="345" spans="2:65" s="11" customFormat="1" ht="22.5" customHeight="1" x14ac:dyDescent="0.3">
      <c r="B345" s="179"/>
      <c r="C345" s="180"/>
      <c r="D345" s="180"/>
      <c r="E345" s="181" t="s">
        <v>21</v>
      </c>
      <c r="F345" s="281" t="s">
        <v>504</v>
      </c>
      <c r="G345" s="282"/>
      <c r="H345" s="282"/>
      <c r="I345" s="282"/>
      <c r="J345" s="180"/>
      <c r="K345" s="182">
        <v>1.0999999999999999E-2</v>
      </c>
      <c r="L345" s="180"/>
      <c r="M345" s="180"/>
      <c r="N345" s="180"/>
      <c r="O345" s="180"/>
      <c r="P345" s="180"/>
      <c r="Q345" s="180"/>
      <c r="R345" s="183"/>
      <c r="T345" s="184"/>
      <c r="U345" s="180"/>
      <c r="V345" s="180"/>
      <c r="W345" s="180"/>
      <c r="X345" s="180"/>
      <c r="Y345" s="180"/>
      <c r="Z345" s="180"/>
      <c r="AA345" s="185"/>
      <c r="AT345" s="186" t="s">
        <v>204</v>
      </c>
      <c r="AU345" s="186" t="s">
        <v>112</v>
      </c>
      <c r="AV345" s="11" t="s">
        <v>112</v>
      </c>
      <c r="AW345" s="11" t="s">
        <v>42</v>
      </c>
      <c r="AX345" s="11" t="s">
        <v>85</v>
      </c>
      <c r="AY345" s="186" t="s">
        <v>149</v>
      </c>
    </row>
    <row r="346" spans="2:65" s="11" customFormat="1" ht="22.5" customHeight="1" x14ac:dyDescent="0.3">
      <c r="B346" s="179"/>
      <c r="C346" s="180"/>
      <c r="D346" s="180"/>
      <c r="E346" s="181" t="s">
        <v>21</v>
      </c>
      <c r="F346" s="281" t="s">
        <v>505</v>
      </c>
      <c r="G346" s="282"/>
      <c r="H346" s="282"/>
      <c r="I346" s="282"/>
      <c r="J346" s="180"/>
      <c r="K346" s="182">
        <v>8.9999999999999993E-3</v>
      </c>
      <c r="L346" s="180"/>
      <c r="M346" s="180"/>
      <c r="N346" s="180"/>
      <c r="O346" s="180"/>
      <c r="P346" s="180"/>
      <c r="Q346" s="180"/>
      <c r="R346" s="183"/>
      <c r="T346" s="184"/>
      <c r="U346" s="180"/>
      <c r="V346" s="180"/>
      <c r="W346" s="180"/>
      <c r="X346" s="180"/>
      <c r="Y346" s="180"/>
      <c r="Z346" s="180"/>
      <c r="AA346" s="185"/>
      <c r="AT346" s="186" t="s">
        <v>204</v>
      </c>
      <c r="AU346" s="186" t="s">
        <v>112</v>
      </c>
      <c r="AV346" s="11" t="s">
        <v>112</v>
      </c>
      <c r="AW346" s="11" t="s">
        <v>42</v>
      </c>
      <c r="AX346" s="11" t="s">
        <v>85</v>
      </c>
      <c r="AY346" s="186" t="s">
        <v>149</v>
      </c>
    </row>
    <row r="347" spans="2:65" s="12" customFormat="1" ht="22.5" customHeight="1" x14ac:dyDescent="0.3">
      <c r="B347" s="187"/>
      <c r="C347" s="188"/>
      <c r="D347" s="188"/>
      <c r="E347" s="189" t="s">
        <v>21</v>
      </c>
      <c r="F347" s="285" t="s">
        <v>211</v>
      </c>
      <c r="G347" s="286"/>
      <c r="H347" s="286"/>
      <c r="I347" s="286"/>
      <c r="J347" s="188"/>
      <c r="K347" s="190">
        <v>0.02</v>
      </c>
      <c r="L347" s="188"/>
      <c r="M347" s="188"/>
      <c r="N347" s="188"/>
      <c r="O347" s="188"/>
      <c r="P347" s="188"/>
      <c r="Q347" s="188"/>
      <c r="R347" s="191"/>
      <c r="T347" s="192"/>
      <c r="U347" s="188"/>
      <c r="V347" s="188"/>
      <c r="W347" s="188"/>
      <c r="X347" s="188"/>
      <c r="Y347" s="188"/>
      <c r="Z347" s="188"/>
      <c r="AA347" s="193"/>
      <c r="AT347" s="194" t="s">
        <v>204</v>
      </c>
      <c r="AU347" s="194" t="s">
        <v>112</v>
      </c>
      <c r="AV347" s="12" t="s">
        <v>197</v>
      </c>
      <c r="AW347" s="12" t="s">
        <v>42</v>
      </c>
      <c r="AX347" s="12" t="s">
        <v>23</v>
      </c>
      <c r="AY347" s="194" t="s">
        <v>149</v>
      </c>
    </row>
    <row r="348" spans="2:65" s="1" customFormat="1" ht="31.5" customHeight="1" x14ac:dyDescent="0.3">
      <c r="B348" s="33"/>
      <c r="C348" s="195" t="s">
        <v>506</v>
      </c>
      <c r="D348" s="195" t="s">
        <v>356</v>
      </c>
      <c r="E348" s="196" t="s">
        <v>507</v>
      </c>
      <c r="F348" s="288" t="s">
        <v>508</v>
      </c>
      <c r="G348" s="289"/>
      <c r="H348" s="289"/>
      <c r="I348" s="289"/>
      <c r="J348" s="197" t="s">
        <v>230</v>
      </c>
      <c r="K348" s="198">
        <v>2.1999999999999999E-2</v>
      </c>
      <c r="L348" s="290">
        <v>0</v>
      </c>
      <c r="M348" s="289"/>
      <c r="N348" s="291">
        <f>ROUND(L348*K348,2)</f>
        <v>0</v>
      </c>
      <c r="O348" s="254"/>
      <c r="P348" s="254"/>
      <c r="Q348" s="254"/>
      <c r="R348" s="35"/>
      <c r="T348" s="168" t="s">
        <v>21</v>
      </c>
      <c r="U348" s="42" t="s">
        <v>50</v>
      </c>
      <c r="V348" s="34"/>
      <c r="W348" s="169">
        <f>V348*K348</f>
        <v>0</v>
      </c>
      <c r="X348" s="169">
        <v>1</v>
      </c>
      <c r="Y348" s="169">
        <f>X348*K348</f>
        <v>2.1999999999999999E-2</v>
      </c>
      <c r="Z348" s="169">
        <v>0</v>
      </c>
      <c r="AA348" s="170">
        <f>Z348*K348</f>
        <v>0</v>
      </c>
      <c r="AR348" s="16" t="s">
        <v>233</v>
      </c>
      <c r="AT348" s="16" t="s">
        <v>356</v>
      </c>
      <c r="AU348" s="16" t="s">
        <v>112</v>
      </c>
      <c r="AY348" s="16" t="s">
        <v>149</v>
      </c>
      <c r="BE348" s="108">
        <f>IF(U348="základní",N348,0)</f>
        <v>0</v>
      </c>
      <c r="BF348" s="108">
        <f>IF(U348="snížená",N348,0)</f>
        <v>0</v>
      </c>
      <c r="BG348" s="108">
        <f>IF(U348="zákl. přenesená",N348,0)</f>
        <v>0</v>
      </c>
      <c r="BH348" s="108">
        <f>IF(U348="sníž. přenesená",N348,0)</f>
        <v>0</v>
      </c>
      <c r="BI348" s="108">
        <f>IF(U348="nulová",N348,0)</f>
        <v>0</v>
      </c>
      <c r="BJ348" s="16" t="s">
        <v>23</v>
      </c>
      <c r="BK348" s="108">
        <f>ROUND(L348*K348,2)</f>
        <v>0</v>
      </c>
      <c r="BL348" s="16" t="s">
        <v>197</v>
      </c>
      <c r="BM348" s="16" t="s">
        <v>509</v>
      </c>
    </row>
    <row r="349" spans="2:65" s="1" customFormat="1" ht="22.5" customHeight="1" x14ac:dyDescent="0.3">
      <c r="B349" s="33"/>
      <c r="C349" s="34"/>
      <c r="D349" s="34"/>
      <c r="E349" s="34"/>
      <c r="F349" s="293" t="s">
        <v>510</v>
      </c>
      <c r="G349" s="210"/>
      <c r="H349" s="210"/>
      <c r="I349" s="210"/>
      <c r="J349" s="34"/>
      <c r="K349" s="34"/>
      <c r="L349" s="34"/>
      <c r="M349" s="34"/>
      <c r="N349" s="34"/>
      <c r="O349" s="34"/>
      <c r="P349" s="34"/>
      <c r="Q349" s="34"/>
      <c r="R349" s="35"/>
      <c r="T349" s="76"/>
      <c r="U349" s="34"/>
      <c r="V349" s="34"/>
      <c r="W349" s="34"/>
      <c r="X349" s="34"/>
      <c r="Y349" s="34"/>
      <c r="Z349" s="34"/>
      <c r="AA349" s="77"/>
      <c r="AT349" s="16" t="s">
        <v>361</v>
      </c>
      <c r="AU349" s="16" t="s">
        <v>112</v>
      </c>
    </row>
    <row r="350" spans="2:65" s="1" customFormat="1" ht="44.25" customHeight="1" x14ac:dyDescent="0.3">
      <c r="B350" s="33"/>
      <c r="C350" s="164" t="s">
        <v>511</v>
      </c>
      <c r="D350" s="164" t="s">
        <v>150</v>
      </c>
      <c r="E350" s="165" t="s">
        <v>512</v>
      </c>
      <c r="F350" s="253" t="s">
        <v>513</v>
      </c>
      <c r="G350" s="254"/>
      <c r="H350" s="254"/>
      <c r="I350" s="254"/>
      <c r="J350" s="166" t="s">
        <v>254</v>
      </c>
      <c r="K350" s="167">
        <v>195.7</v>
      </c>
      <c r="L350" s="255">
        <v>0</v>
      </c>
      <c r="M350" s="254"/>
      <c r="N350" s="256">
        <f>ROUND(L350*K350,2)</f>
        <v>0</v>
      </c>
      <c r="O350" s="254"/>
      <c r="P350" s="254"/>
      <c r="Q350" s="254"/>
      <c r="R350" s="35"/>
      <c r="T350" s="168" t="s">
        <v>21</v>
      </c>
      <c r="U350" s="42" t="s">
        <v>50</v>
      </c>
      <c r="V350" s="34"/>
      <c r="W350" s="169">
        <f>V350*K350</f>
        <v>0</v>
      </c>
      <c r="X350" s="169">
        <v>2.3890000000000002E-2</v>
      </c>
      <c r="Y350" s="169">
        <f>X350*K350</f>
        <v>4.6752729999999998</v>
      </c>
      <c r="Z350" s="169">
        <v>0</v>
      </c>
      <c r="AA350" s="170">
        <f>Z350*K350</f>
        <v>0</v>
      </c>
      <c r="AR350" s="16" t="s">
        <v>197</v>
      </c>
      <c r="AT350" s="16" t="s">
        <v>150</v>
      </c>
      <c r="AU350" s="16" t="s">
        <v>112</v>
      </c>
      <c r="AY350" s="16" t="s">
        <v>149</v>
      </c>
      <c r="BE350" s="108">
        <f>IF(U350="základní",N350,0)</f>
        <v>0</v>
      </c>
      <c r="BF350" s="108">
        <f>IF(U350="snížená",N350,0)</f>
        <v>0</v>
      </c>
      <c r="BG350" s="108">
        <f>IF(U350="zákl. přenesená",N350,0)</f>
        <v>0</v>
      </c>
      <c r="BH350" s="108">
        <f>IF(U350="sníž. přenesená",N350,0)</f>
        <v>0</v>
      </c>
      <c r="BI350" s="108">
        <f>IF(U350="nulová",N350,0)</f>
        <v>0</v>
      </c>
      <c r="BJ350" s="16" t="s">
        <v>23</v>
      </c>
      <c r="BK350" s="108">
        <f>ROUND(L350*K350,2)</f>
        <v>0</v>
      </c>
      <c r="BL350" s="16" t="s">
        <v>197</v>
      </c>
      <c r="BM350" s="16" t="s">
        <v>514</v>
      </c>
    </row>
    <row r="351" spans="2:65" s="11" customFormat="1" ht="22.5" customHeight="1" x14ac:dyDescent="0.3">
      <c r="B351" s="179"/>
      <c r="C351" s="180"/>
      <c r="D351" s="180"/>
      <c r="E351" s="181" t="s">
        <v>21</v>
      </c>
      <c r="F351" s="292" t="s">
        <v>515</v>
      </c>
      <c r="G351" s="282"/>
      <c r="H351" s="282"/>
      <c r="I351" s="282"/>
      <c r="J351" s="180"/>
      <c r="K351" s="182">
        <v>114.8</v>
      </c>
      <c r="L351" s="180"/>
      <c r="M351" s="180"/>
      <c r="N351" s="180"/>
      <c r="O351" s="180"/>
      <c r="P351" s="180"/>
      <c r="Q351" s="180"/>
      <c r="R351" s="183"/>
      <c r="T351" s="184"/>
      <c r="U351" s="180"/>
      <c r="V351" s="180"/>
      <c r="W351" s="180"/>
      <c r="X351" s="180"/>
      <c r="Y351" s="180"/>
      <c r="Z351" s="180"/>
      <c r="AA351" s="185"/>
      <c r="AT351" s="186" t="s">
        <v>204</v>
      </c>
      <c r="AU351" s="186" t="s">
        <v>112</v>
      </c>
      <c r="AV351" s="11" t="s">
        <v>112</v>
      </c>
      <c r="AW351" s="11" t="s">
        <v>42</v>
      </c>
      <c r="AX351" s="11" t="s">
        <v>85</v>
      </c>
      <c r="AY351" s="186" t="s">
        <v>149</v>
      </c>
    </row>
    <row r="352" spans="2:65" s="11" customFormat="1" ht="22.5" customHeight="1" x14ac:dyDescent="0.3">
      <c r="B352" s="179"/>
      <c r="C352" s="180"/>
      <c r="D352" s="180"/>
      <c r="E352" s="181" t="s">
        <v>21</v>
      </c>
      <c r="F352" s="281" t="s">
        <v>516</v>
      </c>
      <c r="G352" s="282"/>
      <c r="H352" s="282"/>
      <c r="I352" s="282"/>
      <c r="J352" s="180"/>
      <c r="K352" s="182">
        <v>52.9</v>
      </c>
      <c r="L352" s="180"/>
      <c r="M352" s="180"/>
      <c r="N352" s="180"/>
      <c r="O352" s="180"/>
      <c r="P352" s="180"/>
      <c r="Q352" s="180"/>
      <c r="R352" s="183"/>
      <c r="T352" s="184"/>
      <c r="U352" s="180"/>
      <c r="V352" s="180"/>
      <c r="W352" s="180"/>
      <c r="X352" s="180"/>
      <c r="Y352" s="180"/>
      <c r="Z352" s="180"/>
      <c r="AA352" s="185"/>
      <c r="AT352" s="186" t="s">
        <v>204</v>
      </c>
      <c r="AU352" s="186" t="s">
        <v>112</v>
      </c>
      <c r="AV352" s="11" t="s">
        <v>112</v>
      </c>
      <c r="AW352" s="11" t="s">
        <v>42</v>
      </c>
      <c r="AX352" s="11" t="s">
        <v>85</v>
      </c>
      <c r="AY352" s="186" t="s">
        <v>149</v>
      </c>
    </row>
    <row r="353" spans="2:65" s="11" customFormat="1" ht="22.5" customHeight="1" x14ac:dyDescent="0.3">
      <c r="B353" s="179"/>
      <c r="C353" s="180"/>
      <c r="D353" s="180"/>
      <c r="E353" s="181" t="s">
        <v>21</v>
      </c>
      <c r="F353" s="281" t="s">
        <v>517</v>
      </c>
      <c r="G353" s="282"/>
      <c r="H353" s="282"/>
      <c r="I353" s="282"/>
      <c r="J353" s="180"/>
      <c r="K353" s="182">
        <v>8</v>
      </c>
      <c r="L353" s="180"/>
      <c r="M353" s="180"/>
      <c r="N353" s="180"/>
      <c r="O353" s="180"/>
      <c r="P353" s="180"/>
      <c r="Q353" s="180"/>
      <c r="R353" s="183"/>
      <c r="T353" s="184"/>
      <c r="U353" s="180"/>
      <c r="V353" s="180"/>
      <c r="W353" s="180"/>
      <c r="X353" s="180"/>
      <c r="Y353" s="180"/>
      <c r="Z353" s="180"/>
      <c r="AA353" s="185"/>
      <c r="AT353" s="186" t="s">
        <v>204</v>
      </c>
      <c r="AU353" s="186" t="s">
        <v>112</v>
      </c>
      <c r="AV353" s="11" t="s">
        <v>112</v>
      </c>
      <c r="AW353" s="11" t="s">
        <v>42</v>
      </c>
      <c r="AX353" s="11" t="s">
        <v>85</v>
      </c>
      <c r="AY353" s="186" t="s">
        <v>149</v>
      </c>
    </row>
    <row r="354" spans="2:65" s="11" customFormat="1" ht="22.5" customHeight="1" x14ac:dyDescent="0.3">
      <c r="B354" s="179"/>
      <c r="C354" s="180"/>
      <c r="D354" s="180"/>
      <c r="E354" s="181" t="s">
        <v>21</v>
      </c>
      <c r="F354" s="281" t="s">
        <v>518</v>
      </c>
      <c r="G354" s="282"/>
      <c r="H354" s="282"/>
      <c r="I354" s="282"/>
      <c r="J354" s="180"/>
      <c r="K354" s="182">
        <v>20</v>
      </c>
      <c r="L354" s="180"/>
      <c r="M354" s="180"/>
      <c r="N354" s="180"/>
      <c r="O354" s="180"/>
      <c r="P354" s="180"/>
      <c r="Q354" s="180"/>
      <c r="R354" s="183"/>
      <c r="T354" s="184"/>
      <c r="U354" s="180"/>
      <c r="V354" s="180"/>
      <c r="W354" s="180"/>
      <c r="X354" s="180"/>
      <c r="Y354" s="180"/>
      <c r="Z354" s="180"/>
      <c r="AA354" s="185"/>
      <c r="AT354" s="186" t="s">
        <v>204</v>
      </c>
      <c r="AU354" s="186" t="s">
        <v>112</v>
      </c>
      <c r="AV354" s="11" t="s">
        <v>112</v>
      </c>
      <c r="AW354" s="11" t="s">
        <v>42</v>
      </c>
      <c r="AX354" s="11" t="s">
        <v>85</v>
      </c>
      <c r="AY354" s="186" t="s">
        <v>149</v>
      </c>
    </row>
    <row r="355" spans="2:65" s="12" customFormat="1" ht="22.5" customHeight="1" x14ac:dyDescent="0.3">
      <c r="B355" s="187"/>
      <c r="C355" s="188"/>
      <c r="D355" s="188"/>
      <c r="E355" s="189" t="s">
        <v>21</v>
      </c>
      <c r="F355" s="285" t="s">
        <v>211</v>
      </c>
      <c r="G355" s="286"/>
      <c r="H355" s="286"/>
      <c r="I355" s="286"/>
      <c r="J355" s="188"/>
      <c r="K355" s="190">
        <v>195.7</v>
      </c>
      <c r="L355" s="188"/>
      <c r="M355" s="188"/>
      <c r="N355" s="188"/>
      <c r="O355" s="188"/>
      <c r="P355" s="188"/>
      <c r="Q355" s="188"/>
      <c r="R355" s="191"/>
      <c r="T355" s="192"/>
      <c r="U355" s="188"/>
      <c r="V355" s="188"/>
      <c r="W355" s="188"/>
      <c r="X355" s="188"/>
      <c r="Y355" s="188"/>
      <c r="Z355" s="188"/>
      <c r="AA355" s="193"/>
      <c r="AT355" s="194" t="s">
        <v>204</v>
      </c>
      <c r="AU355" s="194" t="s">
        <v>112</v>
      </c>
      <c r="AV355" s="12" t="s">
        <v>197</v>
      </c>
      <c r="AW355" s="12" t="s">
        <v>42</v>
      </c>
      <c r="AX355" s="12" t="s">
        <v>23</v>
      </c>
      <c r="AY355" s="194" t="s">
        <v>149</v>
      </c>
    </row>
    <row r="356" spans="2:65" s="1" customFormat="1" ht="22.5" customHeight="1" x14ac:dyDescent="0.3">
      <c r="B356" s="33"/>
      <c r="C356" s="164" t="s">
        <v>519</v>
      </c>
      <c r="D356" s="164" t="s">
        <v>150</v>
      </c>
      <c r="E356" s="165" t="s">
        <v>520</v>
      </c>
      <c r="F356" s="253" t="s">
        <v>521</v>
      </c>
      <c r="G356" s="254"/>
      <c r="H356" s="254"/>
      <c r="I356" s="254"/>
      <c r="J356" s="166" t="s">
        <v>201</v>
      </c>
      <c r="K356" s="167">
        <v>10.193</v>
      </c>
      <c r="L356" s="255">
        <v>0</v>
      </c>
      <c r="M356" s="254"/>
      <c r="N356" s="256">
        <f>ROUND(L356*K356,2)</f>
        <v>0</v>
      </c>
      <c r="O356" s="254"/>
      <c r="P356" s="254"/>
      <c r="Q356" s="254"/>
      <c r="R356" s="35"/>
      <c r="T356" s="168" t="s">
        <v>21</v>
      </c>
      <c r="U356" s="42" t="s">
        <v>50</v>
      </c>
      <c r="V356" s="34"/>
      <c r="W356" s="169">
        <f>V356*K356</f>
        <v>0</v>
      </c>
      <c r="X356" s="169">
        <v>2.2564500000000001</v>
      </c>
      <c r="Y356" s="169">
        <f>X356*K356</f>
        <v>22.99999485</v>
      </c>
      <c r="Z356" s="169">
        <v>0</v>
      </c>
      <c r="AA356" s="170">
        <f>Z356*K356</f>
        <v>0</v>
      </c>
      <c r="AR356" s="16" t="s">
        <v>197</v>
      </c>
      <c r="AT356" s="16" t="s">
        <v>150</v>
      </c>
      <c r="AU356" s="16" t="s">
        <v>112</v>
      </c>
      <c r="AY356" s="16" t="s">
        <v>149</v>
      </c>
      <c r="BE356" s="108">
        <f>IF(U356="základní",N356,0)</f>
        <v>0</v>
      </c>
      <c r="BF356" s="108">
        <f>IF(U356="snížená",N356,0)</f>
        <v>0</v>
      </c>
      <c r="BG356" s="108">
        <f>IF(U356="zákl. přenesená",N356,0)</f>
        <v>0</v>
      </c>
      <c r="BH356" s="108">
        <f>IF(U356="sníž. přenesená",N356,0)</f>
        <v>0</v>
      </c>
      <c r="BI356" s="108">
        <f>IF(U356="nulová",N356,0)</f>
        <v>0</v>
      </c>
      <c r="BJ356" s="16" t="s">
        <v>23</v>
      </c>
      <c r="BK356" s="108">
        <f>ROUND(L356*K356,2)</f>
        <v>0</v>
      </c>
      <c r="BL356" s="16" t="s">
        <v>197</v>
      </c>
      <c r="BM356" s="16" t="s">
        <v>522</v>
      </c>
    </row>
    <row r="357" spans="2:65" s="10" customFormat="1" ht="22.5" customHeight="1" x14ac:dyDescent="0.3">
      <c r="B357" s="171"/>
      <c r="C357" s="172"/>
      <c r="D357" s="172"/>
      <c r="E357" s="173" t="s">
        <v>21</v>
      </c>
      <c r="F357" s="287" t="s">
        <v>523</v>
      </c>
      <c r="G357" s="284"/>
      <c r="H357" s="284"/>
      <c r="I357" s="284"/>
      <c r="J357" s="172"/>
      <c r="K357" s="174" t="s">
        <v>21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204</v>
      </c>
      <c r="AU357" s="178" t="s">
        <v>112</v>
      </c>
      <c r="AV357" s="10" t="s">
        <v>23</v>
      </c>
      <c r="AW357" s="10" t="s">
        <v>42</v>
      </c>
      <c r="AX357" s="10" t="s">
        <v>85</v>
      </c>
      <c r="AY357" s="178" t="s">
        <v>149</v>
      </c>
    </row>
    <row r="358" spans="2:65" s="11" customFormat="1" ht="22.5" customHeight="1" x14ac:dyDescent="0.3">
      <c r="B358" s="179"/>
      <c r="C358" s="180"/>
      <c r="D358" s="180"/>
      <c r="E358" s="181" t="s">
        <v>21</v>
      </c>
      <c r="F358" s="281" t="s">
        <v>524</v>
      </c>
      <c r="G358" s="282"/>
      <c r="H358" s="282"/>
      <c r="I358" s="282"/>
      <c r="J358" s="180"/>
      <c r="K358" s="182">
        <v>3.7730000000000001</v>
      </c>
      <c r="L358" s="180"/>
      <c r="M358" s="180"/>
      <c r="N358" s="180"/>
      <c r="O358" s="180"/>
      <c r="P358" s="180"/>
      <c r="Q358" s="180"/>
      <c r="R358" s="183"/>
      <c r="T358" s="184"/>
      <c r="U358" s="180"/>
      <c r="V358" s="180"/>
      <c r="W358" s="180"/>
      <c r="X358" s="180"/>
      <c r="Y358" s="180"/>
      <c r="Z358" s="180"/>
      <c r="AA358" s="185"/>
      <c r="AT358" s="186" t="s">
        <v>204</v>
      </c>
      <c r="AU358" s="186" t="s">
        <v>112</v>
      </c>
      <c r="AV358" s="11" t="s">
        <v>112</v>
      </c>
      <c r="AW358" s="11" t="s">
        <v>42</v>
      </c>
      <c r="AX358" s="11" t="s">
        <v>85</v>
      </c>
      <c r="AY358" s="186" t="s">
        <v>149</v>
      </c>
    </row>
    <row r="359" spans="2:65" s="11" customFormat="1" ht="22.5" customHeight="1" x14ac:dyDescent="0.3">
      <c r="B359" s="179"/>
      <c r="C359" s="180"/>
      <c r="D359" s="180"/>
      <c r="E359" s="181" t="s">
        <v>21</v>
      </c>
      <c r="F359" s="281" t="s">
        <v>525</v>
      </c>
      <c r="G359" s="282"/>
      <c r="H359" s="282"/>
      <c r="I359" s="282"/>
      <c r="J359" s="180"/>
      <c r="K359" s="182">
        <v>1.0649999999999999</v>
      </c>
      <c r="L359" s="180"/>
      <c r="M359" s="180"/>
      <c r="N359" s="180"/>
      <c r="O359" s="180"/>
      <c r="P359" s="180"/>
      <c r="Q359" s="180"/>
      <c r="R359" s="183"/>
      <c r="T359" s="184"/>
      <c r="U359" s="180"/>
      <c r="V359" s="180"/>
      <c r="W359" s="180"/>
      <c r="X359" s="180"/>
      <c r="Y359" s="180"/>
      <c r="Z359" s="180"/>
      <c r="AA359" s="185"/>
      <c r="AT359" s="186" t="s">
        <v>204</v>
      </c>
      <c r="AU359" s="186" t="s">
        <v>112</v>
      </c>
      <c r="AV359" s="11" t="s">
        <v>112</v>
      </c>
      <c r="AW359" s="11" t="s">
        <v>42</v>
      </c>
      <c r="AX359" s="11" t="s">
        <v>85</v>
      </c>
      <c r="AY359" s="186" t="s">
        <v>149</v>
      </c>
    </row>
    <row r="360" spans="2:65" s="10" customFormat="1" ht="22.5" customHeight="1" x14ac:dyDescent="0.3">
      <c r="B360" s="171"/>
      <c r="C360" s="172"/>
      <c r="D360" s="172"/>
      <c r="E360" s="173" t="s">
        <v>21</v>
      </c>
      <c r="F360" s="283" t="s">
        <v>526</v>
      </c>
      <c r="G360" s="284"/>
      <c r="H360" s="284"/>
      <c r="I360" s="284"/>
      <c r="J360" s="172"/>
      <c r="K360" s="174" t="s">
        <v>21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204</v>
      </c>
      <c r="AU360" s="178" t="s">
        <v>112</v>
      </c>
      <c r="AV360" s="10" t="s">
        <v>23</v>
      </c>
      <c r="AW360" s="10" t="s">
        <v>42</v>
      </c>
      <c r="AX360" s="10" t="s">
        <v>85</v>
      </c>
      <c r="AY360" s="178" t="s">
        <v>149</v>
      </c>
    </row>
    <row r="361" spans="2:65" s="11" customFormat="1" ht="22.5" customHeight="1" x14ac:dyDescent="0.3">
      <c r="B361" s="179"/>
      <c r="C361" s="180"/>
      <c r="D361" s="180"/>
      <c r="E361" s="181" t="s">
        <v>21</v>
      </c>
      <c r="F361" s="281" t="s">
        <v>527</v>
      </c>
      <c r="G361" s="282"/>
      <c r="H361" s="282"/>
      <c r="I361" s="282"/>
      <c r="J361" s="180"/>
      <c r="K361" s="182">
        <v>4.3049999999999997</v>
      </c>
      <c r="L361" s="180"/>
      <c r="M361" s="180"/>
      <c r="N361" s="180"/>
      <c r="O361" s="180"/>
      <c r="P361" s="180"/>
      <c r="Q361" s="180"/>
      <c r="R361" s="183"/>
      <c r="T361" s="184"/>
      <c r="U361" s="180"/>
      <c r="V361" s="180"/>
      <c r="W361" s="180"/>
      <c r="X361" s="180"/>
      <c r="Y361" s="180"/>
      <c r="Z361" s="180"/>
      <c r="AA361" s="185"/>
      <c r="AT361" s="186" t="s">
        <v>204</v>
      </c>
      <c r="AU361" s="186" t="s">
        <v>112</v>
      </c>
      <c r="AV361" s="11" t="s">
        <v>112</v>
      </c>
      <c r="AW361" s="11" t="s">
        <v>42</v>
      </c>
      <c r="AX361" s="11" t="s">
        <v>85</v>
      </c>
      <c r="AY361" s="186" t="s">
        <v>149</v>
      </c>
    </row>
    <row r="362" spans="2:65" s="10" customFormat="1" ht="22.5" customHeight="1" x14ac:dyDescent="0.3">
      <c r="B362" s="171"/>
      <c r="C362" s="172"/>
      <c r="D362" s="172"/>
      <c r="E362" s="173" t="s">
        <v>21</v>
      </c>
      <c r="F362" s="283" t="s">
        <v>289</v>
      </c>
      <c r="G362" s="284"/>
      <c r="H362" s="284"/>
      <c r="I362" s="284"/>
      <c r="J362" s="172"/>
      <c r="K362" s="174" t="s">
        <v>21</v>
      </c>
      <c r="L362" s="172"/>
      <c r="M362" s="172"/>
      <c r="N362" s="172"/>
      <c r="O362" s="172"/>
      <c r="P362" s="172"/>
      <c r="Q362" s="172"/>
      <c r="R362" s="175"/>
      <c r="T362" s="176"/>
      <c r="U362" s="172"/>
      <c r="V362" s="172"/>
      <c r="W362" s="172"/>
      <c r="X362" s="172"/>
      <c r="Y362" s="172"/>
      <c r="Z362" s="172"/>
      <c r="AA362" s="177"/>
      <c r="AT362" s="178" t="s">
        <v>204</v>
      </c>
      <c r="AU362" s="178" t="s">
        <v>112</v>
      </c>
      <c r="AV362" s="10" t="s">
        <v>23</v>
      </c>
      <c r="AW362" s="10" t="s">
        <v>42</v>
      </c>
      <c r="AX362" s="10" t="s">
        <v>85</v>
      </c>
      <c r="AY362" s="178" t="s">
        <v>149</v>
      </c>
    </row>
    <row r="363" spans="2:65" s="11" customFormat="1" ht="22.5" customHeight="1" x14ac:dyDescent="0.3">
      <c r="B363" s="179"/>
      <c r="C363" s="180"/>
      <c r="D363" s="180"/>
      <c r="E363" s="181" t="s">
        <v>21</v>
      </c>
      <c r="F363" s="281" t="s">
        <v>528</v>
      </c>
      <c r="G363" s="282"/>
      <c r="H363" s="282"/>
      <c r="I363" s="282"/>
      <c r="J363" s="180"/>
      <c r="K363" s="182">
        <v>0.3</v>
      </c>
      <c r="L363" s="180"/>
      <c r="M363" s="180"/>
      <c r="N363" s="180"/>
      <c r="O363" s="180"/>
      <c r="P363" s="180"/>
      <c r="Q363" s="180"/>
      <c r="R363" s="183"/>
      <c r="T363" s="184"/>
      <c r="U363" s="180"/>
      <c r="V363" s="180"/>
      <c r="W363" s="180"/>
      <c r="X363" s="180"/>
      <c r="Y363" s="180"/>
      <c r="Z363" s="180"/>
      <c r="AA363" s="185"/>
      <c r="AT363" s="186" t="s">
        <v>204</v>
      </c>
      <c r="AU363" s="186" t="s">
        <v>112</v>
      </c>
      <c r="AV363" s="11" t="s">
        <v>112</v>
      </c>
      <c r="AW363" s="11" t="s">
        <v>42</v>
      </c>
      <c r="AX363" s="11" t="s">
        <v>85</v>
      </c>
      <c r="AY363" s="186" t="s">
        <v>149</v>
      </c>
    </row>
    <row r="364" spans="2:65" s="10" customFormat="1" ht="22.5" customHeight="1" x14ac:dyDescent="0.3">
      <c r="B364" s="171"/>
      <c r="C364" s="172"/>
      <c r="D364" s="172"/>
      <c r="E364" s="173" t="s">
        <v>21</v>
      </c>
      <c r="F364" s="283" t="s">
        <v>529</v>
      </c>
      <c r="G364" s="284"/>
      <c r="H364" s="284"/>
      <c r="I364" s="284"/>
      <c r="J364" s="172"/>
      <c r="K364" s="174" t="s">
        <v>21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204</v>
      </c>
      <c r="AU364" s="178" t="s">
        <v>112</v>
      </c>
      <c r="AV364" s="10" t="s">
        <v>23</v>
      </c>
      <c r="AW364" s="10" t="s">
        <v>42</v>
      </c>
      <c r="AX364" s="10" t="s">
        <v>85</v>
      </c>
      <c r="AY364" s="178" t="s">
        <v>149</v>
      </c>
    </row>
    <row r="365" spans="2:65" s="11" customFormat="1" ht="22.5" customHeight="1" x14ac:dyDescent="0.3">
      <c r="B365" s="179"/>
      <c r="C365" s="180"/>
      <c r="D365" s="180"/>
      <c r="E365" s="181" t="s">
        <v>21</v>
      </c>
      <c r="F365" s="281" t="s">
        <v>530</v>
      </c>
      <c r="G365" s="282"/>
      <c r="H365" s="282"/>
      <c r="I365" s="282"/>
      <c r="J365" s="180"/>
      <c r="K365" s="182">
        <v>0.75</v>
      </c>
      <c r="L365" s="180"/>
      <c r="M365" s="180"/>
      <c r="N365" s="180"/>
      <c r="O365" s="180"/>
      <c r="P365" s="180"/>
      <c r="Q365" s="180"/>
      <c r="R365" s="183"/>
      <c r="T365" s="184"/>
      <c r="U365" s="180"/>
      <c r="V365" s="180"/>
      <c r="W365" s="180"/>
      <c r="X365" s="180"/>
      <c r="Y365" s="180"/>
      <c r="Z365" s="180"/>
      <c r="AA365" s="185"/>
      <c r="AT365" s="186" t="s">
        <v>204</v>
      </c>
      <c r="AU365" s="186" t="s">
        <v>112</v>
      </c>
      <c r="AV365" s="11" t="s">
        <v>112</v>
      </c>
      <c r="AW365" s="11" t="s">
        <v>42</v>
      </c>
      <c r="AX365" s="11" t="s">
        <v>85</v>
      </c>
      <c r="AY365" s="186" t="s">
        <v>149</v>
      </c>
    </row>
    <row r="366" spans="2:65" s="12" customFormat="1" ht="22.5" customHeight="1" x14ac:dyDescent="0.3">
      <c r="B366" s="187"/>
      <c r="C366" s="188"/>
      <c r="D366" s="188"/>
      <c r="E366" s="189" t="s">
        <v>21</v>
      </c>
      <c r="F366" s="285" t="s">
        <v>211</v>
      </c>
      <c r="G366" s="286"/>
      <c r="H366" s="286"/>
      <c r="I366" s="286"/>
      <c r="J366" s="188"/>
      <c r="K366" s="190">
        <v>10.193</v>
      </c>
      <c r="L366" s="188"/>
      <c r="M366" s="188"/>
      <c r="N366" s="188"/>
      <c r="O366" s="188"/>
      <c r="P366" s="188"/>
      <c r="Q366" s="188"/>
      <c r="R366" s="191"/>
      <c r="T366" s="192"/>
      <c r="U366" s="188"/>
      <c r="V366" s="188"/>
      <c r="W366" s="188"/>
      <c r="X366" s="188"/>
      <c r="Y366" s="188"/>
      <c r="Z366" s="188"/>
      <c r="AA366" s="193"/>
      <c r="AT366" s="194" t="s">
        <v>204</v>
      </c>
      <c r="AU366" s="194" t="s">
        <v>112</v>
      </c>
      <c r="AV366" s="12" t="s">
        <v>197</v>
      </c>
      <c r="AW366" s="12" t="s">
        <v>42</v>
      </c>
      <c r="AX366" s="12" t="s">
        <v>23</v>
      </c>
      <c r="AY366" s="194" t="s">
        <v>149</v>
      </c>
    </row>
    <row r="367" spans="2:65" s="1" customFormat="1" ht="22.5" customHeight="1" x14ac:dyDescent="0.3">
      <c r="B367" s="33"/>
      <c r="C367" s="164" t="s">
        <v>531</v>
      </c>
      <c r="D367" s="164" t="s">
        <v>150</v>
      </c>
      <c r="E367" s="165" t="s">
        <v>532</v>
      </c>
      <c r="F367" s="253" t="s">
        <v>533</v>
      </c>
      <c r="G367" s="254"/>
      <c r="H367" s="254"/>
      <c r="I367" s="254"/>
      <c r="J367" s="166" t="s">
        <v>274</v>
      </c>
      <c r="K367" s="167">
        <v>1.7749999999999999</v>
      </c>
      <c r="L367" s="255">
        <v>0</v>
      </c>
      <c r="M367" s="254"/>
      <c r="N367" s="256">
        <f>ROUND(L367*K367,2)</f>
        <v>0</v>
      </c>
      <c r="O367" s="254"/>
      <c r="P367" s="254"/>
      <c r="Q367" s="254"/>
      <c r="R367" s="35"/>
      <c r="T367" s="168" t="s">
        <v>21</v>
      </c>
      <c r="U367" s="42" t="s">
        <v>50</v>
      </c>
      <c r="V367" s="34"/>
      <c r="W367" s="169">
        <f>V367*K367</f>
        <v>0</v>
      </c>
      <c r="X367" s="169">
        <v>5.1900000000000002E-3</v>
      </c>
      <c r="Y367" s="169">
        <f>X367*K367</f>
        <v>9.21225E-3</v>
      </c>
      <c r="Z367" s="169">
        <v>0</v>
      </c>
      <c r="AA367" s="170">
        <f>Z367*K367</f>
        <v>0</v>
      </c>
      <c r="AR367" s="16" t="s">
        <v>197</v>
      </c>
      <c r="AT367" s="16" t="s">
        <v>150</v>
      </c>
      <c r="AU367" s="16" t="s">
        <v>112</v>
      </c>
      <c r="AY367" s="16" t="s">
        <v>149</v>
      </c>
      <c r="BE367" s="108">
        <f>IF(U367="základní",N367,0)</f>
        <v>0</v>
      </c>
      <c r="BF367" s="108">
        <f>IF(U367="snížená",N367,0)</f>
        <v>0</v>
      </c>
      <c r="BG367" s="108">
        <f>IF(U367="zákl. přenesená",N367,0)</f>
        <v>0</v>
      </c>
      <c r="BH367" s="108">
        <f>IF(U367="sníž. přenesená",N367,0)</f>
        <v>0</v>
      </c>
      <c r="BI367" s="108">
        <f>IF(U367="nulová",N367,0)</f>
        <v>0</v>
      </c>
      <c r="BJ367" s="16" t="s">
        <v>23</v>
      </c>
      <c r="BK367" s="108">
        <f>ROUND(L367*K367,2)</f>
        <v>0</v>
      </c>
      <c r="BL367" s="16" t="s">
        <v>197</v>
      </c>
      <c r="BM367" s="16" t="s">
        <v>534</v>
      </c>
    </row>
    <row r="368" spans="2:65" s="11" customFormat="1" ht="22.5" customHeight="1" x14ac:dyDescent="0.3">
      <c r="B368" s="179"/>
      <c r="C368" s="180"/>
      <c r="D368" s="180"/>
      <c r="E368" s="181" t="s">
        <v>21</v>
      </c>
      <c r="F368" s="292" t="s">
        <v>535</v>
      </c>
      <c r="G368" s="282"/>
      <c r="H368" s="282"/>
      <c r="I368" s="282"/>
      <c r="J368" s="180"/>
      <c r="K368" s="182">
        <v>1.7749999999999999</v>
      </c>
      <c r="L368" s="180"/>
      <c r="M368" s="180"/>
      <c r="N368" s="180"/>
      <c r="O368" s="180"/>
      <c r="P368" s="180"/>
      <c r="Q368" s="180"/>
      <c r="R368" s="183"/>
      <c r="T368" s="184"/>
      <c r="U368" s="180"/>
      <c r="V368" s="180"/>
      <c r="W368" s="180"/>
      <c r="X368" s="180"/>
      <c r="Y368" s="180"/>
      <c r="Z368" s="180"/>
      <c r="AA368" s="185"/>
      <c r="AT368" s="186" t="s">
        <v>204</v>
      </c>
      <c r="AU368" s="186" t="s">
        <v>112</v>
      </c>
      <c r="AV368" s="11" t="s">
        <v>112</v>
      </c>
      <c r="AW368" s="11" t="s">
        <v>42</v>
      </c>
      <c r="AX368" s="11" t="s">
        <v>23</v>
      </c>
      <c r="AY368" s="186" t="s">
        <v>149</v>
      </c>
    </row>
    <row r="369" spans="2:65" s="1" customFormat="1" ht="22.5" customHeight="1" x14ac:dyDescent="0.3">
      <c r="B369" s="33"/>
      <c r="C369" s="164" t="s">
        <v>536</v>
      </c>
      <c r="D369" s="164" t="s">
        <v>150</v>
      </c>
      <c r="E369" s="165" t="s">
        <v>537</v>
      </c>
      <c r="F369" s="253" t="s">
        <v>538</v>
      </c>
      <c r="G369" s="254"/>
      <c r="H369" s="254"/>
      <c r="I369" s="254"/>
      <c r="J369" s="166" t="s">
        <v>274</v>
      </c>
      <c r="K369" s="167">
        <v>1.7749999999999999</v>
      </c>
      <c r="L369" s="255">
        <v>0</v>
      </c>
      <c r="M369" s="254"/>
      <c r="N369" s="256">
        <f>ROUND(L369*K369,2)</f>
        <v>0</v>
      </c>
      <c r="O369" s="254"/>
      <c r="P369" s="254"/>
      <c r="Q369" s="254"/>
      <c r="R369" s="35"/>
      <c r="T369" s="168" t="s">
        <v>21</v>
      </c>
      <c r="U369" s="42" t="s">
        <v>50</v>
      </c>
      <c r="V369" s="34"/>
      <c r="W369" s="169">
        <f>V369*K369</f>
        <v>0</v>
      </c>
      <c r="X369" s="169">
        <v>0</v>
      </c>
      <c r="Y369" s="169">
        <f>X369*K369</f>
        <v>0</v>
      </c>
      <c r="Z369" s="169">
        <v>0</v>
      </c>
      <c r="AA369" s="170">
        <f>Z369*K369</f>
        <v>0</v>
      </c>
      <c r="AR369" s="16" t="s">
        <v>197</v>
      </c>
      <c r="AT369" s="16" t="s">
        <v>150</v>
      </c>
      <c r="AU369" s="16" t="s">
        <v>112</v>
      </c>
      <c r="AY369" s="16" t="s">
        <v>149</v>
      </c>
      <c r="BE369" s="108">
        <f>IF(U369="základní",N369,0)</f>
        <v>0</v>
      </c>
      <c r="BF369" s="108">
        <f>IF(U369="snížená",N369,0)</f>
        <v>0</v>
      </c>
      <c r="BG369" s="108">
        <f>IF(U369="zákl. přenesená",N369,0)</f>
        <v>0</v>
      </c>
      <c r="BH369" s="108">
        <f>IF(U369="sníž. přenesená",N369,0)</f>
        <v>0</v>
      </c>
      <c r="BI369" s="108">
        <f>IF(U369="nulová",N369,0)</f>
        <v>0</v>
      </c>
      <c r="BJ369" s="16" t="s">
        <v>23</v>
      </c>
      <c r="BK369" s="108">
        <f>ROUND(L369*K369,2)</f>
        <v>0</v>
      </c>
      <c r="BL369" s="16" t="s">
        <v>197</v>
      </c>
      <c r="BM369" s="16" t="s">
        <v>539</v>
      </c>
    </row>
    <row r="370" spans="2:65" s="1" customFormat="1" ht="31.5" customHeight="1" x14ac:dyDescent="0.3">
      <c r="B370" s="33"/>
      <c r="C370" s="164" t="s">
        <v>540</v>
      </c>
      <c r="D370" s="164" t="s">
        <v>150</v>
      </c>
      <c r="E370" s="165" t="s">
        <v>541</v>
      </c>
      <c r="F370" s="253" t="s">
        <v>542</v>
      </c>
      <c r="G370" s="254"/>
      <c r="H370" s="254"/>
      <c r="I370" s="254"/>
      <c r="J370" s="166" t="s">
        <v>230</v>
      </c>
      <c r="K370" s="167">
        <v>0.64500000000000002</v>
      </c>
      <c r="L370" s="255">
        <v>0</v>
      </c>
      <c r="M370" s="254"/>
      <c r="N370" s="256">
        <f>ROUND(L370*K370,2)</f>
        <v>0</v>
      </c>
      <c r="O370" s="254"/>
      <c r="P370" s="254"/>
      <c r="Q370" s="254"/>
      <c r="R370" s="35"/>
      <c r="T370" s="168" t="s">
        <v>21</v>
      </c>
      <c r="U370" s="42" t="s">
        <v>50</v>
      </c>
      <c r="V370" s="34"/>
      <c r="W370" s="169">
        <f>V370*K370</f>
        <v>0</v>
      </c>
      <c r="X370" s="169">
        <v>1.0525599999999999</v>
      </c>
      <c r="Y370" s="169">
        <f>X370*K370</f>
        <v>0.67890119999999998</v>
      </c>
      <c r="Z370" s="169">
        <v>0</v>
      </c>
      <c r="AA370" s="170">
        <f>Z370*K370</f>
        <v>0</v>
      </c>
      <c r="AR370" s="16" t="s">
        <v>197</v>
      </c>
      <c r="AT370" s="16" t="s">
        <v>150</v>
      </c>
      <c r="AU370" s="16" t="s">
        <v>112</v>
      </c>
      <c r="AY370" s="16" t="s">
        <v>149</v>
      </c>
      <c r="BE370" s="108">
        <f>IF(U370="základní",N370,0)</f>
        <v>0</v>
      </c>
      <c r="BF370" s="108">
        <f>IF(U370="snížená",N370,0)</f>
        <v>0</v>
      </c>
      <c r="BG370" s="108">
        <f>IF(U370="zákl. přenesená",N370,0)</f>
        <v>0</v>
      </c>
      <c r="BH370" s="108">
        <f>IF(U370="sníž. přenesená",N370,0)</f>
        <v>0</v>
      </c>
      <c r="BI370" s="108">
        <f>IF(U370="nulová",N370,0)</f>
        <v>0</v>
      </c>
      <c r="BJ370" s="16" t="s">
        <v>23</v>
      </c>
      <c r="BK370" s="108">
        <f>ROUND(L370*K370,2)</f>
        <v>0</v>
      </c>
      <c r="BL370" s="16" t="s">
        <v>197</v>
      </c>
      <c r="BM370" s="16" t="s">
        <v>543</v>
      </c>
    </row>
    <row r="371" spans="2:65" s="10" customFormat="1" ht="22.5" customHeight="1" x14ac:dyDescent="0.3">
      <c r="B371" s="171"/>
      <c r="C371" s="172"/>
      <c r="D371" s="172"/>
      <c r="E371" s="173" t="s">
        <v>21</v>
      </c>
      <c r="F371" s="287" t="s">
        <v>523</v>
      </c>
      <c r="G371" s="284"/>
      <c r="H371" s="284"/>
      <c r="I371" s="284"/>
      <c r="J371" s="172"/>
      <c r="K371" s="174" t="s">
        <v>21</v>
      </c>
      <c r="L371" s="172"/>
      <c r="M371" s="172"/>
      <c r="N371" s="172"/>
      <c r="O371" s="172"/>
      <c r="P371" s="172"/>
      <c r="Q371" s="172"/>
      <c r="R371" s="175"/>
      <c r="T371" s="176"/>
      <c r="U371" s="172"/>
      <c r="V371" s="172"/>
      <c r="W371" s="172"/>
      <c r="X371" s="172"/>
      <c r="Y371" s="172"/>
      <c r="Z371" s="172"/>
      <c r="AA371" s="177"/>
      <c r="AT371" s="178" t="s">
        <v>204</v>
      </c>
      <c r="AU371" s="178" t="s">
        <v>112</v>
      </c>
      <c r="AV371" s="10" t="s">
        <v>23</v>
      </c>
      <c r="AW371" s="10" t="s">
        <v>42</v>
      </c>
      <c r="AX371" s="10" t="s">
        <v>85</v>
      </c>
      <c r="AY371" s="178" t="s">
        <v>149</v>
      </c>
    </row>
    <row r="372" spans="2:65" s="11" customFormat="1" ht="22.5" customHeight="1" x14ac:dyDescent="0.3">
      <c r="B372" s="179"/>
      <c r="C372" s="180"/>
      <c r="D372" s="180"/>
      <c r="E372" s="181" t="s">
        <v>21</v>
      </c>
      <c r="F372" s="281" t="s">
        <v>544</v>
      </c>
      <c r="G372" s="282"/>
      <c r="H372" s="282"/>
      <c r="I372" s="282"/>
      <c r="J372" s="180"/>
      <c r="K372" s="182">
        <v>0.252</v>
      </c>
      <c r="L372" s="180"/>
      <c r="M372" s="180"/>
      <c r="N372" s="180"/>
      <c r="O372" s="180"/>
      <c r="P372" s="180"/>
      <c r="Q372" s="180"/>
      <c r="R372" s="183"/>
      <c r="T372" s="184"/>
      <c r="U372" s="180"/>
      <c r="V372" s="180"/>
      <c r="W372" s="180"/>
      <c r="X372" s="180"/>
      <c r="Y372" s="180"/>
      <c r="Z372" s="180"/>
      <c r="AA372" s="185"/>
      <c r="AT372" s="186" t="s">
        <v>204</v>
      </c>
      <c r="AU372" s="186" t="s">
        <v>112</v>
      </c>
      <c r="AV372" s="11" t="s">
        <v>112</v>
      </c>
      <c r="AW372" s="11" t="s">
        <v>42</v>
      </c>
      <c r="AX372" s="11" t="s">
        <v>85</v>
      </c>
      <c r="AY372" s="186" t="s">
        <v>149</v>
      </c>
    </row>
    <row r="373" spans="2:65" s="11" customFormat="1" ht="22.5" customHeight="1" x14ac:dyDescent="0.3">
      <c r="B373" s="179"/>
      <c r="C373" s="180"/>
      <c r="D373" s="180"/>
      <c r="E373" s="181" t="s">
        <v>21</v>
      </c>
      <c r="F373" s="281" t="s">
        <v>545</v>
      </c>
      <c r="G373" s="282"/>
      <c r="H373" s="282"/>
      <c r="I373" s="282"/>
      <c r="J373" s="180"/>
      <c r="K373" s="182">
        <v>3.5999999999999997E-2</v>
      </c>
      <c r="L373" s="180"/>
      <c r="M373" s="180"/>
      <c r="N373" s="180"/>
      <c r="O373" s="180"/>
      <c r="P373" s="180"/>
      <c r="Q373" s="180"/>
      <c r="R373" s="183"/>
      <c r="T373" s="184"/>
      <c r="U373" s="180"/>
      <c r="V373" s="180"/>
      <c r="W373" s="180"/>
      <c r="X373" s="180"/>
      <c r="Y373" s="180"/>
      <c r="Z373" s="180"/>
      <c r="AA373" s="185"/>
      <c r="AT373" s="186" t="s">
        <v>204</v>
      </c>
      <c r="AU373" s="186" t="s">
        <v>112</v>
      </c>
      <c r="AV373" s="11" t="s">
        <v>112</v>
      </c>
      <c r="AW373" s="11" t="s">
        <v>42</v>
      </c>
      <c r="AX373" s="11" t="s">
        <v>85</v>
      </c>
      <c r="AY373" s="186" t="s">
        <v>149</v>
      </c>
    </row>
    <row r="374" spans="2:65" s="10" customFormat="1" ht="22.5" customHeight="1" x14ac:dyDescent="0.3">
      <c r="B374" s="171"/>
      <c r="C374" s="172"/>
      <c r="D374" s="172"/>
      <c r="E374" s="173" t="s">
        <v>21</v>
      </c>
      <c r="F374" s="283" t="s">
        <v>526</v>
      </c>
      <c r="G374" s="284"/>
      <c r="H374" s="284"/>
      <c r="I374" s="284"/>
      <c r="J374" s="172"/>
      <c r="K374" s="174" t="s">
        <v>21</v>
      </c>
      <c r="L374" s="172"/>
      <c r="M374" s="172"/>
      <c r="N374" s="172"/>
      <c r="O374" s="172"/>
      <c r="P374" s="172"/>
      <c r="Q374" s="172"/>
      <c r="R374" s="175"/>
      <c r="T374" s="176"/>
      <c r="U374" s="172"/>
      <c r="V374" s="172"/>
      <c r="W374" s="172"/>
      <c r="X374" s="172"/>
      <c r="Y374" s="172"/>
      <c r="Z374" s="172"/>
      <c r="AA374" s="177"/>
      <c r="AT374" s="178" t="s">
        <v>204</v>
      </c>
      <c r="AU374" s="178" t="s">
        <v>112</v>
      </c>
      <c r="AV374" s="10" t="s">
        <v>23</v>
      </c>
      <c r="AW374" s="10" t="s">
        <v>42</v>
      </c>
      <c r="AX374" s="10" t="s">
        <v>85</v>
      </c>
      <c r="AY374" s="178" t="s">
        <v>149</v>
      </c>
    </row>
    <row r="375" spans="2:65" s="11" customFormat="1" ht="22.5" customHeight="1" x14ac:dyDescent="0.3">
      <c r="B375" s="179"/>
      <c r="C375" s="180"/>
      <c r="D375" s="180"/>
      <c r="E375" s="181" t="s">
        <v>21</v>
      </c>
      <c r="F375" s="281" t="s">
        <v>546</v>
      </c>
      <c r="G375" s="282"/>
      <c r="H375" s="282"/>
      <c r="I375" s="282"/>
      <c r="J375" s="180"/>
      <c r="K375" s="182">
        <v>0.28699999999999998</v>
      </c>
      <c r="L375" s="180"/>
      <c r="M375" s="180"/>
      <c r="N375" s="180"/>
      <c r="O375" s="180"/>
      <c r="P375" s="180"/>
      <c r="Q375" s="180"/>
      <c r="R375" s="183"/>
      <c r="T375" s="184"/>
      <c r="U375" s="180"/>
      <c r="V375" s="180"/>
      <c r="W375" s="180"/>
      <c r="X375" s="180"/>
      <c r="Y375" s="180"/>
      <c r="Z375" s="180"/>
      <c r="AA375" s="185"/>
      <c r="AT375" s="186" t="s">
        <v>204</v>
      </c>
      <c r="AU375" s="186" t="s">
        <v>112</v>
      </c>
      <c r="AV375" s="11" t="s">
        <v>112</v>
      </c>
      <c r="AW375" s="11" t="s">
        <v>42</v>
      </c>
      <c r="AX375" s="11" t="s">
        <v>85</v>
      </c>
      <c r="AY375" s="186" t="s">
        <v>149</v>
      </c>
    </row>
    <row r="376" spans="2:65" s="10" customFormat="1" ht="22.5" customHeight="1" x14ac:dyDescent="0.3">
      <c r="B376" s="171"/>
      <c r="C376" s="172"/>
      <c r="D376" s="172"/>
      <c r="E376" s="173" t="s">
        <v>21</v>
      </c>
      <c r="F376" s="283" t="s">
        <v>289</v>
      </c>
      <c r="G376" s="284"/>
      <c r="H376" s="284"/>
      <c r="I376" s="284"/>
      <c r="J376" s="172"/>
      <c r="K376" s="174" t="s">
        <v>21</v>
      </c>
      <c r="L376" s="172"/>
      <c r="M376" s="172"/>
      <c r="N376" s="172"/>
      <c r="O376" s="172"/>
      <c r="P376" s="172"/>
      <c r="Q376" s="172"/>
      <c r="R376" s="175"/>
      <c r="T376" s="176"/>
      <c r="U376" s="172"/>
      <c r="V376" s="172"/>
      <c r="W376" s="172"/>
      <c r="X376" s="172"/>
      <c r="Y376" s="172"/>
      <c r="Z376" s="172"/>
      <c r="AA376" s="177"/>
      <c r="AT376" s="178" t="s">
        <v>204</v>
      </c>
      <c r="AU376" s="178" t="s">
        <v>112</v>
      </c>
      <c r="AV376" s="10" t="s">
        <v>23</v>
      </c>
      <c r="AW376" s="10" t="s">
        <v>42</v>
      </c>
      <c r="AX376" s="10" t="s">
        <v>85</v>
      </c>
      <c r="AY376" s="178" t="s">
        <v>149</v>
      </c>
    </row>
    <row r="377" spans="2:65" s="11" customFormat="1" ht="22.5" customHeight="1" x14ac:dyDescent="0.3">
      <c r="B377" s="179"/>
      <c r="C377" s="180"/>
      <c r="D377" s="180"/>
      <c r="E377" s="181" t="s">
        <v>21</v>
      </c>
      <c r="F377" s="281" t="s">
        <v>547</v>
      </c>
      <c r="G377" s="282"/>
      <c r="H377" s="282"/>
      <c r="I377" s="282"/>
      <c r="J377" s="180"/>
      <c r="K377" s="182">
        <v>0.02</v>
      </c>
      <c r="L377" s="180"/>
      <c r="M377" s="180"/>
      <c r="N377" s="180"/>
      <c r="O377" s="180"/>
      <c r="P377" s="180"/>
      <c r="Q377" s="180"/>
      <c r="R377" s="183"/>
      <c r="T377" s="184"/>
      <c r="U377" s="180"/>
      <c r="V377" s="180"/>
      <c r="W377" s="180"/>
      <c r="X377" s="180"/>
      <c r="Y377" s="180"/>
      <c r="Z377" s="180"/>
      <c r="AA377" s="185"/>
      <c r="AT377" s="186" t="s">
        <v>204</v>
      </c>
      <c r="AU377" s="186" t="s">
        <v>112</v>
      </c>
      <c r="AV377" s="11" t="s">
        <v>112</v>
      </c>
      <c r="AW377" s="11" t="s">
        <v>42</v>
      </c>
      <c r="AX377" s="11" t="s">
        <v>85</v>
      </c>
      <c r="AY377" s="186" t="s">
        <v>149</v>
      </c>
    </row>
    <row r="378" spans="2:65" s="10" customFormat="1" ht="22.5" customHeight="1" x14ac:dyDescent="0.3">
      <c r="B378" s="171"/>
      <c r="C378" s="172"/>
      <c r="D378" s="172"/>
      <c r="E378" s="173" t="s">
        <v>21</v>
      </c>
      <c r="F378" s="283" t="s">
        <v>529</v>
      </c>
      <c r="G378" s="284"/>
      <c r="H378" s="284"/>
      <c r="I378" s="284"/>
      <c r="J378" s="172"/>
      <c r="K378" s="174" t="s">
        <v>21</v>
      </c>
      <c r="L378" s="172"/>
      <c r="M378" s="172"/>
      <c r="N378" s="172"/>
      <c r="O378" s="172"/>
      <c r="P378" s="172"/>
      <c r="Q378" s="172"/>
      <c r="R378" s="175"/>
      <c r="T378" s="176"/>
      <c r="U378" s="172"/>
      <c r="V378" s="172"/>
      <c r="W378" s="172"/>
      <c r="X378" s="172"/>
      <c r="Y378" s="172"/>
      <c r="Z378" s="172"/>
      <c r="AA378" s="177"/>
      <c r="AT378" s="178" t="s">
        <v>204</v>
      </c>
      <c r="AU378" s="178" t="s">
        <v>112</v>
      </c>
      <c r="AV378" s="10" t="s">
        <v>23</v>
      </c>
      <c r="AW378" s="10" t="s">
        <v>42</v>
      </c>
      <c r="AX378" s="10" t="s">
        <v>85</v>
      </c>
      <c r="AY378" s="178" t="s">
        <v>149</v>
      </c>
    </row>
    <row r="379" spans="2:65" s="11" customFormat="1" ht="22.5" customHeight="1" x14ac:dyDescent="0.3">
      <c r="B379" s="179"/>
      <c r="C379" s="180"/>
      <c r="D379" s="180"/>
      <c r="E379" s="181" t="s">
        <v>21</v>
      </c>
      <c r="F379" s="281" t="s">
        <v>548</v>
      </c>
      <c r="G379" s="282"/>
      <c r="H379" s="282"/>
      <c r="I379" s="282"/>
      <c r="J379" s="180"/>
      <c r="K379" s="182">
        <v>0.05</v>
      </c>
      <c r="L379" s="180"/>
      <c r="M379" s="180"/>
      <c r="N379" s="180"/>
      <c r="O379" s="180"/>
      <c r="P379" s="180"/>
      <c r="Q379" s="180"/>
      <c r="R379" s="183"/>
      <c r="T379" s="184"/>
      <c r="U379" s="180"/>
      <c r="V379" s="180"/>
      <c r="W379" s="180"/>
      <c r="X379" s="180"/>
      <c r="Y379" s="180"/>
      <c r="Z379" s="180"/>
      <c r="AA379" s="185"/>
      <c r="AT379" s="186" t="s">
        <v>204</v>
      </c>
      <c r="AU379" s="186" t="s">
        <v>112</v>
      </c>
      <c r="AV379" s="11" t="s">
        <v>112</v>
      </c>
      <c r="AW379" s="11" t="s">
        <v>42</v>
      </c>
      <c r="AX379" s="11" t="s">
        <v>85</v>
      </c>
      <c r="AY379" s="186" t="s">
        <v>149</v>
      </c>
    </row>
    <row r="380" spans="2:65" s="12" customFormat="1" ht="22.5" customHeight="1" x14ac:dyDescent="0.3">
      <c r="B380" s="187"/>
      <c r="C380" s="188"/>
      <c r="D380" s="188"/>
      <c r="E380" s="189" t="s">
        <v>21</v>
      </c>
      <c r="F380" s="285" t="s">
        <v>211</v>
      </c>
      <c r="G380" s="286"/>
      <c r="H380" s="286"/>
      <c r="I380" s="286"/>
      <c r="J380" s="188"/>
      <c r="K380" s="190">
        <v>0.64500000000000002</v>
      </c>
      <c r="L380" s="188"/>
      <c r="M380" s="188"/>
      <c r="N380" s="188"/>
      <c r="O380" s="188"/>
      <c r="P380" s="188"/>
      <c r="Q380" s="188"/>
      <c r="R380" s="191"/>
      <c r="T380" s="192"/>
      <c r="U380" s="188"/>
      <c r="V380" s="188"/>
      <c r="W380" s="188"/>
      <c r="X380" s="188"/>
      <c r="Y380" s="188"/>
      <c r="Z380" s="188"/>
      <c r="AA380" s="193"/>
      <c r="AT380" s="194" t="s">
        <v>204</v>
      </c>
      <c r="AU380" s="194" t="s">
        <v>112</v>
      </c>
      <c r="AV380" s="12" t="s">
        <v>197</v>
      </c>
      <c r="AW380" s="12" t="s">
        <v>42</v>
      </c>
      <c r="AX380" s="12" t="s">
        <v>23</v>
      </c>
      <c r="AY380" s="194" t="s">
        <v>149</v>
      </c>
    </row>
    <row r="381" spans="2:65" s="1" customFormat="1" ht="31.5" customHeight="1" x14ac:dyDescent="0.3">
      <c r="B381" s="33"/>
      <c r="C381" s="164" t="s">
        <v>549</v>
      </c>
      <c r="D381" s="164" t="s">
        <v>150</v>
      </c>
      <c r="E381" s="165" t="s">
        <v>550</v>
      </c>
      <c r="F381" s="253" t="s">
        <v>551</v>
      </c>
      <c r="G381" s="254"/>
      <c r="H381" s="254"/>
      <c r="I381" s="254"/>
      <c r="J381" s="166" t="s">
        <v>201</v>
      </c>
      <c r="K381" s="167">
        <v>6.0910000000000002</v>
      </c>
      <c r="L381" s="255">
        <v>0</v>
      </c>
      <c r="M381" s="254"/>
      <c r="N381" s="256">
        <f>ROUND(L381*K381,2)</f>
        <v>0</v>
      </c>
      <c r="O381" s="254"/>
      <c r="P381" s="254"/>
      <c r="Q381" s="254"/>
      <c r="R381" s="35"/>
      <c r="T381" s="168" t="s">
        <v>21</v>
      </c>
      <c r="U381" s="42" t="s">
        <v>50</v>
      </c>
      <c r="V381" s="34"/>
      <c r="W381" s="169">
        <f>V381*K381</f>
        <v>0</v>
      </c>
      <c r="X381" s="169">
        <v>2.2564199999999999</v>
      </c>
      <c r="Y381" s="169">
        <f>X381*K381</f>
        <v>13.743854219999999</v>
      </c>
      <c r="Z381" s="169">
        <v>0</v>
      </c>
      <c r="AA381" s="170">
        <f>Z381*K381</f>
        <v>0</v>
      </c>
      <c r="AR381" s="16" t="s">
        <v>197</v>
      </c>
      <c r="AT381" s="16" t="s">
        <v>150</v>
      </c>
      <c r="AU381" s="16" t="s">
        <v>112</v>
      </c>
      <c r="AY381" s="16" t="s">
        <v>149</v>
      </c>
      <c r="BE381" s="108">
        <f>IF(U381="základní",N381,0)</f>
        <v>0</v>
      </c>
      <c r="BF381" s="108">
        <f>IF(U381="snížená",N381,0)</f>
        <v>0</v>
      </c>
      <c r="BG381" s="108">
        <f>IF(U381="zákl. přenesená",N381,0)</f>
        <v>0</v>
      </c>
      <c r="BH381" s="108">
        <f>IF(U381="sníž. přenesená",N381,0)</f>
        <v>0</v>
      </c>
      <c r="BI381" s="108">
        <f>IF(U381="nulová",N381,0)</f>
        <v>0</v>
      </c>
      <c r="BJ381" s="16" t="s">
        <v>23</v>
      </c>
      <c r="BK381" s="108">
        <f>ROUND(L381*K381,2)</f>
        <v>0</v>
      </c>
      <c r="BL381" s="16" t="s">
        <v>197</v>
      </c>
      <c r="BM381" s="16" t="s">
        <v>552</v>
      </c>
    </row>
    <row r="382" spans="2:65" s="11" customFormat="1" ht="22.5" customHeight="1" x14ac:dyDescent="0.3">
      <c r="B382" s="179"/>
      <c r="C382" s="180"/>
      <c r="D382" s="180"/>
      <c r="E382" s="181" t="s">
        <v>21</v>
      </c>
      <c r="F382" s="292" t="s">
        <v>553</v>
      </c>
      <c r="G382" s="282"/>
      <c r="H382" s="282"/>
      <c r="I382" s="282"/>
      <c r="J382" s="180"/>
      <c r="K382" s="182">
        <v>2.3290000000000002</v>
      </c>
      <c r="L382" s="180"/>
      <c r="M382" s="180"/>
      <c r="N382" s="180"/>
      <c r="O382" s="180"/>
      <c r="P382" s="180"/>
      <c r="Q382" s="180"/>
      <c r="R382" s="183"/>
      <c r="T382" s="184"/>
      <c r="U382" s="180"/>
      <c r="V382" s="180"/>
      <c r="W382" s="180"/>
      <c r="X382" s="180"/>
      <c r="Y382" s="180"/>
      <c r="Z382" s="180"/>
      <c r="AA382" s="185"/>
      <c r="AT382" s="186" t="s">
        <v>204</v>
      </c>
      <c r="AU382" s="186" t="s">
        <v>112</v>
      </c>
      <c r="AV382" s="11" t="s">
        <v>112</v>
      </c>
      <c r="AW382" s="11" t="s">
        <v>42</v>
      </c>
      <c r="AX382" s="11" t="s">
        <v>85</v>
      </c>
      <c r="AY382" s="186" t="s">
        <v>149</v>
      </c>
    </row>
    <row r="383" spans="2:65" s="11" customFormat="1" ht="22.5" customHeight="1" x14ac:dyDescent="0.3">
      <c r="B383" s="179"/>
      <c r="C383" s="180"/>
      <c r="D383" s="180"/>
      <c r="E383" s="181" t="s">
        <v>21</v>
      </c>
      <c r="F383" s="281" t="s">
        <v>554</v>
      </c>
      <c r="G383" s="282"/>
      <c r="H383" s="282"/>
      <c r="I383" s="282"/>
      <c r="J383" s="180"/>
      <c r="K383" s="182">
        <v>1.6379999999999999</v>
      </c>
      <c r="L383" s="180"/>
      <c r="M383" s="180"/>
      <c r="N383" s="180"/>
      <c r="O383" s="180"/>
      <c r="P383" s="180"/>
      <c r="Q383" s="180"/>
      <c r="R383" s="183"/>
      <c r="T383" s="184"/>
      <c r="U383" s="180"/>
      <c r="V383" s="180"/>
      <c r="W383" s="180"/>
      <c r="X383" s="180"/>
      <c r="Y383" s="180"/>
      <c r="Z383" s="180"/>
      <c r="AA383" s="185"/>
      <c r="AT383" s="186" t="s">
        <v>204</v>
      </c>
      <c r="AU383" s="186" t="s">
        <v>112</v>
      </c>
      <c r="AV383" s="11" t="s">
        <v>112</v>
      </c>
      <c r="AW383" s="11" t="s">
        <v>42</v>
      </c>
      <c r="AX383" s="11" t="s">
        <v>85</v>
      </c>
      <c r="AY383" s="186" t="s">
        <v>149</v>
      </c>
    </row>
    <row r="384" spans="2:65" s="11" customFormat="1" ht="22.5" customHeight="1" x14ac:dyDescent="0.3">
      <c r="B384" s="179"/>
      <c r="C384" s="180"/>
      <c r="D384" s="180"/>
      <c r="E384" s="181" t="s">
        <v>21</v>
      </c>
      <c r="F384" s="281" t="s">
        <v>555</v>
      </c>
      <c r="G384" s="282"/>
      <c r="H384" s="282"/>
      <c r="I384" s="282"/>
      <c r="J384" s="180"/>
      <c r="K384" s="182">
        <v>2.1240000000000001</v>
      </c>
      <c r="L384" s="180"/>
      <c r="M384" s="180"/>
      <c r="N384" s="180"/>
      <c r="O384" s="180"/>
      <c r="P384" s="180"/>
      <c r="Q384" s="180"/>
      <c r="R384" s="183"/>
      <c r="T384" s="184"/>
      <c r="U384" s="180"/>
      <c r="V384" s="180"/>
      <c r="W384" s="180"/>
      <c r="X384" s="180"/>
      <c r="Y384" s="180"/>
      <c r="Z384" s="180"/>
      <c r="AA384" s="185"/>
      <c r="AT384" s="186" t="s">
        <v>204</v>
      </c>
      <c r="AU384" s="186" t="s">
        <v>112</v>
      </c>
      <c r="AV384" s="11" t="s">
        <v>112</v>
      </c>
      <c r="AW384" s="11" t="s">
        <v>42</v>
      </c>
      <c r="AX384" s="11" t="s">
        <v>85</v>
      </c>
      <c r="AY384" s="186" t="s">
        <v>149</v>
      </c>
    </row>
    <row r="385" spans="2:65" s="12" customFormat="1" ht="22.5" customHeight="1" x14ac:dyDescent="0.3">
      <c r="B385" s="187"/>
      <c r="C385" s="188"/>
      <c r="D385" s="188"/>
      <c r="E385" s="189" t="s">
        <v>21</v>
      </c>
      <c r="F385" s="285" t="s">
        <v>211</v>
      </c>
      <c r="G385" s="286"/>
      <c r="H385" s="286"/>
      <c r="I385" s="286"/>
      <c r="J385" s="188"/>
      <c r="K385" s="190">
        <v>6.0910000000000002</v>
      </c>
      <c r="L385" s="188"/>
      <c r="M385" s="188"/>
      <c r="N385" s="188"/>
      <c r="O385" s="188"/>
      <c r="P385" s="188"/>
      <c r="Q385" s="188"/>
      <c r="R385" s="191"/>
      <c r="T385" s="192"/>
      <c r="U385" s="188"/>
      <c r="V385" s="188"/>
      <c r="W385" s="188"/>
      <c r="X385" s="188"/>
      <c r="Y385" s="188"/>
      <c r="Z385" s="188"/>
      <c r="AA385" s="193"/>
      <c r="AT385" s="194" t="s">
        <v>204</v>
      </c>
      <c r="AU385" s="194" t="s">
        <v>112</v>
      </c>
      <c r="AV385" s="12" t="s">
        <v>197</v>
      </c>
      <c r="AW385" s="12" t="s">
        <v>42</v>
      </c>
      <c r="AX385" s="12" t="s">
        <v>23</v>
      </c>
      <c r="AY385" s="194" t="s">
        <v>149</v>
      </c>
    </row>
    <row r="386" spans="2:65" s="1" customFormat="1" ht="31.5" customHeight="1" x14ac:dyDescent="0.3">
      <c r="B386" s="33"/>
      <c r="C386" s="164" t="s">
        <v>556</v>
      </c>
      <c r="D386" s="164" t="s">
        <v>150</v>
      </c>
      <c r="E386" s="165" t="s">
        <v>557</v>
      </c>
      <c r="F386" s="253" t="s">
        <v>558</v>
      </c>
      <c r="G386" s="254"/>
      <c r="H386" s="254"/>
      <c r="I386" s="254"/>
      <c r="J386" s="166" t="s">
        <v>230</v>
      </c>
      <c r="K386" s="167">
        <v>1.34</v>
      </c>
      <c r="L386" s="255">
        <v>0</v>
      </c>
      <c r="M386" s="254"/>
      <c r="N386" s="256">
        <f>ROUND(L386*K386,2)</f>
        <v>0</v>
      </c>
      <c r="O386" s="254"/>
      <c r="P386" s="254"/>
      <c r="Q386" s="254"/>
      <c r="R386" s="35"/>
      <c r="T386" s="168" t="s">
        <v>21</v>
      </c>
      <c r="U386" s="42" t="s">
        <v>50</v>
      </c>
      <c r="V386" s="34"/>
      <c r="W386" s="169">
        <f>V386*K386</f>
        <v>0</v>
      </c>
      <c r="X386" s="169">
        <v>1.04887</v>
      </c>
      <c r="Y386" s="169">
        <f>X386*K386</f>
        <v>1.4054858000000001</v>
      </c>
      <c r="Z386" s="169">
        <v>0</v>
      </c>
      <c r="AA386" s="170">
        <f>Z386*K386</f>
        <v>0</v>
      </c>
      <c r="AR386" s="16" t="s">
        <v>197</v>
      </c>
      <c r="AT386" s="16" t="s">
        <v>150</v>
      </c>
      <c r="AU386" s="16" t="s">
        <v>112</v>
      </c>
      <c r="AY386" s="16" t="s">
        <v>149</v>
      </c>
      <c r="BE386" s="108">
        <f>IF(U386="základní",N386,0)</f>
        <v>0</v>
      </c>
      <c r="BF386" s="108">
        <f>IF(U386="snížená",N386,0)</f>
        <v>0</v>
      </c>
      <c r="BG386" s="108">
        <f>IF(U386="zákl. přenesená",N386,0)</f>
        <v>0</v>
      </c>
      <c r="BH386" s="108">
        <f>IF(U386="sníž. přenesená",N386,0)</f>
        <v>0</v>
      </c>
      <c r="BI386" s="108">
        <f>IF(U386="nulová",N386,0)</f>
        <v>0</v>
      </c>
      <c r="BJ386" s="16" t="s">
        <v>23</v>
      </c>
      <c r="BK386" s="108">
        <f>ROUND(L386*K386,2)</f>
        <v>0</v>
      </c>
      <c r="BL386" s="16" t="s">
        <v>197</v>
      </c>
      <c r="BM386" s="16" t="s">
        <v>559</v>
      </c>
    </row>
    <row r="387" spans="2:65" s="11" customFormat="1" ht="22.5" customHeight="1" x14ac:dyDescent="0.3">
      <c r="B387" s="179"/>
      <c r="C387" s="180"/>
      <c r="D387" s="180"/>
      <c r="E387" s="181" t="s">
        <v>21</v>
      </c>
      <c r="F387" s="292" t="s">
        <v>560</v>
      </c>
      <c r="G387" s="282"/>
      <c r="H387" s="282"/>
      <c r="I387" s="282"/>
      <c r="J387" s="180"/>
      <c r="K387" s="182">
        <v>1.34</v>
      </c>
      <c r="L387" s="180"/>
      <c r="M387" s="180"/>
      <c r="N387" s="180"/>
      <c r="O387" s="180"/>
      <c r="P387" s="180"/>
      <c r="Q387" s="180"/>
      <c r="R387" s="183"/>
      <c r="T387" s="184"/>
      <c r="U387" s="180"/>
      <c r="V387" s="180"/>
      <c r="W387" s="180"/>
      <c r="X387" s="180"/>
      <c r="Y387" s="180"/>
      <c r="Z387" s="180"/>
      <c r="AA387" s="185"/>
      <c r="AT387" s="186" t="s">
        <v>204</v>
      </c>
      <c r="AU387" s="186" t="s">
        <v>112</v>
      </c>
      <c r="AV387" s="11" t="s">
        <v>112</v>
      </c>
      <c r="AW387" s="11" t="s">
        <v>42</v>
      </c>
      <c r="AX387" s="11" t="s">
        <v>85</v>
      </c>
      <c r="AY387" s="186" t="s">
        <v>149</v>
      </c>
    </row>
    <row r="388" spans="2:65" s="12" customFormat="1" ht="22.5" customHeight="1" x14ac:dyDescent="0.3">
      <c r="B388" s="187"/>
      <c r="C388" s="188"/>
      <c r="D388" s="188"/>
      <c r="E388" s="189" t="s">
        <v>21</v>
      </c>
      <c r="F388" s="285" t="s">
        <v>211</v>
      </c>
      <c r="G388" s="286"/>
      <c r="H388" s="286"/>
      <c r="I388" s="286"/>
      <c r="J388" s="188"/>
      <c r="K388" s="190">
        <v>1.34</v>
      </c>
      <c r="L388" s="188"/>
      <c r="M388" s="188"/>
      <c r="N388" s="188"/>
      <c r="O388" s="188"/>
      <c r="P388" s="188"/>
      <c r="Q388" s="188"/>
      <c r="R388" s="191"/>
      <c r="T388" s="192"/>
      <c r="U388" s="188"/>
      <c r="V388" s="188"/>
      <c r="W388" s="188"/>
      <c r="X388" s="188"/>
      <c r="Y388" s="188"/>
      <c r="Z388" s="188"/>
      <c r="AA388" s="193"/>
      <c r="AT388" s="194" t="s">
        <v>204</v>
      </c>
      <c r="AU388" s="194" t="s">
        <v>112</v>
      </c>
      <c r="AV388" s="12" t="s">
        <v>197</v>
      </c>
      <c r="AW388" s="12" t="s">
        <v>42</v>
      </c>
      <c r="AX388" s="12" t="s">
        <v>23</v>
      </c>
      <c r="AY388" s="194" t="s">
        <v>149</v>
      </c>
    </row>
    <row r="389" spans="2:65" s="1" customFormat="1" ht="31.5" customHeight="1" x14ac:dyDescent="0.3">
      <c r="B389" s="33"/>
      <c r="C389" s="164" t="s">
        <v>561</v>
      </c>
      <c r="D389" s="164" t="s">
        <v>150</v>
      </c>
      <c r="E389" s="165" t="s">
        <v>562</v>
      </c>
      <c r="F389" s="253" t="s">
        <v>563</v>
      </c>
      <c r="G389" s="254"/>
      <c r="H389" s="254"/>
      <c r="I389" s="254"/>
      <c r="J389" s="166" t="s">
        <v>274</v>
      </c>
      <c r="K389" s="167">
        <v>34.424999999999997</v>
      </c>
      <c r="L389" s="255">
        <v>0</v>
      </c>
      <c r="M389" s="254"/>
      <c r="N389" s="256">
        <f>ROUND(L389*K389,2)</f>
        <v>0</v>
      </c>
      <c r="O389" s="254"/>
      <c r="P389" s="254"/>
      <c r="Q389" s="254"/>
      <c r="R389" s="35"/>
      <c r="T389" s="168" t="s">
        <v>21</v>
      </c>
      <c r="U389" s="42" t="s">
        <v>50</v>
      </c>
      <c r="V389" s="34"/>
      <c r="W389" s="169">
        <f>V389*K389</f>
        <v>0</v>
      </c>
      <c r="X389" s="169">
        <v>1.282E-2</v>
      </c>
      <c r="Y389" s="169">
        <f>X389*K389</f>
        <v>0.44132849999999996</v>
      </c>
      <c r="Z389" s="169">
        <v>0</v>
      </c>
      <c r="AA389" s="170">
        <f>Z389*K389</f>
        <v>0</v>
      </c>
      <c r="AR389" s="16" t="s">
        <v>197</v>
      </c>
      <c r="AT389" s="16" t="s">
        <v>150</v>
      </c>
      <c r="AU389" s="16" t="s">
        <v>112</v>
      </c>
      <c r="AY389" s="16" t="s">
        <v>149</v>
      </c>
      <c r="BE389" s="108">
        <f>IF(U389="základní",N389,0)</f>
        <v>0</v>
      </c>
      <c r="BF389" s="108">
        <f>IF(U389="snížená",N389,0)</f>
        <v>0</v>
      </c>
      <c r="BG389" s="108">
        <f>IF(U389="zákl. přenesená",N389,0)</f>
        <v>0</v>
      </c>
      <c r="BH389" s="108">
        <f>IF(U389="sníž. přenesená",N389,0)</f>
        <v>0</v>
      </c>
      <c r="BI389" s="108">
        <f>IF(U389="nulová",N389,0)</f>
        <v>0</v>
      </c>
      <c r="BJ389" s="16" t="s">
        <v>23</v>
      </c>
      <c r="BK389" s="108">
        <f>ROUND(L389*K389,2)</f>
        <v>0</v>
      </c>
      <c r="BL389" s="16" t="s">
        <v>197</v>
      </c>
      <c r="BM389" s="16" t="s">
        <v>564</v>
      </c>
    </row>
    <row r="390" spans="2:65" s="11" customFormat="1" ht="22.5" customHeight="1" x14ac:dyDescent="0.3">
      <c r="B390" s="179"/>
      <c r="C390" s="180"/>
      <c r="D390" s="180"/>
      <c r="E390" s="181" t="s">
        <v>21</v>
      </c>
      <c r="F390" s="292" t="s">
        <v>565</v>
      </c>
      <c r="G390" s="282"/>
      <c r="H390" s="282"/>
      <c r="I390" s="282"/>
      <c r="J390" s="180"/>
      <c r="K390" s="182">
        <v>15.525</v>
      </c>
      <c r="L390" s="180"/>
      <c r="M390" s="180"/>
      <c r="N390" s="180"/>
      <c r="O390" s="180"/>
      <c r="P390" s="180"/>
      <c r="Q390" s="180"/>
      <c r="R390" s="183"/>
      <c r="T390" s="184"/>
      <c r="U390" s="180"/>
      <c r="V390" s="180"/>
      <c r="W390" s="180"/>
      <c r="X390" s="180"/>
      <c r="Y390" s="180"/>
      <c r="Z390" s="180"/>
      <c r="AA390" s="185"/>
      <c r="AT390" s="186" t="s">
        <v>204</v>
      </c>
      <c r="AU390" s="186" t="s">
        <v>112</v>
      </c>
      <c r="AV390" s="11" t="s">
        <v>112</v>
      </c>
      <c r="AW390" s="11" t="s">
        <v>42</v>
      </c>
      <c r="AX390" s="11" t="s">
        <v>85</v>
      </c>
      <c r="AY390" s="186" t="s">
        <v>149</v>
      </c>
    </row>
    <row r="391" spans="2:65" s="11" customFormat="1" ht="22.5" customHeight="1" x14ac:dyDescent="0.3">
      <c r="B391" s="179"/>
      <c r="C391" s="180"/>
      <c r="D391" s="180"/>
      <c r="E391" s="181" t="s">
        <v>21</v>
      </c>
      <c r="F391" s="281" t="s">
        <v>566</v>
      </c>
      <c r="G391" s="282"/>
      <c r="H391" s="282"/>
      <c r="I391" s="282"/>
      <c r="J391" s="180"/>
      <c r="K391" s="182">
        <v>8.2799999999999994</v>
      </c>
      <c r="L391" s="180"/>
      <c r="M391" s="180"/>
      <c r="N391" s="180"/>
      <c r="O391" s="180"/>
      <c r="P391" s="180"/>
      <c r="Q391" s="180"/>
      <c r="R391" s="183"/>
      <c r="T391" s="184"/>
      <c r="U391" s="180"/>
      <c r="V391" s="180"/>
      <c r="W391" s="180"/>
      <c r="X391" s="180"/>
      <c r="Y391" s="180"/>
      <c r="Z391" s="180"/>
      <c r="AA391" s="185"/>
      <c r="AT391" s="186" t="s">
        <v>204</v>
      </c>
      <c r="AU391" s="186" t="s">
        <v>112</v>
      </c>
      <c r="AV391" s="11" t="s">
        <v>112</v>
      </c>
      <c r="AW391" s="11" t="s">
        <v>42</v>
      </c>
      <c r="AX391" s="11" t="s">
        <v>85</v>
      </c>
      <c r="AY391" s="186" t="s">
        <v>149</v>
      </c>
    </row>
    <row r="392" spans="2:65" s="11" customFormat="1" ht="22.5" customHeight="1" x14ac:dyDescent="0.3">
      <c r="B392" s="179"/>
      <c r="C392" s="180"/>
      <c r="D392" s="180"/>
      <c r="E392" s="181" t="s">
        <v>21</v>
      </c>
      <c r="F392" s="281" t="s">
        <v>567</v>
      </c>
      <c r="G392" s="282"/>
      <c r="H392" s="282"/>
      <c r="I392" s="282"/>
      <c r="J392" s="180"/>
      <c r="K392" s="182">
        <v>10.62</v>
      </c>
      <c r="L392" s="180"/>
      <c r="M392" s="180"/>
      <c r="N392" s="180"/>
      <c r="O392" s="180"/>
      <c r="P392" s="180"/>
      <c r="Q392" s="180"/>
      <c r="R392" s="183"/>
      <c r="T392" s="184"/>
      <c r="U392" s="180"/>
      <c r="V392" s="180"/>
      <c r="W392" s="180"/>
      <c r="X392" s="180"/>
      <c r="Y392" s="180"/>
      <c r="Z392" s="180"/>
      <c r="AA392" s="185"/>
      <c r="AT392" s="186" t="s">
        <v>204</v>
      </c>
      <c r="AU392" s="186" t="s">
        <v>112</v>
      </c>
      <c r="AV392" s="11" t="s">
        <v>112</v>
      </c>
      <c r="AW392" s="11" t="s">
        <v>42</v>
      </c>
      <c r="AX392" s="11" t="s">
        <v>85</v>
      </c>
      <c r="AY392" s="186" t="s">
        <v>149</v>
      </c>
    </row>
    <row r="393" spans="2:65" s="12" customFormat="1" ht="22.5" customHeight="1" x14ac:dyDescent="0.3">
      <c r="B393" s="187"/>
      <c r="C393" s="188"/>
      <c r="D393" s="188"/>
      <c r="E393" s="189" t="s">
        <v>21</v>
      </c>
      <c r="F393" s="285" t="s">
        <v>211</v>
      </c>
      <c r="G393" s="286"/>
      <c r="H393" s="286"/>
      <c r="I393" s="286"/>
      <c r="J393" s="188"/>
      <c r="K393" s="190">
        <v>34.424999999999997</v>
      </c>
      <c r="L393" s="188"/>
      <c r="M393" s="188"/>
      <c r="N393" s="188"/>
      <c r="O393" s="188"/>
      <c r="P393" s="188"/>
      <c r="Q393" s="188"/>
      <c r="R393" s="191"/>
      <c r="T393" s="192"/>
      <c r="U393" s="188"/>
      <c r="V393" s="188"/>
      <c r="W393" s="188"/>
      <c r="X393" s="188"/>
      <c r="Y393" s="188"/>
      <c r="Z393" s="188"/>
      <c r="AA393" s="193"/>
      <c r="AT393" s="194" t="s">
        <v>204</v>
      </c>
      <c r="AU393" s="194" t="s">
        <v>112</v>
      </c>
      <c r="AV393" s="12" t="s">
        <v>197</v>
      </c>
      <c r="AW393" s="12" t="s">
        <v>42</v>
      </c>
      <c r="AX393" s="12" t="s">
        <v>23</v>
      </c>
      <c r="AY393" s="194" t="s">
        <v>149</v>
      </c>
    </row>
    <row r="394" spans="2:65" s="1" customFormat="1" ht="31.5" customHeight="1" x14ac:dyDescent="0.3">
      <c r="B394" s="33"/>
      <c r="C394" s="164" t="s">
        <v>568</v>
      </c>
      <c r="D394" s="164" t="s">
        <v>150</v>
      </c>
      <c r="E394" s="165" t="s">
        <v>569</v>
      </c>
      <c r="F394" s="253" t="s">
        <v>570</v>
      </c>
      <c r="G394" s="254"/>
      <c r="H394" s="254"/>
      <c r="I394" s="254"/>
      <c r="J394" s="166" t="s">
        <v>274</v>
      </c>
      <c r="K394" s="167">
        <v>34.424999999999997</v>
      </c>
      <c r="L394" s="255">
        <v>0</v>
      </c>
      <c r="M394" s="254"/>
      <c r="N394" s="256">
        <f>ROUND(L394*K394,2)</f>
        <v>0</v>
      </c>
      <c r="O394" s="254"/>
      <c r="P394" s="254"/>
      <c r="Q394" s="254"/>
      <c r="R394" s="35"/>
      <c r="T394" s="168" t="s">
        <v>21</v>
      </c>
      <c r="U394" s="42" t="s">
        <v>50</v>
      </c>
      <c r="V394" s="34"/>
      <c r="W394" s="169">
        <f>V394*K394</f>
        <v>0</v>
      </c>
      <c r="X394" s="169">
        <v>0</v>
      </c>
      <c r="Y394" s="169">
        <f>X394*K394</f>
        <v>0</v>
      </c>
      <c r="Z394" s="169">
        <v>0</v>
      </c>
      <c r="AA394" s="170">
        <f>Z394*K394</f>
        <v>0</v>
      </c>
      <c r="AR394" s="16" t="s">
        <v>197</v>
      </c>
      <c r="AT394" s="16" t="s">
        <v>150</v>
      </c>
      <c r="AU394" s="16" t="s">
        <v>112</v>
      </c>
      <c r="AY394" s="16" t="s">
        <v>149</v>
      </c>
      <c r="BE394" s="108">
        <f>IF(U394="základní",N394,0)</f>
        <v>0</v>
      </c>
      <c r="BF394" s="108">
        <f>IF(U394="snížená",N394,0)</f>
        <v>0</v>
      </c>
      <c r="BG394" s="108">
        <f>IF(U394="zákl. přenesená",N394,0)</f>
        <v>0</v>
      </c>
      <c r="BH394" s="108">
        <f>IF(U394="sníž. přenesená",N394,0)</f>
        <v>0</v>
      </c>
      <c r="BI394" s="108">
        <f>IF(U394="nulová",N394,0)</f>
        <v>0</v>
      </c>
      <c r="BJ394" s="16" t="s">
        <v>23</v>
      </c>
      <c r="BK394" s="108">
        <f>ROUND(L394*K394,2)</f>
        <v>0</v>
      </c>
      <c r="BL394" s="16" t="s">
        <v>197</v>
      </c>
      <c r="BM394" s="16" t="s">
        <v>571</v>
      </c>
    </row>
    <row r="395" spans="2:65" s="1" customFormat="1" ht="31.5" customHeight="1" x14ac:dyDescent="0.3">
      <c r="B395" s="33"/>
      <c r="C395" s="164" t="s">
        <v>572</v>
      </c>
      <c r="D395" s="164" t="s">
        <v>150</v>
      </c>
      <c r="E395" s="165" t="s">
        <v>573</v>
      </c>
      <c r="F395" s="253" t="s">
        <v>574</v>
      </c>
      <c r="G395" s="254"/>
      <c r="H395" s="254"/>
      <c r="I395" s="254"/>
      <c r="J395" s="166" t="s">
        <v>274</v>
      </c>
      <c r="K395" s="167">
        <v>2.64</v>
      </c>
      <c r="L395" s="255">
        <v>0</v>
      </c>
      <c r="M395" s="254"/>
      <c r="N395" s="256">
        <f>ROUND(L395*K395,2)</f>
        <v>0</v>
      </c>
      <c r="O395" s="254"/>
      <c r="P395" s="254"/>
      <c r="Q395" s="254"/>
      <c r="R395" s="35"/>
      <c r="T395" s="168" t="s">
        <v>21</v>
      </c>
      <c r="U395" s="42" t="s">
        <v>50</v>
      </c>
      <c r="V395" s="34"/>
      <c r="W395" s="169">
        <f>V395*K395</f>
        <v>0</v>
      </c>
      <c r="X395" s="169">
        <v>1.2880000000000001E-2</v>
      </c>
      <c r="Y395" s="169">
        <f>X395*K395</f>
        <v>3.4003200000000004E-2</v>
      </c>
      <c r="Z395" s="169">
        <v>0</v>
      </c>
      <c r="AA395" s="170">
        <f>Z395*K395</f>
        <v>0</v>
      </c>
      <c r="AR395" s="16" t="s">
        <v>197</v>
      </c>
      <c r="AT395" s="16" t="s">
        <v>150</v>
      </c>
      <c r="AU395" s="16" t="s">
        <v>112</v>
      </c>
      <c r="AY395" s="16" t="s">
        <v>149</v>
      </c>
      <c r="BE395" s="108">
        <f>IF(U395="základní",N395,0)</f>
        <v>0</v>
      </c>
      <c r="BF395" s="108">
        <f>IF(U395="snížená",N395,0)</f>
        <v>0</v>
      </c>
      <c r="BG395" s="108">
        <f>IF(U395="zákl. přenesená",N395,0)</f>
        <v>0</v>
      </c>
      <c r="BH395" s="108">
        <f>IF(U395="sníž. přenesená",N395,0)</f>
        <v>0</v>
      </c>
      <c r="BI395" s="108">
        <f>IF(U395="nulová",N395,0)</f>
        <v>0</v>
      </c>
      <c r="BJ395" s="16" t="s">
        <v>23</v>
      </c>
      <c r="BK395" s="108">
        <f>ROUND(L395*K395,2)</f>
        <v>0</v>
      </c>
      <c r="BL395" s="16" t="s">
        <v>197</v>
      </c>
      <c r="BM395" s="16" t="s">
        <v>575</v>
      </c>
    </row>
    <row r="396" spans="2:65" s="11" customFormat="1" ht="22.5" customHeight="1" x14ac:dyDescent="0.3">
      <c r="B396" s="179"/>
      <c r="C396" s="180"/>
      <c r="D396" s="180"/>
      <c r="E396" s="181" t="s">
        <v>21</v>
      </c>
      <c r="F396" s="292" t="s">
        <v>576</v>
      </c>
      <c r="G396" s="282"/>
      <c r="H396" s="282"/>
      <c r="I396" s="282"/>
      <c r="J396" s="180"/>
      <c r="K396" s="182">
        <v>2.64</v>
      </c>
      <c r="L396" s="180"/>
      <c r="M396" s="180"/>
      <c r="N396" s="180"/>
      <c r="O396" s="180"/>
      <c r="P396" s="180"/>
      <c r="Q396" s="180"/>
      <c r="R396" s="183"/>
      <c r="T396" s="184"/>
      <c r="U396" s="180"/>
      <c r="V396" s="180"/>
      <c r="W396" s="180"/>
      <c r="X396" s="180"/>
      <c r="Y396" s="180"/>
      <c r="Z396" s="180"/>
      <c r="AA396" s="185"/>
      <c r="AT396" s="186" t="s">
        <v>204</v>
      </c>
      <c r="AU396" s="186" t="s">
        <v>112</v>
      </c>
      <c r="AV396" s="11" t="s">
        <v>112</v>
      </c>
      <c r="AW396" s="11" t="s">
        <v>42</v>
      </c>
      <c r="AX396" s="11" t="s">
        <v>85</v>
      </c>
      <c r="AY396" s="186" t="s">
        <v>149</v>
      </c>
    </row>
    <row r="397" spans="2:65" s="12" customFormat="1" ht="22.5" customHeight="1" x14ac:dyDescent="0.3">
      <c r="B397" s="187"/>
      <c r="C397" s="188"/>
      <c r="D397" s="188"/>
      <c r="E397" s="189" t="s">
        <v>21</v>
      </c>
      <c r="F397" s="285" t="s">
        <v>211</v>
      </c>
      <c r="G397" s="286"/>
      <c r="H397" s="286"/>
      <c r="I397" s="286"/>
      <c r="J397" s="188"/>
      <c r="K397" s="190">
        <v>2.64</v>
      </c>
      <c r="L397" s="188"/>
      <c r="M397" s="188"/>
      <c r="N397" s="188"/>
      <c r="O397" s="188"/>
      <c r="P397" s="188"/>
      <c r="Q397" s="188"/>
      <c r="R397" s="191"/>
      <c r="T397" s="192"/>
      <c r="U397" s="188"/>
      <c r="V397" s="188"/>
      <c r="W397" s="188"/>
      <c r="X397" s="188"/>
      <c r="Y397" s="188"/>
      <c r="Z397" s="188"/>
      <c r="AA397" s="193"/>
      <c r="AT397" s="194" t="s">
        <v>204</v>
      </c>
      <c r="AU397" s="194" t="s">
        <v>112</v>
      </c>
      <c r="AV397" s="12" t="s">
        <v>197</v>
      </c>
      <c r="AW397" s="12" t="s">
        <v>42</v>
      </c>
      <c r="AX397" s="12" t="s">
        <v>23</v>
      </c>
      <c r="AY397" s="194" t="s">
        <v>149</v>
      </c>
    </row>
    <row r="398" spans="2:65" s="1" customFormat="1" ht="31.5" customHeight="1" x14ac:dyDescent="0.3">
      <c r="B398" s="33"/>
      <c r="C398" s="164" t="s">
        <v>577</v>
      </c>
      <c r="D398" s="164" t="s">
        <v>150</v>
      </c>
      <c r="E398" s="165" t="s">
        <v>578</v>
      </c>
      <c r="F398" s="253" t="s">
        <v>579</v>
      </c>
      <c r="G398" s="254"/>
      <c r="H398" s="254"/>
      <c r="I398" s="254"/>
      <c r="J398" s="166" t="s">
        <v>274</v>
      </c>
      <c r="K398" s="167">
        <v>2.64</v>
      </c>
      <c r="L398" s="255">
        <v>0</v>
      </c>
      <c r="M398" s="254"/>
      <c r="N398" s="256">
        <f>ROUND(L398*K398,2)</f>
        <v>0</v>
      </c>
      <c r="O398" s="254"/>
      <c r="P398" s="254"/>
      <c r="Q398" s="254"/>
      <c r="R398" s="35"/>
      <c r="T398" s="168" t="s">
        <v>21</v>
      </c>
      <c r="U398" s="42" t="s">
        <v>50</v>
      </c>
      <c r="V398" s="34"/>
      <c r="W398" s="169">
        <f>V398*K398</f>
        <v>0</v>
      </c>
      <c r="X398" s="169">
        <v>0</v>
      </c>
      <c r="Y398" s="169">
        <f>X398*K398</f>
        <v>0</v>
      </c>
      <c r="Z398" s="169">
        <v>0</v>
      </c>
      <c r="AA398" s="170">
        <f>Z398*K398</f>
        <v>0</v>
      </c>
      <c r="AR398" s="16" t="s">
        <v>197</v>
      </c>
      <c r="AT398" s="16" t="s">
        <v>150</v>
      </c>
      <c r="AU398" s="16" t="s">
        <v>112</v>
      </c>
      <c r="AY398" s="16" t="s">
        <v>149</v>
      </c>
      <c r="BE398" s="108">
        <f>IF(U398="základní",N398,0)</f>
        <v>0</v>
      </c>
      <c r="BF398" s="108">
        <f>IF(U398="snížená",N398,0)</f>
        <v>0</v>
      </c>
      <c r="BG398" s="108">
        <f>IF(U398="zákl. přenesená",N398,0)</f>
        <v>0</v>
      </c>
      <c r="BH398" s="108">
        <f>IF(U398="sníž. přenesená",N398,0)</f>
        <v>0</v>
      </c>
      <c r="BI398" s="108">
        <f>IF(U398="nulová",N398,0)</f>
        <v>0</v>
      </c>
      <c r="BJ398" s="16" t="s">
        <v>23</v>
      </c>
      <c r="BK398" s="108">
        <f>ROUND(L398*K398,2)</f>
        <v>0</v>
      </c>
      <c r="BL398" s="16" t="s">
        <v>197</v>
      </c>
      <c r="BM398" s="16" t="s">
        <v>580</v>
      </c>
    </row>
    <row r="399" spans="2:65" s="1" customFormat="1" ht="31.5" customHeight="1" x14ac:dyDescent="0.3">
      <c r="B399" s="33"/>
      <c r="C399" s="164" t="s">
        <v>581</v>
      </c>
      <c r="D399" s="164" t="s">
        <v>150</v>
      </c>
      <c r="E399" s="165" t="s">
        <v>582</v>
      </c>
      <c r="F399" s="253" t="s">
        <v>583</v>
      </c>
      <c r="G399" s="254"/>
      <c r="H399" s="254"/>
      <c r="I399" s="254"/>
      <c r="J399" s="166" t="s">
        <v>254</v>
      </c>
      <c r="K399" s="167">
        <v>78.7</v>
      </c>
      <c r="L399" s="255">
        <v>0</v>
      </c>
      <c r="M399" s="254"/>
      <c r="N399" s="256">
        <f>ROUND(L399*K399,2)</f>
        <v>0</v>
      </c>
      <c r="O399" s="254"/>
      <c r="P399" s="254"/>
      <c r="Q399" s="254"/>
      <c r="R399" s="35"/>
      <c r="T399" s="168" t="s">
        <v>21</v>
      </c>
      <c r="U399" s="42" t="s">
        <v>50</v>
      </c>
      <c r="V399" s="34"/>
      <c r="W399" s="169">
        <f>V399*K399</f>
        <v>0</v>
      </c>
      <c r="X399" s="169">
        <v>0.1016</v>
      </c>
      <c r="Y399" s="169">
        <f>X399*K399</f>
        <v>7.9959199999999999</v>
      </c>
      <c r="Z399" s="169">
        <v>0</v>
      </c>
      <c r="AA399" s="170">
        <f>Z399*K399</f>
        <v>0</v>
      </c>
      <c r="AR399" s="16" t="s">
        <v>197</v>
      </c>
      <c r="AT399" s="16" t="s">
        <v>150</v>
      </c>
      <c r="AU399" s="16" t="s">
        <v>112</v>
      </c>
      <c r="AY399" s="16" t="s">
        <v>149</v>
      </c>
      <c r="BE399" s="108">
        <f>IF(U399="základní",N399,0)</f>
        <v>0</v>
      </c>
      <c r="BF399" s="108">
        <f>IF(U399="snížená",N399,0)</f>
        <v>0</v>
      </c>
      <c r="BG399" s="108">
        <f>IF(U399="zákl. přenesená",N399,0)</f>
        <v>0</v>
      </c>
      <c r="BH399" s="108">
        <f>IF(U399="sníž. přenesená",N399,0)</f>
        <v>0</v>
      </c>
      <c r="BI399" s="108">
        <f>IF(U399="nulová",N399,0)</f>
        <v>0</v>
      </c>
      <c r="BJ399" s="16" t="s">
        <v>23</v>
      </c>
      <c r="BK399" s="108">
        <f>ROUND(L399*K399,2)</f>
        <v>0</v>
      </c>
      <c r="BL399" s="16" t="s">
        <v>197</v>
      </c>
      <c r="BM399" s="16" t="s">
        <v>584</v>
      </c>
    </row>
    <row r="400" spans="2:65" s="11" customFormat="1" ht="22.5" customHeight="1" x14ac:dyDescent="0.3">
      <c r="B400" s="179"/>
      <c r="C400" s="180"/>
      <c r="D400" s="180"/>
      <c r="E400" s="181" t="s">
        <v>21</v>
      </c>
      <c r="F400" s="292" t="s">
        <v>585</v>
      </c>
      <c r="G400" s="282"/>
      <c r="H400" s="282"/>
      <c r="I400" s="282"/>
      <c r="J400" s="180"/>
      <c r="K400" s="182">
        <v>25.6</v>
      </c>
      <c r="L400" s="180"/>
      <c r="M400" s="180"/>
      <c r="N400" s="180"/>
      <c r="O400" s="180"/>
      <c r="P400" s="180"/>
      <c r="Q400" s="180"/>
      <c r="R400" s="183"/>
      <c r="T400" s="184"/>
      <c r="U400" s="180"/>
      <c r="V400" s="180"/>
      <c r="W400" s="180"/>
      <c r="X400" s="180"/>
      <c r="Y400" s="180"/>
      <c r="Z400" s="180"/>
      <c r="AA400" s="185"/>
      <c r="AT400" s="186" t="s">
        <v>204</v>
      </c>
      <c r="AU400" s="186" t="s">
        <v>112</v>
      </c>
      <c r="AV400" s="11" t="s">
        <v>112</v>
      </c>
      <c r="AW400" s="11" t="s">
        <v>42</v>
      </c>
      <c r="AX400" s="11" t="s">
        <v>85</v>
      </c>
      <c r="AY400" s="186" t="s">
        <v>149</v>
      </c>
    </row>
    <row r="401" spans="2:65" s="11" customFormat="1" ht="22.5" customHeight="1" x14ac:dyDescent="0.3">
      <c r="B401" s="179"/>
      <c r="C401" s="180"/>
      <c r="D401" s="180"/>
      <c r="E401" s="181" t="s">
        <v>21</v>
      </c>
      <c r="F401" s="281" t="s">
        <v>586</v>
      </c>
      <c r="G401" s="282"/>
      <c r="H401" s="282"/>
      <c r="I401" s="282"/>
      <c r="J401" s="180"/>
      <c r="K401" s="182">
        <v>43.5</v>
      </c>
      <c r="L401" s="180"/>
      <c r="M401" s="180"/>
      <c r="N401" s="180"/>
      <c r="O401" s="180"/>
      <c r="P401" s="180"/>
      <c r="Q401" s="180"/>
      <c r="R401" s="183"/>
      <c r="T401" s="184"/>
      <c r="U401" s="180"/>
      <c r="V401" s="180"/>
      <c r="W401" s="180"/>
      <c r="X401" s="180"/>
      <c r="Y401" s="180"/>
      <c r="Z401" s="180"/>
      <c r="AA401" s="185"/>
      <c r="AT401" s="186" t="s">
        <v>204</v>
      </c>
      <c r="AU401" s="186" t="s">
        <v>112</v>
      </c>
      <c r="AV401" s="11" t="s">
        <v>112</v>
      </c>
      <c r="AW401" s="11" t="s">
        <v>42</v>
      </c>
      <c r="AX401" s="11" t="s">
        <v>85</v>
      </c>
      <c r="AY401" s="186" t="s">
        <v>149</v>
      </c>
    </row>
    <row r="402" spans="2:65" s="11" customFormat="1" ht="22.5" customHeight="1" x14ac:dyDescent="0.3">
      <c r="B402" s="179"/>
      <c r="C402" s="180"/>
      <c r="D402" s="180"/>
      <c r="E402" s="181" t="s">
        <v>21</v>
      </c>
      <c r="F402" s="281" t="s">
        <v>587</v>
      </c>
      <c r="G402" s="282"/>
      <c r="H402" s="282"/>
      <c r="I402" s="282"/>
      <c r="J402" s="180"/>
      <c r="K402" s="182">
        <v>9.6</v>
      </c>
      <c r="L402" s="180"/>
      <c r="M402" s="180"/>
      <c r="N402" s="180"/>
      <c r="O402" s="180"/>
      <c r="P402" s="180"/>
      <c r="Q402" s="180"/>
      <c r="R402" s="183"/>
      <c r="T402" s="184"/>
      <c r="U402" s="180"/>
      <c r="V402" s="180"/>
      <c r="W402" s="180"/>
      <c r="X402" s="180"/>
      <c r="Y402" s="180"/>
      <c r="Z402" s="180"/>
      <c r="AA402" s="185"/>
      <c r="AT402" s="186" t="s">
        <v>204</v>
      </c>
      <c r="AU402" s="186" t="s">
        <v>112</v>
      </c>
      <c r="AV402" s="11" t="s">
        <v>112</v>
      </c>
      <c r="AW402" s="11" t="s">
        <v>42</v>
      </c>
      <c r="AX402" s="11" t="s">
        <v>85</v>
      </c>
      <c r="AY402" s="186" t="s">
        <v>149</v>
      </c>
    </row>
    <row r="403" spans="2:65" s="12" customFormat="1" ht="22.5" customHeight="1" x14ac:dyDescent="0.3">
      <c r="B403" s="187"/>
      <c r="C403" s="188"/>
      <c r="D403" s="188"/>
      <c r="E403" s="189" t="s">
        <v>21</v>
      </c>
      <c r="F403" s="285" t="s">
        <v>211</v>
      </c>
      <c r="G403" s="286"/>
      <c r="H403" s="286"/>
      <c r="I403" s="286"/>
      <c r="J403" s="188"/>
      <c r="K403" s="190">
        <v>78.7</v>
      </c>
      <c r="L403" s="188"/>
      <c r="M403" s="188"/>
      <c r="N403" s="188"/>
      <c r="O403" s="188"/>
      <c r="P403" s="188"/>
      <c r="Q403" s="188"/>
      <c r="R403" s="191"/>
      <c r="T403" s="192"/>
      <c r="U403" s="188"/>
      <c r="V403" s="188"/>
      <c r="W403" s="188"/>
      <c r="X403" s="188"/>
      <c r="Y403" s="188"/>
      <c r="Z403" s="188"/>
      <c r="AA403" s="193"/>
      <c r="AT403" s="194" t="s">
        <v>204</v>
      </c>
      <c r="AU403" s="194" t="s">
        <v>112</v>
      </c>
      <c r="AV403" s="12" t="s">
        <v>197</v>
      </c>
      <c r="AW403" s="12" t="s">
        <v>42</v>
      </c>
      <c r="AX403" s="12" t="s">
        <v>23</v>
      </c>
      <c r="AY403" s="194" t="s">
        <v>149</v>
      </c>
    </row>
    <row r="404" spans="2:65" s="1" customFormat="1" ht="22.5" customHeight="1" x14ac:dyDescent="0.3">
      <c r="B404" s="33"/>
      <c r="C404" s="164" t="s">
        <v>588</v>
      </c>
      <c r="D404" s="164" t="s">
        <v>150</v>
      </c>
      <c r="E404" s="165" t="s">
        <v>589</v>
      </c>
      <c r="F404" s="253" t="s">
        <v>590</v>
      </c>
      <c r="G404" s="254"/>
      <c r="H404" s="254"/>
      <c r="I404" s="254"/>
      <c r="J404" s="166" t="s">
        <v>274</v>
      </c>
      <c r="K404" s="167">
        <v>32.128</v>
      </c>
      <c r="L404" s="255">
        <v>0</v>
      </c>
      <c r="M404" s="254"/>
      <c r="N404" s="256">
        <f>ROUND(L404*K404,2)</f>
        <v>0</v>
      </c>
      <c r="O404" s="254"/>
      <c r="P404" s="254"/>
      <c r="Q404" s="254"/>
      <c r="R404" s="35"/>
      <c r="T404" s="168" t="s">
        <v>21</v>
      </c>
      <c r="U404" s="42" t="s">
        <v>50</v>
      </c>
      <c r="V404" s="34"/>
      <c r="W404" s="169">
        <f>V404*K404</f>
        <v>0</v>
      </c>
      <c r="X404" s="169">
        <v>6.5799999999999999E-3</v>
      </c>
      <c r="Y404" s="169">
        <f>X404*K404</f>
        <v>0.21140223999999999</v>
      </c>
      <c r="Z404" s="169">
        <v>0</v>
      </c>
      <c r="AA404" s="170">
        <f>Z404*K404</f>
        <v>0</v>
      </c>
      <c r="AR404" s="16" t="s">
        <v>197</v>
      </c>
      <c r="AT404" s="16" t="s">
        <v>150</v>
      </c>
      <c r="AU404" s="16" t="s">
        <v>112</v>
      </c>
      <c r="AY404" s="16" t="s">
        <v>149</v>
      </c>
      <c r="BE404" s="108">
        <f>IF(U404="základní",N404,0)</f>
        <v>0</v>
      </c>
      <c r="BF404" s="108">
        <f>IF(U404="snížená",N404,0)</f>
        <v>0</v>
      </c>
      <c r="BG404" s="108">
        <f>IF(U404="zákl. přenesená",N404,0)</f>
        <v>0</v>
      </c>
      <c r="BH404" s="108">
        <f>IF(U404="sníž. přenesená",N404,0)</f>
        <v>0</v>
      </c>
      <c r="BI404" s="108">
        <f>IF(U404="nulová",N404,0)</f>
        <v>0</v>
      </c>
      <c r="BJ404" s="16" t="s">
        <v>23</v>
      </c>
      <c r="BK404" s="108">
        <f>ROUND(L404*K404,2)</f>
        <v>0</v>
      </c>
      <c r="BL404" s="16" t="s">
        <v>197</v>
      </c>
      <c r="BM404" s="16" t="s">
        <v>591</v>
      </c>
    </row>
    <row r="405" spans="2:65" s="11" customFormat="1" ht="22.5" customHeight="1" x14ac:dyDescent="0.3">
      <c r="B405" s="179"/>
      <c r="C405" s="180"/>
      <c r="D405" s="180"/>
      <c r="E405" s="181" t="s">
        <v>21</v>
      </c>
      <c r="F405" s="292" t="s">
        <v>592</v>
      </c>
      <c r="G405" s="282"/>
      <c r="H405" s="282"/>
      <c r="I405" s="282"/>
      <c r="J405" s="180"/>
      <c r="K405" s="182">
        <v>13.728999999999999</v>
      </c>
      <c r="L405" s="180"/>
      <c r="M405" s="180"/>
      <c r="N405" s="180"/>
      <c r="O405" s="180"/>
      <c r="P405" s="180"/>
      <c r="Q405" s="180"/>
      <c r="R405" s="183"/>
      <c r="T405" s="184"/>
      <c r="U405" s="180"/>
      <c r="V405" s="180"/>
      <c r="W405" s="180"/>
      <c r="X405" s="180"/>
      <c r="Y405" s="180"/>
      <c r="Z405" s="180"/>
      <c r="AA405" s="185"/>
      <c r="AT405" s="186" t="s">
        <v>204</v>
      </c>
      <c r="AU405" s="186" t="s">
        <v>112</v>
      </c>
      <c r="AV405" s="11" t="s">
        <v>112</v>
      </c>
      <c r="AW405" s="11" t="s">
        <v>42</v>
      </c>
      <c r="AX405" s="11" t="s">
        <v>85</v>
      </c>
      <c r="AY405" s="186" t="s">
        <v>149</v>
      </c>
    </row>
    <row r="406" spans="2:65" s="11" customFormat="1" ht="22.5" customHeight="1" x14ac:dyDescent="0.3">
      <c r="B406" s="179"/>
      <c r="C406" s="180"/>
      <c r="D406" s="180"/>
      <c r="E406" s="181" t="s">
        <v>21</v>
      </c>
      <c r="F406" s="281" t="s">
        <v>593</v>
      </c>
      <c r="G406" s="282"/>
      <c r="H406" s="282"/>
      <c r="I406" s="282"/>
      <c r="J406" s="180"/>
      <c r="K406" s="182">
        <v>11.423999999999999</v>
      </c>
      <c r="L406" s="180"/>
      <c r="M406" s="180"/>
      <c r="N406" s="180"/>
      <c r="O406" s="180"/>
      <c r="P406" s="180"/>
      <c r="Q406" s="180"/>
      <c r="R406" s="183"/>
      <c r="T406" s="184"/>
      <c r="U406" s="180"/>
      <c r="V406" s="180"/>
      <c r="W406" s="180"/>
      <c r="X406" s="180"/>
      <c r="Y406" s="180"/>
      <c r="Z406" s="180"/>
      <c r="AA406" s="185"/>
      <c r="AT406" s="186" t="s">
        <v>204</v>
      </c>
      <c r="AU406" s="186" t="s">
        <v>112</v>
      </c>
      <c r="AV406" s="11" t="s">
        <v>112</v>
      </c>
      <c r="AW406" s="11" t="s">
        <v>42</v>
      </c>
      <c r="AX406" s="11" t="s">
        <v>85</v>
      </c>
      <c r="AY406" s="186" t="s">
        <v>149</v>
      </c>
    </row>
    <row r="407" spans="2:65" s="11" customFormat="1" ht="22.5" customHeight="1" x14ac:dyDescent="0.3">
      <c r="B407" s="179"/>
      <c r="C407" s="180"/>
      <c r="D407" s="180"/>
      <c r="E407" s="181" t="s">
        <v>21</v>
      </c>
      <c r="F407" s="281" t="s">
        <v>594</v>
      </c>
      <c r="G407" s="282"/>
      <c r="H407" s="282"/>
      <c r="I407" s="282"/>
      <c r="J407" s="180"/>
      <c r="K407" s="182">
        <v>6.9749999999999996</v>
      </c>
      <c r="L407" s="180"/>
      <c r="M407" s="180"/>
      <c r="N407" s="180"/>
      <c r="O407" s="180"/>
      <c r="P407" s="180"/>
      <c r="Q407" s="180"/>
      <c r="R407" s="183"/>
      <c r="T407" s="184"/>
      <c r="U407" s="180"/>
      <c r="V407" s="180"/>
      <c r="W407" s="180"/>
      <c r="X407" s="180"/>
      <c r="Y407" s="180"/>
      <c r="Z407" s="180"/>
      <c r="AA407" s="185"/>
      <c r="AT407" s="186" t="s">
        <v>204</v>
      </c>
      <c r="AU407" s="186" t="s">
        <v>112</v>
      </c>
      <c r="AV407" s="11" t="s">
        <v>112</v>
      </c>
      <c r="AW407" s="11" t="s">
        <v>42</v>
      </c>
      <c r="AX407" s="11" t="s">
        <v>85</v>
      </c>
      <c r="AY407" s="186" t="s">
        <v>149</v>
      </c>
    </row>
    <row r="408" spans="2:65" s="12" customFormat="1" ht="22.5" customHeight="1" x14ac:dyDescent="0.3">
      <c r="B408" s="187"/>
      <c r="C408" s="188"/>
      <c r="D408" s="188"/>
      <c r="E408" s="189" t="s">
        <v>21</v>
      </c>
      <c r="F408" s="285" t="s">
        <v>211</v>
      </c>
      <c r="G408" s="286"/>
      <c r="H408" s="286"/>
      <c r="I408" s="286"/>
      <c r="J408" s="188"/>
      <c r="K408" s="190">
        <v>32.128</v>
      </c>
      <c r="L408" s="188"/>
      <c r="M408" s="188"/>
      <c r="N408" s="188"/>
      <c r="O408" s="188"/>
      <c r="P408" s="188"/>
      <c r="Q408" s="188"/>
      <c r="R408" s="191"/>
      <c r="T408" s="192"/>
      <c r="U408" s="188"/>
      <c r="V408" s="188"/>
      <c r="W408" s="188"/>
      <c r="X408" s="188"/>
      <c r="Y408" s="188"/>
      <c r="Z408" s="188"/>
      <c r="AA408" s="193"/>
      <c r="AT408" s="194" t="s">
        <v>204</v>
      </c>
      <c r="AU408" s="194" t="s">
        <v>112</v>
      </c>
      <c r="AV408" s="12" t="s">
        <v>197</v>
      </c>
      <c r="AW408" s="12" t="s">
        <v>42</v>
      </c>
      <c r="AX408" s="12" t="s">
        <v>23</v>
      </c>
      <c r="AY408" s="194" t="s">
        <v>149</v>
      </c>
    </row>
    <row r="409" spans="2:65" s="1" customFormat="1" ht="31.5" customHeight="1" x14ac:dyDescent="0.3">
      <c r="B409" s="33"/>
      <c r="C409" s="164" t="s">
        <v>595</v>
      </c>
      <c r="D409" s="164" t="s">
        <v>150</v>
      </c>
      <c r="E409" s="165" t="s">
        <v>596</v>
      </c>
      <c r="F409" s="253" t="s">
        <v>597</v>
      </c>
      <c r="G409" s="254"/>
      <c r="H409" s="254"/>
      <c r="I409" s="254"/>
      <c r="J409" s="166" t="s">
        <v>274</v>
      </c>
      <c r="K409" s="167">
        <v>32.128</v>
      </c>
      <c r="L409" s="255">
        <v>0</v>
      </c>
      <c r="M409" s="254"/>
      <c r="N409" s="256">
        <f>ROUND(L409*K409,2)</f>
        <v>0</v>
      </c>
      <c r="O409" s="254"/>
      <c r="P409" s="254"/>
      <c r="Q409" s="254"/>
      <c r="R409" s="35"/>
      <c r="T409" s="168" t="s">
        <v>21</v>
      </c>
      <c r="U409" s="42" t="s">
        <v>50</v>
      </c>
      <c r="V409" s="34"/>
      <c r="W409" s="169">
        <f>V409*K409</f>
        <v>0</v>
      </c>
      <c r="X409" s="169">
        <v>0</v>
      </c>
      <c r="Y409" s="169">
        <f>X409*K409</f>
        <v>0</v>
      </c>
      <c r="Z409" s="169">
        <v>0</v>
      </c>
      <c r="AA409" s="170">
        <f>Z409*K409</f>
        <v>0</v>
      </c>
      <c r="AR409" s="16" t="s">
        <v>197</v>
      </c>
      <c r="AT409" s="16" t="s">
        <v>150</v>
      </c>
      <c r="AU409" s="16" t="s">
        <v>112</v>
      </c>
      <c r="AY409" s="16" t="s">
        <v>149</v>
      </c>
      <c r="BE409" s="108">
        <f>IF(U409="základní",N409,0)</f>
        <v>0</v>
      </c>
      <c r="BF409" s="108">
        <f>IF(U409="snížená",N409,0)</f>
        <v>0</v>
      </c>
      <c r="BG409" s="108">
        <f>IF(U409="zákl. přenesená",N409,0)</f>
        <v>0</v>
      </c>
      <c r="BH409" s="108">
        <f>IF(U409="sníž. přenesená",N409,0)</f>
        <v>0</v>
      </c>
      <c r="BI409" s="108">
        <f>IF(U409="nulová",N409,0)</f>
        <v>0</v>
      </c>
      <c r="BJ409" s="16" t="s">
        <v>23</v>
      </c>
      <c r="BK409" s="108">
        <f>ROUND(L409*K409,2)</f>
        <v>0</v>
      </c>
      <c r="BL409" s="16" t="s">
        <v>197</v>
      </c>
      <c r="BM409" s="16" t="s">
        <v>598</v>
      </c>
    </row>
    <row r="410" spans="2:65" s="1" customFormat="1" ht="22.5" customHeight="1" x14ac:dyDescent="0.3">
      <c r="B410" s="33"/>
      <c r="C410" s="164" t="s">
        <v>599</v>
      </c>
      <c r="D410" s="164" t="s">
        <v>150</v>
      </c>
      <c r="E410" s="165" t="s">
        <v>600</v>
      </c>
      <c r="F410" s="253" t="s">
        <v>601</v>
      </c>
      <c r="G410" s="254"/>
      <c r="H410" s="254"/>
      <c r="I410" s="254"/>
      <c r="J410" s="166" t="s">
        <v>274</v>
      </c>
      <c r="K410" s="167">
        <v>5.4139999999999997</v>
      </c>
      <c r="L410" s="255">
        <v>0</v>
      </c>
      <c r="M410" s="254"/>
      <c r="N410" s="256">
        <f>ROUND(L410*K410,2)</f>
        <v>0</v>
      </c>
      <c r="O410" s="254"/>
      <c r="P410" s="254"/>
      <c r="Q410" s="254"/>
      <c r="R410" s="35"/>
      <c r="T410" s="168" t="s">
        <v>21</v>
      </c>
      <c r="U410" s="42" t="s">
        <v>50</v>
      </c>
      <c r="V410" s="34"/>
      <c r="W410" s="169">
        <f>V410*K410</f>
        <v>0</v>
      </c>
      <c r="X410" s="169">
        <v>8.0800000000000004E-3</v>
      </c>
      <c r="Y410" s="169">
        <f>X410*K410</f>
        <v>4.3745119999999998E-2</v>
      </c>
      <c r="Z410" s="169">
        <v>0</v>
      </c>
      <c r="AA410" s="170">
        <f>Z410*K410</f>
        <v>0</v>
      </c>
      <c r="AR410" s="16" t="s">
        <v>197</v>
      </c>
      <c r="AT410" s="16" t="s">
        <v>150</v>
      </c>
      <c r="AU410" s="16" t="s">
        <v>112</v>
      </c>
      <c r="AY410" s="16" t="s">
        <v>149</v>
      </c>
      <c r="BE410" s="108">
        <f>IF(U410="základní",N410,0)</f>
        <v>0</v>
      </c>
      <c r="BF410" s="108">
        <f>IF(U410="snížená",N410,0)</f>
        <v>0</v>
      </c>
      <c r="BG410" s="108">
        <f>IF(U410="zákl. přenesená",N410,0)</f>
        <v>0</v>
      </c>
      <c r="BH410" s="108">
        <f>IF(U410="sníž. přenesená",N410,0)</f>
        <v>0</v>
      </c>
      <c r="BI410" s="108">
        <f>IF(U410="nulová",N410,0)</f>
        <v>0</v>
      </c>
      <c r="BJ410" s="16" t="s">
        <v>23</v>
      </c>
      <c r="BK410" s="108">
        <f>ROUND(L410*K410,2)</f>
        <v>0</v>
      </c>
      <c r="BL410" s="16" t="s">
        <v>197</v>
      </c>
      <c r="BM410" s="16" t="s">
        <v>602</v>
      </c>
    </row>
    <row r="411" spans="2:65" s="11" customFormat="1" ht="22.5" customHeight="1" x14ac:dyDescent="0.3">
      <c r="B411" s="179"/>
      <c r="C411" s="180"/>
      <c r="D411" s="180"/>
      <c r="E411" s="181" t="s">
        <v>21</v>
      </c>
      <c r="F411" s="292" t="s">
        <v>603</v>
      </c>
      <c r="G411" s="282"/>
      <c r="H411" s="282"/>
      <c r="I411" s="282"/>
      <c r="J411" s="180"/>
      <c r="K411" s="182">
        <v>5.4139999999999997</v>
      </c>
      <c r="L411" s="180"/>
      <c r="M411" s="180"/>
      <c r="N411" s="180"/>
      <c r="O411" s="180"/>
      <c r="P411" s="180"/>
      <c r="Q411" s="180"/>
      <c r="R411" s="183"/>
      <c r="T411" s="184"/>
      <c r="U411" s="180"/>
      <c r="V411" s="180"/>
      <c r="W411" s="180"/>
      <c r="X411" s="180"/>
      <c r="Y411" s="180"/>
      <c r="Z411" s="180"/>
      <c r="AA411" s="185"/>
      <c r="AT411" s="186" t="s">
        <v>204</v>
      </c>
      <c r="AU411" s="186" t="s">
        <v>112</v>
      </c>
      <c r="AV411" s="11" t="s">
        <v>112</v>
      </c>
      <c r="AW411" s="11" t="s">
        <v>42</v>
      </c>
      <c r="AX411" s="11" t="s">
        <v>85</v>
      </c>
      <c r="AY411" s="186" t="s">
        <v>149</v>
      </c>
    </row>
    <row r="412" spans="2:65" s="12" customFormat="1" ht="22.5" customHeight="1" x14ac:dyDescent="0.3">
      <c r="B412" s="187"/>
      <c r="C412" s="188"/>
      <c r="D412" s="188"/>
      <c r="E412" s="189" t="s">
        <v>21</v>
      </c>
      <c r="F412" s="285" t="s">
        <v>211</v>
      </c>
      <c r="G412" s="286"/>
      <c r="H412" s="286"/>
      <c r="I412" s="286"/>
      <c r="J412" s="188"/>
      <c r="K412" s="190">
        <v>5.4139999999999997</v>
      </c>
      <c r="L412" s="188"/>
      <c r="M412" s="188"/>
      <c r="N412" s="188"/>
      <c r="O412" s="188"/>
      <c r="P412" s="188"/>
      <c r="Q412" s="188"/>
      <c r="R412" s="191"/>
      <c r="T412" s="192"/>
      <c r="U412" s="188"/>
      <c r="V412" s="188"/>
      <c r="W412" s="188"/>
      <c r="X412" s="188"/>
      <c r="Y412" s="188"/>
      <c r="Z412" s="188"/>
      <c r="AA412" s="193"/>
      <c r="AT412" s="194" t="s">
        <v>204</v>
      </c>
      <c r="AU412" s="194" t="s">
        <v>112</v>
      </c>
      <c r="AV412" s="12" t="s">
        <v>197</v>
      </c>
      <c r="AW412" s="12" t="s">
        <v>42</v>
      </c>
      <c r="AX412" s="12" t="s">
        <v>23</v>
      </c>
      <c r="AY412" s="194" t="s">
        <v>149</v>
      </c>
    </row>
    <row r="413" spans="2:65" s="1" customFormat="1" ht="22.5" customHeight="1" x14ac:dyDescent="0.3">
      <c r="B413" s="33"/>
      <c r="C413" s="164" t="s">
        <v>604</v>
      </c>
      <c r="D413" s="164" t="s">
        <v>150</v>
      </c>
      <c r="E413" s="165" t="s">
        <v>605</v>
      </c>
      <c r="F413" s="253" t="s">
        <v>606</v>
      </c>
      <c r="G413" s="254"/>
      <c r="H413" s="254"/>
      <c r="I413" s="254"/>
      <c r="J413" s="166" t="s">
        <v>274</v>
      </c>
      <c r="K413" s="167">
        <v>5.4139999999999997</v>
      </c>
      <c r="L413" s="255">
        <v>0</v>
      </c>
      <c r="M413" s="254"/>
      <c r="N413" s="256">
        <f>ROUND(L413*K413,2)</f>
        <v>0</v>
      </c>
      <c r="O413" s="254"/>
      <c r="P413" s="254"/>
      <c r="Q413" s="254"/>
      <c r="R413" s="35"/>
      <c r="T413" s="168" t="s">
        <v>21</v>
      </c>
      <c r="U413" s="42" t="s">
        <v>50</v>
      </c>
      <c r="V413" s="34"/>
      <c r="W413" s="169">
        <f>V413*K413</f>
        <v>0</v>
      </c>
      <c r="X413" s="169">
        <v>0</v>
      </c>
      <c r="Y413" s="169">
        <f>X413*K413</f>
        <v>0</v>
      </c>
      <c r="Z413" s="169">
        <v>0</v>
      </c>
      <c r="AA413" s="170">
        <f>Z413*K413</f>
        <v>0</v>
      </c>
      <c r="AR413" s="16" t="s">
        <v>197</v>
      </c>
      <c r="AT413" s="16" t="s">
        <v>150</v>
      </c>
      <c r="AU413" s="16" t="s">
        <v>112</v>
      </c>
      <c r="AY413" s="16" t="s">
        <v>149</v>
      </c>
      <c r="BE413" s="108">
        <f>IF(U413="základní",N413,0)</f>
        <v>0</v>
      </c>
      <c r="BF413" s="108">
        <f>IF(U413="snížená",N413,0)</f>
        <v>0</v>
      </c>
      <c r="BG413" s="108">
        <f>IF(U413="zákl. přenesená",N413,0)</f>
        <v>0</v>
      </c>
      <c r="BH413" s="108">
        <f>IF(U413="sníž. přenesená",N413,0)</f>
        <v>0</v>
      </c>
      <c r="BI413" s="108">
        <f>IF(U413="nulová",N413,0)</f>
        <v>0</v>
      </c>
      <c r="BJ413" s="16" t="s">
        <v>23</v>
      </c>
      <c r="BK413" s="108">
        <f>ROUND(L413*K413,2)</f>
        <v>0</v>
      </c>
      <c r="BL413" s="16" t="s">
        <v>197</v>
      </c>
      <c r="BM413" s="16" t="s">
        <v>607</v>
      </c>
    </row>
    <row r="414" spans="2:65" s="1" customFormat="1" ht="31.5" customHeight="1" x14ac:dyDescent="0.3">
      <c r="B414" s="33"/>
      <c r="C414" s="164" t="s">
        <v>608</v>
      </c>
      <c r="D414" s="164" t="s">
        <v>150</v>
      </c>
      <c r="E414" s="165" t="s">
        <v>609</v>
      </c>
      <c r="F414" s="253" t="s">
        <v>610</v>
      </c>
      <c r="G414" s="254"/>
      <c r="H414" s="254"/>
      <c r="I414" s="254"/>
      <c r="J414" s="166" t="s">
        <v>196</v>
      </c>
      <c r="K414" s="167">
        <v>150</v>
      </c>
      <c r="L414" s="255">
        <v>0</v>
      </c>
      <c r="M414" s="254"/>
      <c r="N414" s="256">
        <f>ROUND(L414*K414,2)</f>
        <v>0</v>
      </c>
      <c r="O414" s="254"/>
      <c r="P414" s="254"/>
      <c r="Q414" s="254"/>
      <c r="R414" s="35"/>
      <c r="T414" s="168" t="s">
        <v>21</v>
      </c>
      <c r="U414" s="42" t="s">
        <v>50</v>
      </c>
      <c r="V414" s="34"/>
      <c r="W414" s="169">
        <f>V414*K414</f>
        <v>0</v>
      </c>
      <c r="X414" s="169">
        <v>0</v>
      </c>
      <c r="Y414" s="169">
        <f>X414*K414</f>
        <v>0</v>
      </c>
      <c r="Z414" s="169">
        <v>0</v>
      </c>
      <c r="AA414" s="170">
        <f>Z414*K414</f>
        <v>0</v>
      </c>
      <c r="AR414" s="16" t="s">
        <v>197</v>
      </c>
      <c r="AT414" s="16" t="s">
        <v>150</v>
      </c>
      <c r="AU414" s="16" t="s">
        <v>112</v>
      </c>
      <c r="AY414" s="16" t="s">
        <v>149</v>
      </c>
      <c r="BE414" s="108">
        <f>IF(U414="základní",N414,0)</f>
        <v>0</v>
      </c>
      <c r="BF414" s="108">
        <f>IF(U414="snížená",N414,0)</f>
        <v>0</v>
      </c>
      <c r="BG414" s="108">
        <f>IF(U414="zákl. přenesená",N414,0)</f>
        <v>0</v>
      </c>
      <c r="BH414" s="108">
        <f>IF(U414="sníž. přenesená",N414,0)</f>
        <v>0</v>
      </c>
      <c r="BI414" s="108">
        <f>IF(U414="nulová",N414,0)</f>
        <v>0</v>
      </c>
      <c r="BJ414" s="16" t="s">
        <v>23</v>
      </c>
      <c r="BK414" s="108">
        <f>ROUND(L414*K414,2)</f>
        <v>0</v>
      </c>
      <c r="BL414" s="16" t="s">
        <v>197</v>
      </c>
      <c r="BM414" s="16" t="s">
        <v>611</v>
      </c>
    </row>
    <row r="415" spans="2:65" s="9" customFormat="1" ht="29.85" customHeight="1" x14ac:dyDescent="0.35">
      <c r="B415" s="153"/>
      <c r="C415" s="154"/>
      <c r="D415" s="163" t="s">
        <v>171</v>
      </c>
      <c r="E415" s="163"/>
      <c r="F415" s="163"/>
      <c r="G415" s="163"/>
      <c r="H415" s="163"/>
      <c r="I415" s="163"/>
      <c r="J415" s="163"/>
      <c r="K415" s="163"/>
      <c r="L415" s="163"/>
      <c r="M415" s="163"/>
      <c r="N415" s="263">
        <f>BK415</f>
        <v>0</v>
      </c>
      <c r="O415" s="264"/>
      <c r="P415" s="264"/>
      <c r="Q415" s="264"/>
      <c r="R415" s="156"/>
      <c r="T415" s="157"/>
      <c r="U415" s="154"/>
      <c r="V415" s="154"/>
      <c r="W415" s="158">
        <f>SUM(W416:W709)</f>
        <v>0</v>
      </c>
      <c r="X415" s="154"/>
      <c r="Y415" s="158">
        <f>SUM(Y416:Y709)</f>
        <v>112.84225954999999</v>
      </c>
      <c r="Z415" s="154"/>
      <c r="AA415" s="159">
        <f>SUM(AA416:AA709)</f>
        <v>0</v>
      </c>
      <c r="AR415" s="160" t="s">
        <v>23</v>
      </c>
      <c r="AT415" s="161" t="s">
        <v>84</v>
      </c>
      <c r="AU415" s="161" t="s">
        <v>23</v>
      </c>
      <c r="AY415" s="160" t="s">
        <v>149</v>
      </c>
      <c r="BK415" s="162">
        <f>SUM(BK416:BK709)</f>
        <v>0</v>
      </c>
    </row>
    <row r="416" spans="2:65" s="1" customFormat="1" ht="31.5" customHeight="1" x14ac:dyDescent="0.3">
      <c r="B416" s="33"/>
      <c r="C416" s="164" t="s">
        <v>612</v>
      </c>
      <c r="D416" s="164" t="s">
        <v>150</v>
      </c>
      <c r="E416" s="165" t="s">
        <v>613</v>
      </c>
      <c r="F416" s="253" t="s">
        <v>614</v>
      </c>
      <c r="G416" s="254"/>
      <c r="H416" s="254"/>
      <c r="I416" s="254"/>
      <c r="J416" s="166" t="s">
        <v>274</v>
      </c>
      <c r="K416" s="167">
        <v>29.687000000000001</v>
      </c>
      <c r="L416" s="255">
        <v>0</v>
      </c>
      <c r="M416" s="254"/>
      <c r="N416" s="256">
        <f>ROUND(L416*K416,2)</f>
        <v>0</v>
      </c>
      <c r="O416" s="254"/>
      <c r="P416" s="254"/>
      <c r="Q416" s="254"/>
      <c r="R416" s="35"/>
      <c r="T416" s="168" t="s">
        <v>21</v>
      </c>
      <c r="U416" s="42" t="s">
        <v>50</v>
      </c>
      <c r="V416" s="34"/>
      <c r="W416" s="169">
        <f>V416*K416</f>
        <v>0</v>
      </c>
      <c r="X416" s="169">
        <v>2.5999999999999998E-4</v>
      </c>
      <c r="Y416" s="169">
        <f>X416*K416</f>
        <v>7.7186199999999998E-3</v>
      </c>
      <c r="Z416" s="169">
        <v>0</v>
      </c>
      <c r="AA416" s="170">
        <f>Z416*K416</f>
        <v>0</v>
      </c>
      <c r="AR416" s="16" t="s">
        <v>197</v>
      </c>
      <c r="AT416" s="16" t="s">
        <v>150</v>
      </c>
      <c r="AU416" s="16" t="s">
        <v>112</v>
      </c>
      <c r="AY416" s="16" t="s">
        <v>149</v>
      </c>
      <c r="BE416" s="108">
        <f>IF(U416="základní",N416,0)</f>
        <v>0</v>
      </c>
      <c r="BF416" s="108">
        <f>IF(U416="snížená",N416,0)</f>
        <v>0</v>
      </c>
      <c r="BG416" s="108">
        <f>IF(U416="zákl. přenesená",N416,0)</f>
        <v>0</v>
      </c>
      <c r="BH416" s="108">
        <f>IF(U416="sníž. přenesená",N416,0)</f>
        <v>0</v>
      </c>
      <c r="BI416" s="108">
        <f>IF(U416="nulová",N416,0)</f>
        <v>0</v>
      </c>
      <c r="BJ416" s="16" t="s">
        <v>23</v>
      </c>
      <c r="BK416" s="108">
        <f>ROUND(L416*K416,2)</f>
        <v>0</v>
      </c>
      <c r="BL416" s="16" t="s">
        <v>197</v>
      </c>
      <c r="BM416" s="16" t="s">
        <v>615</v>
      </c>
    </row>
    <row r="417" spans="2:65" s="10" customFormat="1" ht="22.5" customHeight="1" x14ac:dyDescent="0.3">
      <c r="B417" s="171"/>
      <c r="C417" s="172"/>
      <c r="D417" s="172"/>
      <c r="E417" s="173" t="s">
        <v>21</v>
      </c>
      <c r="F417" s="287" t="s">
        <v>616</v>
      </c>
      <c r="G417" s="284"/>
      <c r="H417" s="284"/>
      <c r="I417" s="284"/>
      <c r="J417" s="172"/>
      <c r="K417" s="174" t="s">
        <v>21</v>
      </c>
      <c r="L417" s="172"/>
      <c r="M417" s="172"/>
      <c r="N417" s="172"/>
      <c r="O417" s="172"/>
      <c r="P417" s="172"/>
      <c r="Q417" s="172"/>
      <c r="R417" s="175"/>
      <c r="T417" s="176"/>
      <c r="U417" s="172"/>
      <c r="V417" s="172"/>
      <c r="W417" s="172"/>
      <c r="X417" s="172"/>
      <c r="Y417" s="172"/>
      <c r="Z417" s="172"/>
      <c r="AA417" s="177"/>
      <c r="AT417" s="178" t="s">
        <v>204</v>
      </c>
      <c r="AU417" s="178" t="s">
        <v>112</v>
      </c>
      <c r="AV417" s="10" t="s">
        <v>23</v>
      </c>
      <c r="AW417" s="10" t="s">
        <v>42</v>
      </c>
      <c r="AX417" s="10" t="s">
        <v>85</v>
      </c>
      <c r="AY417" s="178" t="s">
        <v>149</v>
      </c>
    </row>
    <row r="418" spans="2:65" s="11" customFormat="1" ht="22.5" customHeight="1" x14ac:dyDescent="0.3">
      <c r="B418" s="179"/>
      <c r="C418" s="180"/>
      <c r="D418" s="180"/>
      <c r="E418" s="181" t="s">
        <v>21</v>
      </c>
      <c r="F418" s="281" t="s">
        <v>617</v>
      </c>
      <c r="G418" s="282"/>
      <c r="H418" s="282"/>
      <c r="I418" s="282"/>
      <c r="J418" s="180"/>
      <c r="K418" s="182">
        <v>29.687000000000001</v>
      </c>
      <c r="L418" s="180"/>
      <c r="M418" s="180"/>
      <c r="N418" s="180"/>
      <c r="O418" s="180"/>
      <c r="P418" s="180"/>
      <c r="Q418" s="180"/>
      <c r="R418" s="183"/>
      <c r="T418" s="184"/>
      <c r="U418" s="180"/>
      <c r="V418" s="180"/>
      <c r="W418" s="180"/>
      <c r="X418" s="180"/>
      <c r="Y418" s="180"/>
      <c r="Z418" s="180"/>
      <c r="AA418" s="185"/>
      <c r="AT418" s="186" t="s">
        <v>204</v>
      </c>
      <c r="AU418" s="186" t="s">
        <v>112</v>
      </c>
      <c r="AV418" s="11" t="s">
        <v>112</v>
      </c>
      <c r="AW418" s="11" t="s">
        <v>42</v>
      </c>
      <c r="AX418" s="11" t="s">
        <v>85</v>
      </c>
      <c r="AY418" s="186" t="s">
        <v>149</v>
      </c>
    </row>
    <row r="419" spans="2:65" s="12" customFormat="1" ht="22.5" customHeight="1" x14ac:dyDescent="0.3">
      <c r="B419" s="187"/>
      <c r="C419" s="188"/>
      <c r="D419" s="188"/>
      <c r="E419" s="189" t="s">
        <v>21</v>
      </c>
      <c r="F419" s="285" t="s">
        <v>211</v>
      </c>
      <c r="G419" s="286"/>
      <c r="H419" s="286"/>
      <c r="I419" s="286"/>
      <c r="J419" s="188"/>
      <c r="K419" s="190">
        <v>29.687000000000001</v>
      </c>
      <c r="L419" s="188"/>
      <c r="M419" s="188"/>
      <c r="N419" s="188"/>
      <c r="O419" s="188"/>
      <c r="P419" s="188"/>
      <c r="Q419" s="188"/>
      <c r="R419" s="191"/>
      <c r="T419" s="192"/>
      <c r="U419" s="188"/>
      <c r="V419" s="188"/>
      <c r="W419" s="188"/>
      <c r="X419" s="188"/>
      <c r="Y419" s="188"/>
      <c r="Z419" s="188"/>
      <c r="AA419" s="193"/>
      <c r="AT419" s="194" t="s">
        <v>204</v>
      </c>
      <c r="AU419" s="194" t="s">
        <v>112</v>
      </c>
      <c r="AV419" s="12" t="s">
        <v>197</v>
      </c>
      <c r="AW419" s="12" t="s">
        <v>42</v>
      </c>
      <c r="AX419" s="12" t="s">
        <v>23</v>
      </c>
      <c r="AY419" s="194" t="s">
        <v>149</v>
      </c>
    </row>
    <row r="420" spans="2:65" s="1" customFormat="1" ht="31.5" customHeight="1" x14ac:dyDescent="0.3">
      <c r="B420" s="33"/>
      <c r="C420" s="164" t="s">
        <v>618</v>
      </c>
      <c r="D420" s="164" t="s">
        <v>150</v>
      </c>
      <c r="E420" s="165" t="s">
        <v>619</v>
      </c>
      <c r="F420" s="253" t="s">
        <v>620</v>
      </c>
      <c r="G420" s="254"/>
      <c r="H420" s="254"/>
      <c r="I420" s="254"/>
      <c r="J420" s="166" t="s">
        <v>274</v>
      </c>
      <c r="K420" s="167">
        <v>187.9</v>
      </c>
      <c r="L420" s="255">
        <v>0</v>
      </c>
      <c r="M420" s="254"/>
      <c r="N420" s="256">
        <f>ROUND(L420*K420,2)</f>
        <v>0</v>
      </c>
      <c r="O420" s="254"/>
      <c r="P420" s="254"/>
      <c r="Q420" s="254"/>
      <c r="R420" s="35"/>
      <c r="T420" s="168" t="s">
        <v>21</v>
      </c>
      <c r="U420" s="42" t="s">
        <v>50</v>
      </c>
      <c r="V420" s="34"/>
      <c r="W420" s="169">
        <f>V420*K420</f>
        <v>0</v>
      </c>
      <c r="X420" s="169">
        <v>1.8380000000000001E-2</v>
      </c>
      <c r="Y420" s="169">
        <f>X420*K420</f>
        <v>3.4536020000000001</v>
      </c>
      <c r="Z420" s="169">
        <v>0</v>
      </c>
      <c r="AA420" s="170">
        <f>Z420*K420</f>
        <v>0</v>
      </c>
      <c r="AR420" s="16" t="s">
        <v>197</v>
      </c>
      <c r="AT420" s="16" t="s">
        <v>150</v>
      </c>
      <c r="AU420" s="16" t="s">
        <v>112</v>
      </c>
      <c r="AY420" s="16" t="s">
        <v>149</v>
      </c>
      <c r="BE420" s="108">
        <f>IF(U420="základní",N420,0)</f>
        <v>0</v>
      </c>
      <c r="BF420" s="108">
        <f>IF(U420="snížená",N420,0)</f>
        <v>0</v>
      </c>
      <c r="BG420" s="108">
        <f>IF(U420="zákl. přenesená",N420,0)</f>
        <v>0</v>
      </c>
      <c r="BH420" s="108">
        <f>IF(U420="sníž. přenesená",N420,0)</f>
        <v>0</v>
      </c>
      <c r="BI420" s="108">
        <f>IF(U420="nulová",N420,0)</f>
        <v>0</v>
      </c>
      <c r="BJ420" s="16" t="s">
        <v>23</v>
      </c>
      <c r="BK420" s="108">
        <f>ROUND(L420*K420,2)</f>
        <v>0</v>
      </c>
      <c r="BL420" s="16" t="s">
        <v>197</v>
      </c>
      <c r="BM420" s="16" t="s">
        <v>621</v>
      </c>
    </row>
    <row r="421" spans="2:65" s="10" customFormat="1" ht="22.5" customHeight="1" x14ac:dyDescent="0.3">
      <c r="B421" s="171"/>
      <c r="C421" s="172"/>
      <c r="D421" s="172"/>
      <c r="E421" s="173" t="s">
        <v>21</v>
      </c>
      <c r="F421" s="287" t="s">
        <v>351</v>
      </c>
      <c r="G421" s="284"/>
      <c r="H421" s="284"/>
      <c r="I421" s="284"/>
      <c r="J421" s="172"/>
      <c r="K421" s="174" t="s">
        <v>21</v>
      </c>
      <c r="L421" s="172"/>
      <c r="M421" s="172"/>
      <c r="N421" s="172"/>
      <c r="O421" s="172"/>
      <c r="P421" s="172"/>
      <c r="Q421" s="172"/>
      <c r="R421" s="175"/>
      <c r="T421" s="176"/>
      <c r="U421" s="172"/>
      <c r="V421" s="172"/>
      <c r="W421" s="172"/>
      <c r="X421" s="172"/>
      <c r="Y421" s="172"/>
      <c r="Z421" s="172"/>
      <c r="AA421" s="177"/>
      <c r="AT421" s="178" t="s">
        <v>204</v>
      </c>
      <c r="AU421" s="178" t="s">
        <v>112</v>
      </c>
      <c r="AV421" s="10" t="s">
        <v>23</v>
      </c>
      <c r="AW421" s="10" t="s">
        <v>42</v>
      </c>
      <c r="AX421" s="10" t="s">
        <v>85</v>
      </c>
      <c r="AY421" s="178" t="s">
        <v>149</v>
      </c>
    </row>
    <row r="422" spans="2:65" s="11" customFormat="1" ht="22.5" customHeight="1" x14ac:dyDescent="0.3">
      <c r="B422" s="179"/>
      <c r="C422" s="180"/>
      <c r="D422" s="180"/>
      <c r="E422" s="181" t="s">
        <v>21</v>
      </c>
      <c r="F422" s="281" t="s">
        <v>622</v>
      </c>
      <c r="G422" s="282"/>
      <c r="H422" s="282"/>
      <c r="I422" s="282"/>
      <c r="J422" s="180"/>
      <c r="K422" s="182">
        <v>56.71</v>
      </c>
      <c r="L422" s="180"/>
      <c r="M422" s="180"/>
      <c r="N422" s="180"/>
      <c r="O422" s="180"/>
      <c r="P422" s="180"/>
      <c r="Q422" s="180"/>
      <c r="R422" s="183"/>
      <c r="T422" s="184"/>
      <c r="U422" s="180"/>
      <c r="V422" s="180"/>
      <c r="W422" s="180"/>
      <c r="X422" s="180"/>
      <c r="Y422" s="180"/>
      <c r="Z422" s="180"/>
      <c r="AA422" s="185"/>
      <c r="AT422" s="186" t="s">
        <v>204</v>
      </c>
      <c r="AU422" s="186" t="s">
        <v>112</v>
      </c>
      <c r="AV422" s="11" t="s">
        <v>112</v>
      </c>
      <c r="AW422" s="11" t="s">
        <v>42</v>
      </c>
      <c r="AX422" s="11" t="s">
        <v>85</v>
      </c>
      <c r="AY422" s="186" t="s">
        <v>149</v>
      </c>
    </row>
    <row r="423" spans="2:65" s="10" customFormat="1" ht="22.5" customHeight="1" x14ac:dyDescent="0.3">
      <c r="B423" s="171"/>
      <c r="C423" s="172"/>
      <c r="D423" s="172"/>
      <c r="E423" s="173" t="s">
        <v>21</v>
      </c>
      <c r="F423" s="283" t="s">
        <v>266</v>
      </c>
      <c r="G423" s="284"/>
      <c r="H423" s="284"/>
      <c r="I423" s="284"/>
      <c r="J423" s="172"/>
      <c r="K423" s="174" t="s">
        <v>21</v>
      </c>
      <c r="L423" s="172"/>
      <c r="M423" s="172"/>
      <c r="N423" s="172"/>
      <c r="O423" s="172"/>
      <c r="P423" s="172"/>
      <c r="Q423" s="172"/>
      <c r="R423" s="175"/>
      <c r="T423" s="176"/>
      <c r="U423" s="172"/>
      <c r="V423" s="172"/>
      <c r="W423" s="172"/>
      <c r="X423" s="172"/>
      <c r="Y423" s="172"/>
      <c r="Z423" s="172"/>
      <c r="AA423" s="177"/>
      <c r="AT423" s="178" t="s">
        <v>204</v>
      </c>
      <c r="AU423" s="178" t="s">
        <v>112</v>
      </c>
      <c r="AV423" s="10" t="s">
        <v>23</v>
      </c>
      <c r="AW423" s="10" t="s">
        <v>42</v>
      </c>
      <c r="AX423" s="10" t="s">
        <v>85</v>
      </c>
      <c r="AY423" s="178" t="s">
        <v>149</v>
      </c>
    </row>
    <row r="424" spans="2:65" s="11" customFormat="1" ht="22.5" customHeight="1" x14ac:dyDescent="0.3">
      <c r="B424" s="179"/>
      <c r="C424" s="180"/>
      <c r="D424" s="180"/>
      <c r="E424" s="181" t="s">
        <v>21</v>
      </c>
      <c r="F424" s="281" t="s">
        <v>623</v>
      </c>
      <c r="G424" s="282"/>
      <c r="H424" s="282"/>
      <c r="I424" s="282"/>
      <c r="J424" s="180"/>
      <c r="K424" s="182">
        <v>131.19</v>
      </c>
      <c r="L424" s="180"/>
      <c r="M424" s="180"/>
      <c r="N424" s="180"/>
      <c r="O424" s="180"/>
      <c r="P424" s="180"/>
      <c r="Q424" s="180"/>
      <c r="R424" s="183"/>
      <c r="T424" s="184"/>
      <c r="U424" s="180"/>
      <c r="V424" s="180"/>
      <c r="W424" s="180"/>
      <c r="X424" s="180"/>
      <c r="Y424" s="180"/>
      <c r="Z424" s="180"/>
      <c r="AA424" s="185"/>
      <c r="AT424" s="186" t="s">
        <v>204</v>
      </c>
      <c r="AU424" s="186" t="s">
        <v>112</v>
      </c>
      <c r="AV424" s="11" t="s">
        <v>112</v>
      </c>
      <c r="AW424" s="11" t="s">
        <v>42</v>
      </c>
      <c r="AX424" s="11" t="s">
        <v>85</v>
      </c>
      <c r="AY424" s="186" t="s">
        <v>149</v>
      </c>
    </row>
    <row r="425" spans="2:65" s="12" customFormat="1" ht="22.5" customHeight="1" x14ac:dyDescent="0.3">
      <c r="B425" s="187"/>
      <c r="C425" s="188"/>
      <c r="D425" s="188"/>
      <c r="E425" s="189" t="s">
        <v>21</v>
      </c>
      <c r="F425" s="285" t="s">
        <v>211</v>
      </c>
      <c r="G425" s="286"/>
      <c r="H425" s="286"/>
      <c r="I425" s="286"/>
      <c r="J425" s="188"/>
      <c r="K425" s="190">
        <v>187.9</v>
      </c>
      <c r="L425" s="188"/>
      <c r="M425" s="188"/>
      <c r="N425" s="188"/>
      <c r="O425" s="188"/>
      <c r="P425" s="188"/>
      <c r="Q425" s="188"/>
      <c r="R425" s="191"/>
      <c r="T425" s="192"/>
      <c r="U425" s="188"/>
      <c r="V425" s="188"/>
      <c r="W425" s="188"/>
      <c r="X425" s="188"/>
      <c r="Y425" s="188"/>
      <c r="Z425" s="188"/>
      <c r="AA425" s="193"/>
      <c r="AT425" s="194" t="s">
        <v>204</v>
      </c>
      <c r="AU425" s="194" t="s">
        <v>112</v>
      </c>
      <c r="AV425" s="12" t="s">
        <v>197</v>
      </c>
      <c r="AW425" s="12" t="s">
        <v>42</v>
      </c>
      <c r="AX425" s="12" t="s">
        <v>23</v>
      </c>
      <c r="AY425" s="194" t="s">
        <v>149</v>
      </c>
    </row>
    <row r="426" spans="2:65" s="1" customFormat="1" ht="31.5" customHeight="1" x14ac:dyDescent="0.3">
      <c r="B426" s="33"/>
      <c r="C426" s="164" t="s">
        <v>624</v>
      </c>
      <c r="D426" s="164" t="s">
        <v>150</v>
      </c>
      <c r="E426" s="165" t="s">
        <v>625</v>
      </c>
      <c r="F426" s="253" t="s">
        <v>626</v>
      </c>
      <c r="G426" s="254"/>
      <c r="H426" s="254"/>
      <c r="I426" s="254"/>
      <c r="J426" s="166" t="s">
        <v>274</v>
      </c>
      <c r="K426" s="167">
        <v>50.936</v>
      </c>
      <c r="L426" s="255">
        <v>0</v>
      </c>
      <c r="M426" s="254"/>
      <c r="N426" s="256">
        <f>ROUND(L426*K426,2)</f>
        <v>0</v>
      </c>
      <c r="O426" s="254"/>
      <c r="P426" s="254"/>
      <c r="Q426" s="254"/>
      <c r="R426" s="35"/>
      <c r="T426" s="168" t="s">
        <v>21</v>
      </c>
      <c r="U426" s="42" t="s">
        <v>50</v>
      </c>
      <c r="V426" s="34"/>
      <c r="W426" s="169">
        <f>V426*K426</f>
        <v>0</v>
      </c>
      <c r="X426" s="169">
        <v>1.8380000000000001E-2</v>
      </c>
      <c r="Y426" s="169">
        <f>X426*K426</f>
        <v>0.93620367999999998</v>
      </c>
      <c r="Z426" s="169">
        <v>0</v>
      </c>
      <c r="AA426" s="170">
        <f>Z426*K426</f>
        <v>0</v>
      </c>
      <c r="AR426" s="16" t="s">
        <v>197</v>
      </c>
      <c r="AT426" s="16" t="s">
        <v>150</v>
      </c>
      <c r="AU426" s="16" t="s">
        <v>112</v>
      </c>
      <c r="AY426" s="16" t="s">
        <v>149</v>
      </c>
      <c r="BE426" s="108">
        <f>IF(U426="základní",N426,0)</f>
        <v>0</v>
      </c>
      <c r="BF426" s="108">
        <f>IF(U426="snížená",N426,0)</f>
        <v>0</v>
      </c>
      <c r="BG426" s="108">
        <f>IF(U426="zákl. přenesená",N426,0)</f>
        <v>0</v>
      </c>
      <c r="BH426" s="108">
        <f>IF(U426="sníž. přenesená",N426,0)</f>
        <v>0</v>
      </c>
      <c r="BI426" s="108">
        <f>IF(U426="nulová",N426,0)</f>
        <v>0</v>
      </c>
      <c r="BJ426" s="16" t="s">
        <v>23</v>
      </c>
      <c r="BK426" s="108">
        <f>ROUND(L426*K426,2)</f>
        <v>0</v>
      </c>
      <c r="BL426" s="16" t="s">
        <v>197</v>
      </c>
      <c r="BM426" s="16" t="s">
        <v>627</v>
      </c>
    </row>
    <row r="427" spans="2:65" s="10" customFormat="1" ht="22.5" customHeight="1" x14ac:dyDescent="0.3">
      <c r="B427" s="171"/>
      <c r="C427" s="172"/>
      <c r="D427" s="172"/>
      <c r="E427" s="173" t="s">
        <v>21</v>
      </c>
      <c r="F427" s="287" t="s">
        <v>628</v>
      </c>
      <c r="G427" s="284"/>
      <c r="H427" s="284"/>
      <c r="I427" s="284"/>
      <c r="J427" s="172"/>
      <c r="K427" s="174" t="s">
        <v>21</v>
      </c>
      <c r="L427" s="172"/>
      <c r="M427" s="172"/>
      <c r="N427" s="172"/>
      <c r="O427" s="172"/>
      <c r="P427" s="172"/>
      <c r="Q427" s="172"/>
      <c r="R427" s="175"/>
      <c r="T427" s="176"/>
      <c r="U427" s="172"/>
      <c r="V427" s="172"/>
      <c r="W427" s="172"/>
      <c r="X427" s="172"/>
      <c r="Y427" s="172"/>
      <c r="Z427" s="172"/>
      <c r="AA427" s="177"/>
      <c r="AT427" s="178" t="s">
        <v>204</v>
      </c>
      <c r="AU427" s="178" t="s">
        <v>112</v>
      </c>
      <c r="AV427" s="10" t="s">
        <v>23</v>
      </c>
      <c r="AW427" s="10" t="s">
        <v>42</v>
      </c>
      <c r="AX427" s="10" t="s">
        <v>85</v>
      </c>
      <c r="AY427" s="178" t="s">
        <v>149</v>
      </c>
    </row>
    <row r="428" spans="2:65" s="11" customFormat="1" ht="22.5" customHeight="1" x14ac:dyDescent="0.3">
      <c r="B428" s="179"/>
      <c r="C428" s="180"/>
      <c r="D428" s="180"/>
      <c r="E428" s="181" t="s">
        <v>21</v>
      </c>
      <c r="F428" s="281" t="s">
        <v>629</v>
      </c>
      <c r="G428" s="282"/>
      <c r="H428" s="282"/>
      <c r="I428" s="282"/>
      <c r="J428" s="180"/>
      <c r="K428" s="182">
        <v>22.721</v>
      </c>
      <c r="L428" s="180"/>
      <c r="M428" s="180"/>
      <c r="N428" s="180"/>
      <c r="O428" s="180"/>
      <c r="P428" s="180"/>
      <c r="Q428" s="180"/>
      <c r="R428" s="183"/>
      <c r="T428" s="184"/>
      <c r="U428" s="180"/>
      <c r="V428" s="180"/>
      <c r="W428" s="180"/>
      <c r="X428" s="180"/>
      <c r="Y428" s="180"/>
      <c r="Z428" s="180"/>
      <c r="AA428" s="185"/>
      <c r="AT428" s="186" t="s">
        <v>204</v>
      </c>
      <c r="AU428" s="186" t="s">
        <v>112</v>
      </c>
      <c r="AV428" s="11" t="s">
        <v>112</v>
      </c>
      <c r="AW428" s="11" t="s">
        <v>42</v>
      </c>
      <c r="AX428" s="11" t="s">
        <v>85</v>
      </c>
      <c r="AY428" s="186" t="s">
        <v>149</v>
      </c>
    </row>
    <row r="429" spans="2:65" s="10" customFormat="1" ht="22.5" customHeight="1" x14ac:dyDescent="0.3">
      <c r="B429" s="171"/>
      <c r="C429" s="172"/>
      <c r="D429" s="172"/>
      <c r="E429" s="173" t="s">
        <v>21</v>
      </c>
      <c r="F429" s="283" t="s">
        <v>630</v>
      </c>
      <c r="G429" s="284"/>
      <c r="H429" s="284"/>
      <c r="I429" s="284"/>
      <c r="J429" s="172"/>
      <c r="K429" s="174" t="s">
        <v>21</v>
      </c>
      <c r="L429" s="172"/>
      <c r="M429" s="172"/>
      <c r="N429" s="172"/>
      <c r="O429" s="172"/>
      <c r="P429" s="172"/>
      <c r="Q429" s="172"/>
      <c r="R429" s="175"/>
      <c r="T429" s="176"/>
      <c r="U429" s="172"/>
      <c r="V429" s="172"/>
      <c r="W429" s="172"/>
      <c r="X429" s="172"/>
      <c r="Y429" s="172"/>
      <c r="Z429" s="172"/>
      <c r="AA429" s="177"/>
      <c r="AT429" s="178" t="s">
        <v>204</v>
      </c>
      <c r="AU429" s="178" t="s">
        <v>112</v>
      </c>
      <c r="AV429" s="10" t="s">
        <v>23</v>
      </c>
      <c r="AW429" s="10" t="s">
        <v>42</v>
      </c>
      <c r="AX429" s="10" t="s">
        <v>85</v>
      </c>
      <c r="AY429" s="178" t="s">
        <v>149</v>
      </c>
    </row>
    <row r="430" spans="2:65" s="11" customFormat="1" ht="22.5" customHeight="1" x14ac:dyDescent="0.3">
      <c r="B430" s="179"/>
      <c r="C430" s="180"/>
      <c r="D430" s="180"/>
      <c r="E430" s="181" t="s">
        <v>21</v>
      </c>
      <c r="F430" s="281" t="s">
        <v>631</v>
      </c>
      <c r="G430" s="282"/>
      <c r="H430" s="282"/>
      <c r="I430" s="282"/>
      <c r="J430" s="180"/>
      <c r="K430" s="182">
        <v>28.215</v>
      </c>
      <c r="L430" s="180"/>
      <c r="M430" s="180"/>
      <c r="N430" s="180"/>
      <c r="O430" s="180"/>
      <c r="P430" s="180"/>
      <c r="Q430" s="180"/>
      <c r="R430" s="183"/>
      <c r="T430" s="184"/>
      <c r="U430" s="180"/>
      <c r="V430" s="180"/>
      <c r="W430" s="180"/>
      <c r="X430" s="180"/>
      <c r="Y430" s="180"/>
      <c r="Z430" s="180"/>
      <c r="AA430" s="185"/>
      <c r="AT430" s="186" t="s">
        <v>204</v>
      </c>
      <c r="AU430" s="186" t="s">
        <v>112</v>
      </c>
      <c r="AV430" s="11" t="s">
        <v>112</v>
      </c>
      <c r="AW430" s="11" t="s">
        <v>42</v>
      </c>
      <c r="AX430" s="11" t="s">
        <v>85</v>
      </c>
      <c r="AY430" s="186" t="s">
        <v>149</v>
      </c>
    </row>
    <row r="431" spans="2:65" s="12" customFormat="1" ht="22.5" customHeight="1" x14ac:dyDescent="0.3">
      <c r="B431" s="187"/>
      <c r="C431" s="188"/>
      <c r="D431" s="188"/>
      <c r="E431" s="189" t="s">
        <v>21</v>
      </c>
      <c r="F431" s="285" t="s">
        <v>211</v>
      </c>
      <c r="G431" s="286"/>
      <c r="H431" s="286"/>
      <c r="I431" s="286"/>
      <c r="J431" s="188"/>
      <c r="K431" s="190">
        <v>50.936</v>
      </c>
      <c r="L431" s="188"/>
      <c r="M431" s="188"/>
      <c r="N431" s="188"/>
      <c r="O431" s="188"/>
      <c r="P431" s="188"/>
      <c r="Q431" s="188"/>
      <c r="R431" s="191"/>
      <c r="T431" s="192"/>
      <c r="U431" s="188"/>
      <c r="V431" s="188"/>
      <c r="W431" s="188"/>
      <c r="X431" s="188"/>
      <c r="Y431" s="188"/>
      <c r="Z431" s="188"/>
      <c r="AA431" s="193"/>
      <c r="AT431" s="194" t="s">
        <v>204</v>
      </c>
      <c r="AU431" s="194" t="s">
        <v>112</v>
      </c>
      <c r="AV431" s="12" t="s">
        <v>197</v>
      </c>
      <c r="AW431" s="12" t="s">
        <v>42</v>
      </c>
      <c r="AX431" s="12" t="s">
        <v>23</v>
      </c>
      <c r="AY431" s="194" t="s">
        <v>149</v>
      </c>
    </row>
    <row r="432" spans="2:65" s="1" customFormat="1" ht="31.5" customHeight="1" x14ac:dyDescent="0.3">
      <c r="B432" s="33"/>
      <c r="C432" s="164" t="s">
        <v>632</v>
      </c>
      <c r="D432" s="164" t="s">
        <v>150</v>
      </c>
      <c r="E432" s="165" t="s">
        <v>633</v>
      </c>
      <c r="F432" s="253" t="s">
        <v>634</v>
      </c>
      <c r="G432" s="254"/>
      <c r="H432" s="254"/>
      <c r="I432" s="254"/>
      <c r="J432" s="166" t="s">
        <v>274</v>
      </c>
      <c r="K432" s="167">
        <v>238.83600000000001</v>
      </c>
      <c r="L432" s="255">
        <v>0</v>
      </c>
      <c r="M432" s="254"/>
      <c r="N432" s="256">
        <f>ROUND(L432*K432,2)</f>
        <v>0</v>
      </c>
      <c r="O432" s="254"/>
      <c r="P432" s="254"/>
      <c r="Q432" s="254"/>
      <c r="R432" s="35"/>
      <c r="T432" s="168" t="s">
        <v>21</v>
      </c>
      <c r="U432" s="42" t="s">
        <v>50</v>
      </c>
      <c r="V432" s="34"/>
      <c r="W432" s="169">
        <f>V432*K432</f>
        <v>0</v>
      </c>
      <c r="X432" s="169">
        <v>7.9000000000000008E-3</v>
      </c>
      <c r="Y432" s="169">
        <f>X432*K432</f>
        <v>1.8868044000000004</v>
      </c>
      <c r="Z432" s="169">
        <v>0</v>
      </c>
      <c r="AA432" s="170">
        <f>Z432*K432</f>
        <v>0</v>
      </c>
      <c r="AR432" s="16" t="s">
        <v>197</v>
      </c>
      <c r="AT432" s="16" t="s">
        <v>150</v>
      </c>
      <c r="AU432" s="16" t="s">
        <v>112</v>
      </c>
      <c r="AY432" s="16" t="s">
        <v>149</v>
      </c>
      <c r="BE432" s="108">
        <f>IF(U432="základní",N432,0)</f>
        <v>0</v>
      </c>
      <c r="BF432" s="108">
        <f>IF(U432="snížená",N432,0)</f>
        <v>0</v>
      </c>
      <c r="BG432" s="108">
        <f>IF(U432="zákl. přenesená",N432,0)</f>
        <v>0</v>
      </c>
      <c r="BH432" s="108">
        <f>IF(U432="sníž. přenesená",N432,0)</f>
        <v>0</v>
      </c>
      <c r="BI432" s="108">
        <f>IF(U432="nulová",N432,0)</f>
        <v>0</v>
      </c>
      <c r="BJ432" s="16" t="s">
        <v>23</v>
      </c>
      <c r="BK432" s="108">
        <f>ROUND(L432*K432,2)</f>
        <v>0</v>
      </c>
      <c r="BL432" s="16" t="s">
        <v>197</v>
      </c>
      <c r="BM432" s="16" t="s">
        <v>635</v>
      </c>
    </row>
    <row r="433" spans="2:65" s="11" customFormat="1" ht="22.5" customHeight="1" x14ac:dyDescent="0.3">
      <c r="B433" s="179"/>
      <c r="C433" s="180"/>
      <c r="D433" s="180"/>
      <c r="E433" s="181" t="s">
        <v>21</v>
      </c>
      <c r="F433" s="292" t="s">
        <v>636</v>
      </c>
      <c r="G433" s="282"/>
      <c r="H433" s="282"/>
      <c r="I433" s="282"/>
      <c r="J433" s="180"/>
      <c r="K433" s="182">
        <v>238.83600000000001</v>
      </c>
      <c r="L433" s="180"/>
      <c r="M433" s="180"/>
      <c r="N433" s="180"/>
      <c r="O433" s="180"/>
      <c r="P433" s="180"/>
      <c r="Q433" s="180"/>
      <c r="R433" s="183"/>
      <c r="T433" s="184"/>
      <c r="U433" s="180"/>
      <c r="V433" s="180"/>
      <c r="W433" s="180"/>
      <c r="X433" s="180"/>
      <c r="Y433" s="180"/>
      <c r="Z433" s="180"/>
      <c r="AA433" s="185"/>
      <c r="AT433" s="186" t="s">
        <v>204</v>
      </c>
      <c r="AU433" s="186" t="s">
        <v>112</v>
      </c>
      <c r="AV433" s="11" t="s">
        <v>112</v>
      </c>
      <c r="AW433" s="11" t="s">
        <v>42</v>
      </c>
      <c r="AX433" s="11" t="s">
        <v>85</v>
      </c>
      <c r="AY433" s="186" t="s">
        <v>149</v>
      </c>
    </row>
    <row r="434" spans="2:65" s="12" customFormat="1" ht="22.5" customHeight="1" x14ac:dyDescent="0.3">
      <c r="B434" s="187"/>
      <c r="C434" s="188"/>
      <c r="D434" s="188"/>
      <c r="E434" s="189" t="s">
        <v>21</v>
      </c>
      <c r="F434" s="285" t="s">
        <v>211</v>
      </c>
      <c r="G434" s="286"/>
      <c r="H434" s="286"/>
      <c r="I434" s="286"/>
      <c r="J434" s="188"/>
      <c r="K434" s="190">
        <v>238.83600000000001</v>
      </c>
      <c r="L434" s="188"/>
      <c r="M434" s="188"/>
      <c r="N434" s="188"/>
      <c r="O434" s="188"/>
      <c r="P434" s="188"/>
      <c r="Q434" s="188"/>
      <c r="R434" s="191"/>
      <c r="T434" s="192"/>
      <c r="U434" s="188"/>
      <c r="V434" s="188"/>
      <c r="W434" s="188"/>
      <c r="X434" s="188"/>
      <c r="Y434" s="188"/>
      <c r="Z434" s="188"/>
      <c r="AA434" s="193"/>
      <c r="AT434" s="194" t="s">
        <v>204</v>
      </c>
      <c r="AU434" s="194" t="s">
        <v>112</v>
      </c>
      <c r="AV434" s="12" t="s">
        <v>197</v>
      </c>
      <c r="AW434" s="12" t="s">
        <v>42</v>
      </c>
      <c r="AX434" s="12" t="s">
        <v>23</v>
      </c>
      <c r="AY434" s="194" t="s">
        <v>149</v>
      </c>
    </row>
    <row r="435" spans="2:65" s="1" customFormat="1" ht="31.5" customHeight="1" x14ac:dyDescent="0.3">
      <c r="B435" s="33"/>
      <c r="C435" s="164" t="s">
        <v>637</v>
      </c>
      <c r="D435" s="164" t="s">
        <v>150</v>
      </c>
      <c r="E435" s="165" t="s">
        <v>638</v>
      </c>
      <c r="F435" s="253" t="s">
        <v>639</v>
      </c>
      <c r="G435" s="254"/>
      <c r="H435" s="254"/>
      <c r="I435" s="254"/>
      <c r="J435" s="166" t="s">
        <v>274</v>
      </c>
      <c r="K435" s="167">
        <v>29.687000000000001</v>
      </c>
      <c r="L435" s="255">
        <v>0</v>
      </c>
      <c r="M435" s="254"/>
      <c r="N435" s="256">
        <f>ROUND(L435*K435,2)</f>
        <v>0</v>
      </c>
      <c r="O435" s="254"/>
      <c r="P435" s="254"/>
      <c r="Q435" s="254"/>
      <c r="R435" s="35"/>
      <c r="T435" s="168" t="s">
        <v>21</v>
      </c>
      <c r="U435" s="42" t="s">
        <v>50</v>
      </c>
      <c r="V435" s="34"/>
      <c r="W435" s="169">
        <f>V435*K435</f>
        <v>0</v>
      </c>
      <c r="X435" s="169">
        <v>2.7000000000000001E-3</v>
      </c>
      <c r="Y435" s="169">
        <f>X435*K435</f>
        <v>8.0154900000000001E-2</v>
      </c>
      <c r="Z435" s="169">
        <v>0</v>
      </c>
      <c r="AA435" s="170">
        <f>Z435*K435</f>
        <v>0</v>
      </c>
      <c r="AR435" s="16" t="s">
        <v>197</v>
      </c>
      <c r="AT435" s="16" t="s">
        <v>150</v>
      </c>
      <c r="AU435" s="16" t="s">
        <v>112</v>
      </c>
      <c r="AY435" s="16" t="s">
        <v>149</v>
      </c>
      <c r="BE435" s="108">
        <f>IF(U435="základní",N435,0)</f>
        <v>0</v>
      </c>
      <c r="BF435" s="108">
        <f>IF(U435="snížená",N435,0)</f>
        <v>0</v>
      </c>
      <c r="BG435" s="108">
        <f>IF(U435="zákl. přenesená",N435,0)</f>
        <v>0</v>
      </c>
      <c r="BH435" s="108">
        <f>IF(U435="sníž. přenesená",N435,0)</f>
        <v>0</v>
      </c>
      <c r="BI435" s="108">
        <f>IF(U435="nulová",N435,0)</f>
        <v>0</v>
      </c>
      <c r="BJ435" s="16" t="s">
        <v>23</v>
      </c>
      <c r="BK435" s="108">
        <f>ROUND(L435*K435,2)</f>
        <v>0</v>
      </c>
      <c r="BL435" s="16" t="s">
        <v>197</v>
      </c>
      <c r="BM435" s="16" t="s">
        <v>640</v>
      </c>
    </row>
    <row r="436" spans="2:65" s="10" customFormat="1" ht="22.5" customHeight="1" x14ac:dyDescent="0.3">
      <c r="B436" s="171"/>
      <c r="C436" s="172"/>
      <c r="D436" s="172"/>
      <c r="E436" s="173" t="s">
        <v>21</v>
      </c>
      <c r="F436" s="287" t="s">
        <v>616</v>
      </c>
      <c r="G436" s="284"/>
      <c r="H436" s="284"/>
      <c r="I436" s="284"/>
      <c r="J436" s="172"/>
      <c r="K436" s="174" t="s">
        <v>21</v>
      </c>
      <c r="L436" s="172"/>
      <c r="M436" s="172"/>
      <c r="N436" s="172"/>
      <c r="O436" s="172"/>
      <c r="P436" s="172"/>
      <c r="Q436" s="172"/>
      <c r="R436" s="175"/>
      <c r="T436" s="176"/>
      <c r="U436" s="172"/>
      <c r="V436" s="172"/>
      <c r="W436" s="172"/>
      <c r="X436" s="172"/>
      <c r="Y436" s="172"/>
      <c r="Z436" s="172"/>
      <c r="AA436" s="177"/>
      <c r="AT436" s="178" t="s">
        <v>204</v>
      </c>
      <c r="AU436" s="178" t="s">
        <v>112</v>
      </c>
      <c r="AV436" s="10" t="s">
        <v>23</v>
      </c>
      <c r="AW436" s="10" t="s">
        <v>42</v>
      </c>
      <c r="AX436" s="10" t="s">
        <v>85</v>
      </c>
      <c r="AY436" s="178" t="s">
        <v>149</v>
      </c>
    </row>
    <row r="437" spans="2:65" s="11" customFormat="1" ht="22.5" customHeight="1" x14ac:dyDescent="0.3">
      <c r="B437" s="179"/>
      <c r="C437" s="180"/>
      <c r="D437" s="180"/>
      <c r="E437" s="181" t="s">
        <v>21</v>
      </c>
      <c r="F437" s="281" t="s">
        <v>617</v>
      </c>
      <c r="G437" s="282"/>
      <c r="H437" s="282"/>
      <c r="I437" s="282"/>
      <c r="J437" s="180"/>
      <c r="K437" s="182">
        <v>29.687000000000001</v>
      </c>
      <c r="L437" s="180"/>
      <c r="M437" s="180"/>
      <c r="N437" s="180"/>
      <c r="O437" s="180"/>
      <c r="P437" s="180"/>
      <c r="Q437" s="180"/>
      <c r="R437" s="183"/>
      <c r="T437" s="184"/>
      <c r="U437" s="180"/>
      <c r="V437" s="180"/>
      <c r="W437" s="180"/>
      <c r="X437" s="180"/>
      <c r="Y437" s="180"/>
      <c r="Z437" s="180"/>
      <c r="AA437" s="185"/>
      <c r="AT437" s="186" t="s">
        <v>204</v>
      </c>
      <c r="AU437" s="186" t="s">
        <v>112</v>
      </c>
      <c r="AV437" s="11" t="s">
        <v>112</v>
      </c>
      <c r="AW437" s="11" t="s">
        <v>42</v>
      </c>
      <c r="AX437" s="11" t="s">
        <v>85</v>
      </c>
      <c r="AY437" s="186" t="s">
        <v>149</v>
      </c>
    </row>
    <row r="438" spans="2:65" s="12" customFormat="1" ht="22.5" customHeight="1" x14ac:dyDescent="0.3">
      <c r="B438" s="187"/>
      <c r="C438" s="188"/>
      <c r="D438" s="188"/>
      <c r="E438" s="189" t="s">
        <v>21</v>
      </c>
      <c r="F438" s="285" t="s">
        <v>211</v>
      </c>
      <c r="G438" s="286"/>
      <c r="H438" s="286"/>
      <c r="I438" s="286"/>
      <c r="J438" s="188"/>
      <c r="K438" s="190">
        <v>29.687000000000001</v>
      </c>
      <c r="L438" s="188"/>
      <c r="M438" s="188"/>
      <c r="N438" s="188"/>
      <c r="O438" s="188"/>
      <c r="P438" s="188"/>
      <c r="Q438" s="188"/>
      <c r="R438" s="191"/>
      <c r="T438" s="192"/>
      <c r="U438" s="188"/>
      <c r="V438" s="188"/>
      <c r="W438" s="188"/>
      <c r="X438" s="188"/>
      <c r="Y438" s="188"/>
      <c r="Z438" s="188"/>
      <c r="AA438" s="193"/>
      <c r="AT438" s="194" t="s">
        <v>204</v>
      </c>
      <c r="AU438" s="194" t="s">
        <v>112</v>
      </c>
      <c r="AV438" s="12" t="s">
        <v>197</v>
      </c>
      <c r="AW438" s="12" t="s">
        <v>42</v>
      </c>
      <c r="AX438" s="12" t="s">
        <v>23</v>
      </c>
      <c r="AY438" s="194" t="s">
        <v>149</v>
      </c>
    </row>
    <row r="439" spans="2:65" s="1" customFormat="1" ht="31.5" customHeight="1" x14ac:dyDescent="0.3">
      <c r="B439" s="33"/>
      <c r="C439" s="164" t="s">
        <v>641</v>
      </c>
      <c r="D439" s="164" t="s">
        <v>150</v>
      </c>
      <c r="E439" s="165" t="s">
        <v>642</v>
      </c>
      <c r="F439" s="253" t="s">
        <v>643</v>
      </c>
      <c r="G439" s="254"/>
      <c r="H439" s="254"/>
      <c r="I439" s="254"/>
      <c r="J439" s="166" t="s">
        <v>274</v>
      </c>
      <c r="K439" s="167">
        <v>360.108</v>
      </c>
      <c r="L439" s="255">
        <v>0</v>
      </c>
      <c r="M439" s="254"/>
      <c r="N439" s="256">
        <f>ROUND(L439*K439,2)</f>
        <v>0</v>
      </c>
      <c r="O439" s="254"/>
      <c r="P439" s="254"/>
      <c r="Q439" s="254"/>
      <c r="R439" s="35"/>
      <c r="T439" s="168" t="s">
        <v>21</v>
      </c>
      <c r="U439" s="42" t="s">
        <v>50</v>
      </c>
      <c r="V439" s="34"/>
      <c r="W439" s="169">
        <f>V439*K439</f>
        <v>0</v>
      </c>
      <c r="X439" s="169">
        <v>4.8900000000000002E-3</v>
      </c>
      <c r="Y439" s="169">
        <f>X439*K439</f>
        <v>1.7609281200000002</v>
      </c>
      <c r="Z439" s="169">
        <v>0</v>
      </c>
      <c r="AA439" s="170">
        <f>Z439*K439</f>
        <v>0</v>
      </c>
      <c r="AR439" s="16" t="s">
        <v>197</v>
      </c>
      <c r="AT439" s="16" t="s">
        <v>150</v>
      </c>
      <c r="AU439" s="16" t="s">
        <v>112</v>
      </c>
      <c r="AY439" s="16" t="s">
        <v>149</v>
      </c>
      <c r="BE439" s="108">
        <f>IF(U439="základní",N439,0)</f>
        <v>0</v>
      </c>
      <c r="BF439" s="108">
        <f>IF(U439="snížená",N439,0)</f>
        <v>0</v>
      </c>
      <c r="BG439" s="108">
        <f>IF(U439="zákl. přenesená",N439,0)</f>
        <v>0</v>
      </c>
      <c r="BH439" s="108">
        <f>IF(U439="sníž. přenesená",N439,0)</f>
        <v>0</v>
      </c>
      <c r="BI439" s="108">
        <f>IF(U439="nulová",N439,0)</f>
        <v>0</v>
      </c>
      <c r="BJ439" s="16" t="s">
        <v>23</v>
      </c>
      <c r="BK439" s="108">
        <f>ROUND(L439*K439,2)</f>
        <v>0</v>
      </c>
      <c r="BL439" s="16" t="s">
        <v>197</v>
      </c>
      <c r="BM439" s="16" t="s">
        <v>644</v>
      </c>
    </row>
    <row r="440" spans="2:65" s="10" customFormat="1" ht="22.5" customHeight="1" x14ac:dyDescent="0.3">
      <c r="B440" s="171"/>
      <c r="C440" s="172"/>
      <c r="D440" s="172"/>
      <c r="E440" s="173" t="s">
        <v>21</v>
      </c>
      <c r="F440" s="287" t="s">
        <v>645</v>
      </c>
      <c r="G440" s="284"/>
      <c r="H440" s="284"/>
      <c r="I440" s="284"/>
      <c r="J440" s="172"/>
      <c r="K440" s="174" t="s">
        <v>21</v>
      </c>
      <c r="L440" s="172"/>
      <c r="M440" s="172"/>
      <c r="N440" s="172"/>
      <c r="O440" s="172"/>
      <c r="P440" s="172"/>
      <c r="Q440" s="172"/>
      <c r="R440" s="175"/>
      <c r="T440" s="176"/>
      <c r="U440" s="172"/>
      <c r="V440" s="172"/>
      <c r="W440" s="172"/>
      <c r="X440" s="172"/>
      <c r="Y440" s="172"/>
      <c r="Z440" s="172"/>
      <c r="AA440" s="177"/>
      <c r="AT440" s="178" t="s">
        <v>204</v>
      </c>
      <c r="AU440" s="178" t="s">
        <v>112</v>
      </c>
      <c r="AV440" s="10" t="s">
        <v>23</v>
      </c>
      <c r="AW440" s="10" t="s">
        <v>42</v>
      </c>
      <c r="AX440" s="10" t="s">
        <v>85</v>
      </c>
      <c r="AY440" s="178" t="s">
        <v>149</v>
      </c>
    </row>
    <row r="441" spans="2:65" s="11" customFormat="1" ht="22.5" customHeight="1" x14ac:dyDescent="0.3">
      <c r="B441" s="179"/>
      <c r="C441" s="180"/>
      <c r="D441" s="180"/>
      <c r="E441" s="181" t="s">
        <v>21</v>
      </c>
      <c r="F441" s="281" t="s">
        <v>646</v>
      </c>
      <c r="G441" s="282"/>
      <c r="H441" s="282"/>
      <c r="I441" s="282"/>
      <c r="J441" s="180"/>
      <c r="K441" s="182">
        <v>2.0339999999999998</v>
      </c>
      <c r="L441" s="180"/>
      <c r="M441" s="180"/>
      <c r="N441" s="180"/>
      <c r="O441" s="180"/>
      <c r="P441" s="180"/>
      <c r="Q441" s="180"/>
      <c r="R441" s="183"/>
      <c r="T441" s="184"/>
      <c r="U441" s="180"/>
      <c r="V441" s="180"/>
      <c r="W441" s="180"/>
      <c r="X441" s="180"/>
      <c r="Y441" s="180"/>
      <c r="Z441" s="180"/>
      <c r="AA441" s="185"/>
      <c r="AT441" s="186" t="s">
        <v>204</v>
      </c>
      <c r="AU441" s="186" t="s">
        <v>112</v>
      </c>
      <c r="AV441" s="11" t="s">
        <v>112</v>
      </c>
      <c r="AW441" s="11" t="s">
        <v>42</v>
      </c>
      <c r="AX441" s="11" t="s">
        <v>85</v>
      </c>
      <c r="AY441" s="186" t="s">
        <v>149</v>
      </c>
    </row>
    <row r="442" spans="2:65" s="10" customFormat="1" ht="22.5" customHeight="1" x14ac:dyDescent="0.3">
      <c r="B442" s="171"/>
      <c r="C442" s="172"/>
      <c r="D442" s="172"/>
      <c r="E442" s="173" t="s">
        <v>21</v>
      </c>
      <c r="F442" s="283" t="s">
        <v>647</v>
      </c>
      <c r="G442" s="284"/>
      <c r="H442" s="284"/>
      <c r="I442" s="284"/>
      <c r="J442" s="172"/>
      <c r="K442" s="174" t="s">
        <v>21</v>
      </c>
      <c r="L442" s="172"/>
      <c r="M442" s="172"/>
      <c r="N442" s="172"/>
      <c r="O442" s="172"/>
      <c r="P442" s="172"/>
      <c r="Q442" s="172"/>
      <c r="R442" s="175"/>
      <c r="T442" s="176"/>
      <c r="U442" s="172"/>
      <c r="V442" s="172"/>
      <c r="W442" s="172"/>
      <c r="X442" s="172"/>
      <c r="Y442" s="172"/>
      <c r="Z442" s="172"/>
      <c r="AA442" s="177"/>
      <c r="AT442" s="178" t="s">
        <v>204</v>
      </c>
      <c r="AU442" s="178" t="s">
        <v>112</v>
      </c>
      <c r="AV442" s="10" t="s">
        <v>23</v>
      </c>
      <c r="AW442" s="10" t="s">
        <v>42</v>
      </c>
      <c r="AX442" s="10" t="s">
        <v>85</v>
      </c>
      <c r="AY442" s="178" t="s">
        <v>149</v>
      </c>
    </row>
    <row r="443" spans="2:65" s="11" customFormat="1" ht="22.5" customHeight="1" x14ac:dyDescent="0.3">
      <c r="B443" s="179"/>
      <c r="C443" s="180"/>
      <c r="D443" s="180"/>
      <c r="E443" s="181" t="s">
        <v>21</v>
      </c>
      <c r="F443" s="281" t="s">
        <v>648</v>
      </c>
      <c r="G443" s="282"/>
      <c r="H443" s="282"/>
      <c r="I443" s="282"/>
      <c r="J443" s="180"/>
      <c r="K443" s="182">
        <v>2.5110000000000001</v>
      </c>
      <c r="L443" s="180"/>
      <c r="M443" s="180"/>
      <c r="N443" s="180"/>
      <c r="O443" s="180"/>
      <c r="P443" s="180"/>
      <c r="Q443" s="180"/>
      <c r="R443" s="183"/>
      <c r="T443" s="184"/>
      <c r="U443" s="180"/>
      <c r="V443" s="180"/>
      <c r="W443" s="180"/>
      <c r="X443" s="180"/>
      <c r="Y443" s="180"/>
      <c r="Z443" s="180"/>
      <c r="AA443" s="185"/>
      <c r="AT443" s="186" t="s">
        <v>204</v>
      </c>
      <c r="AU443" s="186" t="s">
        <v>112</v>
      </c>
      <c r="AV443" s="11" t="s">
        <v>112</v>
      </c>
      <c r="AW443" s="11" t="s">
        <v>42</v>
      </c>
      <c r="AX443" s="11" t="s">
        <v>85</v>
      </c>
      <c r="AY443" s="186" t="s">
        <v>149</v>
      </c>
    </row>
    <row r="444" spans="2:65" s="10" customFormat="1" ht="22.5" customHeight="1" x14ac:dyDescent="0.3">
      <c r="B444" s="171"/>
      <c r="C444" s="172"/>
      <c r="D444" s="172"/>
      <c r="E444" s="173" t="s">
        <v>21</v>
      </c>
      <c r="F444" s="283" t="s">
        <v>649</v>
      </c>
      <c r="G444" s="284"/>
      <c r="H444" s="284"/>
      <c r="I444" s="284"/>
      <c r="J444" s="172"/>
      <c r="K444" s="174" t="s">
        <v>21</v>
      </c>
      <c r="L444" s="172"/>
      <c r="M444" s="172"/>
      <c r="N444" s="172"/>
      <c r="O444" s="172"/>
      <c r="P444" s="172"/>
      <c r="Q444" s="172"/>
      <c r="R444" s="175"/>
      <c r="T444" s="176"/>
      <c r="U444" s="172"/>
      <c r="V444" s="172"/>
      <c r="W444" s="172"/>
      <c r="X444" s="172"/>
      <c r="Y444" s="172"/>
      <c r="Z444" s="172"/>
      <c r="AA444" s="177"/>
      <c r="AT444" s="178" t="s">
        <v>204</v>
      </c>
      <c r="AU444" s="178" t="s">
        <v>112</v>
      </c>
      <c r="AV444" s="10" t="s">
        <v>23</v>
      </c>
      <c r="AW444" s="10" t="s">
        <v>42</v>
      </c>
      <c r="AX444" s="10" t="s">
        <v>85</v>
      </c>
      <c r="AY444" s="178" t="s">
        <v>149</v>
      </c>
    </row>
    <row r="445" spans="2:65" s="11" customFormat="1" ht="22.5" customHeight="1" x14ac:dyDescent="0.3">
      <c r="B445" s="179"/>
      <c r="C445" s="180"/>
      <c r="D445" s="180"/>
      <c r="E445" s="181" t="s">
        <v>21</v>
      </c>
      <c r="F445" s="281" t="s">
        <v>650</v>
      </c>
      <c r="G445" s="282"/>
      <c r="H445" s="282"/>
      <c r="I445" s="282"/>
      <c r="J445" s="180"/>
      <c r="K445" s="182">
        <v>10.978999999999999</v>
      </c>
      <c r="L445" s="180"/>
      <c r="M445" s="180"/>
      <c r="N445" s="180"/>
      <c r="O445" s="180"/>
      <c r="P445" s="180"/>
      <c r="Q445" s="180"/>
      <c r="R445" s="183"/>
      <c r="T445" s="184"/>
      <c r="U445" s="180"/>
      <c r="V445" s="180"/>
      <c r="W445" s="180"/>
      <c r="X445" s="180"/>
      <c r="Y445" s="180"/>
      <c r="Z445" s="180"/>
      <c r="AA445" s="185"/>
      <c r="AT445" s="186" t="s">
        <v>204</v>
      </c>
      <c r="AU445" s="186" t="s">
        <v>112</v>
      </c>
      <c r="AV445" s="11" t="s">
        <v>112</v>
      </c>
      <c r="AW445" s="11" t="s">
        <v>42</v>
      </c>
      <c r="AX445" s="11" t="s">
        <v>85</v>
      </c>
      <c r="AY445" s="186" t="s">
        <v>149</v>
      </c>
    </row>
    <row r="446" spans="2:65" s="10" customFormat="1" ht="22.5" customHeight="1" x14ac:dyDescent="0.3">
      <c r="B446" s="171"/>
      <c r="C446" s="172"/>
      <c r="D446" s="172"/>
      <c r="E446" s="173" t="s">
        <v>21</v>
      </c>
      <c r="F446" s="283" t="s">
        <v>651</v>
      </c>
      <c r="G446" s="284"/>
      <c r="H446" s="284"/>
      <c r="I446" s="284"/>
      <c r="J446" s="172"/>
      <c r="K446" s="174" t="s">
        <v>21</v>
      </c>
      <c r="L446" s="172"/>
      <c r="M446" s="172"/>
      <c r="N446" s="172"/>
      <c r="O446" s="172"/>
      <c r="P446" s="172"/>
      <c r="Q446" s="172"/>
      <c r="R446" s="175"/>
      <c r="T446" s="176"/>
      <c r="U446" s="172"/>
      <c r="V446" s="172"/>
      <c r="W446" s="172"/>
      <c r="X446" s="172"/>
      <c r="Y446" s="172"/>
      <c r="Z446" s="172"/>
      <c r="AA446" s="177"/>
      <c r="AT446" s="178" t="s">
        <v>204</v>
      </c>
      <c r="AU446" s="178" t="s">
        <v>112</v>
      </c>
      <c r="AV446" s="10" t="s">
        <v>23</v>
      </c>
      <c r="AW446" s="10" t="s">
        <v>42</v>
      </c>
      <c r="AX446" s="10" t="s">
        <v>85</v>
      </c>
      <c r="AY446" s="178" t="s">
        <v>149</v>
      </c>
    </row>
    <row r="447" spans="2:65" s="11" customFormat="1" ht="31.5" customHeight="1" x14ac:dyDescent="0.3">
      <c r="B447" s="179"/>
      <c r="C447" s="180"/>
      <c r="D447" s="180"/>
      <c r="E447" s="181" t="s">
        <v>21</v>
      </c>
      <c r="F447" s="281" t="s">
        <v>652</v>
      </c>
      <c r="G447" s="282"/>
      <c r="H447" s="282"/>
      <c r="I447" s="282"/>
      <c r="J447" s="180"/>
      <c r="K447" s="182">
        <v>11.794</v>
      </c>
      <c r="L447" s="180"/>
      <c r="M447" s="180"/>
      <c r="N447" s="180"/>
      <c r="O447" s="180"/>
      <c r="P447" s="180"/>
      <c r="Q447" s="180"/>
      <c r="R447" s="183"/>
      <c r="T447" s="184"/>
      <c r="U447" s="180"/>
      <c r="V447" s="180"/>
      <c r="W447" s="180"/>
      <c r="X447" s="180"/>
      <c r="Y447" s="180"/>
      <c r="Z447" s="180"/>
      <c r="AA447" s="185"/>
      <c r="AT447" s="186" t="s">
        <v>204</v>
      </c>
      <c r="AU447" s="186" t="s">
        <v>112</v>
      </c>
      <c r="AV447" s="11" t="s">
        <v>112</v>
      </c>
      <c r="AW447" s="11" t="s">
        <v>42</v>
      </c>
      <c r="AX447" s="11" t="s">
        <v>85</v>
      </c>
      <c r="AY447" s="186" t="s">
        <v>149</v>
      </c>
    </row>
    <row r="448" spans="2:65" s="10" customFormat="1" ht="22.5" customHeight="1" x14ac:dyDescent="0.3">
      <c r="B448" s="171"/>
      <c r="C448" s="172"/>
      <c r="D448" s="172"/>
      <c r="E448" s="173" t="s">
        <v>21</v>
      </c>
      <c r="F448" s="283" t="s">
        <v>653</v>
      </c>
      <c r="G448" s="284"/>
      <c r="H448" s="284"/>
      <c r="I448" s="284"/>
      <c r="J448" s="172"/>
      <c r="K448" s="174" t="s">
        <v>21</v>
      </c>
      <c r="L448" s="172"/>
      <c r="M448" s="172"/>
      <c r="N448" s="172"/>
      <c r="O448" s="172"/>
      <c r="P448" s="172"/>
      <c r="Q448" s="172"/>
      <c r="R448" s="175"/>
      <c r="T448" s="176"/>
      <c r="U448" s="172"/>
      <c r="V448" s="172"/>
      <c r="W448" s="172"/>
      <c r="X448" s="172"/>
      <c r="Y448" s="172"/>
      <c r="Z448" s="172"/>
      <c r="AA448" s="177"/>
      <c r="AT448" s="178" t="s">
        <v>204</v>
      </c>
      <c r="AU448" s="178" t="s">
        <v>112</v>
      </c>
      <c r="AV448" s="10" t="s">
        <v>23</v>
      </c>
      <c r="AW448" s="10" t="s">
        <v>42</v>
      </c>
      <c r="AX448" s="10" t="s">
        <v>85</v>
      </c>
      <c r="AY448" s="178" t="s">
        <v>149</v>
      </c>
    </row>
    <row r="449" spans="2:51" s="11" customFormat="1" ht="22.5" customHeight="1" x14ac:dyDescent="0.3">
      <c r="B449" s="179"/>
      <c r="C449" s="180"/>
      <c r="D449" s="180"/>
      <c r="E449" s="181" t="s">
        <v>21</v>
      </c>
      <c r="F449" s="281" t="s">
        <v>654</v>
      </c>
      <c r="G449" s="282"/>
      <c r="H449" s="282"/>
      <c r="I449" s="282"/>
      <c r="J449" s="180"/>
      <c r="K449" s="182">
        <v>2.4689999999999999</v>
      </c>
      <c r="L449" s="180"/>
      <c r="M449" s="180"/>
      <c r="N449" s="180"/>
      <c r="O449" s="180"/>
      <c r="P449" s="180"/>
      <c r="Q449" s="180"/>
      <c r="R449" s="183"/>
      <c r="T449" s="184"/>
      <c r="U449" s="180"/>
      <c r="V449" s="180"/>
      <c r="W449" s="180"/>
      <c r="X449" s="180"/>
      <c r="Y449" s="180"/>
      <c r="Z449" s="180"/>
      <c r="AA449" s="185"/>
      <c r="AT449" s="186" t="s">
        <v>204</v>
      </c>
      <c r="AU449" s="186" t="s">
        <v>112</v>
      </c>
      <c r="AV449" s="11" t="s">
        <v>112</v>
      </c>
      <c r="AW449" s="11" t="s">
        <v>42</v>
      </c>
      <c r="AX449" s="11" t="s">
        <v>85</v>
      </c>
      <c r="AY449" s="186" t="s">
        <v>149</v>
      </c>
    </row>
    <row r="450" spans="2:51" s="10" customFormat="1" ht="22.5" customHeight="1" x14ac:dyDescent="0.3">
      <c r="B450" s="171"/>
      <c r="C450" s="172"/>
      <c r="D450" s="172"/>
      <c r="E450" s="173" t="s">
        <v>21</v>
      </c>
      <c r="F450" s="283" t="s">
        <v>655</v>
      </c>
      <c r="G450" s="284"/>
      <c r="H450" s="284"/>
      <c r="I450" s="284"/>
      <c r="J450" s="172"/>
      <c r="K450" s="174" t="s">
        <v>21</v>
      </c>
      <c r="L450" s="172"/>
      <c r="M450" s="172"/>
      <c r="N450" s="172"/>
      <c r="O450" s="172"/>
      <c r="P450" s="172"/>
      <c r="Q450" s="172"/>
      <c r="R450" s="175"/>
      <c r="T450" s="176"/>
      <c r="U450" s="172"/>
      <c r="V450" s="172"/>
      <c r="W450" s="172"/>
      <c r="X450" s="172"/>
      <c r="Y450" s="172"/>
      <c r="Z450" s="172"/>
      <c r="AA450" s="177"/>
      <c r="AT450" s="178" t="s">
        <v>204</v>
      </c>
      <c r="AU450" s="178" t="s">
        <v>112</v>
      </c>
      <c r="AV450" s="10" t="s">
        <v>23</v>
      </c>
      <c r="AW450" s="10" t="s">
        <v>42</v>
      </c>
      <c r="AX450" s="10" t="s">
        <v>85</v>
      </c>
      <c r="AY450" s="178" t="s">
        <v>149</v>
      </c>
    </row>
    <row r="451" spans="2:51" s="11" customFormat="1" ht="22.5" customHeight="1" x14ac:dyDescent="0.3">
      <c r="B451" s="179"/>
      <c r="C451" s="180"/>
      <c r="D451" s="180"/>
      <c r="E451" s="181" t="s">
        <v>21</v>
      </c>
      <c r="F451" s="281" t="s">
        <v>656</v>
      </c>
      <c r="G451" s="282"/>
      <c r="H451" s="282"/>
      <c r="I451" s="282"/>
      <c r="J451" s="180"/>
      <c r="K451" s="182">
        <v>1.8260000000000001</v>
      </c>
      <c r="L451" s="180"/>
      <c r="M451" s="180"/>
      <c r="N451" s="180"/>
      <c r="O451" s="180"/>
      <c r="P451" s="180"/>
      <c r="Q451" s="180"/>
      <c r="R451" s="183"/>
      <c r="T451" s="184"/>
      <c r="U451" s="180"/>
      <c r="V451" s="180"/>
      <c r="W451" s="180"/>
      <c r="X451" s="180"/>
      <c r="Y451" s="180"/>
      <c r="Z451" s="180"/>
      <c r="AA451" s="185"/>
      <c r="AT451" s="186" t="s">
        <v>204</v>
      </c>
      <c r="AU451" s="186" t="s">
        <v>112</v>
      </c>
      <c r="AV451" s="11" t="s">
        <v>112</v>
      </c>
      <c r="AW451" s="11" t="s">
        <v>42</v>
      </c>
      <c r="AX451" s="11" t="s">
        <v>85</v>
      </c>
      <c r="AY451" s="186" t="s">
        <v>149</v>
      </c>
    </row>
    <row r="452" spans="2:51" s="10" customFormat="1" ht="22.5" customHeight="1" x14ac:dyDescent="0.3">
      <c r="B452" s="171"/>
      <c r="C452" s="172"/>
      <c r="D452" s="172"/>
      <c r="E452" s="173" t="s">
        <v>21</v>
      </c>
      <c r="F452" s="283" t="s">
        <v>657</v>
      </c>
      <c r="G452" s="284"/>
      <c r="H452" s="284"/>
      <c r="I452" s="284"/>
      <c r="J452" s="172"/>
      <c r="K452" s="174" t="s">
        <v>21</v>
      </c>
      <c r="L452" s="172"/>
      <c r="M452" s="172"/>
      <c r="N452" s="172"/>
      <c r="O452" s="172"/>
      <c r="P452" s="172"/>
      <c r="Q452" s="172"/>
      <c r="R452" s="175"/>
      <c r="T452" s="176"/>
      <c r="U452" s="172"/>
      <c r="V452" s="172"/>
      <c r="W452" s="172"/>
      <c r="X452" s="172"/>
      <c r="Y452" s="172"/>
      <c r="Z452" s="172"/>
      <c r="AA452" s="177"/>
      <c r="AT452" s="178" t="s">
        <v>204</v>
      </c>
      <c r="AU452" s="178" t="s">
        <v>112</v>
      </c>
      <c r="AV452" s="10" t="s">
        <v>23</v>
      </c>
      <c r="AW452" s="10" t="s">
        <v>42</v>
      </c>
      <c r="AX452" s="10" t="s">
        <v>85</v>
      </c>
      <c r="AY452" s="178" t="s">
        <v>149</v>
      </c>
    </row>
    <row r="453" spans="2:51" s="11" customFormat="1" ht="22.5" customHeight="1" x14ac:dyDescent="0.3">
      <c r="B453" s="179"/>
      <c r="C453" s="180"/>
      <c r="D453" s="180"/>
      <c r="E453" s="181" t="s">
        <v>21</v>
      </c>
      <c r="F453" s="281" t="s">
        <v>658</v>
      </c>
      <c r="G453" s="282"/>
      <c r="H453" s="282"/>
      <c r="I453" s="282"/>
      <c r="J453" s="180"/>
      <c r="K453" s="182">
        <v>3.0579999999999998</v>
      </c>
      <c r="L453" s="180"/>
      <c r="M453" s="180"/>
      <c r="N453" s="180"/>
      <c r="O453" s="180"/>
      <c r="P453" s="180"/>
      <c r="Q453" s="180"/>
      <c r="R453" s="183"/>
      <c r="T453" s="184"/>
      <c r="U453" s="180"/>
      <c r="V453" s="180"/>
      <c r="W453" s="180"/>
      <c r="X453" s="180"/>
      <c r="Y453" s="180"/>
      <c r="Z453" s="180"/>
      <c r="AA453" s="185"/>
      <c r="AT453" s="186" t="s">
        <v>204</v>
      </c>
      <c r="AU453" s="186" t="s">
        <v>112</v>
      </c>
      <c r="AV453" s="11" t="s">
        <v>112</v>
      </c>
      <c r="AW453" s="11" t="s">
        <v>42</v>
      </c>
      <c r="AX453" s="11" t="s">
        <v>85</v>
      </c>
      <c r="AY453" s="186" t="s">
        <v>149</v>
      </c>
    </row>
    <row r="454" spans="2:51" s="11" customFormat="1" ht="22.5" customHeight="1" x14ac:dyDescent="0.3">
      <c r="B454" s="179"/>
      <c r="C454" s="180"/>
      <c r="D454" s="180"/>
      <c r="E454" s="181" t="s">
        <v>21</v>
      </c>
      <c r="F454" s="281" t="s">
        <v>659</v>
      </c>
      <c r="G454" s="282"/>
      <c r="H454" s="282"/>
      <c r="I454" s="282"/>
      <c r="J454" s="180"/>
      <c r="K454" s="182">
        <v>1.661</v>
      </c>
      <c r="L454" s="180"/>
      <c r="M454" s="180"/>
      <c r="N454" s="180"/>
      <c r="O454" s="180"/>
      <c r="P454" s="180"/>
      <c r="Q454" s="180"/>
      <c r="R454" s="183"/>
      <c r="T454" s="184"/>
      <c r="U454" s="180"/>
      <c r="V454" s="180"/>
      <c r="W454" s="180"/>
      <c r="X454" s="180"/>
      <c r="Y454" s="180"/>
      <c r="Z454" s="180"/>
      <c r="AA454" s="185"/>
      <c r="AT454" s="186" t="s">
        <v>204</v>
      </c>
      <c r="AU454" s="186" t="s">
        <v>112</v>
      </c>
      <c r="AV454" s="11" t="s">
        <v>112</v>
      </c>
      <c r="AW454" s="11" t="s">
        <v>42</v>
      </c>
      <c r="AX454" s="11" t="s">
        <v>85</v>
      </c>
      <c r="AY454" s="186" t="s">
        <v>149</v>
      </c>
    </row>
    <row r="455" spans="2:51" s="10" customFormat="1" ht="22.5" customHeight="1" x14ac:dyDescent="0.3">
      <c r="B455" s="171"/>
      <c r="C455" s="172"/>
      <c r="D455" s="172"/>
      <c r="E455" s="173" t="s">
        <v>21</v>
      </c>
      <c r="F455" s="283" t="s">
        <v>660</v>
      </c>
      <c r="G455" s="284"/>
      <c r="H455" s="284"/>
      <c r="I455" s="284"/>
      <c r="J455" s="172"/>
      <c r="K455" s="174" t="s">
        <v>21</v>
      </c>
      <c r="L455" s="172"/>
      <c r="M455" s="172"/>
      <c r="N455" s="172"/>
      <c r="O455" s="172"/>
      <c r="P455" s="172"/>
      <c r="Q455" s="172"/>
      <c r="R455" s="175"/>
      <c r="T455" s="176"/>
      <c r="U455" s="172"/>
      <c r="V455" s="172"/>
      <c r="W455" s="172"/>
      <c r="X455" s="172"/>
      <c r="Y455" s="172"/>
      <c r="Z455" s="172"/>
      <c r="AA455" s="177"/>
      <c r="AT455" s="178" t="s">
        <v>204</v>
      </c>
      <c r="AU455" s="178" t="s">
        <v>112</v>
      </c>
      <c r="AV455" s="10" t="s">
        <v>23</v>
      </c>
      <c r="AW455" s="10" t="s">
        <v>42</v>
      </c>
      <c r="AX455" s="10" t="s">
        <v>85</v>
      </c>
      <c r="AY455" s="178" t="s">
        <v>149</v>
      </c>
    </row>
    <row r="456" spans="2:51" s="11" customFormat="1" ht="22.5" customHeight="1" x14ac:dyDescent="0.3">
      <c r="B456" s="179"/>
      <c r="C456" s="180"/>
      <c r="D456" s="180"/>
      <c r="E456" s="181" t="s">
        <v>21</v>
      </c>
      <c r="F456" s="281" t="s">
        <v>661</v>
      </c>
      <c r="G456" s="282"/>
      <c r="H456" s="282"/>
      <c r="I456" s="282"/>
      <c r="J456" s="180"/>
      <c r="K456" s="182">
        <v>1.5289999999999999</v>
      </c>
      <c r="L456" s="180"/>
      <c r="M456" s="180"/>
      <c r="N456" s="180"/>
      <c r="O456" s="180"/>
      <c r="P456" s="180"/>
      <c r="Q456" s="180"/>
      <c r="R456" s="183"/>
      <c r="T456" s="184"/>
      <c r="U456" s="180"/>
      <c r="V456" s="180"/>
      <c r="W456" s="180"/>
      <c r="X456" s="180"/>
      <c r="Y456" s="180"/>
      <c r="Z456" s="180"/>
      <c r="AA456" s="185"/>
      <c r="AT456" s="186" t="s">
        <v>204</v>
      </c>
      <c r="AU456" s="186" t="s">
        <v>112</v>
      </c>
      <c r="AV456" s="11" t="s">
        <v>112</v>
      </c>
      <c r="AW456" s="11" t="s">
        <v>42</v>
      </c>
      <c r="AX456" s="11" t="s">
        <v>85</v>
      </c>
      <c r="AY456" s="186" t="s">
        <v>149</v>
      </c>
    </row>
    <row r="457" spans="2:51" s="10" customFormat="1" ht="22.5" customHeight="1" x14ac:dyDescent="0.3">
      <c r="B457" s="171"/>
      <c r="C457" s="172"/>
      <c r="D457" s="172"/>
      <c r="E457" s="173" t="s">
        <v>21</v>
      </c>
      <c r="F457" s="283" t="s">
        <v>662</v>
      </c>
      <c r="G457" s="284"/>
      <c r="H457" s="284"/>
      <c r="I457" s="284"/>
      <c r="J457" s="172"/>
      <c r="K457" s="174" t="s">
        <v>21</v>
      </c>
      <c r="L457" s="172"/>
      <c r="M457" s="172"/>
      <c r="N457" s="172"/>
      <c r="O457" s="172"/>
      <c r="P457" s="172"/>
      <c r="Q457" s="172"/>
      <c r="R457" s="175"/>
      <c r="T457" s="176"/>
      <c r="U457" s="172"/>
      <c r="V457" s="172"/>
      <c r="W457" s="172"/>
      <c r="X457" s="172"/>
      <c r="Y457" s="172"/>
      <c r="Z457" s="172"/>
      <c r="AA457" s="177"/>
      <c r="AT457" s="178" t="s">
        <v>204</v>
      </c>
      <c r="AU457" s="178" t="s">
        <v>112</v>
      </c>
      <c r="AV457" s="10" t="s">
        <v>23</v>
      </c>
      <c r="AW457" s="10" t="s">
        <v>42</v>
      </c>
      <c r="AX457" s="10" t="s">
        <v>85</v>
      </c>
      <c r="AY457" s="178" t="s">
        <v>149</v>
      </c>
    </row>
    <row r="458" spans="2:51" s="11" customFormat="1" ht="22.5" customHeight="1" x14ac:dyDescent="0.3">
      <c r="B458" s="179"/>
      <c r="C458" s="180"/>
      <c r="D458" s="180"/>
      <c r="E458" s="181" t="s">
        <v>21</v>
      </c>
      <c r="F458" s="281" t="s">
        <v>663</v>
      </c>
      <c r="G458" s="282"/>
      <c r="H458" s="282"/>
      <c r="I458" s="282"/>
      <c r="J458" s="180"/>
      <c r="K458" s="182">
        <v>12.9</v>
      </c>
      <c r="L458" s="180"/>
      <c r="M458" s="180"/>
      <c r="N458" s="180"/>
      <c r="O458" s="180"/>
      <c r="P458" s="180"/>
      <c r="Q458" s="180"/>
      <c r="R458" s="183"/>
      <c r="T458" s="184"/>
      <c r="U458" s="180"/>
      <c r="V458" s="180"/>
      <c r="W458" s="180"/>
      <c r="X458" s="180"/>
      <c r="Y458" s="180"/>
      <c r="Z458" s="180"/>
      <c r="AA458" s="185"/>
      <c r="AT458" s="186" t="s">
        <v>204</v>
      </c>
      <c r="AU458" s="186" t="s">
        <v>112</v>
      </c>
      <c r="AV458" s="11" t="s">
        <v>112</v>
      </c>
      <c r="AW458" s="11" t="s">
        <v>42</v>
      </c>
      <c r="AX458" s="11" t="s">
        <v>85</v>
      </c>
      <c r="AY458" s="186" t="s">
        <v>149</v>
      </c>
    </row>
    <row r="459" spans="2:51" s="10" customFormat="1" ht="22.5" customHeight="1" x14ac:dyDescent="0.3">
      <c r="B459" s="171"/>
      <c r="C459" s="172"/>
      <c r="D459" s="172"/>
      <c r="E459" s="173" t="s">
        <v>21</v>
      </c>
      <c r="F459" s="283" t="s">
        <v>664</v>
      </c>
      <c r="G459" s="284"/>
      <c r="H459" s="284"/>
      <c r="I459" s="284"/>
      <c r="J459" s="172"/>
      <c r="K459" s="174" t="s">
        <v>21</v>
      </c>
      <c r="L459" s="172"/>
      <c r="M459" s="172"/>
      <c r="N459" s="172"/>
      <c r="O459" s="172"/>
      <c r="P459" s="172"/>
      <c r="Q459" s="172"/>
      <c r="R459" s="175"/>
      <c r="T459" s="176"/>
      <c r="U459" s="172"/>
      <c r="V459" s="172"/>
      <c r="W459" s="172"/>
      <c r="X459" s="172"/>
      <c r="Y459" s="172"/>
      <c r="Z459" s="172"/>
      <c r="AA459" s="177"/>
      <c r="AT459" s="178" t="s">
        <v>204</v>
      </c>
      <c r="AU459" s="178" t="s">
        <v>112</v>
      </c>
      <c r="AV459" s="10" t="s">
        <v>23</v>
      </c>
      <c r="AW459" s="10" t="s">
        <v>42</v>
      </c>
      <c r="AX459" s="10" t="s">
        <v>85</v>
      </c>
      <c r="AY459" s="178" t="s">
        <v>149</v>
      </c>
    </row>
    <row r="460" spans="2:51" s="11" customFormat="1" ht="22.5" customHeight="1" x14ac:dyDescent="0.3">
      <c r="B460" s="179"/>
      <c r="C460" s="180"/>
      <c r="D460" s="180"/>
      <c r="E460" s="181" t="s">
        <v>21</v>
      </c>
      <c r="F460" s="281" t="s">
        <v>665</v>
      </c>
      <c r="G460" s="282"/>
      <c r="H460" s="282"/>
      <c r="I460" s="282"/>
      <c r="J460" s="180"/>
      <c r="K460" s="182">
        <v>17.632999999999999</v>
      </c>
      <c r="L460" s="180"/>
      <c r="M460" s="180"/>
      <c r="N460" s="180"/>
      <c r="O460" s="180"/>
      <c r="P460" s="180"/>
      <c r="Q460" s="180"/>
      <c r="R460" s="183"/>
      <c r="T460" s="184"/>
      <c r="U460" s="180"/>
      <c r="V460" s="180"/>
      <c r="W460" s="180"/>
      <c r="X460" s="180"/>
      <c r="Y460" s="180"/>
      <c r="Z460" s="180"/>
      <c r="AA460" s="185"/>
      <c r="AT460" s="186" t="s">
        <v>204</v>
      </c>
      <c r="AU460" s="186" t="s">
        <v>112</v>
      </c>
      <c r="AV460" s="11" t="s">
        <v>112</v>
      </c>
      <c r="AW460" s="11" t="s">
        <v>42</v>
      </c>
      <c r="AX460" s="11" t="s">
        <v>85</v>
      </c>
      <c r="AY460" s="186" t="s">
        <v>149</v>
      </c>
    </row>
    <row r="461" spans="2:51" s="10" customFormat="1" ht="22.5" customHeight="1" x14ac:dyDescent="0.3">
      <c r="B461" s="171"/>
      <c r="C461" s="172"/>
      <c r="D461" s="172"/>
      <c r="E461" s="173" t="s">
        <v>21</v>
      </c>
      <c r="F461" s="283" t="s">
        <v>666</v>
      </c>
      <c r="G461" s="284"/>
      <c r="H461" s="284"/>
      <c r="I461" s="284"/>
      <c r="J461" s="172"/>
      <c r="K461" s="174" t="s">
        <v>21</v>
      </c>
      <c r="L461" s="172"/>
      <c r="M461" s="172"/>
      <c r="N461" s="172"/>
      <c r="O461" s="172"/>
      <c r="P461" s="172"/>
      <c r="Q461" s="172"/>
      <c r="R461" s="175"/>
      <c r="T461" s="176"/>
      <c r="U461" s="172"/>
      <c r="V461" s="172"/>
      <c r="W461" s="172"/>
      <c r="X461" s="172"/>
      <c r="Y461" s="172"/>
      <c r="Z461" s="172"/>
      <c r="AA461" s="177"/>
      <c r="AT461" s="178" t="s">
        <v>204</v>
      </c>
      <c r="AU461" s="178" t="s">
        <v>112</v>
      </c>
      <c r="AV461" s="10" t="s">
        <v>23</v>
      </c>
      <c r="AW461" s="10" t="s">
        <v>42</v>
      </c>
      <c r="AX461" s="10" t="s">
        <v>85</v>
      </c>
      <c r="AY461" s="178" t="s">
        <v>149</v>
      </c>
    </row>
    <row r="462" spans="2:51" s="11" customFormat="1" ht="22.5" customHeight="1" x14ac:dyDescent="0.3">
      <c r="B462" s="179"/>
      <c r="C462" s="180"/>
      <c r="D462" s="180"/>
      <c r="E462" s="181" t="s">
        <v>21</v>
      </c>
      <c r="F462" s="281" t="s">
        <v>667</v>
      </c>
      <c r="G462" s="282"/>
      <c r="H462" s="282"/>
      <c r="I462" s="282"/>
      <c r="J462" s="180"/>
      <c r="K462" s="182">
        <v>9.1880000000000006</v>
      </c>
      <c r="L462" s="180"/>
      <c r="M462" s="180"/>
      <c r="N462" s="180"/>
      <c r="O462" s="180"/>
      <c r="P462" s="180"/>
      <c r="Q462" s="180"/>
      <c r="R462" s="183"/>
      <c r="T462" s="184"/>
      <c r="U462" s="180"/>
      <c r="V462" s="180"/>
      <c r="W462" s="180"/>
      <c r="X462" s="180"/>
      <c r="Y462" s="180"/>
      <c r="Z462" s="180"/>
      <c r="AA462" s="185"/>
      <c r="AT462" s="186" t="s">
        <v>204</v>
      </c>
      <c r="AU462" s="186" t="s">
        <v>112</v>
      </c>
      <c r="AV462" s="11" t="s">
        <v>112</v>
      </c>
      <c r="AW462" s="11" t="s">
        <v>42</v>
      </c>
      <c r="AX462" s="11" t="s">
        <v>85</v>
      </c>
      <c r="AY462" s="186" t="s">
        <v>149</v>
      </c>
    </row>
    <row r="463" spans="2:51" s="10" customFormat="1" ht="22.5" customHeight="1" x14ac:dyDescent="0.3">
      <c r="B463" s="171"/>
      <c r="C463" s="172"/>
      <c r="D463" s="172"/>
      <c r="E463" s="173" t="s">
        <v>21</v>
      </c>
      <c r="F463" s="283" t="s">
        <v>668</v>
      </c>
      <c r="G463" s="284"/>
      <c r="H463" s="284"/>
      <c r="I463" s="284"/>
      <c r="J463" s="172"/>
      <c r="K463" s="174" t="s">
        <v>21</v>
      </c>
      <c r="L463" s="172"/>
      <c r="M463" s="172"/>
      <c r="N463" s="172"/>
      <c r="O463" s="172"/>
      <c r="P463" s="172"/>
      <c r="Q463" s="172"/>
      <c r="R463" s="175"/>
      <c r="T463" s="176"/>
      <c r="U463" s="172"/>
      <c r="V463" s="172"/>
      <c r="W463" s="172"/>
      <c r="X463" s="172"/>
      <c r="Y463" s="172"/>
      <c r="Z463" s="172"/>
      <c r="AA463" s="177"/>
      <c r="AT463" s="178" t="s">
        <v>204</v>
      </c>
      <c r="AU463" s="178" t="s">
        <v>112</v>
      </c>
      <c r="AV463" s="10" t="s">
        <v>23</v>
      </c>
      <c r="AW463" s="10" t="s">
        <v>42</v>
      </c>
      <c r="AX463" s="10" t="s">
        <v>85</v>
      </c>
      <c r="AY463" s="178" t="s">
        <v>149</v>
      </c>
    </row>
    <row r="464" spans="2:51" s="11" customFormat="1" ht="22.5" customHeight="1" x14ac:dyDescent="0.3">
      <c r="B464" s="179"/>
      <c r="C464" s="180"/>
      <c r="D464" s="180"/>
      <c r="E464" s="181" t="s">
        <v>21</v>
      </c>
      <c r="F464" s="281" t="s">
        <v>669</v>
      </c>
      <c r="G464" s="282"/>
      <c r="H464" s="282"/>
      <c r="I464" s="282"/>
      <c r="J464" s="180"/>
      <c r="K464" s="182">
        <v>19.361000000000001</v>
      </c>
      <c r="L464" s="180"/>
      <c r="M464" s="180"/>
      <c r="N464" s="180"/>
      <c r="O464" s="180"/>
      <c r="P464" s="180"/>
      <c r="Q464" s="180"/>
      <c r="R464" s="183"/>
      <c r="T464" s="184"/>
      <c r="U464" s="180"/>
      <c r="V464" s="180"/>
      <c r="W464" s="180"/>
      <c r="X464" s="180"/>
      <c r="Y464" s="180"/>
      <c r="Z464" s="180"/>
      <c r="AA464" s="185"/>
      <c r="AT464" s="186" t="s">
        <v>204</v>
      </c>
      <c r="AU464" s="186" t="s">
        <v>112</v>
      </c>
      <c r="AV464" s="11" t="s">
        <v>112</v>
      </c>
      <c r="AW464" s="11" t="s">
        <v>42</v>
      </c>
      <c r="AX464" s="11" t="s">
        <v>85</v>
      </c>
      <c r="AY464" s="186" t="s">
        <v>149</v>
      </c>
    </row>
    <row r="465" spans="2:51" s="10" customFormat="1" ht="22.5" customHeight="1" x14ac:dyDescent="0.3">
      <c r="B465" s="171"/>
      <c r="C465" s="172"/>
      <c r="D465" s="172"/>
      <c r="E465" s="173" t="s">
        <v>21</v>
      </c>
      <c r="F465" s="283" t="s">
        <v>670</v>
      </c>
      <c r="G465" s="284"/>
      <c r="H465" s="284"/>
      <c r="I465" s="284"/>
      <c r="J465" s="172"/>
      <c r="K465" s="174" t="s">
        <v>21</v>
      </c>
      <c r="L465" s="172"/>
      <c r="M465" s="172"/>
      <c r="N465" s="172"/>
      <c r="O465" s="172"/>
      <c r="P465" s="172"/>
      <c r="Q465" s="172"/>
      <c r="R465" s="175"/>
      <c r="T465" s="176"/>
      <c r="U465" s="172"/>
      <c r="V465" s="172"/>
      <c r="W465" s="172"/>
      <c r="X465" s="172"/>
      <c r="Y465" s="172"/>
      <c r="Z465" s="172"/>
      <c r="AA465" s="177"/>
      <c r="AT465" s="178" t="s">
        <v>204</v>
      </c>
      <c r="AU465" s="178" t="s">
        <v>112</v>
      </c>
      <c r="AV465" s="10" t="s">
        <v>23</v>
      </c>
      <c r="AW465" s="10" t="s">
        <v>42</v>
      </c>
      <c r="AX465" s="10" t="s">
        <v>85</v>
      </c>
      <c r="AY465" s="178" t="s">
        <v>149</v>
      </c>
    </row>
    <row r="466" spans="2:51" s="11" customFormat="1" ht="22.5" customHeight="1" x14ac:dyDescent="0.3">
      <c r="B466" s="179"/>
      <c r="C466" s="180"/>
      <c r="D466" s="180"/>
      <c r="E466" s="181" t="s">
        <v>21</v>
      </c>
      <c r="F466" s="281" t="s">
        <v>671</v>
      </c>
      <c r="G466" s="282"/>
      <c r="H466" s="282"/>
      <c r="I466" s="282"/>
      <c r="J466" s="180"/>
      <c r="K466" s="182">
        <v>19.236999999999998</v>
      </c>
      <c r="L466" s="180"/>
      <c r="M466" s="180"/>
      <c r="N466" s="180"/>
      <c r="O466" s="180"/>
      <c r="P466" s="180"/>
      <c r="Q466" s="180"/>
      <c r="R466" s="183"/>
      <c r="T466" s="184"/>
      <c r="U466" s="180"/>
      <c r="V466" s="180"/>
      <c r="W466" s="180"/>
      <c r="X466" s="180"/>
      <c r="Y466" s="180"/>
      <c r="Z466" s="180"/>
      <c r="AA466" s="185"/>
      <c r="AT466" s="186" t="s">
        <v>204</v>
      </c>
      <c r="AU466" s="186" t="s">
        <v>112</v>
      </c>
      <c r="AV466" s="11" t="s">
        <v>112</v>
      </c>
      <c r="AW466" s="11" t="s">
        <v>42</v>
      </c>
      <c r="AX466" s="11" t="s">
        <v>85</v>
      </c>
      <c r="AY466" s="186" t="s">
        <v>149</v>
      </c>
    </row>
    <row r="467" spans="2:51" s="10" customFormat="1" ht="22.5" customHeight="1" x14ac:dyDescent="0.3">
      <c r="B467" s="171"/>
      <c r="C467" s="172"/>
      <c r="D467" s="172"/>
      <c r="E467" s="173" t="s">
        <v>21</v>
      </c>
      <c r="F467" s="283" t="s">
        <v>672</v>
      </c>
      <c r="G467" s="284"/>
      <c r="H467" s="284"/>
      <c r="I467" s="284"/>
      <c r="J467" s="172"/>
      <c r="K467" s="174" t="s">
        <v>21</v>
      </c>
      <c r="L467" s="172"/>
      <c r="M467" s="172"/>
      <c r="N467" s="172"/>
      <c r="O467" s="172"/>
      <c r="P467" s="172"/>
      <c r="Q467" s="172"/>
      <c r="R467" s="175"/>
      <c r="T467" s="176"/>
      <c r="U467" s="172"/>
      <c r="V467" s="172"/>
      <c r="W467" s="172"/>
      <c r="X467" s="172"/>
      <c r="Y467" s="172"/>
      <c r="Z467" s="172"/>
      <c r="AA467" s="177"/>
      <c r="AT467" s="178" t="s">
        <v>204</v>
      </c>
      <c r="AU467" s="178" t="s">
        <v>112</v>
      </c>
      <c r="AV467" s="10" t="s">
        <v>23</v>
      </c>
      <c r="AW467" s="10" t="s">
        <v>42</v>
      </c>
      <c r="AX467" s="10" t="s">
        <v>85</v>
      </c>
      <c r="AY467" s="178" t="s">
        <v>149</v>
      </c>
    </row>
    <row r="468" spans="2:51" s="11" customFormat="1" ht="22.5" customHeight="1" x14ac:dyDescent="0.3">
      <c r="B468" s="179"/>
      <c r="C468" s="180"/>
      <c r="D468" s="180"/>
      <c r="E468" s="181" t="s">
        <v>21</v>
      </c>
      <c r="F468" s="281" t="s">
        <v>673</v>
      </c>
      <c r="G468" s="282"/>
      <c r="H468" s="282"/>
      <c r="I468" s="282"/>
      <c r="J468" s="180"/>
      <c r="K468" s="182">
        <v>18.911999999999999</v>
      </c>
      <c r="L468" s="180"/>
      <c r="M468" s="180"/>
      <c r="N468" s="180"/>
      <c r="O468" s="180"/>
      <c r="P468" s="180"/>
      <c r="Q468" s="180"/>
      <c r="R468" s="183"/>
      <c r="T468" s="184"/>
      <c r="U468" s="180"/>
      <c r="V468" s="180"/>
      <c r="W468" s="180"/>
      <c r="X468" s="180"/>
      <c r="Y468" s="180"/>
      <c r="Z468" s="180"/>
      <c r="AA468" s="185"/>
      <c r="AT468" s="186" t="s">
        <v>204</v>
      </c>
      <c r="AU468" s="186" t="s">
        <v>112</v>
      </c>
      <c r="AV468" s="11" t="s">
        <v>112</v>
      </c>
      <c r="AW468" s="11" t="s">
        <v>42</v>
      </c>
      <c r="AX468" s="11" t="s">
        <v>85</v>
      </c>
      <c r="AY468" s="186" t="s">
        <v>149</v>
      </c>
    </row>
    <row r="469" spans="2:51" s="10" customFormat="1" ht="22.5" customHeight="1" x14ac:dyDescent="0.3">
      <c r="B469" s="171"/>
      <c r="C469" s="172"/>
      <c r="D469" s="172"/>
      <c r="E469" s="173" t="s">
        <v>21</v>
      </c>
      <c r="F469" s="283" t="s">
        <v>674</v>
      </c>
      <c r="G469" s="284"/>
      <c r="H469" s="284"/>
      <c r="I469" s="284"/>
      <c r="J469" s="172"/>
      <c r="K469" s="174" t="s">
        <v>21</v>
      </c>
      <c r="L469" s="172"/>
      <c r="M469" s="172"/>
      <c r="N469" s="172"/>
      <c r="O469" s="172"/>
      <c r="P469" s="172"/>
      <c r="Q469" s="172"/>
      <c r="R469" s="175"/>
      <c r="T469" s="176"/>
      <c r="U469" s="172"/>
      <c r="V469" s="172"/>
      <c r="W469" s="172"/>
      <c r="X469" s="172"/>
      <c r="Y469" s="172"/>
      <c r="Z469" s="172"/>
      <c r="AA469" s="177"/>
      <c r="AT469" s="178" t="s">
        <v>204</v>
      </c>
      <c r="AU469" s="178" t="s">
        <v>112</v>
      </c>
      <c r="AV469" s="10" t="s">
        <v>23</v>
      </c>
      <c r="AW469" s="10" t="s">
        <v>42</v>
      </c>
      <c r="AX469" s="10" t="s">
        <v>85</v>
      </c>
      <c r="AY469" s="178" t="s">
        <v>149</v>
      </c>
    </row>
    <row r="470" spans="2:51" s="11" customFormat="1" ht="22.5" customHeight="1" x14ac:dyDescent="0.3">
      <c r="B470" s="179"/>
      <c r="C470" s="180"/>
      <c r="D470" s="180"/>
      <c r="E470" s="181" t="s">
        <v>21</v>
      </c>
      <c r="F470" s="281" t="s">
        <v>675</v>
      </c>
      <c r="G470" s="282"/>
      <c r="H470" s="282"/>
      <c r="I470" s="282"/>
      <c r="J470" s="180"/>
      <c r="K470" s="182">
        <v>8.3130000000000006</v>
      </c>
      <c r="L470" s="180"/>
      <c r="M470" s="180"/>
      <c r="N470" s="180"/>
      <c r="O470" s="180"/>
      <c r="P470" s="180"/>
      <c r="Q470" s="180"/>
      <c r="R470" s="183"/>
      <c r="T470" s="184"/>
      <c r="U470" s="180"/>
      <c r="V470" s="180"/>
      <c r="W470" s="180"/>
      <c r="X470" s="180"/>
      <c r="Y470" s="180"/>
      <c r="Z470" s="180"/>
      <c r="AA470" s="185"/>
      <c r="AT470" s="186" t="s">
        <v>204</v>
      </c>
      <c r="AU470" s="186" t="s">
        <v>112</v>
      </c>
      <c r="AV470" s="11" t="s">
        <v>112</v>
      </c>
      <c r="AW470" s="11" t="s">
        <v>42</v>
      </c>
      <c r="AX470" s="11" t="s">
        <v>85</v>
      </c>
      <c r="AY470" s="186" t="s">
        <v>149</v>
      </c>
    </row>
    <row r="471" spans="2:51" s="10" customFormat="1" ht="22.5" customHeight="1" x14ac:dyDescent="0.3">
      <c r="B471" s="171"/>
      <c r="C471" s="172"/>
      <c r="D471" s="172"/>
      <c r="E471" s="173" t="s">
        <v>21</v>
      </c>
      <c r="F471" s="283" t="s">
        <v>676</v>
      </c>
      <c r="G471" s="284"/>
      <c r="H471" s="284"/>
      <c r="I471" s="284"/>
      <c r="J471" s="172"/>
      <c r="K471" s="174" t="s">
        <v>21</v>
      </c>
      <c r="L471" s="172"/>
      <c r="M471" s="172"/>
      <c r="N471" s="172"/>
      <c r="O471" s="172"/>
      <c r="P471" s="172"/>
      <c r="Q471" s="172"/>
      <c r="R471" s="175"/>
      <c r="T471" s="176"/>
      <c r="U471" s="172"/>
      <c r="V471" s="172"/>
      <c r="W471" s="172"/>
      <c r="X471" s="172"/>
      <c r="Y471" s="172"/>
      <c r="Z471" s="172"/>
      <c r="AA471" s="177"/>
      <c r="AT471" s="178" t="s">
        <v>204</v>
      </c>
      <c r="AU471" s="178" t="s">
        <v>112</v>
      </c>
      <c r="AV471" s="10" t="s">
        <v>23</v>
      </c>
      <c r="AW471" s="10" t="s">
        <v>42</v>
      </c>
      <c r="AX471" s="10" t="s">
        <v>85</v>
      </c>
      <c r="AY471" s="178" t="s">
        <v>149</v>
      </c>
    </row>
    <row r="472" spans="2:51" s="11" customFormat="1" ht="22.5" customHeight="1" x14ac:dyDescent="0.3">
      <c r="B472" s="179"/>
      <c r="C472" s="180"/>
      <c r="D472" s="180"/>
      <c r="E472" s="181" t="s">
        <v>21</v>
      </c>
      <c r="F472" s="281" t="s">
        <v>677</v>
      </c>
      <c r="G472" s="282"/>
      <c r="H472" s="282"/>
      <c r="I472" s="282"/>
      <c r="J472" s="180"/>
      <c r="K472" s="182">
        <v>10.302</v>
      </c>
      <c r="L472" s="180"/>
      <c r="M472" s="180"/>
      <c r="N472" s="180"/>
      <c r="O472" s="180"/>
      <c r="P472" s="180"/>
      <c r="Q472" s="180"/>
      <c r="R472" s="183"/>
      <c r="T472" s="184"/>
      <c r="U472" s="180"/>
      <c r="V472" s="180"/>
      <c r="W472" s="180"/>
      <c r="X472" s="180"/>
      <c r="Y472" s="180"/>
      <c r="Z472" s="180"/>
      <c r="AA472" s="185"/>
      <c r="AT472" s="186" t="s">
        <v>204</v>
      </c>
      <c r="AU472" s="186" t="s">
        <v>112</v>
      </c>
      <c r="AV472" s="11" t="s">
        <v>112</v>
      </c>
      <c r="AW472" s="11" t="s">
        <v>42</v>
      </c>
      <c r="AX472" s="11" t="s">
        <v>85</v>
      </c>
      <c r="AY472" s="186" t="s">
        <v>149</v>
      </c>
    </row>
    <row r="473" spans="2:51" s="10" customFormat="1" ht="22.5" customHeight="1" x14ac:dyDescent="0.3">
      <c r="B473" s="171"/>
      <c r="C473" s="172"/>
      <c r="D473" s="172"/>
      <c r="E473" s="173" t="s">
        <v>21</v>
      </c>
      <c r="F473" s="283" t="s">
        <v>678</v>
      </c>
      <c r="G473" s="284"/>
      <c r="H473" s="284"/>
      <c r="I473" s="284"/>
      <c r="J473" s="172"/>
      <c r="K473" s="174" t="s">
        <v>21</v>
      </c>
      <c r="L473" s="172"/>
      <c r="M473" s="172"/>
      <c r="N473" s="172"/>
      <c r="O473" s="172"/>
      <c r="P473" s="172"/>
      <c r="Q473" s="172"/>
      <c r="R473" s="175"/>
      <c r="T473" s="176"/>
      <c r="U473" s="172"/>
      <c r="V473" s="172"/>
      <c r="W473" s="172"/>
      <c r="X473" s="172"/>
      <c r="Y473" s="172"/>
      <c r="Z473" s="172"/>
      <c r="AA473" s="177"/>
      <c r="AT473" s="178" t="s">
        <v>204</v>
      </c>
      <c r="AU473" s="178" t="s">
        <v>112</v>
      </c>
      <c r="AV473" s="10" t="s">
        <v>23</v>
      </c>
      <c r="AW473" s="10" t="s">
        <v>42</v>
      </c>
      <c r="AX473" s="10" t="s">
        <v>85</v>
      </c>
      <c r="AY473" s="178" t="s">
        <v>149</v>
      </c>
    </row>
    <row r="474" spans="2:51" s="11" customFormat="1" ht="22.5" customHeight="1" x14ac:dyDescent="0.3">
      <c r="B474" s="179"/>
      <c r="C474" s="180"/>
      <c r="D474" s="180"/>
      <c r="E474" s="181" t="s">
        <v>21</v>
      </c>
      <c r="F474" s="281" t="s">
        <v>679</v>
      </c>
      <c r="G474" s="282"/>
      <c r="H474" s="282"/>
      <c r="I474" s="282"/>
      <c r="J474" s="180"/>
      <c r="K474" s="182">
        <v>5.2619999999999996</v>
      </c>
      <c r="L474" s="180"/>
      <c r="M474" s="180"/>
      <c r="N474" s="180"/>
      <c r="O474" s="180"/>
      <c r="P474" s="180"/>
      <c r="Q474" s="180"/>
      <c r="R474" s="183"/>
      <c r="T474" s="184"/>
      <c r="U474" s="180"/>
      <c r="V474" s="180"/>
      <c r="W474" s="180"/>
      <c r="X474" s="180"/>
      <c r="Y474" s="180"/>
      <c r="Z474" s="180"/>
      <c r="AA474" s="185"/>
      <c r="AT474" s="186" t="s">
        <v>204</v>
      </c>
      <c r="AU474" s="186" t="s">
        <v>112</v>
      </c>
      <c r="AV474" s="11" t="s">
        <v>112</v>
      </c>
      <c r="AW474" s="11" t="s">
        <v>42</v>
      </c>
      <c r="AX474" s="11" t="s">
        <v>85</v>
      </c>
      <c r="AY474" s="186" t="s">
        <v>149</v>
      </c>
    </row>
    <row r="475" spans="2:51" s="10" customFormat="1" ht="22.5" customHeight="1" x14ac:dyDescent="0.3">
      <c r="B475" s="171"/>
      <c r="C475" s="172"/>
      <c r="D475" s="172"/>
      <c r="E475" s="173" t="s">
        <v>21</v>
      </c>
      <c r="F475" s="283" t="s">
        <v>680</v>
      </c>
      <c r="G475" s="284"/>
      <c r="H475" s="284"/>
      <c r="I475" s="284"/>
      <c r="J475" s="172"/>
      <c r="K475" s="174" t="s">
        <v>21</v>
      </c>
      <c r="L475" s="172"/>
      <c r="M475" s="172"/>
      <c r="N475" s="172"/>
      <c r="O475" s="172"/>
      <c r="P475" s="172"/>
      <c r="Q475" s="172"/>
      <c r="R475" s="175"/>
      <c r="T475" s="176"/>
      <c r="U475" s="172"/>
      <c r="V475" s="172"/>
      <c r="W475" s="172"/>
      <c r="X475" s="172"/>
      <c r="Y475" s="172"/>
      <c r="Z475" s="172"/>
      <c r="AA475" s="177"/>
      <c r="AT475" s="178" t="s">
        <v>204</v>
      </c>
      <c r="AU475" s="178" t="s">
        <v>112</v>
      </c>
      <c r="AV475" s="10" t="s">
        <v>23</v>
      </c>
      <c r="AW475" s="10" t="s">
        <v>42</v>
      </c>
      <c r="AX475" s="10" t="s">
        <v>85</v>
      </c>
      <c r="AY475" s="178" t="s">
        <v>149</v>
      </c>
    </row>
    <row r="476" spans="2:51" s="11" customFormat="1" ht="22.5" customHeight="1" x14ac:dyDescent="0.3">
      <c r="B476" s="179"/>
      <c r="C476" s="180"/>
      <c r="D476" s="180"/>
      <c r="E476" s="181" t="s">
        <v>21</v>
      </c>
      <c r="F476" s="281" t="s">
        <v>681</v>
      </c>
      <c r="G476" s="282"/>
      <c r="H476" s="282"/>
      <c r="I476" s="282"/>
      <c r="J476" s="180"/>
      <c r="K476" s="182">
        <v>5.4249999999999998</v>
      </c>
      <c r="L476" s="180"/>
      <c r="M476" s="180"/>
      <c r="N476" s="180"/>
      <c r="O476" s="180"/>
      <c r="P476" s="180"/>
      <c r="Q476" s="180"/>
      <c r="R476" s="183"/>
      <c r="T476" s="184"/>
      <c r="U476" s="180"/>
      <c r="V476" s="180"/>
      <c r="W476" s="180"/>
      <c r="X476" s="180"/>
      <c r="Y476" s="180"/>
      <c r="Z476" s="180"/>
      <c r="AA476" s="185"/>
      <c r="AT476" s="186" t="s">
        <v>204</v>
      </c>
      <c r="AU476" s="186" t="s">
        <v>112</v>
      </c>
      <c r="AV476" s="11" t="s">
        <v>112</v>
      </c>
      <c r="AW476" s="11" t="s">
        <v>42</v>
      </c>
      <c r="AX476" s="11" t="s">
        <v>85</v>
      </c>
      <c r="AY476" s="186" t="s">
        <v>149</v>
      </c>
    </row>
    <row r="477" spans="2:51" s="10" customFormat="1" ht="22.5" customHeight="1" x14ac:dyDescent="0.3">
      <c r="B477" s="171"/>
      <c r="C477" s="172"/>
      <c r="D477" s="172"/>
      <c r="E477" s="173" t="s">
        <v>21</v>
      </c>
      <c r="F477" s="283" t="s">
        <v>682</v>
      </c>
      <c r="G477" s="284"/>
      <c r="H477" s="284"/>
      <c r="I477" s="284"/>
      <c r="J477" s="172"/>
      <c r="K477" s="174" t="s">
        <v>21</v>
      </c>
      <c r="L477" s="172"/>
      <c r="M477" s="172"/>
      <c r="N477" s="172"/>
      <c r="O477" s="172"/>
      <c r="P477" s="172"/>
      <c r="Q477" s="172"/>
      <c r="R477" s="175"/>
      <c r="T477" s="176"/>
      <c r="U477" s="172"/>
      <c r="V477" s="172"/>
      <c r="W477" s="172"/>
      <c r="X477" s="172"/>
      <c r="Y477" s="172"/>
      <c r="Z477" s="172"/>
      <c r="AA477" s="177"/>
      <c r="AT477" s="178" t="s">
        <v>204</v>
      </c>
      <c r="AU477" s="178" t="s">
        <v>112</v>
      </c>
      <c r="AV477" s="10" t="s">
        <v>23</v>
      </c>
      <c r="AW477" s="10" t="s">
        <v>42</v>
      </c>
      <c r="AX477" s="10" t="s">
        <v>85</v>
      </c>
      <c r="AY477" s="178" t="s">
        <v>149</v>
      </c>
    </row>
    <row r="478" spans="2:51" s="11" customFormat="1" ht="22.5" customHeight="1" x14ac:dyDescent="0.3">
      <c r="B478" s="179"/>
      <c r="C478" s="180"/>
      <c r="D478" s="180"/>
      <c r="E478" s="181" t="s">
        <v>21</v>
      </c>
      <c r="F478" s="281" t="s">
        <v>683</v>
      </c>
      <c r="G478" s="282"/>
      <c r="H478" s="282"/>
      <c r="I478" s="282"/>
      <c r="J478" s="180"/>
      <c r="K478" s="182">
        <v>11.6</v>
      </c>
      <c r="L478" s="180"/>
      <c r="M478" s="180"/>
      <c r="N478" s="180"/>
      <c r="O478" s="180"/>
      <c r="P478" s="180"/>
      <c r="Q478" s="180"/>
      <c r="R478" s="183"/>
      <c r="T478" s="184"/>
      <c r="U478" s="180"/>
      <c r="V478" s="180"/>
      <c r="W478" s="180"/>
      <c r="X478" s="180"/>
      <c r="Y478" s="180"/>
      <c r="Z478" s="180"/>
      <c r="AA478" s="185"/>
      <c r="AT478" s="186" t="s">
        <v>204</v>
      </c>
      <c r="AU478" s="186" t="s">
        <v>112</v>
      </c>
      <c r="AV478" s="11" t="s">
        <v>112</v>
      </c>
      <c r="AW478" s="11" t="s">
        <v>42</v>
      </c>
      <c r="AX478" s="11" t="s">
        <v>85</v>
      </c>
      <c r="AY478" s="186" t="s">
        <v>149</v>
      </c>
    </row>
    <row r="479" spans="2:51" s="10" customFormat="1" ht="22.5" customHeight="1" x14ac:dyDescent="0.3">
      <c r="B479" s="171"/>
      <c r="C479" s="172"/>
      <c r="D479" s="172"/>
      <c r="E479" s="173" t="s">
        <v>21</v>
      </c>
      <c r="F479" s="283" t="s">
        <v>684</v>
      </c>
      <c r="G479" s="284"/>
      <c r="H479" s="284"/>
      <c r="I479" s="284"/>
      <c r="J479" s="172"/>
      <c r="K479" s="174" t="s">
        <v>21</v>
      </c>
      <c r="L479" s="172"/>
      <c r="M479" s="172"/>
      <c r="N479" s="172"/>
      <c r="O479" s="172"/>
      <c r="P479" s="172"/>
      <c r="Q479" s="172"/>
      <c r="R479" s="175"/>
      <c r="T479" s="176"/>
      <c r="U479" s="172"/>
      <c r="V479" s="172"/>
      <c r="W479" s="172"/>
      <c r="X479" s="172"/>
      <c r="Y479" s="172"/>
      <c r="Z479" s="172"/>
      <c r="AA479" s="177"/>
      <c r="AT479" s="178" t="s">
        <v>204</v>
      </c>
      <c r="AU479" s="178" t="s">
        <v>112</v>
      </c>
      <c r="AV479" s="10" t="s">
        <v>23</v>
      </c>
      <c r="AW479" s="10" t="s">
        <v>42</v>
      </c>
      <c r="AX479" s="10" t="s">
        <v>85</v>
      </c>
      <c r="AY479" s="178" t="s">
        <v>149</v>
      </c>
    </row>
    <row r="480" spans="2:51" s="11" customFormat="1" ht="31.5" customHeight="1" x14ac:dyDescent="0.3">
      <c r="B480" s="179"/>
      <c r="C480" s="180"/>
      <c r="D480" s="180"/>
      <c r="E480" s="181" t="s">
        <v>21</v>
      </c>
      <c r="F480" s="281" t="s">
        <v>685</v>
      </c>
      <c r="G480" s="282"/>
      <c r="H480" s="282"/>
      <c r="I480" s="282"/>
      <c r="J480" s="180"/>
      <c r="K480" s="182">
        <v>25.154</v>
      </c>
      <c r="L480" s="180"/>
      <c r="M480" s="180"/>
      <c r="N480" s="180"/>
      <c r="O480" s="180"/>
      <c r="P480" s="180"/>
      <c r="Q480" s="180"/>
      <c r="R480" s="183"/>
      <c r="T480" s="184"/>
      <c r="U480" s="180"/>
      <c r="V480" s="180"/>
      <c r="W480" s="180"/>
      <c r="X480" s="180"/>
      <c r="Y480" s="180"/>
      <c r="Z480" s="180"/>
      <c r="AA480" s="185"/>
      <c r="AT480" s="186" t="s">
        <v>204</v>
      </c>
      <c r="AU480" s="186" t="s">
        <v>112</v>
      </c>
      <c r="AV480" s="11" t="s">
        <v>112</v>
      </c>
      <c r="AW480" s="11" t="s">
        <v>42</v>
      </c>
      <c r="AX480" s="11" t="s">
        <v>85</v>
      </c>
      <c r="AY480" s="186" t="s">
        <v>149</v>
      </c>
    </row>
    <row r="481" spans="2:51" s="10" customFormat="1" ht="22.5" customHeight="1" x14ac:dyDescent="0.3">
      <c r="B481" s="171"/>
      <c r="C481" s="172"/>
      <c r="D481" s="172"/>
      <c r="E481" s="173" t="s">
        <v>21</v>
      </c>
      <c r="F481" s="283" t="s">
        <v>686</v>
      </c>
      <c r="G481" s="284"/>
      <c r="H481" s="284"/>
      <c r="I481" s="284"/>
      <c r="J481" s="172"/>
      <c r="K481" s="174" t="s">
        <v>21</v>
      </c>
      <c r="L481" s="172"/>
      <c r="M481" s="172"/>
      <c r="N481" s="172"/>
      <c r="O481" s="172"/>
      <c r="P481" s="172"/>
      <c r="Q481" s="172"/>
      <c r="R481" s="175"/>
      <c r="T481" s="176"/>
      <c r="U481" s="172"/>
      <c r="V481" s="172"/>
      <c r="W481" s="172"/>
      <c r="X481" s="172"/>
      <c r="Y481" s="172"/>
      <c r="Z481" s="172"/>
      <c r="AA481" s="177"/>
      <c r="AT481" s="178" t="s">
        <v>204</v>
      </c>
      <c r="AU481" s="178" t="s">
        <v>112</v>
      </c>
      <c r="AV481" s="10" t="s">
        <v>23</v>
      </c>
      <c r="AW481" s="10" t="s">
        <v>42</v>
      </c>
      <c r="AX481" s="10" t="s">
        <v>85</v>
      </c>
      <c r="AY481" s="178" t="s">
        <v>149</v>
      </c>
    </row>
    <row r="482" spans="2:51" s="11" customFormat="1" ht="22.5" customHeight="1" x14ac:dyDescent="0.3">
      <c r="B482" s="179"/>
      <c r="C482" s="180"/>
      <c r="D482" s="180"/>
      <c r="E482" s="181" t="s">
        <v>21</v>
      </c>
      <c r="F482" s="281" t="s">
        <v>687</v>
      </c>
      <c r="G482" s="282"/>
      <c r="H482" s="282"/>
      <c r="I482" s="282"/>
      <c r="J482" s="180"/>
      <c r="K482" s="182">
        <v>4.4530000000000003</v>
      </c>
      <c r="L482" s="180"/>
      <c r="M482" s="180"/>
      <c r="N482" s="180"/>
      <c r="O482" s="180"/>
      <c r="P482" s="180"/>
      <c r="Q482" s="180"/>
      <c r="R482" s="183"/>
      <c r="T482" s="184"/>
      <c r="U482" s="180"/>
      <c r="V482" s="180"/>
      <c r="W482" s="180"/>
      <c r="X482" s="180"/>
      <c r="Y482" s="180"/>
      <c r="Z482" s="180"/>
      <c r="AA482" s="185"/>
      <c r="AT482" s="186" t="s">
        <v>204</v>
      </c>
      <c r="AU482" s="186" t="s">
        <v>112</v>
      </c>
      <c r="AV482" s="11" t="s">
        <v>112</v>
      </c>
      <c r="AW482" s="11" t="s">
        <v>42</v>
      </c>
      <c r="AX482" s="11" t="s">
        <v>85</v>
      </c>
      <c r="AY482" s="186" t="s">
        <v>149</v>
      </c>
    </row>
    <row r="483" spans="2:51" s="10" customFormat="1" ht="22.5" customHeight="1" x14ac:dyDescent="0.3">
      <c r="B483" s="171"/>
      <c r="C483" s="172"/>
      <c r="D483" s="172"/>
      <c r="E483" s="173" t="s">
        <v>21</v>
      </c>
      <c r="F483" s="283" t="s">
        <v>688</v>
      </c>
      <c r="G483" s="284"/>
      <c r="H483" s="284"/>
      <c r="I483" s="284"/>
      <c r="J483" s="172"/>
      <c r="K483" s="174" t="s">
        <v>21</v>
      </c>
      <c r="L483" s="172"/>
      <c r="M483" s="172"/>
      <c r="N483" s="172"/>
      <c r="O483" s="172"/>
      <c r="P483" s="172"/>
      <c r="Q483" s="172"/>
      <c r="R483" s="175"/>
      <c r="T483" s="176"/>
      <c r="U483" s="172"/>
      <c r="V483" s="172"/>
      <c r="W483" s="172"/>
      <c r="X483" s="172"/>
      <c r="Y483" s="172"/>
      <c r="Z483" s="172"/>
      <c r="AA483" s="177"/>
      <c r="AT483" s="178" t="s">
        <v>204</v>
      </c>
      <c r="AU483" s="178" t="s">
        <v>112</v>
      </c>
      <c r="AV483" s="10" t="s">
        <v>23</v>
      </c>
      <c r="AW483" s="10" t="s">
        <v>42</v>
      </c>
      <c r="AX483" s="10" t="s">
        <v>85</v>
      </c>
      <c r="AY483" s="178" t="s">
        <v>149</v>
      </c>
    </row>
    <row r="484" spans="2:51" s="11" customFormat="1" ht="22.5" customHeight="1" x14ac:dyDescent="0.3">
      <c r="B484" s="179"/>
      <c r="C484" s="180"/>
      <c r="D484" s="180"/>
      <c r="E484" s="181" t="s">
        <v>21</v>
      </c>
      <c r="F484" s="281" t="s">
        <v>689</v>
      </c>
      <c r="G484" s="282"/>
      <c r="H484" s="282"/>
      <c r="I484" s="282"/>
      <c r="J484" s="180"/>
      <c r="K484" s="182">
        <v>10.17</v>
      </c>
      <c r="L484" s="180"/>
      <c r="M484" s="180"/>
      <c r="N484" s="180"/>
      <c r="O484" s="180"/>
      <c r="P484" s="180"/>
      <c r="Q484" s="180"/>
      <c r="R484" s="183"/>
      <c r="T484" s="184"/>
      <c r="U484" s="180"/>
      <c r="V484" s="180"/>
      <c r="W484" s="180"/>
      <c r="X484" s="180"/>
      <c r="Y484" s="180"/>
      <c r="Z484" s="180"/>
      <c r="AA484" s="185"/>
      <c r="AT484" s="186" t="s">
        <v>204</v>
      </c>
      <c r="AU484" s="186" t="s">
        <v>112</v>
      </c>
      <c r="AV484" s="11" t="s">
        <v>112</v>
      </c>
      <c r="AW484" s="11" t="s">
        <v>42</v>
      </c>
      <c r="AX484" s="11" t="s">
        <v>85</v>
      </c>
      <c r="AY484" s="186" t="s">
        <v>149</v>
      </c>
    </row>
    <row r="485" spans="2:51" s="10" customFormat="1" ht="22.5" customHeight="1" x14ac:dyDescent="0.3">
      <c r="B485" s="171"/>
      <c r="C485" s="172"/>
      <c r="D485" s="172"/>
      <c r="E485" s="173" t="s">
        <v>21</v>
      </c>
      <c r="F485" s="283" t="s">
        <v>690</v>
      </c>
      <c r="G485" s="284"/>
      <c r="H485" s="284"/>
      <c r="I485" s="284"/>
      <c r="J485" s="172"/>
      <c r="K485" s="174" t="s">
        <v>21</v>
      </c>
      <c r="L485" s="172"/>
      <c r="M485" s="172"/>
      <c r="N485" s="172"/>
      <c r="O485" s="172"/>
      <c r="P485" s="172"/>
      <c r="Q485" s="172"/>
      <c r="R485" s="175"/>
      <c r="T485" s="176"/>
      <c r="U485" s="172"/>
      <c r="V485" s="172"/>
      <c r="W485" s="172"/>
      <c r="X485" s="172"/>
      <c r="Y485" s="172"/>
      <c r="Z485" s="172"/>
      <c r="AA485" s="177"/>
      <c r="AT485" s="178" t="s">
        <v>204</v>
      </c>
      <c r="AU485" s="178" t="s">
        <v>112</v>
      </c>
      <c r="AV485" s="10" t="s">
        <v>23</v>
      </c>
      <c r="AW485" s="10" t="s">
        <v>42</v>
      </c>
      <c r="AX485" s="10" t="s">
        <v>85</v>
      </c>
      <c r="AY485" s="178" t="s">
        <v>149</v>
      </c>
    </row>
    <row r="486" spans="2:51" s="11" customFormat="1" ht="22.5" customHeight="1" x14ac:dyDescent="0.3">
      <c r="B486" s="179"/>
      <c r="C486" s="180"/>
      <c r="D486" s="180"/>
      <c r="E486" s="181" t="s">
        <v>21</v>
      </c>
      <c r="F486" s="281" t="s">
        <v>691</v>
      </c>
      <c r="G486" s="282"/>
      <c r="H486" s="282"/>
      <c r="I486" s="282"/>
      <c r="J486" s="180"/>
      <c r="K486" s="182">
        <v>23.12</v>
      </c>
      <c r="L486" s="180"/>
      <c r="M486" s="180"/>
      <c r="N486" s="180"/>
      <c r="O486" s="180"/>
      <c r="P486" s="180"/>
      <c r="Q486" s="180"/>
      <c r="R486" s="183"/>
      <c r="T486" s="184"/>
      <c r="U486" s="180"/>
      <c r="V486" s="180"/>
      <c r="W486" s="180"/>
      <c r="X486" s="180"/>
      <c r="Y486" s="180"/>
      <c r="Z486" s="180"/>
      <c r="AA486" s="185"/>
      <c r="AT486" s="186" t="s">
        <v>204</v>
      </c>
      <c r="AU486" s="186" t="s">
        <v>112</v>
      </c>
      <c r="AV486" s="11" t="s">
        <v>112</v>
      </c>
      <c r="AW486" s="11" t="s">
        <v>42</v>
      </c>
      <c r="AX486" s="11" t="s">
        <v>85</v>
      </c>
      <c r="AY486" s="186" t="s">
        <v>149</v>
      </c>
    </row>
    <row r="487" spans="2:51" s="10" customFormat="1" ht="22.5" customHeight="1" x14ac:dyDescent="0.3">
      <c r="B487" s="171"/>
      <c r="C487" s="172"/>
      <c r="D487" s="172"/>
      <c r="E487" s="173" t="s">
        <v>21</v>
      </c>
      <c r="F487" s="283" t="s">
        <v>692</v>
      </c>
      <c r="G487" s="284"/>
      <c r="H487" s="284"/>
      <c r="I487" s="284"/>
      <c r="J487" s="172"/>
      <c r="K487" s="174" t="s">
        <v>21</v>
      </c>
      <c r="L487" s="172"/>
      <c r="M487" s="172"/>
      <c r="N487" s="172"/>
      <c r="O487" s="172"/>
      <c r="P487" s="172"/>
      <c r="Q487" s="172"/>
      <c r="R487" s="175"/>
      <c r="T487" s="176"/>
      <c r="U487" s="172"/>
      <c r="V487" s="172"/>
      <c r="W487" s="172"/>
      <c r="X487" s="172"/>
      <c r="Y487" s="172"/>
      <c r="Z487" s="172"/>
      <c r="AA487" s="177"/>
      <c r="AT487" s="178" t="s">
        <v>204</v>
      </c>
      <c r="AU487" s="178" t="s">
        <v>112</v>
      </c>
      <c r="AV487" s="10" t="s">
        <v>23</v>
      </c>
      <c r="AW487" s="10" t="s">
        <v>42</v>
      </c>
      <c r="AX487" s="10" t="s">
        <v>85</v>
      </c>
      <c r="AY487" s="178" t="s">
        <v>149</v>
      </c>
    </row>
    <row r="488" spans="2:51" s="11" customFormat="1" ht="22.5" customHeight="1" x14ac:dyDescent="0.3">
      <c r="B488" s="179"/>
      <c r="C488" s="180"/>
      <c r="D488" s="180"/>
      <c r="E488" s="181" t="s">
        <v>21</v>
      </c>
      <c r="F488" s="281" t="s">
        <v>693</v>
      </c>
      <c r="G488" s="282"/>
      <c r="H488" s="282"/>
      <c r="I488" s="282"/>
      <c r="J488" s="180"/>
      <c r="K488" s="182">
        <v>13.651999999999999</v>
      </c>
      <c r="L488" s="180"/>
      <c r="M488" s="180"/>
      <c r="N488" s="180"/>
      <c r="O488" s="180"/>
      <c r="P488" s="180"/>
      <c r="Q488" s="180"/>
      <c r="R488" s="183"/>
      <c r="T488" s="184"/>
      <c r="U488" s="180"/>
      <c r="V488" s="180"/>
      <c r="W488" s="180"/>
      <c r="X488" s="180"/>
      <c r="Y488" s="180"/>
      <c r="Z488" s="180"/>
      <c r="AA488" s="185"/>
      <c r="AT488" s="186" t="s">
        <v>204</v>
      </c>
      <c r="AU488" s="186" t="s">
        <v>112</v>
      </c>
      <c r="AV488" s="11" t="s">
        <v>112</v>
      </c>
      <c r="AW488" s="11" t="s">
        <v>42</v>
      </c>
      <c r="AX488" s="11" t="s">
        <v>85</v>
      </c>
      <c r="AY488" s="186" t="s">
        <v>149</v>
      </c>
    </row>
    <row r="489" spans="2:51" s="10" customFormat="1" ht="22.5" customHeight="1" x14ac:dyDescent="0.3">
      <c r="B489" s="171"/>
      <c r="C489" s="172"/>
      <c r="D489" s="172"/>
      <c r="E489" s="173" t="s">
        <v>21</v>
      </c>
      <c r="F489" s="283" t="s">
        <v>694</v>
      </c>
      <c r="G489" s="284"/>
      <c r="H489" s="284"/>
      <c r="I489" s="284"/>
      <c r="J489" s="172"/>
      <c r="K489" s="174" t="s">
        <v>21</v>
      </c>
      <c r="L489" s="172"/>
      <c r="M489" s="172"/>
      <c r="N489" s="172"/>
      <c r="O489" s="172"/>
      <c r="P489" s="172"/>
      <c r="Q489" s="172"/>
      <c r="R489" s="175"/>
      <c r="T489" s="176"/>
      <c r="U489" s="172"/>
      <c r="V489" s="172"/>
      <c r="W489" s="172"/>
      <c r="X489" s="172"/>
      <c r="Y489" s="172"/>
      <c r="Z489" s="172"/>
      <c r="AA489" s="177"/>
      <c r="AT489" s="178" t="s">
        <v>204</v>
      </c>
      <c r="AU489" s="178" t="s">
        <v>112</v>
      </c>
      <c r="AV489" s="10" t="s">
        <v>23</v>
      </c>
      <c r="AW489" s="10" t="s">
        <v>42</v>
      </c>
      <c r="AX489" s="10" t="s">
        <v>85</v>
      </c>
      <c r="AY489" s="178" t="s">
        <v>149</v>
      </c>
    </row>
    <row r="490" spans="2:51" s="11" customFormat="1" ht="22.5" customHeight="1" x14ac:dyDescent="0.3">
      <c r="B490" s="179"/>
      <c r="C490" s="180"/>
      <c r="D490" s="180"/>
      <c r="E490" s="181" t="s">
        <v>21</v>
      </c>
      <c r="F490" s="281" t="s">
        <v>695</v>
      </c>
      <c r="G490" s="282"/>
      <c r="H490" s="282"/>
      <c r="I490" s="282"/>
      <c r="J490" s="180"/>
      <c r="K490" s="182">
        <v>4.0199999999999996</v>
      </c>
      <c r="L490" s="180"/>
      <c r="M490" s="180"/>
      <c r="N490" s="180"/>
      <c r="O490" s="180"/>
      <c r="P490" s="180"/>
      <c r="Q490" s="180"/>
      <c r="R490" s="183"/>
      <c r="T490" s="184"/>
      <c r="U490" s="180"/>
      <c r="V490" s="180"/>
      <c r="W490" s="180"/>
      <c r="X490" s="180"/>
      <c r="Y490" s="180"/>
      <c r="Z490" s="180"/>
      <c r="AA490" s="185"/>
      <c r="AT490" s="186" t="s">
        <v>204</v>
      </c>
      <c r="AU490" s="186" t="s">
        <v>112</v>
      </c>
      <c r="AV490" s="11" t="s">
        <v>112</v>
      </c>
      <c r="AW490" s="11" t="s">
        <v>42</v>
      </c>
      <c r="AX490" s="11" t="s">
        <v>85</v>
      </c>
      <c r="AY490" s="186" t="s">
        <v>149</v>
      </c>
    </row>
    <row r="491" spans="2:51" s="10" customFormat="1" ht="22.5" customHeight="1" x14ac:dyDescent="0.3">
      <c r="B491" s="171"/>
      <c r="C491" s="172"/>
      <c r="D491" s="172"/>
      <c r="E491" s="173" t="s">
        <v>21</v>
      </c>
      <c r="F491" s="283" t="s">
        <v>696</v>
      </c>
      <c r="G491" s="284"/>
      <c r="H491" s="284"/>
      <c r="I491" s="284"/>
      <c r="J491" s="172"/>
      <c r="K491" s="174" t="s">
        <v>21</v>
      </c>
      <c r="L491" s="172"/>
      <c r="M491" s="172"/>
      <c r="N491" s="172"/>
      <c r="O491" s="172"/>
      <c r="P491" s="172"/>
      <c r="Q491" s="172"/>
      <c r="R491" s="175"/>
      <c r="T491" s="176"/>
      <c r="U491" s="172"/>
      <c r="V491" s="172"/>
      <c r="W491" s="172"/>
      <c r="X491" s="172"/>
      <c r="Y491" s="172"/>
      <c r="Z491" s="172"/>
      <c r="AA491" s="177"/>
      <c r="AT491" s="178" t="s">
        <v>204</v>
      </c>
      <c r="AU491" s="178" t="s">
        <v>112</v>
      </c>
      <c r="AV491" s="10" t="s">
        <v>23</v>
      </c>
      <c r="AW491" s="10" t="s">
        <v>42</v>
      </c>
      <c r="AX491" s="10" t="s">
        <v>85</v>
      </c>
      <c r="AY491" s="178" t="s">
        <v>149</v>
      </c>
    </row>
    <row r="492" spans="2:51" s="11" customFormat="1" ht="22.5" customHeight="1" x14ac:dyDescent="0.3">
      <c r="B492" s="179"/>
      <c r="C492" s="180"/>
      <c r="D492" s="180"/>
      <c r="E492" s="181" t="s">
        <v>21</v>
      </c>
      <c r="F492" s="281" t="s">
        <v>697</v>
      </c>
      <c r="G492" s="282"/>
      <c r="H492" s="282"/>
      <c r="I492" s="282"/>
      <c r="J492" s="180"/>
      <c r="K492" s="182">
        <v>3.3450000000000002</v>
      </c>
      <c r="L492" s="180"/>
      <c r="M492" s="180"/>
      <c r="N492" s="180"/>
      <c r="O492" s="180"/>
      <c r="P492" s="180"/>
      <c r="Q492" s="180"/>
      <c r="R492" s="183"/>
      <c r="T492" s="184"/>
      <c r="U492" s="180"/>
      <c r="V492" s="180"/>
      <c r="W492" s="180"/>
      <c r="X492" s="180"/>
      <c r="Y492" s="180"/>
      <c r="Z492" s="180"/>
      <c r="AA492" s="185"/>
      <c r="AT492" s="186" t="s">
        <v>204</v>
      </c>
      <c r="AU492" s="186" t="s">
        <v>112</v>
      </c>
      <c r="AV492" s="11" t="s">
        <v>112</v>
      </c>
      <c r="AW492" s="11" t="s">
        <v>42</v>
      </c>
      <c r="AX492" s="11" t="s">
        <v>85</v>
      </c>
      <c r="AY492" s="186" t="s">
        <v>149</v>
      </c>
    </row>
    <row r="493" spans="2:51" s="10" customFormat="1" ht="22.5" customHeight="1" x14ac:dyDescent="0.3">
      <c r="B493" s="171"/>
      <c r="C493" s="172"/>
      <c r="D493" s="172"/>
      <c r="E493" s="173" t="s">
        <v>21</v>
      </c>
      <c r="F493" s="283" t="s">
        <v>698</v>
      </c>
      <c r="G493" s="284"/>
      <c r="H493" s="284"/>
      <c r="I493" s="284"/>
      <c r="J493" s="172"/>
      <c r="K493" s="174" t="s">
        <v>21</v>
      </c>
      <c r="L493" s="172"/>
      <c r="M493" s="172"/>
      <c r="N493" s="172"/>
      <c r="O493" s="172"/>
      <c r="P493" s="172"/>
      <c r="Q493" s="172"/>
      <c r="R493" s="175"/>
      <c r="T493" s="176"/>
      <c r="U493" s="172"/>
      <c r="V493" s="172"/>
      <c r="W493" s="172"/>
      <c r="X493" s="172"/>
      <c r="Y493" s="172"/>
      <c r="Z493" s="172"/>
      <c r="AA493" s="177"/>
      <c r="AT493" s="178" t="s">
        <v>204</v>
      </c>
      <c r="AU493" s="178" t="s">
        <v>112</v>
      </c>
      <c r="AV493" s="10" t="s">
        <v>23</v>
      </c>
      <c r="AW493" s="10" t="s">
        <v>42</v>
      </c>
      <c r="AX493" s="10" t="s">
        <v>85</v>
      </c>
      <c r="AY493" s="178" t="s">
        <v>149</v>
      </c>
    </row>
    <row r="494" spans="2:51" s="11" customFormat="1" ht="31.5" customHeight="1" x14ac:dyDescent="0.3">
      <c r="B494" s="179"/>
      <c r="C494" s="180"/>
      <c r="D494" s="180"/>
      <c r="E494" s="181" t="s">
        <v>21</v>
      </c>
      <c r="F494" s="281" t="s">
        <v>699</v>
      </c>
      <c r="G494" s="282"/>
      <c r="H494" s="282"/>
      <c r="I494" s="282"/>
      <c r="J494" s="180"/>
      <c r="K494" s="182">
        <v>24.731999999999999</v>
      </c>
      <c r="L494" s="180"/>
      <c r="M494" s="180"/>
      <c r="N494" s="180"/>
      <c r="O494" s="180"/>
      <c r="P494" s="180"/>
      <c r="Q494" s="180"/>
      <c r="R494" s="183"/>
      <c r="T494" s="184"/>
      <c r="U494" s="180"/>
      <c r="V494" s="180"/>
      <c r="W494" s="180"/>
      <c r="X494" s="180"/>
      <c r="Y494" s="180"/>
      <c r="Z494" s="180"/>
      <c r="AA494" s="185"/>
      <c r="AT494" s="186" t="s">
        <v>204</v>
      </c>
      <c r="AU494" s="186" t="s">
        <v>112</v>
      </c>
      <c r="AV494" s="11" t="s">
        <v>112</v>
      </c>
      <c r="AW494" s="11" t="s">
        <v>42</v>
      </c>
      <c r="AX494" s="11" t="s">
        <v>85</v>
      </c>
      <c r="AY494" s="186" t="s">
        <v>149</v>
      </c>
    </row>
    <row r="495" spans="2:51" s="10" customFormat="1" ht="22.5" customHeight="1" x14ac:dyDescent="0.3">
      <c r="B495" s="171"/>
      <c r="C495" s="172"/>
      <c r="D495" s="172"/>
      <c r="E495" s="173" t="s">
        <v>21</v>
      </c>
      <c r="F495" s="283" t="s">
        <v>700</v>
      </c>
      <c r="G495" s="284"/>
      <c r="H495" s="284"/>
      <c r="I495" s="284"/>
      <c r="J495" s="172"/>
      <c r="K495" s="174" t="s">
        <v>21</v>
      </c>
      <c r="L495" s="172"/>
      <c r="M495" s="172"/>
      <c r="N495" s="172"/>
      <c r="O495" s="172"/>
      <c r="P495" s="172"/>
      <c r="Q495" s="172"/>
      <c r="R495" s="175"/>
      <c r="T495" s="176"/>
      <c r="U495" s="172"/>
      <c r="V495" s="172"/>
      <c r="W495" s="172"/>
      <c r="X495" s="172"/>
      <c r="Y495" s="172"/>
      <c r="Z495" s="172"/>
      <c r="AA495" s="177"/>
      <c r="AT495" s="178" t="s">
        <v>204</v>
      </c>
      <c r="AU495" s="178" t="s">
        <v>112</v>
      </c>
      <c r="AV495" s="10" t="s">
        <v>23</v>
      </c>
      <c r="AW495" s="10" t="s">
        <v>42</v>
      </c>
      <c r="AX495" s="10" t="s">
        <v>85</v>
      </c>
      <c r="AY495" s="178" t="s">
        <v>149</v>
      </c>
    </row>
    <row r="496" spans="2:51" s="11" customFormat="1" ht="22.5" customHeight="1" x14ac:dyDescent="0.3">
      <c r="B496" s="179"/>
      <c r="C496" s="180"/>
      <c r="D496" s="180"/>
      <c r="E496" s="181" t="s">
        <v>21</v>
      </c>
      <c r="F496" s="281" t="s">
        <v>701</v>
      </c>
      <c r="G496" s="282"/>
      <c r="H496" s="282"/>
      <c r="I496" s="282"/>
      <c r="J496" s="180"/>
      <c r="K496" s="182">
        <v>20.277999999999999</v>
      </c>
      <c r="L496" s="180"/>
      <c r="M496" s="180"/>
      <c r="N496" s="180"/>
      <c r="O496" s="180"/>
      <c r="P496" s="180"/>
      <c r="Q496" s="180"/>
      <c r="R496" s="183"/>
      <c r="T496" s="184"/>
      <c r="U496" s="180"/>
      <c r="V496" s="180"/>
      <c r="W496" s="180"/>
      <c r="X496" s="180"/>
      <c r="Y496" s="180"/>
      <c r="Z496" s="180"/>
      <c r="AA496" s="185"/>
      <c r="AT496" s="186" t="s">
        <v>204</v>
      </c>
      <c r="AU496" s="186" t="s">
        <v>112</v>
      </c>
      <c r="AV496" s="11" t="s">
        <v>112</v>
      </c>
      <c r="AW496" s="11" t="s">
        <v>42</v>
      </c>
      <c r="AX496" s="11" t="s">
        <v>85</v>
      </c>
      <c r="AY496" s="186" t="s">
        <v>149</v>
      </c>
    </row>
    <row r="497" spans="2:65" s="10" customFormat="1" ht="22.5" customHeight="1" x14ac:dyDescent="0.3">
      <c r="B497" s="171"/>
      <c r="C497" s="172"/>
      <c r="D497" s="172"/>
      <c r="E497" s="173" t="s">
        <v>21</v>
      </c>
      <c r="F497" s="283" t="s">
        <v>702</v>
      </c>
      <c r="G497" s="284"/>
      <c r="H497" s="284"/>
      <c r="I497" s="284"/>
      <c r="J497" s="172"/>
      <c r="K497" s="174" t="s">
        <v>21</v>
      </c>
      <c r="L497" s="172"/>
      <c r="M497" s="172"/>
      <c r="N497" s="172"/>
      <c r="O497" s="172"/>
      <c r="P497" s="172"/>
      <c r="Q497" s="172"/>
      <c r="R497" s="175"/>
      <c r="T497" s="176"/>
      <c r="U497" s="172"/>
      <c r="V497" s="172"/>
      <c r="W497" s="172"/>
      <c r="X497" s="172"/>
      <c r="Y497" s="172"/>
      <c r="Z497" s="172"/>
      <c r="AA497" s="177"/>
      <c r="AT497" s="178" t="s">
        <v>204</v>
      </c>
      <c r="AU497" s="178" t="s">
        <v>112</v>
      </c>
      <c r="AV497" s="10" t="s">
        <v>23</v>
      </c>
      <c r="AW497" s="10" t="s">
        <v>42</v>
      </c>
      <c r="AX497" s="10" t="s">
        <v>85</v>
      </c>
      <c r="AY497" s="178" t="s">
        <v>149</v>
      </c>
    </row>
    <row r="498" spans="2:65" s="11" customFormat="1" ht="22.5" customHeight="1" x14ac:dyDescent="0.3">
      <c r="B498" s="179"/>
      <c r="C498" s="180"/>
      <c r="D498" s="180"/>
      <c r="E498" s="181" t="s">
        <v>21</v>
      </c>
      <c r="F498" s="281" t="s">
        <v>703</v>
      </c>
      <c r="G498" s="282"/>
      <c r="H498" s="282"/>
      <c r="I498" s="282"/>
      <c r="J498" s="180"/>
      <c r="K498" s="182">
        <v>14.413</v>
      </c>
      <c r="L498" s="180"/>
      <c r="M498" s="180"/>
      <c r="N498" s="180"/>
      <c r="O498" s="180"/>
      <c r="P498" s="180"/>
      <c r="Q498" s="180"/>
      <c r="R498" s="183"/>
      <c r="T498" s="184"/>
      <c r="U498" s="180"/>
      <c r="V498" s="180"/>
      <c r="W498" s="180"/>
      <c r="X498" s="180"/>
      <c r="Y498" s="180"/>
      <c r="Z498" s="180"/>
      <c r="AA498" s="185"/>
      <c r="AT498" s="186" t="s">
        <v>204</v>
      </c>
      <c r="AU498" s="186" t="s">
        <v>112</v>
      </c>
      <c r="AV498" s="11" t="s">
        <v>112</v>
      </c>
      <c r="AW498" s="11" t="s">
        <v>42</v>
      </c>
      <c r="AX498" s="11" t="s">
        <v>85</v>
      </c>
      <c r="AY498" s="186" t="s">
        <v>149</v>
      </c>
    </row>
    <row r="499" spans="2:65" s="10" customFormat="1" ht="22.5" customHeight="1" x14ac:dyDescent="0.3">
      <c r="B499" s="171"/>
      <c r="C499" s="172"/>
      <c r="D499" s="172"/>
      <c r="E499" s="173" t="s">
        <v>21</v>
      </c>
      <c r="F499" s="283" t="s">
        <v>704</v>
      </c>
      <c r="G499" s="284"/>
      <c r="H499" s="284"/>
      <c r="I499" s="284"/>
      <c r="J499" s="172"/>
      <c r="K499" s="174" t="s">
        <v>21</v>
      </c>
      <c r="L499" s="172"/>
      <c r="M499" s="172"/>
      <c r="N499" s="172"/>
      <c r="O499" s="172"/>
      <c r="P499" s="172"/>
      <c r="Q499" s="172"/>
      <c r="R499" s="175"/>
      <c r="T499" s="176"/>
      <c r="U499" s="172"/>
      <c r="V499" s="172"/>
      <c r="W499" s="172"/>
      <c r="X499" s="172"/>
      <c r="Y499" s="172"/>
      <c r="Z499" s="172"/>
      <c r="AA499" s="177"/>
      <c r="AT499" s="178" t="s">
        <v>204</v>
      </c>
      <c r="AU499" s="178" t="s">
        <v>112</v>
      </c>
      <c r="AV499" s="10" t="s">
        <v>23</v>
      </c>
      <c r="AW499" s="10" t="s">
        <v>42</v>
      </c>
      <c r="AX499" s="10" t="s">
        <v>85</v>
      </c>
      <c r="AY499" s="178" t="s">
        <v>149</v>
      </c>
    </row>
    <row r="500" spans="2:65" s="11" customFormat="1" ht="22.5" customHeight="1" x14ac:dyDescent="0.3">
      <c r="B500" s="179"/>
      <c r="C500" s="180"/>
      <c r="D500" s="180"/>
      <c r="E500" s="181" t="s">
        <v>21</v>
      </c>
      <c r="F500" s="281" t="s">
        <v>705</v>
      </c>
      <c r="G500" s="282"/>
      <c r="H500" s="282"/>
      <c r="I500" s="282"/>
      <c r="J500" s="180"/>
      <c r="K500" s="182">
        <v>15.452999999999999</v>
      </c>
      <c r="L500" s="180"/>
      <c r="M500" s="180"/>
      <c r="N500" s="180"/>
      <c r="O500" s="180"/>
      <c r="P500" s="180"/>
      <c r="Q500" s="180"/>
      <c r="R500" s="183"/>
      <c r="T500" s="184"/>
      <c r="U500" s="180"/>
      <c r="V500" s="180"/>
      <c r="W500" s="180"/>
      <c r="X500" s="180"/>
      <c r="Y500" s="180"/>
      <c r="Z500" s="180"/>
      <c r="AA500" s="185"/>
      <c r="AT500" s="186" t="s">
        <v>204</v>
      </c>
      <c r="AU500" s="186" t="s">
        <v>112</v>
      </c>
      <c r="AV500" s="11" t="s">
        <v>112</v>
      </c>
      <c r="AW500" s="11" t="s">
        <v>42</v>
      </c>
      <c r="AX500" s="11" t="s">
        <v>85</v>
      </c>
      <c r="AY500" s="186" t="s">
        <v>149</v>
      </c>
    </row>
    <row r="501" spans="2:65" s="10" customFormat="1" ht="22.5" customHeight="1" x14ac:dyDescent="0.3">
      <c r="B501" s="171"/>
      <c r="C501" s="172"/>
      <c r="D501" s="172"/>
      <c r="E501" s="173" t="s">
        <v>21</v>
      </c>
      <c r="F501" s="283" t="s">
        <v>706</v>
      </c>
      <c r="G501" s="284"/>
      <c r="H501" s="284"/>
      <c r="I501" s="284"/>
      <c r="J501" s="172"/>
      <c r="K501" s="174" t="s">
        <v>21</v>
      </c>
      <c r="L501" s="172"/>
      <c r="M501" s="172"/>
      <c r="N501" s="172"/>
      <c r="O501" s="172"/>
      <c r="P501" s="172"/>
      <c r="Q501" s="172"/>
      <c r="R501" s="175"/>
      <c r="T501" s="176"/>
      <c r="U501" s="172"/>
      <c r="V501" s="172"/>
      <c r="W501" s="172"/>
      <c r="X501" s="172"/>
      <c r="Y501" s="172"/>
      <c r="Z501" s="172"/>
      <c r="AA501" s="177"/>
      <c r="AT501" s="178" t="s">
        <v>204</v>
      </c>
      <c r="AU501" s="178" t="s">
        <v>112</v>
      </c>
      <c r="AV501" s="10" t="s">
        <v>23</v>
      </c>
      <c r="AW501" s="10" t="s">
        <v>42</v>
      </c>
      <c r="AX501" s="10" t="s">
        <v>85</v>
      </c>
      <c r="AY501" s="178" t="s">
        <v>149</v>
      </c>
    </row>
    <row r="502" spans="2:65" s="11" customFormat="1" ht="22.5" customHeight="1" x14ac:dyDescent="0.3">
      <c r="B502" s="179"/>
      <c r="C502" s="180"/>
      <c r="D502" s="180"/>
      <c r="E502" s="181" t="s">
        <v>21</v>
      </c>
      <c r="F502" s="281" t="s">
        <v>707</v>
      </c>
      <c r="G502" s="282"/>
      <c r="H502" s="282"/>
      <c r="I502" s="282"/>
      <c r="J502" s="180"/>
      <c r="K502" s="182">
        <v>3.3479999999999999</v>
      </c>
      <c r="L502" s="180"/>
      <c r="M502" s="180"/>
      <c r="N502" s="180"/>
      <c r="O502" s="180"/>
      <c r="P502" s="180"/>
      <c r="Q502" s="180"/>
      <c r="R502" s="183"/>
      <c r="T502" s="184"/>
      <c r="U502" s="180"/>
      <c r="V502" s="180"/>
      <c r="W502" s="180"/>
      <c r="X502" s="180"/>
      <c r="Y502" s="180"/>
      <c r="Z502" s="180"/>
      <c r="AA502" s="185"/>
      <c r="AT502" s="186" t="s">
        <v>204</v>
      </c>
      <c r="AU502" s="186" t="s">
        <v>112</v>
      </c>
      <c r="AV502" s="11" t="s">
        <v>112</v>
      </c>
      <c r="AW502" s="11" t="s">
        <v>42</v>
      </c>
      <c r="AX502" s="11" t="s">
        <v>85</v>
      </c>
      <c r="AY502" s="186" t="s">
        <v>149</v>
      </c>
    </row>
    <row r="503" spans="2:65" s="10" customFormat="1" ht="22.5" customHeight="1" x14ac:dyDescent="0.3">
      <c r="B503" s="171"/>
      <c r="C503" s="172"/>
      <c r="D503" s="172"/>
      <c r="E503" s="173" t="s">
        <v>21</v>
      </c>
      <c r="F503" s="283" t="s">
        <v>708</v>
      </c>
      <c r="G503" s="284"/>
      <c r="H503" s="284"/>
      <c r="I503" s="284"/>
      <c r="J503" s="172"/>
      <c r="K503" s="174" t="s">
        <v>21</v>
      </c>
      <c r="L503" s="172"/>
      <c r="M503" s="172"/>
      <c r="N503" s="172"/>
      <c r="O503" s="172"/>
      <c r="P503" s="172"/>
      <c r="Q503" s="172"/>
      <c r="R503" s="175"/>
      <c r="T503" s="176"/>
      <c r="U503" s="172"/>
      <c r="V503" s="172"/>
      <c r="W503" s="172"/>
      <c r="X503" s="172"/>
      <c r="Y503" s="172"/>
      <c r="Z503" s="172"/>
      <c r="AA503" s="177"/>
      <c r="AT503" s="178" t="s">
        <v>204</v>
      </c>
      <c r="AU503" s="178" t="s">
        <v>112</v>
      </c>
      <c r="AV503" s="10" t="s">
        <v>23</v>
      </c>
      <c r="AW503" s="10" t="s">
        <v>42</v>
      </c>
      <c r="AX503" s="10" t="s">
        <v>85</v>
      </c>
      <c r="AY503" s="178" t="s">
        <v>149</v>
      </c>
    </row>
    <row r="504" spans="2:65" s="11" customFormat="1" ht="22.5" customHeight="1" x14ac:dyDescent="0.3">
      <c r="B504" s="179"/>
      <c r="C504" s="180"/>
      <c r="D504" s="180"/>
      <c r="E504" s="181" t="s">
        <v>21</v>
      </c>
      <c r="F504" s="281" t="s">
        <v>709</v>
      </c>
      <c r="G504" s="282"/>
      <c r="H504" s="282"/>
      <c r="I504" s="282"/>
      <c r="J504" s="180"/>
      <c r="K504" s="182">
        <v>12.744</v>
      </c>
      <c r="L504" s="180"/>
      <c r="M504" s="180"/>
      <c r="N504" s="180"/>
      <c r="O504" s="180"/>
      <c r="P504" s="180"/>
      <c r="Q504" s="180"/>
      <c r="R504" s="183"/>
      <c r="T504" s="184"/>
      <c r="U504" s="180"/>
      <c r="V504" s="180"/>
      <c r="W504" s="180"/>
      <c r="X504" s="180"/>
      <c r="Y504" s="180"/>
      <c r="Z504" s="180"/>
      <c r="AA504" s="185"/>
      <c r="AT504" s="186" t="s">
        <v>204</v>
      </c>
      <c r="AU504" s="186" t="s">
        <v>112</v>
      </c>
      <c r="AV504" s="11" t="s">
        <v>112</v>
      </c>
      <c r="AW504" s="11" t="s">
        <v>42</v>
      </c>
      <c r="AX504" s="11" t="s">
        <v>85</v>
      </c>
      <c r="AY504" s="186" t="s">
        <v>149</v>
      </c>
    </row>
    <row r="505" spans="2:65" s="10" customFormat="1" ht="22.5" customHeight="1" x14ac:dyDescent="0.3">
      <c r="B505" s="171"/>
      <c r="C505" s="172"/>
      <c r="D505" s="172"/>
      <c r="E505" s="173" t="s">
        <v>21</v>
      </c>
      <c r="F505" s="283" t="s">
        <v>710</v>
      </c>
      <c r="G505" s="284"/>
      <c r="H505" s="284"/>
      <c r="I505" s="284"/>
      <c r="J505" s="172"/>
      <c r="K505" s="174" t="s">
        <v>21</v>
      </c>
      <c r="L505" s="172"/>
      <c r="M505" s="172"/>
      <c r="N505" s="172"/>
      <c r="O505" s="172"/>
      <c r="P505" s="172"/>
      <c r="Q505" s="172"/>
      <c r="R505" s="175"/>
      <c r="T505" s="176"/>
      <c r="U505" s="172"/>
      <c r="V505" s="172"/>
      <c r="W505" s="172"/>
      <c r="X505" s="172"/>
      <c r="Y505" s="172"/>
      <c r="Z505" s="172"/>
      <c r="AA505" s="177"/>
      <c r="AT505" s="178" t="s">
        <v>204</v>
      </c>
      <c r="AU505" s="178" t="s">
        <v>112</v>
      </c>
      <c r="AV505" s="10" t="s">
        <v>23</v>
      </c>
      <c r="AW505" s="10" t="s">
        <v>42</v>
      </c>
      <c r="AX505" s="10" t="s">
        <v>85</v>
      </c>
      <c r="AY505" s="178" t="s">
        <v>149</v>
      </c>
    </row>
    <row r="506" spans="2:65" s="11" customFormat="1" ht="22.5" customHeight="1" x14ac:dyDescent="0.3">
      <c r="B506" s="179"/>
      <c r="C506" s="180"/>
      <c r="D506" s="180"/>
      <c r="E506" s="181" t="s">
        <v>21</v>
      </c>
      <c r="F506" s="281" t="s">
        <v>711</v>
      </c>
      <c r="G506" s="282"/>
      <c r="H506" s="282"/>
      <c r="I506" s="282"/>
      <c r="J506" s="180"/>
      <c r="K506" s="182">
        <v>9.2319999999999993</v>
      </c>
      <c r="L506" s="180"/>
      <c r="M506" s="180"/>
      <c r="N506" s="180"/>
      <c r="O506" s="180"/>
      <c r="P506" s="180"/>
      <c r="Q506" s="180"/>
      <c r="R506" s="183"/>
      <c r="T506" s="184"/>
      <c r="U506" s="180"/>
      <c r="V506" s="180"/>
      <c r="W506" s="180"/>
      <c r="X506" s="180"/>
      <c r="Y506" s="180"/>
      <c r="Z506" s="180"/>
      <c r="AA506" s="185"/>
      <c r="AT506" s="186" t="s">
        <v>204</v>
      </c>
      <c r="AU506" s="186" t="s">
        <v>112</v>
      </c>
      <c r="AV506" s="11" t="s">
        <v>112</v>
      </c>
      <c r="AW506" s="11" t="s">
        <v>42</v>
      </c>
      <c r="AX506" s="11" t="s">
        <v>85</v>
      </c>
      <c r="AY506" s="186" t="s">
        <v>149</v>
      </c>
    </row>
    <row r="507" spans="2:65" s="12" customFormat="1" ht="22.5" customHeight="1" x14ac:dyDescent="0.3">
      <c r="B507" s="187"/>
      <c r="C507" s="188"/>
      <c r="D507" s="188"/>
      <c r="E507" s="189" t="s">
        <v>21</v>
      </c>
      <c r="F507" s="285" t="s">
        <v>211</v>
      </c>
      <c r="G507" s="286"/>
      <c r="H507" s="286"/>
      <c r="I507" s="286"/>
      <c r="J507" s="188"/>
      <c r="K507" s="190">
        <v>360.108</v>
      </c>
      <c r="L507" s="188"/>
      <c r="M507" s="188"/>
      <c r="N507" s="188"/>
      <c r="O507" s="188"/>
      <c r="P507" s="188"/>
      <c r="Q507" s="188"/>
      <c r="R507" s="191"/>
      <c r="T507" s="192"/>
      <c r="U507" s="188"/>
      <c r="V507" s="188"/>
      <c r="W507" s="188"/>
      <c r="X507" s="188"/>
      <c r="Y507" s="188"/>
      <c r="Z507" s="188"/>
      <c r="AA507" s="193"/>
      <c r="AT507" s="194" t="s">
        <v>204</v>
      </c>
      <c r="AU507" s="194" t="s">
        <v>112</v>
      </c>
      <c r="AV507" s="12" t="s">
        <v>197</v>
      </c>
      <c r="AW507" s="12" t="s">
        <v>42</v>
      </c>
      <c r="AX507" s="12" t="s">
        <v>23</v>
      </c>
      <c r="AY507" s="194" t="s">
        <v>149</v>
      </c>
    </row>
    <row r="508" spans="2:65" s="1" customFormat="1" ht="31.5" customHeight="1" x14ac:dyDescent="0.3">
      <c r="B508" s="33"/>
      <c r="C508" s="164" t="s">
        <v>712</v>
      </c>
      <c r="D508" s="164" t="s">
        <v>150</v>
      </c>
      <c r="E508" s="165" t="s">
        <v>713</v>
      </c>
      <c r="F508" s="253" t="s">
        <v>714</v>
      </c>
      <c r="G508" s="254"/>
      <c r="H508" s="254"/>
      <c r="I508" s="254"/>
      <c r="J508" s="166" t="s">
        <v>274</v>
      </c>
      <c r="K508" s="167">
        <v>360.108</v>
      </c>
      <c r="L508" s="255">
        <v>0</v>
      </c>
      <c r="M508" s="254"/>
      <c r="N508" s="256">
        <f>ROUND(L508*K508,2)</f>
        <v>0</v>
      </c>
      <c r="O508" s="254"/>
      <c r="P508" s="254"/>
      <c r="Q508" s="254"/>
      <c r="R508" s="35"/>
      <c r="T508" s="168" t="s">
        <v>21</v>
      </c>
      <c r="U508" s="42" t="s">
        <v>50</v>
      </c>
      <c r="V508" s="34"/>
      <c r="W508" s="169">
        <f>V508*K508</f>
        <v>0</v>
      </c>
      <c r="X508" s="169">
        <v>3.0000000000000001E-3</v>
      </c>
      <c r="Y508" s="169">
        <f>X508*K508</f>
        <v>1.0803240000000001</v>
      </c>
      <c r="Z508" s="169">
        <v>0</v>
      </c>
      <c r="AA508" s="170">
        <f>Z508*K508</f>
        <v>0</v>
      </c>
      <c r="AR508" s="16" t="s">
        <v>197</v>
      </c>
      <c r="AT508" s="16" t="s">
        <v>150</v>
      </c>
      <c r="AU508" s="16" t="s">
        <v>112</v>
      </c>
      <c r="AY508" s="16" t="s">
        <v>149</v>
      </c>
      <c r="BE508" s="108">
        <f>IF(U508="základní",N508,0)</f>
        <v>0</v>
      </c>
      <c r="BF508" s="108">
        <f>IF(U508="snížená",N508,0)</f>
        <v>0</v>
      </c>
      <c r="BG508" s="108">
        <f>IF(U508="zákl. přenesená",N508,0)</f>
        <v>0</v>
      </c>
      <c r="BH508" s="108">
        <f>IF(U508="sníž. přenesená",N508,0)</f>
        <v>0</v>
      </c>
      <c r="BI508" s="108">
        <f>IF(U508="nulová",N508,0)</f>
        <v>0</v>
      </c>
      <c r="BJ508" s="16" t="s">
        <v>23</v>
      </c>
      <c r="BK508" s="108">
        <f>ROUND(L508*K508,2)</f>
        <v>0</v>
      </c>
      <c r="BL508" s="16" t="s">
        <v>197</v>
      </c>
      <c r="BM508" s="16" t="s">
        <v>715</v>
      </c>
    </row>
    <row r="509" spans="2:65" s="11" customFormat="1" ht="22.5" customHeight="1" x14ac:dyDescent="0.3">
      <c r="B509" s="179"/>
      <c r="C509" s="180"/>
      <c r="D509" s="180"/>
      <c r="E509" s="181" t="s">
        <v>21</v>
      </c>
      <c r="F509" s="292" t="s">
        <v>716</v>
      </c>
      <c r="G509" s="282"/>
      <c r="H509" s="282"/>
      <c r="I509" s="282"/>
      <c r="J509" s="180"/>
      <c r="K509" s="182">
        <v>360.108</v>
      </c>
      <c r="L509" s="180"/>
      <c r="M509" s="180"/>
      <c r="N509" s="180"/>
      <c r="O509" s="180"/>
      <c r="P509" s="180"/>
      <c r="Q509" s="180"/>
      <c r="R509" s="183"/>
      <c r="T509" s="184"/>
      <c r="U509" s="180"/>
      <c r="V509" s="180"/>
      <c r="W509" s="180"/>
      <c r="X509" s="180"/>
      <c r="Y509" s="180"/>
      <c r="Z509" s="180"/>
      <c r="AA509" s="185"/>
      <c r="AT509" s="186" t="s">
        <v>204</v>
      </c>
      <c r="AU509" s="186" t="s">
        <v>112</v>
      </c>
      <c r="AV509" s="11" t="s">
        <v>112</v>
      </c>
      <c r="AW509" s="11" t="s">
        <v>42</v>
      </c>
      <c r="AX509" s="11" t="s">
        <v>23</v>
      </c>
      <c r="AY509" s="186" t="s">
        <v>149</v>
      </c>
    </row>
    <row r="510" spans="2:65" s="1" customFormat="1" ht="31.5" customHeight="1" x14ac:dyDescent="0.3">
      <c r="B510" s="33"/>
      <c r="C510" s="164" t="s">
        <v>717</v>
      </c>
      <c r="D510" s="164" t="s">
        <v>150</v>
      </c>
      <c r="E510" s="165" t="s">
        <v>718</v>
      </c>
      <c r="F510" s="253" t="s">
        <v>719</v>
      </c>
      <c r="G510" s="254"/>
      <c r="H510" s="254"/>
      <c r="I510" s="254"/>
      <c r="J510" s="166" t="s">
        <v>274</v>
      </c>
      <c r="K510" s="167">
        <v>159.19200000000001</v>
      </c>
      <c r="L510" s="255">
        <v>0</v>
      </c>
      <c r="M510" s="254"/>
      <c r="N510" s="256">
        <f>ROUND(L510*K510,2)</f>
        <v>0</v>
      </c>
      <c r="O510" s="254"/>
      <c r="P510" s="254"/>
      <c r="Q510" s="254"/>
      <c r="R510" s="35"/>
      <c r="T510" s="168" t="s">
        <v>21</v>
      </c>
      <c r="U510" s="42" t="s">
        <v>50</v>
      </c>
      <c r="V510" s="34"/>
      <c r="W510" s="169">
        <f>V510*K510</f>
        <v>0</v>
      </c>
      <c r="X510" s="169">
        <v>1.54E-2</v>
      </c>
      <c r="Y510" s="169">
        <f>X510*K510</f>
        <v>2.4515568000000001</v>
      </c>
      <c r="Z510" s="169">
        <v>0</v>
      </c>
      <c r="AA510" s="170">
        <f>Z510*K510</f>
        <v>0</v>
      </c>
      <c r="AR510" s="16" t="s">
        <v>197</v>
      </c>
      <c r="AT510" s="16" t="s">
        <v>150</v>
      </c>
      <c r="AU510" s="16" t="s">
        <v>112</v>
      </c>
      <c r="AY510" s="16" t="s">
        <v>149</v>
      </c>
      <c r="BE510" s="108">
        <f>IF(U510="základní",N510,0)</f>
        <v>0</v>
      </c>
      <c r="BF510" s="108">
        <f>IF(U510="snížená",N510,0)</f>
        <v>0</v>
      </c>
      <c r="BG510" s="108">
        <f>IF(U510="zákl. přenesená",N510,0)</f>
        <v>0</v>
      </c>
      <c r="BH510" s="108">
        <f>IF(U510="sníž. přenesená",N510,0)</f>
        <v>0</v>
      </c>
      <c r="BI510" s="108">
        <f>IF(U510="nulová",N510,0)</f>
        <v>0</v>
      </c>
      <c r="BJ510" s="16" t="s">
        <v>23</v>
      </c>
      <c r="BK510" s="108">
        <f>ROUND(L510*K510,2)</f>
        <v>0</v>
      </c>
      <c r="BL510" s="16" t="s">
        <v>197</v>
      </c>
      <c r="BM510" s="16" t="s">
        <v>720</v>
      </c>
    </row>
    <row r="511" spans="2:65" s="10" customFormat="1" ht="22.5" customHeight="1" x14ac:dyDescent="0.3">
      <c r="B511" s="171"/>
      <c r="C511" s="172"/>
      <c r="D511" s="172"/>
      <c r="E511" s="173" t="s">
        <v>21</v>
      </c>
      <c r="F511" s="287" t="s">
        <v>721</v>
      </c>
      <c r="G511" s="284"/>
      <c r="H511" s="284"/>
      <c r="I511" s="284"/>
      <c r="J511" s="172"/>
      <c r="K511" s="174" t="s">
        <v>21</v>
      </c>
      <c r="L511" s="172"/>
      <c r="M511" s="172"/>
      <c r="N511" s="172"/>
      <c r="O511" s="172"/>
      <c r="P511" s="172"/>
      <c r="Q511" s="172"/>
      <c r="R511" s="175"/>
      <c r="T511" s="176"/>
      <c r="U511" s="172"/>
      <c r="V511" s="172"/>
      <c r="W511" s="172"/>
      <c r="X511" s="172"/>
      <c r="Y511" s="172"/>
      <c r="Z511" s="172"/>
      <c r="AA511" s="177"/>
      <c r="AT511" s="178" t="s">
        <v>204</v>
      </c>
      <c r="AU511" s="178" t="s">
        <v>112</v>
      </c>
      <c r="AV511" s="10" t="s">
        <v>23</v>
      </c>
      <c r="AW511" s="10" t="s">
        <v>42</v>
      </c>
      <c r="AX511" s="10" t="s">
        <v>85</v>
      </c>
      <c r="AY511" s="178" t="s">
        <v>149</v>
      </c>
    </row>
    <row r="512" spans="2:65" s="11" customFormat="1" ht="22.5" customHeight="1" x14ac:dyDescent="0.3">
      <c r="B512" s="179"/>
      <c r="C512" s="180"/>
      <c r="D512" s="180"/>
      <c r="E512" s="181" t="s">
        <v>21</v>
      </c>
      <c r="F512" s="281" t="s">
        <v>722</v>
      </c>
      <c r="G512" s="282"/>
      <c r="H512" s="282"/>
      <c r="I512" s="282"/>
      <c r="J512" s="180"/>
      <c r="K512" s="182">
        <v>159.19200000000001</v>
      </c>
      <c r="L512" s="180"/>
      <c r="M512" s="180"/>
      <c r="N512" s="180"/>
      <c r="O512" s="180"/>
      <c r="P512" s="180"/>
      <c r="Q512" s="180"/>
      <c r="R512" s="183"/>
      <c r="T512" s="184"/>
      <c r="U512" s="180"/>
      <c r="V512" s="180"/>
      <c r="W512" s="180"/>
      <c r="X512" s="180"/>
      <c r="Y512" s="180"/>
      <c r="Z512" s="180"/>
      <c r="AA512" s="185"/>
      <c r="AT512" s="186" t="s">
        <v>204</v>
      </c>
      <c r="AU512" s="186" t="s">
        <v>112</v>
      </c>
      <c r="AV512" s="11" t="s">
        <v>112</v>
      </c>
      <c r="AW512" s="11" t="s">
        <v>42</v>
      </c>
      <c r="AX512" s="11" t="s">
        <v>85</v>
      </c>
      <c r="AY512" s="186" t="s">
        <v>149</v>
      </c>
    </row>
    <row r="513" spans="2:65" s="12" customFormat="1" ht="22.5" customHeight="1" x14ac:dyDescent="0.3">
      <c r="B513" s="187"/>
      <c r="C513" s="188"/>
      <c r="D513" s="188"/>
      <c r="E513" s="189" t="s">
        <v>21</v>
      </c>
      <c r="F513" s="285" t="s">
        <v>211</v>
      </c>
      <c r="G513" s="286"/>
      <c r="H513" s="286"/>
      <c r="I513" s="286"/>
      <c r="J513" s="188"/>
      <c r="K513" s="190">
        <v>159.19200000000001</v>
      </c>
      <c r="L513" s="188"/>
      <c r="M513" s="188"/>
      <c r="N513" s="188"/>
      <c r="O513" s="188"/>
      <c r="P513" s="188"/>
      <c r="Q513" s="188"/>
      <c r="R513" s="191"/>
      <c r="T513" s="192"/>
      <c r="U513" s="188"/>
      <c r="V513" s="188"/>
      <c r="W513" s="188"/>
      <c r="X513" s="188"/>
      <c r="Y513" s="188"/>
      <c r="Z513" s="188"/>
      <c r="AA513" s="193"/>
      <c r="AT513" s="194" t="s">
        <v>204</v>
      </c>
      <c r="AU513" s="194" t="s">
        <v>112</v>
      </c>
      <c r="AV513" s="12" t="s">
        <v>197</v>
      </c>
      <c r="AW513" s="12" t="s">
        <v>42</v>
      </c>
      <c r="AX513" s="12" t="s">
        <v>23</v>
      </c>
      <c r="AY513" s="194" t="s">
        <v>149</v>
      </c>
    </row>
    <row r="514" spans="2:65" s="1" customFormat="1" ht="31.5" customHeight="1" x14ac:dyDescent="0.3">
      <c r="B514" s="33"/>
      <c r="C514" s="164" t="s">
        <v>723</v>
      </c>
      <c r="D514" s="164" t="s">
        <v>150</v>
      </c>
      <c r="E514" s="165" t="s">
        <v>724</v>
      </c>
      <c r="F514" s="253" t="s">
        <v>725</v>
      </c>
      <c r="G514" s="254"/>
      <c r="H514" s="254"/>
      <c r="I514" s="254"/>
      <c r="J514" s="166" t="s">
        <v>274</v>
      </c>
      <c r="K514" s="167">
        <v>838.14</v>
      </c>
      <c r="L514" s="255">
        <v>0</v>
      </c>
      <c r="M514" s="254"/>
      <c r="N514" s="256">
        <f>ROUND(L514*K514,2)</f>
        <v>0</v>
      </c>
      <c r="O514" s="254"/>
      <c r="P514" s="254"/>
      <c r="Q514" s="254"/>
      <c r="R514" s="35"/>
      <c r="T514" s="168" t="s">
        <v>21</v>
      </c>
      <c r="U514" s="42" t="s">
        <v>50</v>
      </c>
      <c r="V514" s="34"/>
      <c r="W514" s="169">
        <f>V514*K514</f>
        <v>0</v>
      </c>
      <c r="X514" s="169">
        <v>1.8380000000000001E-2</v>
      </c>
      <c r="Y514" s="169">
        <f>X514*K514</f>
        <v>15.405013200000001</v>
      </c>
      <c r="Z514" s="169">
        <v>0</v>
      </c>
      <c r="AA514" s="170">
        <f>Z514*K514</f>
        <v>0</v>
      </c>
      <c r="AR514" s="16" t="s">
        <v>197</v>
      </c>
      <c r="AT514" s="16" t="s">
        <v>150</v>
      </c>
      <c r="AU514" s="16" t="s">
        <v>112</v>
      </c>
      <c r="AY514" s="16" t="s">
        <v>149</v>
      </c>
      <c r="BE514" s="108">
        <f>IF(U514="základní",N514,0)</f>
        <v>0</v>
      </c>
      <c r="BF514" s="108">
        <f>IF(U514="snížená",N514,0)</f>
        <v>0</v>
      </c>
      <c r="BG514" s="108">
        <f>IF(U514="zákl. přenesená",N514,0)</f>
        <v>0</v>
      </c>
      <c r="BH514" s="108">
        <f>IF(U514="sníž. přenesená",N514,0)</f>
        <v>0</v>
      </c>
      <c r="BI514" s="108">
        <f>IF(U514="nulová",N514,0)</f>
        <v>0</v>
      </c>
      <c r="BJ514" s="16" t="s">
        <v>23</v>
      </c>
      <c r="BK514" s="108">
        <f>ROUND(L514*K514,2)</f>
        <v>0</v>
      </c>
      <c r="BL514" s="16" t="s">
        <v>197</v>
      </c>
      <c r="BM514" s="16" t="s">
        <v>726</v>
      </c>
    </row>
    <row r="515" spans="2:65" s="10" customFormat="1" ht="22.5" customHeight="1" x14ac:dyDescent="0.3">
      <c r="B515" s="171"/>
      <c r="C515" s="172"/>
      <c r="D515" s="172"/>
      <c r="E515" s="173" t="s">
        <v>21</v>
      </c>
      <c r="F515" s="287" t="s">
        <v>727</v>
      </c>
      <c r="G515" s="284"/>
      <c r="H515" s="284"/>
      <c r="I515" s="284"/>
      <c r="J515" s="172"/>
      <c r="K515" s="174" t="s">
        <v>21</v>
      </c>
      <c r="L515" s="172"/>
      <c r="M515" s="172"/>
      <c r="N515" s="172"/>
      <c r="O515" s="172"/>
      <c r="P515" s="172"/>
      <c r="Q515" s="172"/>
      <c r="R515" s="175"/>
      <c r="T515" s="176"/>
      <c r="U515" s="172"/>
      <c r="V515" s="172"/>
      <c r="W515" s="172"/>
      <c r="X515" s="172"/>
      <c r="Y515" s="172"/>
      <c r="Z515" s="172"/>
      <c r="AA515" s="177"/>
      <c r="AT515" s="178" t="s">
        <v>204</v>
      </c>
      <c r="AU515" s="178" t="s">
        <v>112</v>
      </c>
      <c r="AV515" s="10" t="s">
        <v>23</v>
      </c>
      <c r="AW515" s="10" t="s">
        <v>42</v>
      </c>
      <c r="AX515" s="10" t="s">
        <v>85</v>
      </c>
      <c r="AY515" s="178" t="s">
        <v>149</v>
      </c>
    </row>
    <row r="516" spans="2:65" s="11" customFormat="1" ht="22.5" customHeight="1" x14ac:dyDescent="0.3">
      <c r="B516" s="179"/>
      <c r="C516" s="180"/>
      <c r="D516" s="180"/>
      <c r="E516" s="181" t="s">
        <v>21</v>
      </c>
      <c r="F516" s="281" t="s">
        <v>728</v>
      </c>
      <c r="G516" s="282"/>
      <c r="H516" s="282"/>
      <c r="I516" s="282"/>
      <c r="J516" s="180"/>
      <c r="K516" s="182">
        <v>53.487000000000002</v>
      </c>
      <c r="L516" s="180"/>
      <c r="M516" s="180"/>
      <c r="N516" s="180"/>
      <c r="O516" s="180"/>
      <c r="P516" s="180"/>
      <c r="Q516" s="180"/>
      <c r="R516" s="183"/>
      <c r="T516" s="184"/>
      <c r="U516" s="180"/>
      <c r="V516" s="180"/>
      <c r="W516" s="180"/>
      <c r="X516" s="180"/>
      <c r="Y516" s="180"/>
      <c r="Z516" s="180"/>
      <c r="AA516" s="185"/>
      <c r="AT516" s="186" t="s">
        <v>204</v>
      </c>
      <c r="AU516" s="186" t="s">
        <v>112</v>
      </c>
      <c r="AV516" s="11" t="s">
        <v>112</v>
      </c>
      <c r="AW516" s="11" t="s">
        <v>42</v>
      </c>
      <c r="AX516" s="11" t="s">
        <v>85</v>
      </c>
      <c r="AY516" s="186" t="s">
        <v>149</v>
      </c>
    </row>
    <row r="517" spans="2:65" s="10" customFormat="1" ht="22.5" customHeight="1" x14ac:dyDescent="0.3">
      <c r="B517" s="171"/>
      <c r="C517" s="172"/>
      <c r="D517" s="172"/>
      <c r="E517" s="173" t="s">
        <v>21</v>
      </c>
      <c r="F517" s="283" t="s">
        <v>660</v>
      </c>
      <c r="G517" s="284"/>
      <c r="H517" s="284"/>
      <c r="I517" s="284"/>
      <c r="J517" s="172"/>
      <c r="K517" s="174" t="s">
        <v>21</v>
      </c>
      <c r="L517" s="172"/>
      <c r="M517" s="172"/>
      <c r="N517" s="172"/>
      <c r="O517" s="172"/>
      <c r="P517" s="172"/>
      <c r="Q517" s="172"/>
      <c r="R517" s="175"/>
      <c r="T517" s="176"/>
      <c r="U517" s="172"/>
      <c r="V517" s="172"/>
      <c r="W517" s="172"/>
      <c r="X517" s="172"/>
      <c r="Y517" s="172"/>
      <c r="Z517" s="172"/>
      <c r="AA517" s="177"/>
      <c r="AT517" s="178" t="s">
        <v>204</v>
      </c>
      <c r="AU517" s="178" t="s">
        <v>112</v>
      </c>
      <c r="AV517" s="10" t="s">
        <v>23</v>
      </c>
      <c r="AW517" s="10" t="s">
        <v>42</v>
      </c>
      <c r="AX517" s="10" t="s">
        <v>85</v>
      </c>
      <c r="AY517" s="178" t="s">
        <v>149</v>
      </c>
    </row>
    <row r="518" spans="2:65" s="11" customFormat="1" ht="22.5" customHeight="1" x14ac:dyDescent="0.3">
      <c r="B518" s="179"/>
      <c r="C518" s="180"/>
      <c r="D518" s="180"/>
      <c r="E518" s="181" t="s">
        <v>21</v>
      </c>
      <c r="F518" s="281" t="s">
        <v>729</v>
      </c>
      <c r="G518" s="282"/>
      <c r="H518" s="282"/>
      <c r="I518" s="282"/>
      <c r="J518" s="180"/>
      <c r="K518" s="182">
        <v>43.865000000000002</v>
      </c>
      <c r="L518" s="180"/>
      <c r="M518" s="180"/>
      <c r="N518" s="180"/>
      <c r="O518" s="180"/>
      <c r="P518" s="180"/>
      <c r="Q518" s="180"/>
      <c r="R518" s="183"/>
      <c r="T518" s="184"/>
      <c r="U518" s="180"/>
      <c r="V518" s="180"/>
      <c r="W518" s="180"/>
      <c r="X518" s="180"/>
      <c r="Y518" s="180"/>
      <c r="Z518" s="180"/>
      <c r="AA518" s="185"/>
      <c r="AT518" s="186" t="s">
        <v>204</v>
      </c>
      <c r="AU518" s="186" t="s">
        <v>112</v>
      </c>
      <c r="AV518" s="11" t="s">
        <v>112</v>
      </c>
      <c r="AW518" s="11" t="s">
        <v>42</v>
      </c>
      <c r="AX518" s="11" t="s">
        <v>85</v>
      </c>
      <c r="AY518" s="186" t="s">
        <v>149</v>
      </c>
    </row>
    <row r="519" spans="2:65" s="10" customFormat="1" ht="22.5" customHeight="1" x14ac:dyDescent="0.3">
      <c r="B519" s="171"/>
      <c r="C519" s="172"/>
      <c r="D519" s="172"/>
      <c r="E519" s="173" t="s">
        <v>21</v>
      </c>
      <c r="F519" s="283" t="s">
        <v>730</v>
      </c>
      <c r="G519" s="284"/>
      <c r="H519" s="284"/>
      <c r="I519" s="284"/>
      <c r="J519" s="172"/>
      <c r="K519" s="174" t="s">
        <v>21</v>
      </c>
      <c r="L519" s="172"/>
      <c r="M519" s="172"/>
      <c r="N519" s="172"/>
      <c r="O519" s="172"/>
      <c r="P519" s="172"/>
      <c r="Q519" s="172"/>
      <c r="R519" s="175"/>
      <c r="T519" s="176"/>
      <c r="U519" s="172"/>
      <c r="V519" s="172"/>
      <c r="W519" s="172"/>
      <c r="X519" s="172"/>
      <c r="Y519" s="172"/>
      <c r="Z519" s="172"/>
      <c r="AA519" s="177"/>
      <c r="AT519" s="178" t="s">
        <v>204</v>
      </c>
      <c r="AU519" s="178" t="s">
        <v>112</v>
      </c>
      <c r="AV519" s="10" t="s">
        <v>23</v>
      </c>
      <c r="AW519" s="10" t="s">
        <v>42</v>
      </c>
      <c r="AX519" s="10" t="s">
        <v>85</v>
      </c>
      <c r="AY519" s="178" t="s">
        <v>149</v>
      </c>
    </row>
    <row r="520" spans="2:65" s="11" customFormat="1" ht="22.5" customHeight="1" x14ac:dyDescent="0.3">
      <c r="B520" s="179"/>
      <c r="C520" s="180"/>
      <c r="D520" s="180"/>
      <c r="E520" s="181" t="s">
        <v>21</v>
      </c>
      <c r="F520" s="281" t="s">
        <v>731</v>
      </c>
      <c r="G520" s="282"/>
      <c r="H520" s="282"/>
      <c r="I520" s="282"/>
      <c r="J520" s="180"/>
      <c r="K520" s="182">
        <v>80.537999999999997</v>
      </c>
      <c r="L520" s="180"/>
      <c r="M520" s="180"/>
      <c r="N520" s="180"/>
      <c r="O520" s="180"/>
      <c r="P520" s="180"/>
      <c r="Q520" s="180"/>
      <c r="R520" s="183"/>
      <c r="T520" s="184"/>
      <c r="U520" s="180"/>
      <c r="V520" s="180"/>
      <c r="W520" s="180"/>
      <c r="X520" s="180"/>
      <c r="Y520" s="180"/>
      <c r="Z520" s="180"/>
      <c r="AA520" s="185"/>
      <c r="AT520" s="186" t="s">
        <v>204</v>
      </c>
      <c r="AU520" s="186" t="s">
        <v>112</v>
      </c>
      <c r="AV520" s="11" t="s">
        <v>112</v>
      </c>
      <c r="AW520" s="11" t="s">
        <v>42</v>
      </c>
      <c r="AX520" s="11" t="s">
        <v>85</v>
      </c>
      <c r="AY520" s="186" t="s">
        <v>149</v>
      </c>
    </row>
    <row r="521" spans="2:65" s="10" customFormat="1" ht="22.5" customHeight="1" x14ac:dyDescent="0.3">
      <c r="B521" s="171"/>
      <c r="C521" s="172"/>
      <c r="D521" s="172"/>
      <c r="E521" s="173" t="s">
        <v>21</v>
      </c>
      <c r="F521" s="283" t="s">
        <v>732</v>
      </c>
      <c r="G521" s="284"/>
      <c r="H521" s="284"/>
      <c r="I521" s="284"/>
      <c r="J521" s="172"/>
      <c r="K521" s="174" t="s">
        <v>21</v>
      </c>
      <c r="L521" s="172"/>
      <c r="M521" s="172"/>
      <c r="N521" s="172"/>
      <c r="O521" s="172"/>
      <c r="P521" s="172"/>
      <c r="Q521" s="172"/>
      <c r="R521" s="175"/>
      <c r="T521" s="176"/>
      <c r="U521" s="172"/>
      <c r="V521" s="172"/>
      <c r="W521" s="172"/>
      <c r="X521" s="172"/>
      <c r="Y521" s="172"/>
      <c r="Z521" s="172"/>
      <c r="AA521" s="177"/>
      <c r="AT521" s="178" t="s">
        <v>204</v>
      </c>
      <c r="AU521" s="178" t="s">
        <v>112</v>
      </c>
      <c r="AV521" s="10" t="s">
        <v>23</v>
      </c>
      <c r="AW521" s="10" t="s">
        <v>42</v>
      </c>
      <c r="AX521" s="10" t="s">
        <v>85</v>
      </c>
      <c r="AY521" s="178" t="s">
        <v>149</v>
      </c>
    </row>
    <row r="522" spans="2:65" s="11" customFormat="1" ht="22.5" customHeight="1" x14ac:dyDescent="0.3">
      <c r="B522" s="179"/>
      <c r="C522" s="180"/>
      <c r="D522" s="180"/>
      <c r="E522" s="181" t="s">
        <v>21</v>
      </c>
      <c r="F522" s="281" t="s">
        <v>733</v>
      </c>
      <c r="G522" s="282"/>
      <c r="H522" s="282"/>
      <c r="I522" s="282"/>
      <c r="J522" s="180"/>
      <c r="K522" s="182">
        <v>39.478999999999999</v>
      </c>
      <c r="L522" s="180"/>
      <c r="M522" s="180"/>
      <c r="N522" s="180"/>
      <c r="O522" s="180"/>
      <c r="P522" s="180"/>
      <c r="Q522" s="180"/>
      <c r="R522" s="183"/>
      <c r="T522" s="184"/>
      <c r="U522" s="180"/>
      <c r="V522" s="180"/>
      <c r="W522" s="180"/>
      <c r="X522" s="180"/>
      <c r="Y522" s="180"/>
      <c r="Z522" s="180"/>
      <c r="AA522" s="185"/>
      <c r="AT522" s="186" t="s">
        <v>204</v>
      </c>
      <c r="AU522" s="186" t="s">
        <v>112</v>
      </c>
      <c r="AV522" s="11" t="s">
        <v>112</v>
      </c>
      <c r="AW522" s="11" t="s">
        <v>42</v>
      </c>
      <c r="AX522" s="11" t="s">
        <v>85</v>
      </c>
      <c r="AY522" s="186" t="s">
        <v>149</v>
      </c>
    </row>
    <row r="523" spans="2:65" s="11" customFormat="1" ht="22.5" customHeight="1" x14ac:dyDescent="0.3">
      <c r="B523" s="179"/>
      <c r="C523" s="180"/>
      <c r="D523" s="180"/>
      <c r="E523" s="181" t="s">
        <v>21</v>
      </c>
      <c r="F523" s="281" t="s">
        <v>734</v>
      </c>
      <c r="G523" s="282"/>
      <c r="H523" s="282"/>
      <c r="I523" s="282"/>
      <c r="J523" s="180"/>
      <c r="K523" s="182">
        <v>58.581000000000003</v>
      </c>
      <c r="L523" s="180"/>
      <c r="M523" s="180"/>
      <c r="N523" s="180"/>
      <c r="O523" s="180"/>
      <c r="P523" s="180"/>
      <c r="Q523" s="180"/>
      <c r="R523" s="183"/>
      <c r="T523" s="184"/>
      <c r="U523" s="180"/>
      <c r="V523" s="180"/>
      <c r="W523" s="180"/>
      <c r="X523" s="180"/>
      <c r="Y523" s="180"/>
      <c r="Z523" s="180"/>
      <c r="AA523" s="185"/>
      <c r="AT523" s="186" t="s">
        <v>204</v>
      </c>
      <c r="AU523" s="186" t="s">
        <v>112</v>
      </c>
      <c r="AV523" s="11" t="s">
        <v>112</v>
      </c>
      <c r="AW523" s="11" t="s">
        <v>42</v>
      </c>
      <c r="AX523" s="11" t="s">
        <v>85</v>
      </c>
      <c r="AY523" s="186" t="s">
        <v>149</v>
      </c>
    </row>
    <row r="524" spans="2:65" s="10" customFormat="1" ht="22.5" customHeight="1" x14ac:dyDescent="0.3">
      <c r="B524" s="171"/>
      <c r="C524" s="172"/>
      <c r="D524" s="172"/>
      <c r="E524" s="173" t="s">
        <v>21</v>
      </c>
      <c r="F524" s="283" t="s">
        <v>657</v>
      </c>
      <c r="G524" s="284"/>
      <c r="H524" s="284"/>
      <c r="I524" s="284"/>
      <c r="J524" s="172"/>
      <c r="K524" s="174" t="s">
        <v>21</v>
      </c>
      <c r="L524" s="172"/>
      <c r="M524" s="172"/>
      <c r="N524" s="172"/>
      <c r="O524" s="172"/>
      <c r="P524" s="172"/>
      <c r="Q524" s="172"/>
      <c r="R524" s="175"/>
      <c r="T524" s="176"/>
      <c r="U524" s="172"/>
      <c r="V524" s="172"/>
      <c r="W524" s="172"/>
      <c r="X524" s="172"/>
      <c r="Y524" s="172"/>
      <c r="Z524" s="172"/>
      <c r="AA524" s="177"/>
      <c r="AT524" s="178" t="s">
        <v>204</v>
      </c>
      <c r="AU524" s="178" t="s">
        <v>112</v>
      </c>
      <c r="AV524" s="10" t="s">
        <v>23</v>
      </c>
      <c r="AW524" s="10" t="s">
        <v>42</v>
      </c>
      <c r="AX524" s="10" t="s">
        <v>85</v>
      </c>
      <c r="AY524" s="178" t="s">
        <v>149</v>
      </c>
    </row>
    <row r="525" spans="2:65" s="11" customFormat="1" ht="22.5" customHeight="1" x14ac:dyDescent="0.3">
      <c r="B525" s="179"/>
      <c r="C525" s="180"/>
      <c r="D525" s="180"/>
      <c r="E525" s="181" t="s">
        <v>21</v>
      </c>
      <c r="F525" s="281" t="s">
        <v>735</v>
      </c>
      <c r="G525" s="282"/>
      <c r="H525" s="282"/>
      <c r="I525" s="282"/>
      <c r="J525" s="180"/>
      <c r="K525" s="182">
        <v>27.734000000000002</v>
      </c>
      <c r="L525" s="180"/>
      <c r="M525" s="180"/>
      <c r="N525" s="180"/>
      <c r="O525" s="180"/>
      <c r="P525" s="180"/>
      <c r="Q525" s="180"/>
      <c r="R525" s="183"/>
      <c r="T525" s="184"/>
      <c r="U525" s="180"/>
      <c r="V525" s="180"/>
      <c r="W525" s="180"/>
      <c r="X525" s="180"/>
      <c r="Y525" s="180"/>
      <c r="Z525" s="180"/>
      <c r="AA525" s="185"/>
      <c r="AT525" s="186" t="s">
        <v>204</v>
      </c>
      <c r="AU525" s="186" t="s">
        <v>112</v>
      </c>
      <c r="AV525" s="11" t="s">
        <v>112</v>
      </c>
      <c r="AW525" s="11" t="s">
        <v>42</v>
      </c>
      <c r="AX525" s="11" t="s">
        <v>85</v>
      </c>
      <c r="AY525" s="186" t="s">
        <v>149</v>
      </c>
    </row>
    <row r="526" spans="2:65" s="10" customFormat="1" ht="22.5" customHeight="1" x14ac:dyDescent="0.3">
      <c r="B526" s="171"/>
      <c r="C526" s="172"/>
      <c r="D526" s="172"/>
      <c r="E526" s="173" t="s">
        <v>21</v>
      </c>
      <c r="F526" s="283" t="s">
        <v>655</v>
      </c>
      <c r="G526" s="284"/>
      <c r="H526" s="284"/>
      <c r="I526" s="284"/>
      <c r="J526" s="172"/>
      <c r="K526" s="174" t="s">
        <v>21</v>
      </c>
      <c r="L526" s="172"/>
      <c r="M526" s="172"/>
      <c r="N526" s="172"/>
      <c r="O526" s="172"/>
      <c r="P526" s="172"/>
      <c r="Q526" s="172"/>
      <c r="R526" s="175"/>
      <c r="T526" s="176"/>
      <c r="U526" s="172"/>
      <c r="V526" s="172"/>
      <c r="W526" s="172"/>
      <c r="X526" s="172"/>
      <c r="Y526" s="172"/>
      <c r="Z526" s="172"/>
      <c r="AA526" s="177"/>
      <c r="AT526" s="178" t="s">
        <v>204</v>
      </c>
      <c r="AU526" s="178" t="s">
        <v>112</v>
      </c>
      <c r="AV526" s="10" t="s">
        <v>23</v>
      </c>
      <c r="AW526" s="10" t="s">
        <v>42</v>
      </c>
      <c r="AX526" s="10" t="s">
        <v>85</v>
      </c>
      <c r="AY526" s="178" t="s">
        <v>149</v>
      </c>
    </row>
    <row r="527" spans="2:65" s="11" customFormat="1" ht="22.5" customHeight="1" x14ac:dyDescent="0.3">
      <c r="B527" s="179"/>
      <c r="C527" s="180"/>
      <c r="D527" s="180"/>
      <c r="E527" s="181" t="s">
        <v>21</v>
      </c>
      <c r="F527" s="281" t="s">
        <v>736</v>
      </c>
      <c r="G527" s="282"/>
      <c r="H527" s="282"/>
      <c r="I527" s="282"/>
      <c r="J527" s="180"/>
      <c r="K527" s="182">
        <v>6.391</v>
      </c>
      <c r="L527" s="180"/>
      <c r="M527" s="180"/>
      <c r="N527" s="180"/>
      <c r="O527" s="180"/>
      <c r="P527" s="180"/>
      <c r="Q527" s="180"/>
      <c r="R527" s="183"/>
      <c r="T527" s="184"/>
      <c r="U527" s="180"/>
      <c r="V527" s="180"/>
      <c r="W527" s="180"/>
      <c r="X527" s="180"/>
      <c r="Y527" s="180"/>
      <c r="Z527" s="180"/>
      <c r="AA527" s="185"/>
      <c r="AT527" s="186" t="s">
        <v>204</v>
      </c>
      <c r="AU527" s="186" t="s">
        <v>112</v>
      </c>
      <c r="AV527" s="11" t="s">
        <v>112</v>
      </c>
      <c r="AW527" s="11" t="s">
        <v>42</v>
      </c>
      <c r="AX527" s="11" t="s">
        <v>85</v>
      </c>
      <c r="AY527" s="186" t="s">
        <v>149</v>
      </c>
    </row>
    <row r="528" spans="2:65" s="10" customFormat="1" ht="22.5" customHeight="1" x14ac:dyDescent="0.3">
      <c r="B528" s="171"/>
      <c r="C528" s="172"/>
      <c r="D528" s="172"/>
      <c r="E528" s="173" t="s">
        <v>21</v>
      </c>
      <c r="F528" s="283" t="s">
        <v>651</v>
      </c>
      <c r="G528" s="284"/>
      <c r="H528" s="284"/>
      <c r="I528" s="284"/>
      <c r="J528" s="172"/>
      <c r="K528" s="174" t="s">
        <v>21</v>
      </c>
      <c r="L528" s="172"/>
      <c r="M528" s="172"/>
      <c r="N528" s="172"/>
      <c r="O528" s="172"/>
      <c r="P528" s="172"/>
      <c r="Q528" s="172"/>
      <c r="R528" s="175"/>
      <c r="T528" s="176"/>
      <c r="U528" s="172"/>
      <c r="V528" s="172"/>
      <c r="W528" s="172"/>
      <c r="X528" s="172"/>
      <c r="Y528" s="172"/>
      <c r="Z528" s="172"/>
      <c r="AA528" s="177"/>
      <c r="AT528" s="178" t="s">
        <v>204</v>
      </c>
      <c r="AU528" s="178" t="s">
        <v>112</v>
      </c>
      <c r="AV528" s="10" t="s">
        <v>23</v>
      </c>
      <c r="AW528" s="10" t="s">
        <v>42</v>
      </c>
      <c r="AX528" s="10" t="s">
        <v>85</v>
      </c>
      <c r="AY528" s="178" t="s">
        <v>149</v>
      </c>
    </row>
    <row r="529" spans="2:51" s="11" customFormat="1" ht="22.5" customHeight="1" x14ac:dyDescent="0.3">
      <c r="B529" s="179"/>
      <c r="C529" s="180"/>
      <c r="D529" s="180"/>
      <c r="E529" s="181" t="s">
        <v>21</v>
      </c>
      <c r="F529" s="281" t="s">
        <v>737</v>
      </c>
      <c r="G529" s="282"/>
      <c r="H529" s="282"/>
      <c r="I529" s="282"/>
      <c r="J529" s="180"/>
      <c r="K529" s="182">
        <v>14.715999999999999</v>
      </c>
      <c r="L529" s="180"/>
      <c r="M529" s="180"/>
      <c r="N529" s="180"/>
      <c r="O529" s="180"/>
      <c r="P529" s="180"/>
      <c r="Q529" s="180"/>
      <c r="R529" s="183"/>
      <c r="T529" s="184"/>
      <c r="U529" s="180"/>
      <c r="V529" s="180"/>
      <c r="W529" s="180"/>
      <c r="X529" s="180"/>
      <c r="Y529" s="180"/>
      <c r="Z529" s="180"/>
      <c r="AA529" s="185"/>
      <c r="AT529" s="186" t="s">
        <v>204</v>
      </c>
      <c r="AU529" s="186" t="s">
        <v>112</v>
      </c>
      <c r="AV529" s="11" t="s">
        <v>112</v>
      </c>
      <c r="AW529" s="11" t="s">
        <v>42</v>
      </c>
      <c r="AX529" s="11" t="s">
        <v>85</v>
      </c>
      <c r="AY529" s="186" t="s">
        <v>149</v>
      </c>
    </row>
    <row r="530" spans="2:51" s="10" customFormat="1" ht="22.5" customHeight="1" x14ac:dyDescent="0.3">
      <c r="B530" s="171"/>
      <c r="C530" s="172"/>
      <c r="D530" s="172"/>
      <c r="E530" s="173" t="s">
        <v>21</v>
      </c>
      <c r="F530" s="283" t="s">
        <v>738</v>
      </c>
      <c r="G530" s="284"/>
      <c r="H530" s="284"/>
      <c r="I530" s="284"/>
      <c r="J530" s="172"/>
      <c r="K530" s="174" t="s">
        <v>21</v>
      </c>
      <c r="L530" s="172"/>
      <c r="M530" s="172"/>
      <c r="N530" s="172"/>
      <c r="O530" s="172"/>
      <c r="P530" s="172"/>
      <c r="Q530" s="172"/>
      <c r="R530" s="175"/>
      <c r="T530" s="176"/>
      <c r="U530" s="172"/>
      <c r="V530" s="172"/>
      <c r="W530" s="172"/>
      <c r="X530" s="172"/>
      <c r="Y530" s="172"/>
      <c r="Z530" s="172"/>
      <c r="AA530" s="177"/>
      <c r="AT530" s="178" t="s">
        <v>204</v>
      </c>
      <c r="AU530" s="178" t="s">
        <v>112</v>
      </c>
      <c r="AV530" s="10" t="s">
        <v>23</v>
      </c>
      <c r="AW530" s="10" t="s">
        <v>42</v>
      </c>
      <c r="AX530" s="10" t="s">
        <v>85</v>
      </c>
      <c r="AY530" s="178" t="s">
        <v>149</v>
      </c>
    </row>
    <row r="531" spans="2:51" s="11" customFormat="1" ht="22.5" customHeight="1" x14ac:dyDescent="0.3">
      <c r="B531" s="179"/>
      <c r="C531" s="180"/>
      <c r="D531" s="180"/>
      <c r="E531" s="181" t="s">
        <v>21</v>
      </c>
      <c r="F531" s="281" t="s">
        <v>739</v>
      </c>
      <c r="G531" s="282"/>
      <c r="H531" s="282"/>
      <c r="I531" s="282"/>
      <c r="J531" s="180"/>
      <c r="K531" s="182">
        <v>7.0140000000000002</v>
      </c>
      <c r="L531" s="180"/>
      <c r="M531" s="180"/>
      <c r="N531" s="180"/>
      <c r="O531" s="180"/>
      <c r="P531" s="180"/>
      <c r="Q531" s="180"/>
      <c r="R531" s="183"/>
      <c r="T531" s="184"/>
      <c r="U531" s="180"/>
      <c r="V531" s="180"/>
      <c r="W531" s="180"/>
      <c r="X531" s="180"/>
      <c r="Y531" s="180"/>
      <c r="Z531" s="180"/>
      <c r="AA531" s="185"/>
      <c r="AT531" s="186" t="s">
        <v>204</v>
      </c>
      <c r="AU531" s="186" t="s">
        <v>112</v>
      </c>
      <c r="AV531" s="11" t="s">
        <v>112</v>
      </c>
      <c r="AW531" s="11" t="s">
        <v>42</v>
      </c>
      <c r="AX531" s="11" t="s">
        <v>85</v>
      </c>
      <c r="AY531" s="186" t="s">
        <v>149</v>
      </c>
    </row>
    <row r="532" spans="2:51" s="10" customFormat="1" ht="22.5" customHeight="1" x14ac:dyDescent="0.3">
      <c r="B532" s="171"/>
      <c r="C532" s="172"/>
      <c r="D532" s="172"/>
      <c r="E532" s="173" t="s">
        <v>21</v>
      </c>
      <c r="F532" s="283" t="s">
        <v>662</v>
      </c>
      <c r="G532" s="284"/>
      <c r="H532" s="284"/>
      <c r="I532" s="284"/>
      <c r="J532" s="172"/>
      <c r="K532" s="174" t="s">
        <v>21</v>
      </c>
      <c r="L532" s="172"/>
      <c r="M532" s="172"/>
      <c r="N532" s="172"/>
      <c r="O532" s="172"/>
      <c r="P532" s="172"/>
      <c r="Q532" s="172"/>
      <c r="R532" s="175"/>
      <c r="T532" s="176"/>
      <c r="U532" s="172"/>
      <c r="V532" s="172"/>
      <c r="W532" s="172"/>
      <c r="X532" s="172"/>
      <c r="Y532" s="172"/>
      <c r="Z532" s="172"/>
      <c r="AA532" s="177"/>
      <c r="AT532" s="178" t="s">
        <v>204</v>
      </c>
      <c r="AU532" s="178" t="s">
        <v>112</v>
      </c>
      <c r="AV532" s="10" t="s">
        <v>23</v>
      </c>
      <c r="AW532" s="10" t="s">
        <v>42</v>
      </c>
      <c r="AX532" s="10" t="s">
        <v>85</v>
      </c>
      <c r="AY532" s="178" t="s">
        <v>149</v>
      </c>
    </row>
    <row r="533" spans="2:51" s="11" customFormat="1" ht="22.5" customHeight="1" x14ac:dyDescent="0.3">
      <c r="B533" s="179"/>
      <c r="C533" s="180"/>
      <c r="D533" s="180"/>
      <c r="E533" s="181" t="s">
        <v>21</v>
      </c>
      <c r="F533" s="281" t="s">
        <v>740</v>
      </c>
      <c r="G533" s="282"/>
      <c r="H533" s="282"/>
      <c r="I533" s="282"/>
      <c r="J533" s="180"/>
      <c r="K533" s="182">
        <v>25.45</v>
      </c>
      <c r="L533" s="180"/>
      <c r="M533" s="180"/>
      <c r="N533" s="180"/>
      <c r="O533" s="180"/>
      <c r="P533" s="180"/>
      <c r="Q533" s="180"/>
      <c r="R533" s="183"/>
      <c r="T533" s="184"/>
      <c r="U533" s="180"/>
      <c r="V533" s="180"/>
      <c r="W533" s="180"/>
      <c r="X533" s="180"/>
      <c r="Y533" s="180"/>
      <c r="Z533" s="180"/>
      <c r="AA533" s="185"/>
      <c r="AT533" s="186" t="s">
        <v>204</v>
      </c>
      <c r="AU533" s="186" t="s">
        <v>112</v>
      </c>
      <c r="AV533" s="11" t="s">
        <v>112</v>
      </c>
      <c r="AW533" s="11" t="s">
        <v>42</v>
      </c>
      <c r="AX533" s="11" t="s">
        <v>85</v>
      </c>
      <c r="AY533" s="186" t="s">
        <v>149</v>
      </c>
    </row>
    <row r="534" spans="2:51" s="10" customFormat="1" ht="22.5" customHeight="1" x14ac:dyDescent="0.3">
      <c r="B534" s="171"/>
      <c r="C534" s="172"/>
      <c r="D534" s="172"/>
      <c r="E534" s="173" t="s">
        <v>21</v>
      </c>
      <c r="F534" s="283" t="s">
        <v>668</v>
      </c>
      <c r="G534" s="284"/>
      <c r="H534" s="284"/>
      <c r="I534" s="284"/>
      <c r="J534" s="172"/>
      <c r="K534" s="174" t="s">
        <v>21</v>
      </c>
      <c r="L534" s="172"/>
      <c r="M534" s="172"/>
      <c r="N534" s="172"/>
      <c r="O534" s="172"/>
      <c r="P534" s="172"/>
      <c r="Q534" s="172"/>
      <c r="R534" s="175"/>
      <c r="T534" s="176"/>
      <c r="U534" s="172"/>
      <c r="V534" s="172"/>
      <c r="W534" s="172"/>
      <c r="X534" s="172"/>
      <c r="Y534" s="172"/>
      <c r="Z534" s="172"/>
      <c r="AA534" s="177"/>
      <c r="AT534" s="178" t="s">
        <v>204</v>
      </c>
      <c r="AU534" s="178" t="s">
        <v>112</v>
      </c>
      <c r="AV534" s="10" t="s">
        <v>23</v>
      </c>
      <c r="AW534" s="10" t="s">
        <v>42</v>
      </c>
      <c r="AX534" s="10" t="s">
        <v>85</v>
      </c>
      <c r="AY534" s="178" t="s">
        <v>149</v>
      </c>
    </row>
    <row r="535" spans="2:51" s="11" customFormat="1" ht="22.5" customHeight="1" x14ac:dyDescent="0.3">
      <c r="B535" s="179"/>
      <c r="C535" s="180"/>
      <c r="D535" s="180"/>
      <c r="E535" s="181" t="s">
        <v>21</v>
      </c>
      <c r="F535" s="281" t="s">
        <v>741</v>
      </c>
      <c r="G535" s="282"/>
      <c r="H535" s="282"/>
      <c r="I535" s="282"/>
      <c r="J535" s="180"/>
      <c r="K535" s="182">
        <v>22.038</v>
      </c>
      <c r="L535" s="180"/>
      <c r="M535" s="180"/>
      <c r="N535" s="180"/>
      <c r="O535" s="180"/>
      <c r="P535" s="180"/>
      <c r="Q535" s="180"/>
      <c r="R535" s="183"/>
      <c r="T535" s="184"/>
      <c r="U535" s="180"/>
      <c r="V535" s="180"/>
      <c r="W535" s="180"/>
      <c r="X535" s="180"/>
      <c r="Y535" s="180"/>
      <c r="Z535" s="180"/>
      <c r="AA535" s="185"/>
      <c r="AT535" s="186" t="s">
        <v>204</v>
      </c>
      <c r="AU535" s="186" t="s">
        <v>112</v>
      </c>
      <c r="AV535" s="11" t="s">
        <v>112</v>
      </c>
      <c r="AW535" s="11" t="s">
        <v>42</v>
      </c>
      <c r="AX535" s="11" t="s">
        <v>85</v>
      </c>
      <c r="AY535" s="186" t="s">
        <v>149</v>
      </c>
    </row>
    <row r="536" spans="2:51" s="10" customFormat="1" ht="22.5" customHeight="1" x14ac:dyDescent="0.3">
      <c r="B536" s="171"/>
      <c r="C536" s="172"/>
      <c r="D536" s="172"/>
      <c r="E536" s="173" t="s">
        <v>21</v>
      </c>
      <c r="F536" s="283" t="s">
        <v>670</v>
      </c>
      <c r="G536" s="284"/>
      <c r="H536" s="284"/>
      <c r="I536" s="284"/>
      <c r="J536" s="172"/>
      <c r="K536" s="174" t="s">
        <v>21</v>
      </c>
      <c r="L536" s="172"/>
      <c r="M536" s="172"/>
      <c r="N536" s="172"/>
      <c r="O536" s="172"/>
      <c r="P536" s="172"/>
      <c r="Q536" s="172"/>
      <c r="R536" s="175"/>
      <c r="T536" s="176"/>
      <c r="U536" s="172"/>
      <c r="V536" s="172"/>
      <c r="W536" s="172"/>
      <c r="X536" s="172"/>
      <c r="Y536" s="172"/>
      <c r="Z536" s="172"/>
      <c r="AA536" s="177"/>
      <c r="AT536" s="178" t="s">
        <v>204</v>
      </c>
      <c r="AU536" s="178" t="s">
        <v>112</v>
      </c>
      <c r="AV536" s="10" t="s">
        <v>23</v>
      </c>
      <c r="AW536" s="10" t="s">
        <v>42</v>
      </c>
      <c r="AX536" s="10" t="s">
        <v>85</v>
      </c>
      <c r="AY536" s="178" t="s">
        <v>149</v>
      </c>
    </row>
    <row r="537" spans="2:51" s="11" customFormat="1" ht="22.5" customHeight="1" x14ac:dyDescent="0.3">
      <c r="B537" s="179"/>
      <c r="C537" s="180"/>
      <c r="D537" s="180"/>
      <c r="E537" s="181" t="s">
        <v>21</v>
      </c>
      <c r="F537" s="281" t="s">
        <v>742</v>
      </c>
      <c r="G537" s="282"/>
      <c r="H537" s="282"/>
      <c r="I537" s="282"/>
      <c r="J537" s="180"/>
      <c r="K537" s="182">
        <v>15.962999999999999</v>
      </c>
      <c r="L537" s="180"/>
      <c r="M537" s="180"/>
      <c r="N537" s="180"/>
      <c r="O537" s="180"/>
      <c r="P537" s="180"/>
      <c r="Q537" s="180"/>
      <c r="R537" s="183"/>
      <c r="T537" s="184"/>
      <c r="U537" s="180"/>
      <c r="V537" s="180"/>
      <c r="W537" s="180"/>
      <c r="X537" s="180"/>
      <c r="Y537" s="180"/>
      <c r="Z537" s="180"/>
      <c r="AA537" s="185"/>
      <c r="AT537" s="186" t="s">
        <v>204</v>
      </c>
      <c r="AU537" s="186" t="s">
        <v>112</v>
      </c>
      <c r="AV537" s="11" t="s">
        <v>112</v>
      </c>
      <c r="AW537" s="11" t="s">
        <v>42</v>
      </c>
      <c r="AX537" s="11" t="s">
        <v>85</v>
      </c>
      <c r="AY537" s="186" t="s">
        <v>149</v>
      </c>
    </row>
    <row r="538" spans="2:51" s="10" customFormat="1" ht="22.5" customHeight="1" x14ac:dyDescent="0.3">
      <c r="B538" s="171"/>
      <c r="C538" s="172"/>
      <c r="D538" s="172"/>
      <c r="E538" s="173" t="s">
        <v>21</v>
      </c>
      <c r="F538" s="283" t="s">
        <v>664</v>
      </c>
      <c r="G538" s="284"/>
      <c r="H538" s="284"/>
      <c r="I538" s="284"/>
      <c r="J538" s="172"/>
      <c r="K538" s="174" t="s">
        <v>21</v>
      </c>
      <c r="L538" s="172"/>
      <c r="M538" s="172"/>
      <c r="N538" s="172"/>
      <c r="O538" s="172"/>
      <c r="P538" s="172"/>
      <c r="Q538" s="172"/>
      <c r="R538" s="175"/>
      <c r="T538" s="176"/>
      <c r="U538" s="172"/>
      <c r="V538" s="172"/>
      <c r="W538" s="172"/>
      <c r="X538" s="172"/>
      <c r="Y538" s="172"/>
      <c r="Z538" s="172"/>
      <c r="AA538" s="177"/>
      <c r="AT538" s="178" t="s">
        <v>204</v>
      </c>
      <c r="AU538" s="178" t="s">
        <v>112</v>
      </c>
      <c r="AV538" s="10" t="s">
        <v>23</v>
      </c>
      <c r="AW538" s="10" t="s">
        <v>42</v>
      </c>
      <c r="AX538" s="10" t="s">
        <v>85</v>
      </c>
      <c r="AY538" s="178" t="s">
        <v>149</v>
      </c>
    </row>
    <row r="539" spans="2:51" s="11" customFormat="1" ht="22.5" customHeight="1" x14ac:dyDescent="0.3">
      <c r="B539" s="179"/>
      <c r="C539" s="180"/>
      <c r="D539" s="180"/>
      <c r="E539" s="181" t="s">
        <v>21</v>
      </c>
      <c r="F539" s="281" t="s">
        <v>743</v>
      </c>
      <c r="G539" s="282"/>
      <c r="H539" s="282"/>
      <c r="I539" s="282"/>
      <c r="J539" s="180"/>
      <c r="K539" s="182">
        <v>27.462</v>
      </c>
      <c r="L539" s="180"/>
      <c r="M539" s="180"/>
      <c r="N539" s="180"/>
      <c r="O539" s="180"/>
      <c r="P539" s="180"/>
      <c r="Q539" s="180"/>
      <c r="R539" s="183"/>
      <c r="T539" s="184"/>
      <c r="U539" s="180"/>
      <c r="V539" s="180"/>
      <c r="W539" s="180"/>
      <c r="X539" s="180"/>
      <c r="Y539" s="180"/>
      <c r="Z539" s="180"/>
      <c r="AA539" s="185"/>
      <c r="AT539" s="186" t="s">
        <v>204</v>
      </c>
      <c r="AU539" s="186" t="s">
        <v>112</v>
      </c>
      <c r="AV539" s="11" t="s">
        <v>112</v>
      </c>
      <c r="AW539" s="11" t="s">
        <v>42</v>
      </c>
      <c r="AX539" s="11" t="s">
        <v>85</v>
      </c>
      <c r="AY539" s="186" t="s">
        <v>149</v>
      </c>
    </row>
    <row r="540" spans="2:51" s="10" customFormat="1" ht="22.5" customHeight="1" x14ac:dyDescent="0.3">
      <c r="B540" s="171"/>
      <c r="C540" s="172"/>
      <c r="D540" s="172"/>
      <c r="E540" s="173" t="s">
        <v>21</v>
      </c>
      <c r="F540" s="283" t="s">
        <v>666</v>
      </c>
      <c r="G540" s="284"/>
      <c r="H540" s="284"/>
      <c r="I540" s="284"/>
      <c r="J540" s="172"/>
      <c r="K540" s="174" t="s">
        <v>21</v>
      </c>
      <c r="L540" s="172"/>
      <c r="M540" s="172"/>
      <c r="N540" s="172"/>
      <c r="O540" s="172"/>
      <c r="P540" s="172"/>
      <c r="Q540" s="172"/>
      <c r="R540" s="175"/>
      <c r="T540" s="176"/>
      <c r="U540" s="172"/>
      <c r="V540" s="172"/>
      <c r="W540" s="172"/>
      <c r="X540" s="172"/>
      <c r="Y540" s="172"/>
      <c r="Z540" s="172"/>
      <c r="AA540" s="177"/>
      <c r="AT540" s="178" t="s">
        <v>204</v>
      </c>
      <c r="AU540" s="178" t="s">
        <v>112</v>
      </c>
      <c r="AV540" s="10" t="s">
        <v>23</v>
      </c>
      <c r="AW540" s="10" t="s">
        <v>42</v>
      </c>
      <c r="AX540" s="10" t="s">
        <v>85</v>
      </c>
      <c r="AY540" s="178" t="s">
        <v>149</v>
      </c>
    </row>
    <row r="541" spans="2:51" s="11" customFormat="1" ht="22.5" customHeight="1" x14ac:dyDescent="0.3">
      <c r="B541" s="179"/>
      <c r="C541" s="180"/>
      <c r="D541" s="180"/>
      <c r="E541" s="181" t="s">
        <v>21</v>
      </c>
      <c r="F541" s="281" t="s">
        <v>744</v>
      </c>
      <c r="G541" s="282"/>
      <c r="H541" s="282"/>
      <c r="I541" s="282"/>
      <c r="J541" s="180"/>
      <c r="K541" s="182">
        <v>2.2810000000000001</v>
      </c>
      <c r="L541" s="180"/>
      <c r="M541" s="180"/>
      <c r="N541" s="180"/>
      <c r="O541" s="180"/>
      <c r="P541" s="180"/>
      <c r="Q541" s="180"/>
      <c r="R541" s="183"/>
      <c r="T541" s="184"/>
      <c r="U541" s="180"/>
      <c r="V541" s="180"/>
      <c r="W541" s="180"/>
      <c r="X541" s="180"/>
      <c r="Y541" s="180"/>
      <c r="Z541" s="180"/>
      <c r="AA541" s="185"/>
      <c r="AT541" s="186" t="s">
        <v>204</v>
      </c>
      <c r="AU541" s="186" t="s">
        <v>112</v>
      </c>
      <c r="AV541" s="11" t="s">
        <v>112</v>
      </c>
      <c r="AW541" s="11" t="s">
        <v>42</v>
      </c>
      <c r="AX541" s="11" t="s">
        <v>85</v>
      </c>
      <c r="AY541" s="186" t="s">
        <v>149</v>
      </c>
    </row>
    <row r="542" spans="2:51" s="10" customFormat="1" ht="22.5" customHeight="1" x14ac:dyDescent="0.3">
      <c r="B542" s="171"/>
      <c r="C542" s="172"/>
      <c r="D542" s="172"/>
      <c r="E542" s="173" t="s">
        <v>21</v>
      </c>
      <c r="F542" s="283" t="s">
        <v>676</v>
      </c>
      <c r="G542" s="284"/>
      <c r="H542" s="284"/>
      <c r="I542" s="284"/>
      <c r="J542" s="172"/>
      <c r="K542" s="174" t="s">
        <v>21</v>
      </c>
      <c r="L542" s="172"/>
      <c r="M542" s="172"/>
      <c r="N542" s="172"/>
      <c r="O542" s="172"/>
      <c r="P542" s="172"/>
      <c r="Q542" s="172"/>
      <c r="R542" s="175"/>
      <c r="T542" s="176"/>
      <c r="U542" s="172"/>
      <c r="V542" s="172"/>
      <c r="W542" s="172"/>
      <c r="X542" s="172"/>
      <c r="Y542" s="172"/>
      <c r="Z542" s="172"/>
      <c r="AA542" s="177"/>
      <c r="AT542" s="178" t="s">
        <v>204</v>
      </c>
      <c r="AU542" s="178" t="s">
        <v>112</v>
      </c>
      <c r="AV542" s="10" t="s">
        <v>23</v>
      </c>
      <c r="AW542" s="10" t="s">
        <v>42</v>
      </c>
      <c r="AX542" s="10" t="s">
        <v>85</v>
      </c>
      <c r="AY542" s="178" t="s">
        <v>149</v>
      </c>
    </row>
    <row r="543" spans="2:51" s="11" customFormat="1" ht="22.5" customHeight="1" x14ac:dyDescent="0.3">
      <c r="B543" s="179"/>
      <c r="C543" s="180"/>
      <c r="D543" s="180"/>
      <c r="E543" s="181" t="s">
        <v>21</v>
      </c>
      <c r="F543" s="281" t="s">
        <v>745</v>
      </c>
      <c r="G543" s="282"/>
      <c r="H543" s="282"/>
      <c r="I543" s="282"/>
      <c r="J543" s="180"/>
      <c r="K543" s="182">
        <v>8.35</v>
      </c>
      <c r="L543" s="180"/>
      <c r="M543" s="180"/>
      <c r="N543" s="180"/>
      <c r="O543" s="180"/>
      <c r="P543" s="180"/>
      <c r="Q543" s="180"/>
      <c r="R543" s="183"/>
      <c r="T543" s="184"/>
      <c r="U543" s="180"/>
      <c r="V543" s="180"/>
      <c r="W543" s="180"/>
      <c r="X543" s="180"/>
      <c r="Y543" s="180"/>
      <c r="Z543" s="180"/>
      <c r="AA543" s="185"/>
      <c r="AT543" s="186" t="s">
        <v>204</v>
      </c>
      <c r="AU543" s="186" t="s">
        <v>112</v>
      </c>
      <c r="AV543" s="11" t="s">
        <v>112</v>
      </c>
      <c r="AW543" s="11" t="s">
        <v>42</v>
      </c>
      <c r="AX543" s="11" t="s">
        <v>85</v>
      </c>
      <c r="AY543" s="186" t="s">
        <v>149</v>
      </c>
    </row>
    <row r="544" spans="2:51" s="10" customFormat="1" ht="22.5" customHeight="1" x14ac:dyDescent="0.3">
      <c r="B544" s="171"/>
      <c r="C544" s="172"/>
      <c r="D544" s="172"/>
      <c r="E544" s="173" t="s">
        <v>21</v>
      </c>
      <c r="F544" s="283" t="s">
        <v>674</v>
      </c>
      <c r="G544" s="284"/>
      <c r="H544" s="284"/>
      <c r="I544" s="284"/>
      <c r="J544" s="172"/>
      <c r="K544" s="174" t="s">
        <v>21</v>
      </c>
      <c r="L544" s="172"/>
      <c r="M544" s="172"/>
      <c r="N544" s="172"/>
      <c r="O544" s="172"/>
      <c r="P544" s="172"/>
      <c r="Q544" s="172"/>
      <c r="R544" s="175"/>
      <c r="T544" s="176"/>
      <c r="U544" s="172"/>
      <c r="V544" s="172"/>
      <c r="W544" s="172"/>
      <c r="X544" s="172"/>
      <c r="Y544" s="172"/>
      <c r="Z544" s="172"/>
      <c r="AA544" s="177"/>
      <c r="AT544" s="178" t="s">
        <v>204</v>
      </c>
      <c r="AU544" s="178" t="s">
        <v>112</v>
      </c>
      <c r="AV544" s="10" t="s">
        <v>23</v>
      </c>
      <c r="AW544" s="10" t="s">
        <v>42</v>
      </c>
      <c r="AX544" s="10" t="s">
        <v>85</v>
      </c>
      <c r="AY544" s="178" t="s">
        <v>149</v>
      </c>
    </row>
    <row r="545" spans="2:51" s="11" customFormat="1" ht="22.5" customHeight="1" x14ac:dyDescent="0.3">
      <c r="B545" s="179"/>
      <c r="C545" s="180"/>
      <c r="D545" s="180"/>
      <c r="E545" s="181" t="s">
        <v>21</v>
      </c>
      <c r="F545" s="281" t="s">
        <v>746</v>
      </c>
      <c r="G545" s="282"/>
      <c r="H545" s="282"/>
      <c r="I545" s="282"/>
      <c r="J545" s="180"/>
      <c r="K545" s="182">
        <v>4.1559999999999997</v>
      </c>
      <c r="L545" s="180"/>
      <c r="M545" s="180"/>
      <c r="N545" s="180"/>
      <c r="O545" s="180"/>
      <c r="P545" s="180"/>
      <c r="Q545" s="180"/>
      <c r="R545" s="183"/>
      <c r="T545" s="184"/>
      <c r="U545" s="180"/>
      <c r="V545" s="180"/>
      <c r="W545" s="180"/>
      <c r="X545" s="180"/>
      <c r="Y545" s="180"/>
      <c r="Z545" s="180"/>
      <c r="AA545" s="185"/>
      <c r="AT545" s="186" t="s">
        <v>204</v>
      </c>
      <c r="AU545" s="186" t="s">
        <v>112</v>
      </c>
      <c r="AV545" s="11" t="s">
        <v>112</v>
      </c>
      <c r="AW545" s="11" t="s">
        <v>42</v>
      </c>
      <c r="AX545" s="11" t="s">
        <v>85</v>
      </c>
      <c r="AY545" s="186" t="s">
        <v>149</v>
      </c>
    </row>
    <row r="546" spans="2:51" s="10" customFormat="1" ht="22.5" customHeight="1" x14ac:dyDescent="0.3">
      <c r="B546" s="171"/>
      <c r="C546" s="172"/>
      <c r="D546" s="172"/>
      <c r="E546" s="173" t="s">
        <v>21</v>
      </c>
      <c r="F546" s="283" t="s">
        <v>672</v>
      </c>
      <c r="G546" s="284"/>
      <c r="H546" s="284"/>
      <c r="I546" s="284"/>
      <c r="J546" s="172"/>
      <c r="K546" s="174" t="s">
        <v>21</v>
      </c>
      <c r="L546" s="172"/>
      <c r="M546" s="172"/>
      <c r="N546" s="172"/>
      <c r="O546" s="172"/>
      <c r="P546" s="172"/>
      <c r="Q546" s="172"/>
      <c r="R546" s="175"/>
      <c r="T546" s="176"/>
      <c r="U546" s="172"/>
      <c r="V546" s="172"/>
      <c r="W546" s="172"/>
      <c r="X546" s="172"/>
      <c r="Y546" s="172"/>
      <c r="Z546" s="172"/>
      <c r="AA546" s="177"/>
      <c r="AT546" s="178" t="s">
        <v>204</v>
      </c>
      <c r="AU546" s="178" t="s">
        <v>112</v>
      </c>
      <c r="AV546" s="10" t="s">
        <v>23</v>
      </c>
      <c r="AW546" s="10" t="s">
        <v>42</v>
      </c>
      <c r="AX546" s="10" t="s">
        <v>85</v>
      </c>
      <c r="AY546" s="178" t="s">
        <v>149</v>
      </c>
    </row>
    <row r="547" spans="2:51" s="11" customFormat="1" ht="22.5" customHeight="1" x14ac:dyDescent="0.3">
      <c r="B547" s="179"/>
      <c r="C547" s="180"/>
      <c r="D547" s="180"/>
      <c r="E547" s="181" t="s">
        <v>21</v>
      </c>
      <c r="F547" s="281" t="s">
        <v>747</v>
      </c>
      <c r="G547" s="282"/>
      <c r="H547" s="282"/>
      <c r="I547" s="282"/>
      <c r="J547" s="180"/>
      <c r="K547" s="182">
        <v>18.138000000000002</v>
      </c>
      <c r="L547" s="180"/>
      <c r="M547" s="180"/>
      <c r="N547" s="180"/>
      <c r="O547" s="180"/>
      <c r="P547" s="180"/>
      <c r="Q547" s="180"/>
      <c r="R547" s="183"/>
      <c r="T547" s="184"/>
      <c r="U547" s="180"/>
      <c r="V547" s="180"/>
      <c r="W547" s="180"/>
      <c r="X547" s="180"/>
      <c r="Y547" s="180"/>
      <c r="Z547" s="180"/>
      <c r="AA547" s="185"/>
      <c r="AT547" s="186" t="s">
        <v>204</v>
      </c>
      <c r="AU547" s="186" t="s">
        <v>112</v>
      </c>
      <c r="AV547" s="11" t="s">
        <v>112</v>
      </c>
      <c r="AW547" s="11" t="s">
        <v>42</v>
      </c>
      <c r="AX547" s="11" t="s">
        <v>85</v>
      </c>
      <c r="AY547" s="186" t="s">
        <v>149</v>
      </c>
    </row>
    <row r="548" spans="2:51" s="10" customFormat="1" ht="22.5" customHeight="1" x14ac:dyDescent="0.3">
      <c r="B548" s="171"/>
      <c r="C548" s="172"/>
      <c r="D548" s="172"/>
      <c r="E548" s="173" t="s">
        <v>21</v>
      </c>
      <c r="F548" s="283" t="s">
        <v>680</v>
      </c>
      <c r="G548" s="284"/>
      <c r="H548" s="284"/>
      <c r="I548" s="284"/>
      <c r="J548" s="172"/>
      <c r="K548" s="174" t="s">
        <v>21</v>
      </c>
      <c r="L548" s="172"/>
      <c r="M548" s="172"/>
      <c r="N548" s="172"/>
      <c r="O548" s="172"/>
      <c r="P548" s="172"/>
      <c r="Q548" s="172"/>
      <c r="R548" s="175"/>
      <c r="T548" s="176"/>
      <c r="U548" s="172"/>
      <c r="V548" s="172"/>
      <c r="W548" s="172"/>
      <c r="X548" s="172"/>
      <c r="Y548" s="172"/>
      <c r="Z548" s="172"/>
      <c r="AA548" s="177"/>
      <c r="AT548" s="178" t="s">
        <v>204</v>
      </c>
      <c r="AU548" s="178" t="s">
        <v>112</v>
      </c>
      <c r="AV548" s="10" t="s">
        <v>23</v>
      </c>
      <c r="AW548" s="10" t="s">
        <v>42</v>
      </c>
      <c r="AX548" s="10" t="s">
        <v>85</v>
      </c>
      <c r="AY548" s="178" t="s">
        <v>149</v>
      </c>
    </row>
    <row r="549" spans="2:51" s="11" customFormat="1" ht="22.5" customHeight="1" x14ac:dyDescent="0.3">
      <c r="B549" s="179"/>
      <c r="C549" s="180"/>
      <c r="D549" s="180"/>
      <c r="E549" s="181" t="s">
        <v>21</v>
      </c>
      <c r="F549" s="281" t="s">
        <v>748</v>
      </c>
      <c r="G549" s="282"/>
      <c r="H549" s="282"/>
      <c r="I549" s="282"/>
      <c r="J549" s="180"/>
      <c r="K549" s="182">
        <v>28.375</v>
      </c>
      <c r="L549" s="180"/>
      <c r="M549" s="180"/>
      <c r="N549" s="180"/>
      <c r="O549" s="180"/>
      <c r="P549" s="180"/>
      <c r="Q549" s="180"/>
      <c r="R549" s="183"/>
      <c r="T549" s="184"/>
      <c r="U549" s="180"/>
      <c r="V549" s="180"/>
      <c r="W549" s="180"/>
      <c r="X549" s="180"/>
      <c r="Y549" s="180"/>
      <c r="Z549" s="180"/>
      <c r="AA549" s="185"/>
      <c r="AT549" s="186" t="s">
        <v>204</v>
      </c>
      <c r="AU549" s="186" t="s">
        <v>112</v>
      </c>
      <c r="AV549" s="11" t="s">
        <v>112</v>
      </c>
      <c r="AW549" s="11" t="s">
        <v>42</v>
      </c>
      <c r="AX549" s="11" t="s">
        <v>85</v>
      </c>
      <c r="AY549" s="186" t="s">
        <v>149</v>
      </c>
    </row>
    <row r="550" spans="2:51" s="10" customFormat="1" ht="22.5" customHeight="1" x14ac:dyDescent="0.3">
      <c r="B550" s="171"/>
      <c r="C550" s="172"/>
      <c r="D550" s="172"/>
      <c r="E550" s="173" t="s">
        <v>21</v>
      </c>
      <c r="F550" s="283" t="s">
        <v>678</v>
      </c>
      <c r="G550" s="284"/>
      <c r="H550" s="284"/>
      <c r="I550" s="284"/>
      <c r="J550" s="172"/>
      <c r="K550" s="174" t="s">
        <v>21</v>
      </c>
      <c r="L550" s="172"/>
      <c r="M550" s="172"/>
      <c r="N550" s="172"/>
      <c r="O550" s="172"/>
      <c r="P550" s="172"/>
      <c r="Q550" s="172"/>
      <c r="R550" s="175"/>
      <c r="T550" s="176"/>
      <c r="U550" s="172"/>
      <c r="V550" s="172"/>
      <c r="W550" s="172"/>
      <c r="X550" s="172"/>
      <c r="Y550" s="172"/>
      <c r="Z550" s="172"/>
      <c r="AA550" s="177"/>
      <c r="AT550" s="178" t="s">
        <v>204</v>
      </c>
      <c r="AU550" s="178" t="s">
        <v>112</v>
      </c>
      <c r="AV550" s="10" t="s">
        <v>23</v>
      </c>
      <c r="AW550" s="10" t="s">
        <v>42</v>
      </c>
      <c r="AX550" s="10" t="s">
        <v>85</v>
      </c>
      <c r="AY550" s="178" t="s">
        <v>149</v>
      </c>
    </row>
    <row r="551" spans="2:51" s="11" customFormat="1" ht="22.5" customHeight="1" x14ac:dyDescent="0.3">
      <c r="B551" s="179"/>
      <c r="C551" s="180"/>
      <c r="D551" s="180"/>
      <c r="E551" s="181" t="s">
        <v>21</v>
      </c>
      <c r="F551" s="281" t="s">
        <v>749</v>
      </c>
      <c r="G551" s="282"/>
      <c r="H551" s="282"/>
      <c r="I551" s="282"/>
      <c r="J551" s="180"/>
      <c r="K551" s="182">
        <v>8.4120000000000008</v>
      </c>
      <c r="L551" s="180"/>
      <c r="M551" s="180"/>
      <c r="N551" s="180"/>
      <c r="O551" s="180"/>
      <c r="P551" s="180"/>
      <c r="Q551" s="180"/>
      <c r="R551" s="183"/>
      <c r="T551" s="184"/>
      <c r="U551" s="180"/>
      <c r="V551" s="180"/>
      <c r="W551" s="180"/>
      <c r="X551" s="180"/>
      <c r="Y551" s="180"/>
      <c r="Z551" s="180"/>
      <c r="AA551" s="185"/>
      <c r="AT551" s="186" t="s">
        <v>204</v>
      </c>
      <c r="AU551" s="186" t="s">
        <v>112</v>
      </c>
      <c r="AV551" s="11" t="s">
        <v>112</v>
      </c>
      <c r="AW551" s="11" t="s">
        <v>42</v>
      </c>
      <c r="AX551" s="11" t="s">
        <v>85</v>
      </c>
      <c r="AY551" s="186" t="s">
        <v>149</v>
      </c>
    </row>
    <row r="552" spans="2:51" s="10" customFormat="1" ht="22.5" customHeight="1" x14ac:dyDescent="0.3">
      <c r="B552" s="171"/>
      <c r="C552" s="172"/>
      <c r="D552" s="172"/>
      <c r="E552" s="173" t="s">
        <v>21</v>
      </c>
      <c r="F552" s="283" t="s">
        <v>750</v>
      </c>
      <c r="G552" s="284"/>
      <c r="H552" s="284"/>
      <c r="I552" s="284"/>
      <c r="J552" s="172"/>
      <c r="K552" s="174" t="s">
        <v>21</v>
      </c>
      <c r="L552" s="172"/>
      <c r="M552" s="172"/>
      <c r="N552" s="172"/>
      <c r="O552" s="172"/>
      <c r="P552" s="172"/>
      <c r="Q552" s="172"/>
      <c r="R552" s="175"/>
      <c r="T552" s="176"/>
      <c r="U552" s="172"/>
      <c r="V552" s="172"/>
      <c r="W552" s="172"/>
      <c r="X552" s="172"/>
      <c r="Y552" s="172"/>
      <c r="Z552" s="172"/>
      <c r="AA552" s="177"/>
      <c r="AT552" s="178" t="s">
        <v>204</v>
      </c>
      <c r="AU552" s="178" t="s">
        <v>112</v>
      </c>
      <c r="AV552" s="10" t="s">
        <v>23</v>
      </c>
      <c r="AW552" s="10" t="s">
        <v>42</v>
      </c>
      <c r="AX552" s="10" t="s">
        <v>85</v>
      </c>
      <c r="AY552" s="178" t="s">
        <v>149</v>
      </c>
    </row>
    <row r="553" spans="2:51" s="11" customFormat="1" ht="22.5" customHeight="1" x14ac:dyDescent="0.3">
      <c r="B553" s="179"/>
      <c r="C553" s="180"/>
      <c r="D553" s="180"/>
      <c r="E553" s="181" t="s">
        <v>21</v>
      </c>
      <c r="F553" s="281" t="s">
        <v>751</v>
      </c>
      <c r="G553" s="282"/>
      <c r="H553" s="282"/>
      <c r="I553" s="282"/>
      <c r="J553" s="180"/>
      <c r="K553" s="182">
        <v>8.1869999999999994</v>
      </c>
      <c r="L553" s="180"/>
      <c r="M553" s="180"/>
      <c r="N553" s="180"/>
      <c r="O553" s="180"/>
      <c r="P553" s="180"/>
      <c r="Q553" s="180"/>
      <c r="R553" s="183"/>
      <c r="T553" s="184"/>
      <c r="U553" s="180"/>
      <c r="V553" s="180"/>
      <c r="W553" s="180"/>
      <c r="X553" s="180"/>
      <c r="Y553" s="180"/>
      <c r="Z553" s="180"/>
      <c r="AA553" s="185"/>
      <c r="AT553" s="186" t="s">
        <v>204</v>
      </c>
      <c r="AU553" s="186" t="s">
        <v>112</v>
      </c>
      <c r="AV553" s="11" t="s">
        <v>112</v>
      </c>
      <c r="AW553" s="11" t="s">
        <v>42</v>
      </c>
      <c r="AX553" s="11" t="s">
        <v>85</v>
      </c>
      <c r="AY553" s="186" t="s">
        <v>149</v>
      </c>
    </row>
    <row r="554" spans="2:51" s="10" customFormat="1" ht="22.5" customHeight="1" x14ac:dyDescent="0.3">
      <c r="B554" s="171"/>
      <c r="C554" s="172"/>
      <c r="D554" s="172"/>
      <c r="E554" s="173" t="s">
        <v>21</v>
      </c>
      <c r="F554" s="283" t="s">
        <v>752</v>
      </c>
      <c r="G554" s="284"/>
      <c r="H554" s="284"/>
      <c r="I554" s="284"/>
      <c r="J554" s="172"/>
      <c r="K554" s="174" t="s">
        <v>21</v>
      </c>
      <c r="L554" s="172"/>
      <c r="M554" s="172"/>
      <c r="N554" s="172"/>
      <c r="O554" s="172"/>
      <c r="P554" s="172"/>
      <c r="Q554" s="172"/>
      <c r="R554" s="175"/>
      <c r="T554" s="176"/>
      <c r="U554" s="172"/>
      <c r="V554" s="172"/>
      <c r="W554" s="172"/>
      <c r="X554" s="172"/>
      <c r="Y554" s="172"/>
      <c r="Z554" s="172"/>
      <c r="AA554" s="177"/>
      <c r="AT554" s="178" t="s">
        <v>204</v>
      </c>
      <c r="AU554" s="178" t="s">
        <v>112</v>
      </c>
      <c r="AV554" s="10" t="s">
        <v>23</v>
      </c>
      <c r="AW554" s="10" t="s">
        <v>42</v>
      </c>
      <c r="AX554" s="10" t="s">
        <v>85</v>
      </c>
      <c r="AY554" s="178" t="s">
        <v>149</v>
      </c>
    </row>
    <row r="555" spans="2:51" s="11" customFormat="1" ht="31.5" customHeight="1" x14ac:dyDescent="0.3">
      <c r="B555" s="179"/>
      <c r="C555" s="180"/>
      <c r="D555" s="180"/>
      <c r="E555" s="181" t="s">
        <v>21</v>
      </c>
      <c r="F555" s="281" t="s">
        <v>753</v>
      </c>
      <c r="G555" s="282"/>
      <c r="H555" s="282"/>
      <c r="I555" s="282"/>
      <c r="J555" s="180"/>
      <c r="K555" s="182">
        <v>88.722999999999999</v>
      </c>
      <c r="L555" s="180"/>
      <c r="M555" s="180"/>
      <c r="N555" s="180"/>
      <c r="O555" s="180"/>
      <c r="P555" s="180"/>
      <c r="Q555" s="180"/>
      <c r="R555" s="183"/>
      <c r="T555" s="184"/>
      <c r="U555" s="180"/>
      <c r="V555" s="180"/>
      <c r="W555" s="180"/>
      <c r="X555" s="180"/>
      <c r="Y555" s="180"/>
      <c r="Z555" s="180"/>
      <c r="AA555" s="185"/>
      <c r="AT555" s="186" t="s">
        <v>204</v>
      </c>
      <c r="AU555" s="186" t="s">
        <v>112</v>
      </c>
      <c r="AV555" s="11" t="s">
        <v>112</v>
      </c>
      <c r="AW555" s="11" t="s">
        <v>42</v>
      </c>
      <c r="AX555" s="11" t="s">
        <v>85</v>
      </c>
      <c r="AY555" s="186" t="s">
        <v>149</v>
      </c>
    </row>
    <row r="556" spans="2:51" s="10" customFormat="1" ht="22.5" customHeight="1" x14ac:dyDescent="0.3">
      <c r="B556" s="171"/>
      <c r="C556" s="172"/>
      <c r="D556" s="172"/>
      <c r="E556" s="173" t="s">
        <v>21</v>
      </c>
      <c r="F556" s="283" t="s">
        <v>682</v>
      </c>
      <c r="G556" s="284"/>
      <c r="H556" s="284"/>
      <c r="I556" s="284"/>
      <c r="J556" s="172"/>
      <c r="K556" s="174" t="s">
        <v>21</v>
      </c>
      <c r="L556" s="172"/>
      <c r="M556" s="172"/>
      <c r="N556" s="172"/>
      <c r="O556" s="172"/>
      <c r="P556" s="172"/>
      <c r="Q556" s="172"/>
      <c r="R556" s="175"/>
      <c r="T556" s="176"/>
      <c r="U556" s="172"/>
      <c r="V556" s="172"/>
      <c r="W556" s="172"/>
      <c r="X556" s="172"/>
      <c r="Y556" s="172"/>
      <c r="Z556" s="172"/>
      <c r="AA556" s="177"/>
      <c r="AT556" s="178" t="s">
        <v>204</v>
      </c>
      <c r="AU556" s="178" t="s">
        <v>112</v>
      </c>
      <c r="AV556" s="10" t="s">
        <v>23</v>
      </c>
      <c r="AW556" s="10" t="s">
        <v>42</v>
      </c>
      <c r="AX556" s="10" t="s">
        <v>85</v>
      </c>
      <c r="AY556" s="178" t="s">
        <v>149</v>
      </c>
    </row>
    <row r="557" spans="2:51" s="11" customFormat="1" ht="22.5" customHeight="1" x14ac:dyDescent="0.3">
      <c r="B557" s="179"/>
      <c r="C557" s="180"/>
      <c r="D557" s="180"/>
      <c r="E557" s="181" t="s">
        <v>21</v>
      </c>
      <c r="F557" s="281" t="s">
        <v>754</v>
      </c>
      <c r="G557" s="282"/>
      <c r="H557" s="282"/>
      <c r="I557" s="282"/>
      <c r="J557" s="180"/>
      <c r="K557" s="182">
        <v>27.574999999999999</v>
      </c>
      <c r="L557" s="180"/>
      <c r="M557" s="180"/>
      <c r="N557" s="180"/>
      <c r="O557" s="180"/>
      <c r="P557" s="180"/>
      <c r="Q557" s="180"/>
      <c r="R557" s="183"/>
      <c r="T557" s="184"/>
      <c r="U557" s="180"/>
      <c r="V557" s="180"/>
      <c r="W557" s="180"/>
      <c r="X557" s="180"/>
      <c r="Y557" s="180"/>
      <c r="Z557" s="180"/>
      <c r="AA557" s="185"/>
      <c r="AT557" s="186" t="s">
        <v>204</v>
      </c>
      <c r="AU557" s="186" t="s">
        <v>112</v>
      </c>
      <c r="AV557" s="11" t="s">
        <v>112</v>
      </c>
      <c r="AW557" s="11" t="s">
        <v>42</v>
      </c>
      <c r="AX557" s="11" t="s">
        <v>85</v>
      </c>
      <c r="AY557" s="186" t="s">
        <v>149</v>
      </c>
    </row>
    <row r="558" spans="2:51" s="10" customFormat="1" ht="22.5" customHeight="1" x14ac:dyDescent="0.3">
      <c r="B558" s="171"/>
      <c r="C558" s="172"/>
      <c r="D558" s="172"/>
      <c r="E558" s="173" t="s">
        <v>21</v>
      </c>
      <c r="F558" s="283" t="s">
        <v>684</v>
      </c>
      <c r="G558" s="284"/>
      <c r="H558" s="284"/>
      <c r="I558" s="284"/>
      <c r="J558" s="172"/>
      <c r="K558" s="174" t="s">
        <v>21</v>
      </c>
      <c r="L558" s="172"/>
      <c r="M558" s="172"/>
      <c r="N558" s="172"/>
      <c r="O558" s="172"/>
      <c r="P558" s="172"/>
      <c r="Q558" s="172"/>
      <c r="R558" s="175"/>
      <c r="T558" s="176"/>
      <c r="U558" s="172"/>
      <c r="V558" s="172"/>
      <c r="W558" s="172"/>
      <c r="X558" s="172"/>
      <c r="Y558" s="172"/>
      <c r="Z558" s="172"/>
      <c r="AA558" s="177"/>
      <c r="AT558" s="178" t="s">
        <v>204</v>
      </c>
      <c r="AU558" s="178" t="s">
        <v>112</v>
      </c>
      <c r="AV558" s="10" t="s">
        <v>23</v>
      </c>
      <c r="AW558" s="10" t="s">
        <v>42</v>
      </c>
      <c r="AX558" s="10" t="s">
        <v>85</v>
      </c>
      <c r="AY558" s="178" t="s">
        <v>149</v>
      </c>
    </row>
    <row r="559" spans="2:51" s="11" customFormat="1" ht="22.5" customHeight="1" x14ac:dyDescent="0.3">
      <c r="B559" s="179"/>
      <c r="C559" s="180"/>
      <c r="D559" s="180"/>
      <c r="E559" s="181" t="s">
        <v>21</v>
      </c>
      <c r="F559" s="281" t="s">
        <v>755</v>
      </c>
      <c r="G559" s="282"/>
      <c r="H559" s="282"/>
      <c r="I559" s="282"/>
      <c r="J559" s="180"/>
      <c r="K559" s="182">
        <v>18.035</v>
      </c>
      <c r="L559" s="180"/>
      <c r="M559" s="180"/>
      <c r="N559" s="180"/>
      <c r="O559" s="180"/>
      <c r="P559" s="180"/>
      <c r="Q559" s="180"/>
      <c r="R559" s="183"/>
      <c r="T559" s="184"/>
      <c r="U559" s="180"/>
      <c r="V559" s="180"/>
      <c r="W559" s="180"/>
      <c r="X559" s="180"/>
      <c r="Y559" s="180"/>
      <c r="Z559" s="180"/>
      <c r="AA559" s="185"/>
      <c r="AT559" s="186" t="s">
        <v>204</v>
      </c>
      <c r="AU559" s="186" t="s">
        <v>112</v>
      </c>
      <c r="AV559" s="11" t="s">
        <v>112</v>
      </c>
      <c r="AW559" s="11" t="s">
        <v>42</v>
      </c>
      <c r="AX559" s="11" t="s">
        <v>85</v>
      </c>
      <c r="AY559" s="186" t="s">
        <v>149</v>
      </c>
    </row>
    <row r="560" spans="2:51" s="10" customFormat="1" ht="22.5" customHeight="1" x14ac:dyDescent="0.3">
      <c r="B560" s="171"/>
      <c r="C560" s="172"/>
      <c r="D560" s="172"/>
      <c r="E560" s="173" t="s">
        <v>21</v>
      </c>
      <c r="F560" s="283" t="s">
        <v>686</v>
      </c>
      <c r="G560" s="284"/>
      <c r="H560" s="284"/>
      <c r="I560" s="284"/>
      <c r="J560" s="172"/>
      <c r="K560" s="174" t="s">
        <v>21</v>
      </c>
      <c r="L560" s="172"/>
      <c r="M560" s="172"/>
      <c r="N560" s="172"/>
      <c r="O560" s="172"/>
      <c r="P560" s="172"/>
      <c r="Q560" s="172"/>
      <c r="R560" s="175"/>
      <c r="T560" s="176"/>
      <c r="U560" s="172"/>
      <c r="V560" s="172"/>
      <c r="W560" s="172"/>
      <c r="X560" s="172"/>
      <c r="Y560" s="172"/>
      <c r="Z560" s="172"/>
      <c r="AA560" s="177"/>
      <c r="AT560" s="178" t="s">
        <v>204</v>
      </c>
      <c r="AU560" s="178" t="s">
        <v>112</v>
      </c>
      <c r="AV560" s="10" t="s">
        <v>23</v>
      </c>
      <c r="AW560" s="10" t="s">
        <v>42</v>
      </c>
      <c r="AX560" s="10" t="s">
        <v>85</v>
      </c>
      <c r="AY560" s="178" t="s">
        <v>149</v>
      </c>
    </row>
    <row r="561" spans="2:51" s="11" customFormat="1" ht="22.5" customHeight="1" x14ac:dyDescent="0.3">
      <c r="B561" s="179"/>
      <c r="C561" s="180"/>
      <c r="D561" s="180"/>
      <c r="E561" s="181" t="s">
        <v>21</v>
      </c>
      <c r="F561" s="281" t="s">
        <v>756</v>
      </c>
      <c r="G561" s="282"/>
      <c r="H561" s="282"/>
      <c r="I561" s="282"/>
      <c r="J561" s="180"/>
      <c r="K561" s="182">
        <v>4.9379999999999997</v>
      </c>
      <c r="L561" s="180"/>
      <c r="M561" s="180"/>
      <c r="N561" s="180"/>
      <c r="O561" s="180"/>
      <c r="P561" s="180"/>
      <c r="Q561" s="180"/>
      <c r="R561" s="183"/>
      <c r="T561" s="184"/>
      <c r="U561" s="180"/>
      <c r="V561" s="180"/>
      <c r="W561" s="180"/>
      <c r="X561" s="180"/>
      <c r="Y561" s="180"/>
      <c r="Z561" s="180"/>
      <c r="AA561" s="185"/>
      <c r="AT561" s="186" t="s">
        <v>204</v>
      </c>
      <c r="AU561" s="186" t="s">
        <v>112</v>
      </c>
      <c r="AV561" s="11" t="s">
        <v>112</v>
      </c>
      <c r="AW561" s="11" t="s">
        <v>42</v>
      </c>
      <c r="AX561" s="11" t="s">
        <v>85</v>
      </c>
      <c r="AY561" s="186" t="s">
        <v>149</v>
      </c>
    </row>
    <row r="562" spans="2:51" s="10" customFormat="1" ht="22.5" customHeight="1" x14ac:dyDescent="0.3">
      <c r="B562" s="171"/>
      <c r="C562" s="172"/>
      <c r="D562" s="172"/>
      <c r="E562" s="173" t="s">
        <v>21</v>
      </c>
      <c r="F562" s="283" t="s">
        <v>750</v>
      </c>
      <c r="G562" s="284"/>
      <c r="H562" s="284"/>
      <c r="I562" s="284"/>
      <c r="J562" s="172"/>
      <c r="K562" s="174" t="s">
        <v>21</v>
      </c>
      <c r="L562" s="172"/>
      <c r="M562" s="172"/>
      <c r="N562" s="172"/>
      <c r="O562" s="172"/>
      <c r="P562" s="172"/>
      <c r="Q562" s="172"/>
      <c r="R562" s="175"/>
      <c r="T562" s="176"/>
      <c r="U562" s="172"/>
      <c r="V562" s="172"/>
      <c r="W562" s="172"/>
      <c r="X562" s="172"/>
      <c r="Y562" s="172"/>
      <c r="Z562" s="172"/>
      <c r="AA562" s="177"/>
      <c r="AT562" s="178" t="s">
        <v>204</v>
      </c>
      <c r="AU562" s="178" t="s">
        <v>112</v>
      </c>
      <c r="AV562" s="10" t="s">
        <v>23</v>
      </c>
      <c r="AW562" s="10" t="s">
        <v>42</v>
      </c>
      <c r="AX562" s="10" t="s">
        <v>85</v>
      </c>
      <c r="AY562" s="178" t="s">
        <v>149</v>
      </c>
    </row>
    <row r="563" spans="2:51" s="11" customFormat="1" ht="22.5" customHeight="1" x14ac:dyDescent="0.3">
      <c r="B563" s="179"/>
      <c r="C563" s="180"/>
      <c r="D563" s="180"/>
      <c r="E563" s="181" t="s">
        <v>21</v>
      </c>
      <c r="F563" s="281" t="s">
        <v>757</v>
      </c>
      <c r="G563" s="282"/>
      <c r="H563" s="282"/>
      <c r="I563" s="282"/>
      <c r="J563" s="180"/>
      <c r="K563" s="182">
        <v>9.9130000000000003</v>
      </c>
      <c r="L563" s="180"/>
      <c r="M563" s="180"/>
      <c r="N563" s="180"/>
      <c r="O563" s="180"/>
      <c r="P563" s="180"/>
      <c r="Q563" s="180"/>
      <c r="R563" s="183"/>
      <c r="T563" s="184"/>
      <c r="U563" s="180"/>
      <c r="V563" s="180"/>
      <c r="W563" s="180"/>
      <c r="X563" s="180"/>
      <c r="Y563" s="180"/>
      <c r="Z563" s="180"/>
      <c r="AA563" s="185"/>
      <c r="AT563" s="186" t="s">
        <v>204</v>
      </c>
      <c r="AU563" s="186" t="s">
        <v>112</v>
      </c>
      <c r="AV563" s="11" t="s">
        <v>112</v>
      </c>
      <c r="AW563" s="11" t="s">
        <v>42</v>
      </c>
      <c r="AX563" s="11" t="s">
        <v>85</v>
      </c>
      <c r="AY563" s="186" t="s">
        <v>149</v>
      </c>
    </row>
    <row r="564" spans="2:51" s="10" customFormat="1" ht="22.5" customHeight="1" x14ac:dyDescent="0.3">
      <c r="B564" s="171"/>
      <c r="C564" s="172"/>
      <c r="D564" s="172"/>
      <c r="E564" s="173" t="s">
        <v>21</v>
      </c>
      <c r="F564" s="283" t="s">
        <v>680</v>
      </c>
      <c r="G564" s="284"/>
      <c r="H564" s="284"/>
      <c r="I564" s="284"/>
      <c r="J564" s="172"/>
      <c r="K564" s="174" t="s">
        <v>21</v>
      </c>
      <c r="L564" s="172"/>
      <c r="M564" s="172"/>
      <c r="N564" s="172"/>
      <c r="O564" s="172"/>
      <c r="P564" s="172"/>
      <c r="Q564" s="172"/>
      <c r="R564" s="175"/>
      <c r="T564" s="176"/>
      <c r="U564" s="172"/>
      <c r="V564" s="172"/>
      <c r="W564" s="172"/>
      <c r="X564" s="172"/>
      <c r="Y564" s="172"/>
      <c r="Z564" s="172"/>
      <c r="AA564" s="177"/>
      <c r="AT564" s="178" t="s">
        <v>204</v>
      </c>
      <c r="AU564" s="178" t="s">
        <v>112</v>
      </c>
      <c r="AV564" s="10" t="s">
        <v>23</v>
      </c>
      <c r="AW564" s="10" t="s">
        <v>42</v>
      </c>
      <c r="AX564" s="10" t="s">
        <v>85</v>
      </c>
      <c r="AY564" s="178" t="s">
        <v>149</v>
      </c>
    </row>
    <row r="565" spans="2:51" s="11" customFormat="1" ht="22.5" customHeight="1" x14ac:dyDescent="0.3">
      <c r="B565" s="179"/>
      <c r="C565" s="180"/>
      <c r="D565" s="180"/>
      <c r="E565" s="181" t="s">
        <v>21</v>
      </c>
      <c r="F565" s="281" t="s">
        <v>758</v>
      </c>
      <c r="G565" s="282"/>
      <c r="H565" s="282"/>
      <c r="I565" s="282"/>
      <c r="J565" s="180"/>
      <c r="K565" s="182">
        <v>5.6879999999999997</v>
      </c>
      <c r="L565" s="180"/>
      <c r="M565" s="180"/>
      <c r="N565" s="180"/>
      <c r="O565" s="180"/>
      <c r="P565" s="180"/>
      <c r="Q565" s="180"/>
      <c r="R565" s="183"/>
      <c r="T565" s="184"/>
      <c r="U565" s="180"/>
      <c r="V565" s="180"/>
      <c r="W565" s="180"/>
      <c r="X565" s="180"/>
      <c r="Y565" s="180"/>
      <c r="Z565" s="180"/>
      <c r="AA565" s="185"/>
      <c r="AT565" s="186" t="s">
        <v>204</v>
      </c>
      <c r="AU565" s="186" t="s">
        <v>112</v>
      </c>
      <c r="AV565" s="11" t="s">
        <v>112</v>
      </c>
      <c r="AW565" s="11" t="s">
        <v>42</v>
      </c>
      <c r="AX565" s="11" t="s">
        <v>85</v>
      </c>
      <c r="AY565" s="186" t="s">
        <v>149</v>
      </c>
    </row>
    <row r="566" spans="2:51" s="10" customFormat="1" ht="22.5" customHeight="1" x14ac:dyDescent="0.3">
      <c r="B566" s="171"/>
      <c r="C566" s="172"/>
      <c r="D566" s="172"/>
      <c r="E566" s="173" t="s">
        <v>21</v>
      </c>
      <c r="F566" s="283" t="s">
        <v>678</v>
      </c>
      <c r="G566" s="284"/>
      <c r="H566" s="284"/>
      <c r="I566" s="284"/>
      <c r="J566" s="172"/>
      <c r="K566" s="174" t="s">
        <v>21</v>
      </c>
      <c r="L566" s="172"/>
      <c r="M566" s="172"/>
      <c r="N566" s="172"/>
      <c r="O566" s="172"/>
      <c r="P566" s="172"/>
      <c r="Q566" s="172"/>
      <c r="R566" s="175"/>
      <c r="T566" s="176"/>
      <c r="U566" s="172"/>
      <c r="V566" s="172"/>
      <c r="W566" s="172"/>
      <c r="X566" s="172"/>
      <c r="Y566" s="172"/>
      <c r="Z566" s="172"/>
      <c r="AA566" s="177"/>
      <c r="AT566" s="178" t="s">
        <v>204</v>
      </c>
      <c r="AU566" s="178" t="s">
        <v>112</v>
      </c>
      <c r="AV566" s="10" t="s">
        <v>23</v>
      </c>
      <c r="AW566" s="10" t="s">
        <v>42</v>
      </c>
      <c r="AX566" s="10" t="s">
        <v>85</v>
      </c>
      <c r="AY566" s="178" t="s">
        <v>149</v>
      </c>
    </row>
    <row r="567" spans="2:51" s="11" customFormat="1" ht="22.5" customHeight="1" x14ac:dyDescent="0.3">
      <c r="B567" s="179"/>
      <c r="C567" s="180"/>
      <c r="D567" s="180"/>
      <c r="E567" s="181" t="s">
        <v>21</v>
      </c>
      <c r="F567" s="281" t="s">
        <v>759</v>
      </c>
      <c r="G567" s="282"/>
      <c r="H567" s="282"/>
      <c r="I567" s="282"/>
      <c r="J567" s="180"/>
      <c r="K567" s="182">
        <v>5.2</v>
      </c>
      <c r="L567" s="180"/>
      <c r="M567" s="180"/>
      <c r="N567" s="180"/>
      <c r="O567" s="180"/>
      <c r="P567" s="180"/>
      <c r="Q567" s="180"/>
      <c r="R567" s="183"/>
      <c r="T567" s="184"/>
      <c r="U567" s="180"/>
      <c r="V567" s="180"/>
      <c r="W567" s="180"/>
      <c r="X567" s="180"/>
      <c r="Y567" s="180"/>
      <c r="Z567" s="180"/>
      <c r="AA567" s="185"/>
      <c r="AT567" s="186" t="s">
        <v>204</v>
      </c>
      <c r="AU567" s="186" t="s">
        <v>112</v>
      </c>
      <c r="AV567" s="11" t="s">
        <v>112</v>
      </c>
      <c r="AW567" s="11" t="s">
        <v>42</v>
      </c>
      <c r="AX567" s="11" t="s">
        <v>85</v>
      </c>
      <c r="AY567" s="186" t="s">
        <v>149</v>
      </c>
    </row>
    <row r="568" spans="2:51" s="10" customFormat="1" ht="22.5" customHeight="1" x14ac:dyDescent="0.3">
      <c r="B568" s="171"/>
      <c r="C568" s="172"/>
      <c r="D568" s="172"/>
      <c r="E568" s="173" t="s">
        <v>21</v>
      </c>
      <c r="F568" s="283" t="s">
        <v>688</v>
      </c>
      <c r="G568" s="284"/>
      <c r="H568" s="284"/>
      <c r="I568" s="284"/>
      <c r="J568" s="172"/>
      <c r="K568" s="174" t="s">
        <v>21</v>
      </c>
      <c r="L568" s="172"/>
      <c r="M568" s="172"/>
      <c r="N568" s="172"/>
      <c r="O568" s="172"/>
      <c r="P568" s="172"/>
      <c r="Q568" s="172"/>
      <c r="R568" s="175"/>
      <c r="T568" s="176"/>
      <c r="U568" s="172"/>
      <c r="V568" s="172"/>
      <c r="W568" s="172"/>
      <c r="X568" s="172"/>
      <c r="Y568" s="172"/>
      <c r="Z568" s="172"/>
      <c r="AA568" s="177"/>
      <c r="AT568" s="178" t="s">
        <v>204</v>
      </c>
      <c r="AU568" s="178" t="s">
        <v>112</v>
      </c>
      <c r="AV568" s="10" t="s">
        <v>23</v>
      </c>
      <c r="AW568" s="10" t="s">
        <v>42</v>
      </c>
      <c r="AX568" s="10" t="s">
        <v>85</v>
      </c>
      <c r="AY568" s="178" t="s">
        <v>149</v>
      </c>
    </row>
    <row r="569" spans="2:51" s="11" customFormat="1" ht="22.5" customHeight="1" x14ac:dyDescent="0.3">
      <c r="B569" s="179"/>
      <c r="C569" s="180"/>
      <c r="D569" s="180"/>
      <c r="E569" s="181" t="s">
        <v>21</v>
      </c>
      <c r="F569" s="281" t="s">
        <v>760</v>
      </c>
      <c r="G569" s="282"/>
      <c r="H569" s="282"/>
      <c r="I569" s="282"/>
      <c r="J569" s="180"/>
      <c r="K569" s="182">
        <v>16.524000000000001</v>
      </c>
      <c r="L569" s="180"/>
      <c r="M569" s="180"/>
      <c r="N569" s="180"/>
      <c r="O569" s="180"/>
      <c r="P569" s="180"/>
      <c r="Q569" s="180"/>
      <c r="R569" s="183"/>
      <c r="T569" s="184"/>
      <c r="U569" s="180"/>
      <c r="V569" s="180"/>
      <c r="W569" s="180"/>
      <c r="X569" s="180"/>
      <c r="Y569" s="180"/>
      <c r="Z569" s="180"/>
      <c r="AA569" s="185"/>
      <c r="AT569" s="186" t="s">
        <v>204</v>
      </c>
      <c r="AU569" s="186" t="s">
        <v>112</v>
      </c>
      <c r="AV569" s="11" t="s">
        <v>112</v>
      </c>
      <c r="AW569" s="11" t="s">
        <v>42</v>
      </c>
      <c r="AX569" s="11" t="s">
        <v>85</v>
      </c>
      <c r="AY569" s="186" t="s">
        <v>149</v>
      </c>
    </row>
    <row r="570" spans="2:51" s="10" customFormat="1" ht="22.5" customHeight="1" x14ac:dyDescent="0.3">
      <c r="B570" s="171"/>
      <c r="C570" s="172"/>
      <c r="D570" s="172"/>
      <c r="E570" s="173" t="s">
        <v>21</v>
      </c>
      <c r="F570" s="283" t="s">
        <v>690</v>
      </c>
      <c r="G570" s="284"/>
      <c r="H570" s="284"/>
      <c r="I570" s="284"/>
      <c r="J570" s="172"/>
      <c r="K570" s="174" t="s">
        <v>21</v>
      </c>
      <c r="L570" s="172"/>
      <c r="M570" s="172"/>
      <c r="N570" s="172"/>
      <c r="O570" s="172"/>
      <c r="P570" s="172"/>
      <c r="Q570" s="172"/>
      <c r="R570" s="175"/>
      <c r="T570" s="176"/>
      <c r="U570" s="172"/>
      <c r="V570" s="172"/>
      <c r="W570" s="172"/>
      <c r="X570" s="172"/>
      <c r="Y570" s="172"/>
      <c r="Z570" s="172"/>
      <c r="AA570" s="177"/>
      <c r="AT570" s="178" t="s">
        <v>204</v>
      </c>
      <c r="AU570" s="178" t="s">
        <v>112</v>
      </c>
      <c r="AV570" s="10" t="s">
        <v>23</v>
      </c>
      <c r="AW570" s="10" t="s">
        <v>42</v>
      </c>
      <c r="AX570" s="10" t="s">
        <v>85</v>
      </c>
      <c r="AY570" s="178" t="s">
        <v>149</v>
      </c>
    </row>
    <row r="571" spans="2:51" s="11" customFormat="1" ht="22.5" customHeight="1" x14ac:dyDescent="0.3">
      <c r="B571" s="179"/>
      <c r="C571" s="180"/>
      <c r="D571" s="180"/>
      <c r="E571" s="181" t="s">
        <v>21</v>
      </c>
      <c r="F571" s="281" t="s">
        <v>761</v>
      </c>
      <c r="G571" s="282"/>
      <c r="H571" s="282"/>
      <c r="I571" s="282"/>
      <c r="J571" s="180"/>
      <c r="K571" s="182">
        <v>14.2</v>
      </c>
      <c r="L571" s="180"/>
      <c r="M571" s="180"/>
      <c r="N571" s="180"/>
      <c r="O571" s="180"/>
      <c r="P571" s="180"/>
      <c r="Q571" s="180"/>
      <c r="R571" s="183"/>
      <c r="T571" s="184"/>
      <c r="U571" s="180"/>
      <c r="V571" s="180"/>
      <c r="W571" s="180"/>
      <c r="X571" s="180"/>
      <c r="Y571" s="180"/>
      <c r="Z571" s="180"/>
      <c r="AA571" s="185"/>
      <c r="AT571" s="186" t="s">
        <v>204</v>
      </c>
      <c r="AU571" s="186" t="s">
        <v>112</v>
      </c>
      <c r="AV571" s="11" t="s">
        <v>112</v>
      </c>
      <c r="AW571" s="11" t="s">
        <v>42</v>
      </c>
      <c r="AX571" s="11" t="s">
        <v>85</v>
      </c>
      <c r="AY571" s="186" t="s">
        <v>149</v>
      </c>
    </row>
    <row r="572" spans="2:51" s="11" customFormat="1" ht="22.5" customHeight="1" x14ac:dyDescent="0.3">
      <c r="B572" s="179"/>
      <c r="C572" s="180"/>
      <c r="D572" s="180"/>
      <c r="E572" s="181" t="s">
        <v>21</v>
      </c>
      <c r="F572" s="281" t="s">
        <v>762</v>
      </c>
      <c r="G572" s="282"/>
      <c r="H572" s="282"/>
      <c r="I572" s="282"/>
      <c r="J572" s="180"/>
      <c r="K572" s="182">
        <v>3.09</v>
      </c>
      <c r="L572" s="180"/>
      <c r="M572" s="180"/>
      <c r="N572" s="180"/>
      <c r="O572" s="180"/>
      <c r="P572" s="180"/>
      <c r="Q572" s="180"/>
      <c r="R572" s="183"/>
      <c r="T572" s="184"/>
      <c r="U572" s="180"/>
      <c r="V572" s="180"/>
      <c r="W572" s="180"/>
      <c r="X572" s="180"/>
      <c r="Y572" s="180"/>
      <c r="Z572" s="180"/>
      <c r="AA572" s="185"/>
      <c r="AT572" s="186" t="s">
        <v>204</v>
      </c>
      <c r="AU572" s="186" t="s">
        <v>112</v>
      </c>
      <c r="AV572" s="11" t="s">
        <v>112</v>
      </c>
      <c r="AW572" s="11" t="s">
        <v>42</v>
      </c>
      <c r="AX572" s="11" t="s">
        <v>85</v>
      </c>
      <c r="AY572" s="186" t="s">
        <v>149</v>
      </c>
    </row>
    <row r="573" spans="2:51" s="10" customFormat="1" ht="22.5" customHeight="1" x14ac:dyDescent="0.3">
      <c r="B573" s="171"/>
      <c r="C573" s="172"/>
      <c r="D573" s="172"/>
      <c r="E573" s="173" t="s">
        <v>21</v>
      </c>
      <c r="F573" s="283" t="s">
        <v>698</v>
      </c>
      <c r="G573" s="284"/>
      <c r="H573" s="284"/>
      <c r="I573" s="284"/>
      <c r="J573" s="172"/>
      <c r="K573" s="174" t="s">
        <v>21</v>
      </c>
      <c r="L573" s="172"/>
      <c r="M573" s="172"/>
      <c r="N573" s="172"/>
      <c r="O573" s="172"/>
      <c r="P573" s="172"/>
      <c r="Q573" s="172"/>
      <c r="R573" s="175"/>
      <c r="T573" s="176"/>
      <c r="U573" s="172"/>
      <c r="V573" s="172"/>
      <c r="W573" s="172"/>
      <c r="X573" s="172"/>
      <c r="Y573" s="172"/>
      <c r="Z573" s="172"/>
      <c r="AA573" s="177"/>
      <c r="AT573" s="178" t="s">
        <v>204</v>
      </c>
      <c r="AU573" s="178" t="s">
        <v>112</v>
      </c>
      <c r="AV573" s="10" t="s">
        <v>23</v>
      </c>
      <c r="AW573" s="10" t="s">
        <v>42</v>
      </c>
      <c r="AX573" s="10" t="s">
        <v>85</v>
      </c>
      <c r="AY573" s="178" t="s">
        <v>149</v>
      </c>
    </row>
    <row r="574" spans="2:51" s="11" customFormat="1" ht="22.5" customHeight="1" x14ac:dyDescent="0.3">
      <c r="B574" s="179"/>
      <c r="C574" s="180"/>
      <c r="D574" s="180"/>
      <c r="E574" s="181" t="s">
        <v>21</v>
      </c>
      <c r="F574" s="281" t="s">
        <v>763</v>
      </c>
      <c r="G574" s="282"/>
      <c r="H574" s="282"/>
      <c r="I574" s="282"/>
      <c r="J574" s="180"/>
      <c r="K574" s="182">
        <v>12.292999999999999</v>
      </c>
      <c r="L574" s="180"/>
      <c r="M574" s="180"/>
      <c r="N574" s="180"/>
      <c r="O574" s="180"/>
      <c r="P574" s="180"/>
      <c r="Q574" s="180"/>
      <c r="R574" s="183"/>
      <c r="T574" s="184"/>
      <c r="U574" s="180"/>
      <c r="V574" s="180"/>
      <c r="W574" s="180"/>
      <c r="X574" s="180"/>
      <c r="Y574" s="180"/>
      <c r="Z574" s="180"/>
      <c r="AA574" s="185"/>
      <c r="AT574" s="186" t="s">
        <v>204</v>
      </c>
      <c r="AU574" s="186" t="s">
        <v>112</v>
      </c>
      <c r="AV574" s="11" t="s">
        <v>112</v>
      </c>
      <c r="AW574" s="11" t="s">
        <v>42</v>
      </c>
      <c r="AX574" s="11" t="s">
        <v>85</v>
      </c>
      <c r="AY574" s="186" t="s">
        <v>149</v>
      </c>
    </row>
    <row r="575" spans="2:51" s="10" customFormat="1" ht="22.5" customHeight="1" x14ac:dyDescent="0.3">
      <c r="B575" s="171"/>
      <c r="C575" s="172"/>
      <c r="D575" s="172"/>
      <c r="E575" s="173" t="s">
        <v>21</v>
      </c>
      <c r="F575" s="283" t="s">
        <v>696</v>
      </c>
      <c r="G575" s="284"/>
      <c r="H575" s="284"/>
      <c r="I575" s="284"/>
      <c r="J575" s="172"/>
      <c r="K575" s="174" t="s">
        <v>21</v>
      </c>
      <c r="L575" s="172"/>
      <c r="M575" s="172"/>
      <c r="N575" s="172"/>
      <c r="O575" s="172"/>
      <c r="P575" s="172"/>
      <c r="Q575" s="172"/>
      <c r="R575" s="175"/>
      <c r="T575" s="176"/>
      <c r="U575" s="172"/>
      <c r="V575" s="172"/>
      <c r="W575" s="172"/>
      <c r="X575" s="172"/>
      <c r="Y575" s="172"/>
      <c r="Z575" s="172"/>
      <c r="AA575" s="177"/>
      <c r="AT575" s="178" t="s">
        <v>204</v>
      </c>
      <c r="AU575" s="178" t="s">
        <v>112</v>
      </c>
      <c r="AV575" s="10" t="s">
        <v>23</v>
      </c>
      <c r="AW575" s="10" t="s">
        <v>42</v>
      </c>
      <c r="AX575" s="10" t="s">
        <v>85</v>
      </c>
      <c r="AY575" s="178" t="s">
        <v>149</v>
      </c>
    </row>
    <row r="576" spans="2:51" s="11" customFormat="1" ht="22.5" customHeight="1" x14ac:dyDescent="0.3">
      <c r="B576" s="179"/>
      <c r="C576" s="180"/>
      <c r="D576" s="180"/>
      <c r="E576" s="181" t="s">
        <v>21</v>
      </c>
      <c r="F576" s="281" t="s">
        <v>764</v>
      </c>
      <c r="G576" s="282"/>
      <c r="H576" s="282"/>
      <c r="I576" s="282"/>
      <c r="J576" s="180"/>
      <c r="K576" s="182">
        <v>0.91300000000000003</v>
      </c>
      <c r="L576" s="180"/>
      <c r="M576" s="180"/>
      <c r="N576" s="180"/>
      <c r="O576" s="180"/>
      <c r="P576" s="180"/>
      <c r="Q576" s="180"/>
      <c r="R576" s="183"/>
      <c r="T576" s="184"/>
      <c r="U576" s="180"/>
      <c r="V576" s="180"/>
      <c r="W576" s="180"/>
      <c r="X576" s="180"/>
      <c r="Y576" s="180"/>
      <c r="Z576" s="180"/>
      <c r="AA576" s="185"/>
      <c r="AT576" s="186" t="s">
        <v>204</v>
      </c>
      <c r="AU576" s="186" t="s">
        <v>112</v>
      </c>
      <c r="AV576" s="11" t="s">
        <v>112</v>
      </c>
      <c r="AW576" s="11" t="s">
        <v>42</v>
      </c>
      <c r="AX576" s="11" t="s">
        <v>85</v>
      </c>
      <c r="AY576" s="186" t="s">
        <v>149</v>
      </c>
    </row>
    <row r="577" spans="2:51" s="10" customFormat="1" ht="22.5" customHeight="1" x14ac:dyDescent="0.3">
      <c r="B577" s="171"/>
      <c r="C577" s="172"/>
      <c r="D577" s="172"/>
      <c r="E577" s="173" t="s">
        <v>21</v>
      </c>
      <c r="F577" s="283" t="s">
        <v>694</v>
      </c>
      <c r="G577" s="284"/>
      <c r="H577" s="284"/>
      <c r="I577" s="284"/>
      <c r="J577" s="172"/>
      <c r="K577" s="174" t="s">
        <v>21</v>
      </c>
      <c r="L577" s="172"/>
      <c r="M577" s="172"/>
      <c r="N577" s="172"/>
      <c r="O577" s="172"/>
      <c r="P577" s="172"/>
      <c r="Q577" s="172"/>
      <c r="R577" s="175"/>
      <c r="T577" s="176"/>
      <c r="U577" s="172"/>
      <c r="V577" s="172"/>
      <c r="W577" s="172"/>
      <c r="X577" s="172"/>
      <c r="Y577" s="172"/>
      <c r="Z577" s="172"/>
      <c r="AA577" s="177"/>
      <c r="AT577" s="178" t="s">
        <v>204</v>
      </c>
      <c r="AU577" s="178" t="s">
        <v>112</v>
      </c>
      <c r="AV577" s="10" t="s">
        <v>23</v>
      </c>
      <c r="AW577" s="10" t="s">
        <v>42</v>
      </c>
      <c r="AX577" s="10" t="s">
        <v>85</v>
      </c>
      <c r="AY577" s="178" t="s">
        <v>149</v>
      </c>
    </row>
    <row r="578" spans="2:51" s="11" customFormat="1" ht="22.5" customHeight="1" x14ac:dyDescent="0.3">
      <c r="B578" s="179"/>
      <c r="C578" s="180"/>
      <c r="D578" s="180"/>
      <c r="E578" s="181" t="s">
        <v>21</v>
      </c>
      <c r="F578" s="281" t="s">
        <v>765</v>
      </c>
      <c r="G578" s="282"/>
      <c r="H578" s="282"/>
      <c r="I578" s="282"/>
      <c r="J578" s="180"/>
      <c r="K578" s="182">
        <v>0.9</v>
      </c>
      <c r="L578" s="180"/>
      <c r="M578" s="180"/>
      <c r="N578" s="180"/>
      <c r="O578" s="180"/>
      <c r="P578" s="180"/>
      <c r="Q578" s="180"/>
      <c r="R578" s="183"/>
      <c r="T578" s="184"/>
      <c r="U578" s="180"/>
      <c r="V578" s="180"/>
      <c r="W578" s="180"/>
      <c r="X578" s="180"/>
      <c r="Y578" s="180"/>
      <c r="Z578" s="180"/>
      <c r="AA578" s="185"/>
      <c r="AT578" s="186" t="s">
        <v>204</v>
      </c>
      <c r="AU578" s="186" t="s">
        <v>112</v>
      </c>
      <c r="AV578" s="11" t="s">
        <v>112</v>
      </c>
      <c r="AW578" s="11" t="s">
        <v>42</v>
      </c>
      <c r="AX578" s="11" t="s">
        <v>85</v>
      </c>
      <c r="AY578" s="186" t="s">
        <v>149</v>
      </c>
    </row>
    <row r="579" spans="2:51" s="10" customFormat="1" ht="22.5" customHeight="1" x14ac:dyDescent="0.3">
      <c r="B579" s="171"/>
      <c r="C579" s="172"/>
      <c r="D579" s="172"/>
      <c r="E579" s="173" t="s">
        <v>21</v>
      </c>
      <c r="F579" s="283" t="s">
        <v>766</v>
      </c>
      <c r="G579" s="284"/>
      <c r="H579" s="284"/>
      <c r="I579" s="284"/>
      <c r="J579" s="172"/>
      <c r="K579" s="174" t="s">
        <v>21</v>
      </c>
      <c r="L579" s="172"/>
      <c r="M579" s="172"/>
      <c r="N579" s="172"/>
      <c r="O579" s="172"/>
      <c r="P579" s="172"/>
      <c r="Q579" s="172"/>
      <c r="R579" s="175"/>
      <c r="T579" s="176"/>
      <c r="U579" s="172"/>
      <c r="V579" s="172"/>
      <c r="W579" s="172"/>
      <c r="X579" s="172"/>
      <c r="Y579" s="172"/>
      <c r="Z579" s="172"/>
      <c r="AA579" s="177"/>
      <c r="AT579" s="178" t="s">
        <v>204</v>
      </c>
      <c r="AU579" s="178" t="s">
        <v>112</v>
      </c>
      <c r="AV579" s="10" t="s">
        <v>23</v>
      </c>
      <c r="AW579" s="10" t="s">
        <v>42</v>
      </c>
      <c r="AX579" s="10" t="s">
        <v>85</v>
      </c>
      <c r="AY579" s="178" t="s">
        <v>149</v>
      </c>
    </row>
    <row r="580" spans="2:51" s="11" customFormat="1" ht="22.5" customHeight="1" x14ac:dyDescent="0.3">
      <c r="B580" s="179"/>
      <c r="C580" s="180"/>
      <c r="D580" s="180"/>
      <c r="E580" s="181" t="s">
        <v>21</v>
      </c>
      <c r="F580" s="281" t="s">
        <v>767</v>
      </c>
      <c r="G580" s="282"/>
      <c r="H580" s="282"/>
      <c r="I580" s="282"/>
      <c r="J580" s="180"/>
      <c r="K580" s="182">
        <v>9.9239999999999995</v>
      </c>
      <c r="L580" s="180"/>
      <c r="M580" s="180"/>
      <c r="N580" s="180"/>
      <c r="O580" s="180"/>
      <c r="P580" s="180"/>
      <c r="Q580" s="180"/>
      <c r="R580" s="183"/>
      <c r="T580" s="184"/>
      <c r="U580" s="180"/>
      <c r="V580" s="180"/>
      <c r="W580" s="180"/>
      <c r="X580" s="180"/>
      <c r="Y580" s="180"/>
      <c r="Z580" s="180"/>
      <c r="AA580" s="185"/>
      <c r="AT580" s="186" t="s">
        <v>204</v>
      </c>
      <c r="AU580" s="186" t="s">
        <v>112</v>
      </c>
      <c r="AV580" s="11" t="s">
        <v>112</v>
      </c>
      <c r="AW580" s="11" t="s">
        <v>42</v>
      </c>
      <c r="AX580" s="11" t="s">
        <v>85</v>
      </c>
      <c r="AY580" s="186" t="s">
        <v>149</v>
      </c>
    </row>
    <row r="581" spans="2:51" s="10" customFormat="1" ht="22.5" customHeight="1" x14ac:dyDescent="0.3">
      <c r="B581" s="171"/>
      <c r="C581" s="172"/>
      <c r="D581" s="172"/>
      <c r="E581" s="173" t="s">
        <v>21</v>
      </c>
      <c r="F581" s="283" t="s">
        <v>692</v>
      </c>
      <c r="G581" s="284"/>
      <c r="H581" s="284"/>
      <c r="I581" s="284"/>
      <c r="J581" s="172"/>
      <c r="K581" s="174" t="s">
        <v>21</v>
      </c>
      <c r="L581" s="172"/>
      <c r="M581" s="172"/>
      <c r="N581" s="172"/>
      <c r="O581" s="172"/>
      <c r="P581" s="172"/>
      <c r="Q581" s="172"/>
      <c r="R581" s="175"/>
      <c r="T581" s="176"/>
      <c r="U581" s="172"/>
      <c r="V581" s="172"/>
      <c r="W581" s="172"/>
      <c r="X581" s="172"/>
      <c r="Y581" s="172"/>
      <c r="Z581" s="172"/>
      <c r="AA581" s="177"/>
      <c r="AT581" s="178" t="s">
        <v>204</v>
      </c>
      <c r="AU581" s="178" t="s">
        <v>112</v>
      </c>
      <c r="AV581" s="10" t="s">
        <v>23</v>
      </c>
      <c r="AW581" s="10" t="s">
        <v>42</v>
      </c>
      <c r="AX581" s="10" t="s">
        <v>85</v>
      </c>
      <c r="AY581" s="178" t="s">
        <v>149</v>
      </c>
    </row>
    <row r="582" spans="2:51" s="11" customFormat="1" ht="31.5" customHeight="1" x14ac:dyDescent="0.3">
      <c r="B582" s="179"/>
      <c r="C582" s="180"/>
      <c r="D582" s="180"/>
      <c r="E582" s="181" t="s">
        <v>21</v>
      </c>
      <c r="F582" s="281" t="s">
        <v>768</v>
      </c>
      <c r="G582" s="282"/>
      <c r="H582" s="282"/>
      <c r="I582" s="282"/>
      <c r="J582" s="180"/>
      <c r="K582" s="182">
        <v>22.234999999999999</v>
      </c>
      <c r="L582" s="180"/>
      <c r="M582" s="180"/>
      <c r="N582" s="180"/>
      <c r="O582" s="180"/>
      <c r="P582" s="180"/>
      <c r="Q582" s="180"/>
      <c r="R582" s="183"/>
      <c r="T582" s="184"/>
      <c r="U582" s="180"/>
      <c r="V582" s="180"/>
      <c r="W582" s="180"/>
      <c r="X582" s="180"/>
      <c r="Y582" s="180"/>
      <c r="Z582" s="180"/>
      <c r="AA582" s="185"/>
      <c r="AT582" s="186" t="s">
        <v>204</v>
      </c>
      <c r="AU582" s="186" t="s">
        <v>112</v>
      </c>
      <c r="AV582" s="11" t="s">
        <v>112</v>
      </c>
      <c r="AW582" s="11" t="s">
        <v>42</v>
      </c>
      <c r="AX582" s="11" t="s">
        <v>85</v>
      </c>
      <c r="AY582" s="186" t="s">
        <v>149</v>
      </c>
    </row>
    <row r="583" spans="2:51" s="10" customFormat="1" ht="22.5" customHeight="1" x14ac:dyDescent="0.3">
      <c r="B583" s="171"/>
      <c r="C583" s="172"/>
      <c r="D583" s="172"/>
      <c r="E583" s="173" t="s">
        <v>21</v>
      </c>
      <c r="F583" s="283" t="s">
        <v>704</v>
      </c>
      <c r="G583" s="284"/>
      <c r="H583" s="284"/>
      <c r="I583" s="284"/>
      <c r="J583" s="172"/>
      <c r="K583" s="174" t="s">
        <v>21</v>
      </c>
      <c r="L583" s="172"/>
      <c r="M583" s="172"/>
      <c r="N583" s="172"/>
      <c r="O583" s="172"/>
      <c r="P583" s="172"/>
      <c r="Q583" s="172"/>
      <c r="R583" s="175"/>
      <c r="T583" s="176"/>
      <c r="U583" s="172"/>
      <c r="V583" s="172"/>
      <c r="W583" s="172"/>
      <c r="X583" s="172"/>
      <c r="Y583" s="172"/>
      <c r="Z583" s="172"/>
      <c r="AA583" s="177"/>
      <c r="AT583" s="178" t="s">
        <v>204</v>
      </c>
      <c r="AU583" s="178" t="s">
        <v>112</v>
      </c>
      <c r="AV583" s="10" t="s">
        <v>23</v>
      </c>
      <c r="AW583" s="10" t="s">
        <v>42</v>
      </c>
      <c r="AX583" s="10" t="s">
        <v>85</v>
      </c>
      <c r="AY583" s="178" t="s">
        <v>149</v>
      </c>
    </row>
    <row r="584" spans="2:51" s="11" customFormat="1" ht="31.5" customHeight="1" x14ac:dyDescent="0.3">
      <c r="B584" s="179"/>
      <c r="C584" s="180"/>
      <c r="D584" s="180"/>
      <c r="E584" s="181" t="s">
        <v>21</v>
      </c>
      <c r="F584" s="281" t="s">
        <v>769</v>
      </c>
      <c r="G584" s="282"/>
      <c r="H584" s="282"/>
      <c r="I584" s="282"/>
      <c r="J584" s="180"/>
      <c r="K584" s="182">
        <v>41.892000000000003</v>
      </c>
      <c r="L584" s="180"/>
      <c r="M584" s="180"/>
      <c r="N584" s="180"/>
      <c r="O584" s="180"/>
      <c r="P584" s="180"/>
      <c r="Q584" s="180"/>
      <c r="R584" s="183"/>
      <c r="T584" s="184"/>
      <c r="U584" s="180"/>
      <c r="V584" s="180"/>
      <c r="W584" s="180"/>
      <c r="X584" s="180"/>
      <c r="Y584" s="180"/>
      <c r="Z584" s="180"/>
      <c r="AA584" s="185"/>
      <c r="AT584" s="186" t="s">
        <v>204</v>
      </c>
      <c r="AU584" s="186" t="s">
        <v>112</v>
      </c>
      <c r="AV584" s="11" t="s">
        <v>112</v>
      </c>
      <c r="AW584" s="11" t="s">
        <v>42</v>
      </c>
      <c r="AX584" s="11" t="s">
        <v>85</v>
      </c>
      <c r="AY584" s="186" t="s">
        <v>149</v>
      </c>
    </row>
    <row r="585" spans="2:51" s="10" customFormat="1" ht="22.5" customHeight="1" x14ac:dyDescent="0.3">
      <c r="B585" s="171"/>
      <c r="C585" s="172"/>
      <c r="D585" s="172"/>
      <c r="E585" s="173" t="s">
        <v>21</v>
      </c>
      <c r="F585" s="283" t="s">
        <v>770</v>
      </c>
      <c r="G585" s="284"/>
      <c r="H585" s="284"/>
      <c r="I585" s="284"/>
      <c r="J585" s="172"/>
      <c r="K585" s="174" t="s">
        <v>21</v>
      </c>
      <c r="L585" s="172"/>
      <c r="M585" s="172"/>
      <c r="N585" s="172"/>
      <c r="O585" s="172"/>
      <c r="P585" s="172"/>
      <c r="Q585" s="172"/>
      <c r="R585" s="175"/>
      <c r="T585" s="176"/>
      <c r="U585" s="172"/>
      <c r="V585" s="172"/>
      <c r="W585" s="172"/>
      <c r="X585" s="172"/>
      <c r="Y585" s="172"/>
      <c r="Z585" s="172"/>
      <c r="AA585" s="177"/>
      <c r="AT585" s="178" t="s">
        <v>204</v>
      </c>
      <c r="AU585" s="178" t="s">
        <v>112</v>
      </c>
      <c r="AV585" s="10" t="s">
        <v>23</v>
      </c>
      <c r="AW585" s="10" t="s">
        <v>42</v>
      </c>
      <c r="AX585" s="10" t="s">
        <v>85</v>
      </c>
      <c r="AY585" s="178" t="s">
        <v>149</v>
      </c>
    </row>
    <row r="586" spans="2:51" s="11" customFormat="1" ht="22.5" customHeight="1" x14ac:dyDescent="0.3">
      <c r="B586" s="179"/>
      <c r="C586" s="180"/>
      <c r="D586" s="180"/>
      <c r="E586" s="181" t="s">
        <v>21</v>
      </c>
      <c r="F586" s="281" t="s">
        <v>771</v>
      </c>
      <c r="G586" s="282"/>
      <c r="H586" s="282"/>
      <c r="I586" s="282"/>
      <c r="J586" s="180"/>
      <c r="K586" s="182">
        <v>9.1999999999999993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204</v>
      </c>
      <c r="AU586" s="186" t="s">
        <v>112</v>
      </c>
      <c r="AV586" s="11" t="s">
        <v>112</v>
      </c>
      <c r="AW586" s="11" t="s">
        <v>42</v>
      </c>
      <c r="AX586" s="11" t="s">
        <v>85</v>
      </c>
      <c r="AY586" s="186" t="s">
        <v>149</v>
      </c>
    </row>
    <row r="587" spans="2:51" s="10" customFormat="1" ht="22.5" customHeight="1" x14ac:dyDescent="0.3">
      <c r="B587" s="171"/>
      <c r="C587" s="172"/>
      <c r="D587" s="172"/>
      <c r="E587" s="173" t="s">
        <v>21</v>
      </c>
      <c r="F587" s="283" t="s">
        <v>772</v>
      </c>
      <c r="G587" s="284"/>
      <c r="H587" s="284"/>
      <c r="I587" s="284"/>
      <c r="J587" s="172"/>
      <c r="K587" s="174" t="s">
        <v>21</v>
      </c>
      <c r="L587" s="172"/>
      <c r="M587" s="172"/>
      <c r="N587" s="172"/>
      <c r="O587" s="172"/>
      <c r="P587" s="172"/>
      <c r="Q587" s="172"/>
      <c r="R587" s="175"/>
      <c r="T587" s="176"/>
      <c r="U587" s="172"/>
      <c r="V587" s="172"/>
      <c r="W587" s="172"/>
      <c r="X587" s="172"/>
      <c r="Y587" s="172"/>
      <c r="Z587" s="172"/>
      <c r="AA587" s="177"/>
      <c r="AT587" s="178" t="s">
        <v>204</v>
      </c>
      <c r="AU587" s="178" t="s">
        <v>112</v>
      </c>
      <c r="AV587" s="10" t="s">
        <v>23</v>
      </c>
      <c r="AW587" s="10" t="s">
        <v>42</v>
      </c>
      <c r="AX587" s="10" t="s">
        <v>85</v>
      </c>
      <c r="AY587" s="178" t="s">
        <v>149</v>
      </c>
    </row>
    <row r="588" spans="2:51" s="11" customFormat="1" ht="22.5" customHeight="1" x14ac:dyDescent="0.3">
      <c r="B588" s="179"/>
      <c r="C588" s="180"/>
      <c r="D588" s="180"/>
      <c r="E588" s="181" t="s">
        <v>21</v>
      </c>
      <c r="F588" s="281" t="s">
        <v>773</v>
      </c>
      <c r="G588" s="282"/>
      <c r="H588" s="282"/>
      <c r="I588" s="282"/>
      <c r="J588" s="180"/>
      <c r="K588" s="182">
        <v>5.1749999999999998</v>
      </c>
      <c r="L588" s="180"/>
      <c r="M588" s="180"/>
      <c r="N588" s="180"/>
      <c r="O588" s="180"/>
      <c r="P588" s="180"/>
      <c r="Q588" s="180"/>
      <c r="R588" s="183"/>
      <c r="T588" s="184"/>
      <c r="U588" s="180"/>
      <c r="V588" s="180"/>
      <c r="W588" s="180"/>
      <c r="X588" s="180"/>
      <c r="Y588" s="180"/>
      <c r="Z588" s="180"/>
      <c r="AA588" s="185"/>
      <c r="AT588" s="186" t="s">
        <v>204</v>
      </c>
      <c r="AU588" s="186" t="s">
        <v>112</v>
      </c>
      <c r="AV588" s="11" t="s">
        <v>112</v>
      </c>
      <c r="AW588" s="11" t="s">
        <v>42</v>
      </c>
      <c r="AX588" s="11" t="s">
        <v>85</v>
      </c>
      <c r="AY588" s="186" t="s">
        <v>149</v>
      </c>
    </row>
    <row r="589" spans="2:51" s="10" customFormat="1" ht="22.5" customHeight="1" x14ac:dyDescent="0.3">
      <c r="B589" s="171"/>
      <c r="C589" s="172"/>
      <c r="D589" s="172"/>
      <c r="E589" s="173" t="s">
        <v>21</v>
      </c>
      <c r="F589" s="283" t="s">
        <v>774</v>
      </c>
      <c r="G589" s="284"/>
      <c r="H589" s="284"/>
      <c r="I589" s="284"/>
      <c r="J589" s="172"/>
      <c r="K589" s="174" t="s">
        <v>21</v>
      </c>
      <c r="L589" s="172"/>
      <c r="M589" s="172"/>
      <c r="N589" s="172"/>
      <c r="O589" s="172"/>
      <c r="P589" s="172"/>
      <c r="Q589" s="172"/>
      <c r="R589" s="175"/>
      <c r="T589" s="176"/>
      <c r="U589" s="172"/>
      <c r="V589" s="172"/>
      <c r="W589" s="172"/>
      <c r="X589" s="172"/>
      <c r="Y589" s="172"/>
      <c r="Z589" s="172"/>
      <c r="AA589" s="177"/>
      <c r="AT589" s="178" t="s">
        <v>204</v>
      </c>
      <c r="AU589" s="178" t="s">
        <v>112</v>
      </c>
      <c r="AV589" s="10" t="s">
        <v>23</v>
      </c>
      <c r="AW589" s="10" t="s">
        <v>42</v>
      </c>
      <c r="AX589" s="10" t="s">
        <v>85</v>
      </c>
      <c r="AY589" s="178" t="s">
        <v>149</v>
      </c>
    </row>
    <row r="590" spans="2:51" s="11" customFormat="1" ht="22.5" customHeight="1" x14ac:dyDescent="0.3">
      <c r="B590" s="179"/>
      <c r="C590" s="180"/>
      <c r="D590" s="180"/>
      <c r="E590" s="181" t="s">
        <v>21</v>
      </c>
      <c r="F590" s="281" t="s">
        <v>775</v>
      </c>
      <c r="G590" s="282"/>
      <c r="H590" s="282"/>
      <c r="I590" s="282"/>
      <c r="J590" s="180"/>
      <c r="K590" s="182">
        <v>12.342000000000001</v>
      </c>
      <c r="L590" s="180"/>
      <c r="M590" s="180"/>
      <c r="N590" s="180"/>
      <c r="O590" s="180"/>
      <c r="P590" s="180"/>
      <c r="Q590" s="180"/>
      <c r="R590" s="183"/>
      <c r="T590" s="184"/>
      <c r="U590" s="180"/>
      <c r="V590" s="180"/>
      <c r="W590" s="180"/>
      <c r="X590" s="180"/>
      <c r="Y590" s="180"/>
      <c r="Z590" s="180"/>
      <c r="AA590" s="185"/>
      <c r="AT590" s="186" t="s">
        <v>204</v>
      </c>
      <c r="AU590" s="186" t="s">
        <v>112</v>
      </c>
      <c r="AV590" s="11" t="s">
        <v>112</v>
      </c>
      <c r="AW590" s="11" t="s">
        <v>42</v>
      </c>
      <c r="AX590" s="11" t="s">
        <v>85</v>
      </c>
      <c r="AY590" s="186" t="s">
        <v>149</v>
      </c>
    </row>
    <row r="591" spans="2:51" s="10" customFormat="1" ht="22.5" customHeight="1" x14ac:dyDescent="0.3">
      <c r="B591" s="171"/>
      <c r="C591" s="172"/>
      <c r="D591" s="172"/>
      <c r="E591" s="173" t="s">
        <v>21</v>
      </c>
      <c r="F591" s="283" t="s">
        <v>706</v>
      </c>
      <c r="G591" s="284"/>
      <c r="H591" s="284"/>
      <c r="I591" s="284"/>
      <c r="J591" s="172"/>
      <c r="K591" s="174" t="s">
        <v>21</v>
      </c>
      <c r="L591" s="172"/>
      <c r="M591" s="172"/>
      <c r="N591" s="172"/>
      <c r="O591" s="172"/>
      <c r="P591" s="172"/>
      <c r="Q591" s="172"/>
      <c r="R591" s="175"/>
      <c r="T591" s="176"/>
      <c r="U591" s="172"/>
      <c r="V591" s="172"/>
      <c r="W591" s="172"/>
      <c r="X591" s="172"/>
      <c r="Y591" s="172"/>
      <c r="Z591" s="172"/>
      <c r="AA591" s="177"/>
      <c r="AT591" s="178" t="s">
        <v>204</v>
      </c>
      <c r="AU591" s="178" t="s">
        <v>112</v>
      </c>
      <c r="AV591" s="10" t="s">
        <v>23</v>
      </c>
      <c r="AW591" s="10" t="s">
        <v>42</v>
      </c>
      <c r="AX591" s="10" t="s">
        <v>85</v>
      </c>
      <c r="AY591" s="178" t="s">
        <v>149</v>
      </c>
    </row>
    <row r="592" spans="2:51" s="11" customFormat="1" ht="22.5" customHeight="1" x14ac:dyDescent="0.3">
      <c r="B592" s="179"/>
      <c r="C592" s="180"/>
      <c r="D592" s="180"/>
      <c r="E592" s="181" t="s">
        <v>21</v>
      </c>
      <c r="F592" s="281" t="s">
        <v>776</v>
      </c>
      <c r="G592" s="282"/>
      <c r="H592" s="282"/>
      <c r="I592" s="282"/>
      <c r="J592" s="180"/>
      <c r="K592" s="182">
        <v>1.1499999999999999</v>
      </c>
      <c r="L592" s="180"/>
      <c r="M592" s="180"/>
      <c r="N592" s="180"/>
      <c r="O592" s="180"/>
      <c r="P592" s="180"/>
      <c r="Q592" s="180"/>
      <c r="R592" s="183"/>
      <c r="T592" s="184"/>
      <c r="U592" s="180"/>
      <c r="V592" s="180"/>
      <c r="W592" s="180"/>
      <c r="X592" s="180"/>
      <c r="Y592" s="180"/>
      <c r="Z592" s="180"/>
      <c r="AA592" s="185"/>
      <c r="AT592" s="186" t="s">
        <v>204</v>
      </c>
      <c r="AU592" s="186" t="s">
        <v>112</v>
      </c>
      <c r="AV592" s="11" t="s">
        <v>112</v>
      </c>
      <c r="AW592" s="11" t="s">
        <v>42</v>
      </c>
      <c r="AX592" s="11" t="s">
        <v>85</v>
      </c>
      <c r="AY592" s="186" t="s">
        <v>149</v>
      </c>
    </row>
    <row r="593" spans="2:65" s="10" customFormat="1" ht="22.5" customHeight="1" x14ac:dyDescent="0.3">
      <c r="B593" s="171"/>
      <c r="C593" s="172"/>
      <c r="D593" s="172"/>
      <c r="E593" s="173" t="s">
        <v>21</v>
      </c>
      <c r="F593" s="283" t="s">
        <v>708</v>
      </c>
      <c r="G593" s="284"/>
      <c r="H593" s="284"/>
      <c r="I593" s="284"/>
      <c r="J593" s="172"/>
      <c r="K593" s="174" t="s">
        <v>21</v>
      </c>
      <c r="L593" s="172"/>
      <c r="M593" s="172"/>
      <c r="N593" s="172"/>
      <c r="O593" s="172"/>
      <c r="P593" s="172"/>
      <c r="Q593" s="172"/>
      <c r="R593" s="175"/>
      <c r="T593" s="176"/>
      <c r="U593" s="172"/>
      <c r="V593" s="172"/>
      <c r="W593" s="172"/>
      <c r="X593" s="172"/>
      <c r="Y593" s="172"/>
      <c r="Z593" s="172"/>
      <c r="AA593" s="177"/>
      <c r="AT593" s="178" t="s">
        <v>204</v>
      </c>
      <c r="AU593" s="178" t="s">
        <v>112</v>
      </c>
      <c r="AV593" s="10" t="s">
        <v>23</v>
      </c>
      <c r="AW593" s="10" t="s">
        <v>42</v>
      </c>
      <c r="AX593" s="10" t="s">
        <v>85</v>
      </c>
      <c r="AY593" s="178" t="s">
        <v>149</v>
      </c>
    </row>
    <row r="594" spans="2:65" s="11" customFormat="1" ht="31.5" customHeight="1" x14ac:dyDescent="0.3">
      <c r="B594" s="179"/>
      <c r="C594" s="180"/>
      <c r="D594" s="180"/>
      <c r="E594" s="181" t="s">
        <v>21</v>
      </c>
      <c r="F594" s="281" t="s">
        <v>777</v>
      </c>
      <c r="G594" s="282"/>
      <c r="H594" s="282"/>
      <c r="I594" s="282"/>
      <c r="J594" s="180"/>
      <c r="K594" s="182">
        <v>8.8629999999999995</v>
      </c>
      <c r="L594" s="180"/>
      <c r="M594" s="180"/>
      <c r="N594" s="180"/>
      <c r="O594" s="180"/>
      <c r="P594" s="180"/>
      <c r="Q594" s="180"/>
      <c r="R594" s="183"/>
      <c r="T594" s="184"/>
      <c r="U594" s="180"/>
      <c r="V594" s="180"/>
      <c r="W594" s="180"/>
      <c r="X594" s="180"/>
      <c r="Y594" s="180"/>
      <c r="Z594" s="180"/>
      <c r="AA594" s="185"/>
      <c r="AT594" s="186" t="s">
        <v>204</v>
      </c>
      <c r="AU594" s="186" t="s">
        <v>112</v>
      </c>
      <c r="AV594" s="11" t="s">
        <v>112</v>
      </c>
      <c r="AW594" s="11" t="s">
        <v>42</v>
      </c>
      <c r="AX594" s="11" t="s">
        <v>85</v>
      </c>
      <c r="AY594" s="186" t="s">
        <v>149</v>
      </c>
    </row>
    <row r="595" spans="2:65" s="10" customFormat="1" ht="22.5" customHeight="1" x14ac:dyDescent="0.3">
      <c r="B595" s="171"/>
      <c r="C595" s="172"/>
      <c r="D595" s="172"/>
      <c r="E595" s="173" t="s">
        <v>21</v>
      </c>
      <c r="F595" s="283" t="s">
        <v>710</v>
      </c>
      <c r="G595" s="284"/>
      <c r="H595" s="284"/>
      <c r="I595" s="284"/>
      <c r="J595" s="172"/>
      <c r="K595" s="174" t="s">
        <v>21</v>
      </c>
      <c r="L595" s="172"/>
      <c r="M595" s="172"/>
      <c r="N595" s="172"/>
      <c r="O595" s="172"/>
      <c r="P595" s="172"/>
      <c r="Q595" s="172"/>
      <c r="R595" s="175"/>
      <c r="T595" s="176"/>
      <c r="U595" s="172"/>
      <c r="V595" s="172"/>
      <c r="W595" s="172"/>
      <c r="X595" s="172"/>
      <c r="Y595" s="172"/>
      <c r="Z595" s="172"/>
      <c r="AA595" s="177"/>
      <c r="AT595" s="178" t="s">
        <v>204</v>
      </c>
      <c r="AU595" s="178" t="s">
        <v>112</v>
      </c>
      <c r="AV595" s="10" t="s">
        <v>23</v>
      </c>
      <c r="AW595" s="10" t="s">
        <v>42</v>
      </c>
      <c r="AX595" s="10" t="s">
        <v>85</v>
      </c>
      <c r="AY595" s="178" t="s">
        <v>149</v>
      </c>
    </row>
    <row r="596" spans="2:65" s="11" customFormat="1" ht="31.5" customHeight="1" x14ac:dyDescent="0.3">
      <c r="B596" s="179"/>
      <c r="C596" s="180"/>
      <c r="D596" s="180"/>
      <c r="E596" s="181" t="s">
        <v>21</v>
      </c>
      <c r="F596" s="281" t="s">
        <v>778</v>
      </c>
      <c r="G596" s="282"/>
      <c r="H596" s="282"/>
      <c r="I596" s="282"/>
      <c r="J596" s="180"/>
      <c r="K596" s="182">
        <v>11.775</v>
      </c>
      <c r="L596" s="180"/>
      <c r="M596" s="180"/>
      <c r="N596" s="180"/>
      <c r="O596" s="180"/>
      <c r="P596" s="180"/>
      <c r="Q596" s="180"/>
      <c r="R596" s="183"/>
      <c r="T596" s="184"/>
      <c r="U596" s="180"/>
      <c r="V596" s="180"/>
      <c r="W596" s="180"/>
      <c r="X596" s="180"/>
      <c r="Y596" s="180"/>
      <c r="Z596" s="180"/>
      <c r="AA596" s="185"/>
      <c r="AT596" s="186" t="s">
        <v>204</v>
      </c>
      <c r="AU596" s="186" t="s">
        <v>112</v>
      </c>
      <c r="AV596" s="11" t="s">
        <v>112</v>
      </c>
      <c r="AW596" s="11" t="s">
        <v>42</v>
      </c>
      <c r="AX596" s="11" t="s">
        <v>85</v>
      </c>
      <c r="AY596" s="186" t="s">
        <v>149</v>
      </c>
    </row>
    <row r="597" spans="2:65" s="11" customFormat="1" ht="22.5" customHeight="1" x14ac:dyDescent="0.3">
      <c r="B597" s="179"/>
      <c r="C597" s="180"/>
      <c r="D597" s="180"/>
      <c r="E597" s="181" t="s">
        <v>21</v>
      </c>
      <c r="F597" s="281" t="s">
        <v>779</v>
      </c>
      <c r="G597" s="282"/>
      <c r="H597" s="282"/>
      <c r="I597" s="282"/>
      <c r="J597" s="180"/>
      <c r="K597" s="182">
        <v>6.9749999999999996</v>
      </c>
      <c r="L597" s="180"/>
      <c r="M597" s="180"/>
      <c r="N597" s="180"/>
      <c r="O597" s="180"/>
      <c r="P597" s="180"/>
      <c r="Q597" s="180"/>
      <c r="R597" s="183"/>
      <c r="T597" s="184"/>
      <c r="U597" s="180"/>
      <c r="V597" s="180"/>
      <c r="W597" s="180"/>
      <c r="X597" s="180"/>
      <c r="Y597" s="180"/>
      <c r="Z597" s="180"/>
      <c r="AA597" s="185"/>
      <c r="AT597" s="186" t="s">
        <v>204</v>
      </c>
      <c r="AU597" s="186" t="s">
        <v>112</v>
      </c>
      <c r="AV597" s="11" t="s">
        <v>112</v>
      </c>
      <c r="AW597" s="11" t="s">
        <v>42</v>
      </c>
      <c r="AX597" s="11" t="s">
        <v>85</v>
      </c>
      <c r="AY597" s="186" t="s">
        <v>149</v>
      </c>
    </row>
    <row r="598" spans="2:65" s="12" customFormat="1" ht="22.5" customHeight="1" x14ac:dyDescent="0.3">
      <c r="B598" s="187"/>
      <c r="C598" s="188"/>
      <c r="D598" s="188"/>
      <c r="E598" s="189" t="s">
        <v>21</v>
      </c>
      <c r="F598" s="285" t="s">
        <v>211</v>
      </c>
      <c r="G598" s="286"/>
      <c r="H598" s="286"/>
      <c r="I598" s="286"/>
      <c r="J598" s="188"/>
      <c r="K598" s="190">
        <v>838.14</v>
      </c>
      <c r="L598" s="188"/>
      <c r="M598" s="188"/>
      <c r="N598" s="188"/>
      <c r="O598" s="188"/>
      <c r="P598" s="188"/>
      <c r="Q598" s="188"/>
      <c r="R598" s="191"/>
      <c r="T598" s="192"/>
      <c r="U598" s="188"/>
      <c r="V598" s="188"/>
      <c r="W598" s="188"/>
      <c r="X598" s="188"/>
      <c r="Y598" s="188"/>
      <c r="Z598" s="188"/>
      <c r="AA598" s="193"/>
      <c r="AT598" s="194" t="s">
        <v>204</v>
      </c>
      <c r="AU598" s="194" t="s">
        <v>112</v>
      </c>
      <c r="AV598" s="12" t="s">
        <v>197</v>
      </c>
      <c r="AW598" s="12" t="s">
        <v>42</v>
      </c>
      <c r="AX598" s="12" t="s">
        <v>23</v>
      </c>
      <c r="AY598" s="194" t="s">
        <v>149</v>
      </c>
    </row>
    <row r="599" spans="2:65" s="1" customFormat="1" ht="31.5" customHeight="1" x14ac:dyDescent="0.3">
      <c r="B599" s="33"/>
      <c r="C599" s="164" t="s">
        <v>780</v>
      </c>
      <c r="D599" s="164" t="s">
        <v>150</v>
      </c>
      <c r="E599" s="165" t="s">
        <v>781</v>
      </c>
      <c r="F599" s="253" t="s">
        <v>782</v>
      </c>
      <c r="G599" s="254"/>
      <c r="H599" s="254"/>
      <c r="I599" s="254"/>
      <c r="J599" s="166" t="s">
        <v>274</v>
      </c>
      <c r="K599" s="167">
        <v>67.5</v>
      </c>
      <c r="L599" s="255">
        <v>0</v>
      </c>
      <c r="M599" s="254"/>
      <c r="N599" s="256">
        <f>ROUND(L599*K599,2)</f>
        <v>0</v>
      </c>
      <c r="O599" s="254"/>
      <c r="P599" s="254"/>
      <c r="Q599" s="254"/>
      <c r="R599" s="35"/>
      <c r="T599" s="168" t="s">
        <v>21</v>
      </c>
      <c r="U599" s="42" t="s">
        <v>50</v>
      </c>
      <c r="V599" s="34"/>
      <c r="W599" s="169">
        <f>V599*K599</f>
        <v>0</v>
      </c>
      <c r="X599" s="169">
        <v>3.8899999999999997E-2</v>
      </c>
      <c r="Y599" s="169">
        <f>X599*K599</f>
        <v>2.6257499999999996</v>
      </c>
      <c r="Z599" s="169">
        <v>0</v>
      </c>
      <c r="AA599" s="170">
        <f>Z599*K599</f>
        <v>0</v>
      </c>
      <c r="AR599" s="16" t="s">
        <v>197</v>
      </c>
      <c r="AT599" s="16" t="s">
        <v>150</v>
      </c>
      <c r="AU599" s="16" t="s">
        <v>112</v>
      </c>
      <c r="AY599" s="16" t="s">
        <v>149</v>
      </c>
      <c r="BE599" s="108">
        <f>IF(U599="základní",N599,0)</f>
        <v>0</v>
      </c>
      <c r="BF599" s="108">
        <f>IF(U599="snížená",N599,0)</f>
        <v>0</v>
      </c>
      <c r="BG599" s="108">
        <f>IF(U599="zákl. přenesená",N599,0)</f>
        <v>0</v>
      </c>
      <c r="BH599" s="108">
        <f>IF(U599="sníž. přenesená",N599,0)</f>
        <v>0</v>
      </c>
      <c r="BI599" s="108">
        <f>IF(U599="nulová",N599,0)</f>
        <v>0</v>
      </c>
      <c r="BJ599" s="16" t="s">
        <v>23</v>
      </c>
      <c r="BK599" s="108">
        <f>ROUND(L599*K599,2)</f>
        <v>0</v>
      </c>
      <c r="BL599" s="16" t="s">
        <v>197</v>
      </c>
      <c r="BM599" s="16" t="s">
        <v>783</v>
      </c>
    </row>
    <row r="600" spans="2:65" s="11" customFormat="1" ht="22.5" customHeight="1" x14ac:dyDescent="0.3">
      <c r="B600" s="179"/>
      <c r="C600" s="180"/>
      <c r="D600" s="180"/>
      <c r="E600" s="181" t="s">
        <v>21</v>
      </c>
      <c r="F600" s="292" t="s">
        <v>784</v>
      </c>
      <c r="G600" s="282"/>
      <c r="H600" s="282"/>
      <c r="I600" s="282"/>
      <c r="J600" s="180"/>
      <c r="K600" s="182">
        <v>67.5</v>
      </c>
      <c r="L600" s="180"/>
      <c r="M600" s="180"/>
      <c r="N600" s="180"/>
      <c r="O600" s="180"/>
      <c r="P600" s="180"/>
      <c r="Q600" s="180"/>
      <c r="R600" s="183"/>
      <c r="T600" s="184"/>
      <c r="U600" s="180"/>
      <c r="V600" s="180"/>
      <c r="W600" s="180"/>
      <c r="X600" s="180"/>
      <c r="Y600" s="180"/>
      <c r="Z600" s="180"/>
      <c r="AA600" s="185"/>
      <c r="AT600" s="186" t="s">
        <v>204</v>
      </c>
      <c r="AU600" s="186" t="s">
        <v>112</v>
      </c>
      <c r="AV600" s="11" t="s">
        <v>112</v>
      </c>
      <c r="AW600" s="11" t="s">
        <v>42</v>
      </c>
      <c r="AX600" s="11" t="s">
        <v>23</v>
      </c>
      <c r="AY600" s="186" t="s">
        <v>149</v>
      </c>
    </row>
    <row r="601" spans="2:65" s="1" customFormat="1" ht="31.5" customHeight="1" x14ac:dyDescent="0.3">
      <c r="B601" s="33"/>
      <c r="C601" s="164" t="s">
        <v>785</v>
      </c>
      <c r="D601" s="164" t="s">
        <v>150</v>
      </c>
      <c r="E601" s="165" t="s">
        <v>786</v>
      </c>
      <c r="F601" s="253" t="s">
        <v>787</v>
      </c>
      <c r="G601" s="254"/>
      <c r="H601" s="254"/>
      <c r="I601" s="254"/>
      <c r="J601" s="166" t="s">
        <v>274</v>
      </c>
      <c r="K601" s="167">
        <v>12.59</v>
      </c>
      <c r="L601" s="255">
        <v>0</v>
      </c>
      <c r="M601" s="254"/>
      <c r="N601" s="256">
        <f>ROUND(L601*K601,2)</f>
        <v>0</v>
      </c>
      <c r="O601" s="254"/>
      <c r="P601" s="254"/>
      <c r="Q601" s="254"/>
      <c r="R601" s="35"/>
      <c r="T601" s="168" t="s">
        <v>21</v>
      </c>
      <c r="U601" s="42" t="s">
        <v>50</v>
      </c>
      <c r="V601" s="34"/>
      <c r="W601" s="169">
        <f>V601*K601</f>
        <v>0</v>
      </c>
      <c r="X601" s="169">
        <v>3.3579999999999999E-2</v>
      </c>
      <c r="Y601" s="169">
        <f>X601*K601</f>
        <v>0.42277219999999999</v>
      </c>
      <c r="Z601" s="169">
        <v>0</v>
      </c>
      <c r="AA601" s="170">
        <f>Z601*K601</f>
        <v>0</v>
      </c>
      <c r="AR601" s="16" t="s">
        <v>197</v>
      </c>
      <c r="AT601" s="16" t="s">
        <v>150</v>
      </c>
      <c r="AU601" s="16" t="s">
        <v>112</v>
      </c>
      <c r="AY601" s="16" t="s">
        <v>149</v>
      </c>
      <c r="BE601" s="108">
        <f>IF(U601="základní",N601,0)</f>
        <v>0</v>
      </c>
      <c r="BF601" s="108">
        <f>IF(U601="snížená",N601,0)</f>
        <v>0</v>
      </c>
      <c r="BG601" s="108">
        <f>IF(U601="zákl. přenesená",N601,0)</f>
        <v>0</v>
      </c>
      <c r="BH601" s="108">
        <f>IF(U601="sníž. přenesená",N601,0)</f>
        <v>0</v>
      </c>
      <c r="BI601" s="108">
        <f>IF(U601="nulová",N601,0)</f>
        <v>0</v>
      </c>
      <c r="BJ601" s="16" t="s">
        <v>23</v>
      </c>
      <c r="BK601" s="108">
        <f>ROUND(L601*K601,2)</f>
        <v>0</v>
      </c>
      <c r="BL601" s="16" t="s">
        <v>197</v>
      </c>
      <c r="BM601" s="16" t="s">
        <v>788</v>
      </c>
    </row>
    <row r="602" spans="2:65" s="11" customFormat="1" ht="22.5" customHeight="1" x14ac:dyDescent="0.3">
      <c r="B602" s="179"/>
      <c r="C602" s="180"/>
      <c r="D602" s="180"/>
      <c r="E602" s="181" t="s">
        <v>21</v>
      </c>
      <c r="F602" s="292" t="s">
        <v>789</v>
      </c>
      <c r="G602" s="282"/>
      <c r="H602" s="282"/>
      <c r="I602" s="282"/>
      <c r="J602" s="180"/>
      <c r="K602" s="182">
        <v>4.6349999999999998</v>
      </c>
      <c r="L602" s="180"/>
      <c r="M602" s="180"/>
      <c r="N602" s="180"/>
      <c r="O602" s="180"/>
      <c r="P602" s="180"/>
      <c r="Q602" s="180"/>
      <c r="R602" s="183"/>
      <c r="T602" s="184"/>
      <c r="U602" s="180"/>
      <c r="V602" s="180"/>
      <c r="W602" s="180"/>
      <c r="X602" s="180"/>
      <c r="Y602" s="180"/>
      <c r="Z602" s="180"/>
      <c r="AA602" s="185"/>
      <c r="AT602" s="186" t="s">
        <v>204</v>
      </c>
      <c r="AU602" s="186" t="s">
        <v>112</v>
      </c>
      <c r="AV602" s="11" t="s">
        <v>112</v>
      </c>
      <c r="AW602" s="11" t="s">
        <v>42</v>
      </c>
      <c r="AX602" s="11" t="s">
        <v>85</v>
      </c>
      <c r="AY602" s="186" t="s">
        <v>149</v>
      </c>
    </row>
    <row r="603" spans="2:65" s="11" customFormat="1" ht="22.5" customHeight="1" x14ac:dyDescent="0.3">
      <c r="B603" s="179"/>
      <c r="C603" s="180"/>
      <c r="D603" s="180"/>
      <c r="E603" s="181" t="s">
        <v>21</v>
      </c>
      <c r="F603" s="281" t="s">
        <v>790</v>
      </c>
      <c r="G603" s="282"/>
      <c r="H603" s="282"/>
      <c r="I603" s="282"/>
      <c r="J603" s="180"/>
      <c r="K603" s="182">
        <v>4.95</v>
      </c>
      <c r="L603" s="180"/>
      <c r="M603" s="180"/>
      <c r="N603" s="180"/>
      <c r="O603" s="180"/>
      <c r="P603" s="180"/>
      <c r="Q603" s="180"/>
      <c r="R603" s="183"/>
      <c r="T603" s="184"/>
      <c r="U603" s="180"/>
      <c r="V603" s="180"/>
      <c r="W603" s="180"/>
      <c r="X603" s="180"/>
      <c r="Y603" s="180"/>
      <c r="Z603" s="180"/>
      <c r="AA603" s="185"/>
      <c r="AT603" s="186" t="s">
        <v>204</v>
      </c>
      <c r="AU603" s="186" t="s">
        <v>112</v>
      </c>
      <c r="AV603" s="11" t="s">
        <v>112</v>
      </c>
      <c r="AW603" s="11" t="s">
        <v>42</v>
      </c>
      <c r="AX603" s="11" t="s">
        <v>85</v>
      </c>
      <c r="AY603" s="186" t="s">
        <v>149</v>
      </c>
    </row>
    <row r="604" spans="2:65" s="11" customFormat="1" ht="22.5" customHeight="1" x14ac:dyDescent="0.3">
      <c r="B604" s="179"/>
      <c r="C604" s="180"/>
      <c r="D604" s="180"/>
      <c r="E604" s="181" t="s">
        <v>21</v>
      </c>
      <c r="F604" s="281" t="s">
        <v>791</v>
      </c>
      <c r="G604" s="282"/>
      <c r="H604" s="282"/>
      <c r="I604" s="282"/>
      <c r="J604" s="180"/>
      <c r="K604" s="182">
        <v>3.0049999999999999</v>
      </c>
      <c r="L604" s="180"/>
      <c r="M604" s="180"/>
      <c r="N604" s="180"/>
      <c r="O604" s="180"/>
      <c r="P604" s="180"/>
      <c r="Q604" s="180"/>
      <c r="R604" s="183"/>
      <c r="T604" s="184"/>
      <c r="U604" s="180"/>
      <c r="V604" s="180"/>
      <c r="W604" s="180"/>
      <c r="X604" s="180"/>
      <c r="Y604" s="180"/>
      <c r="Z604" s="180"/>
      <c r="AA604" s="185"/>
      <c r="AT604" s="186" t="s">
        <v>204</v>
      </c>
      <c r="AU604" s="186" t="s">
        <v>112</v>
      </c>
      <c r="AV604" s="11" t="s">
        <v>112</v>
      </c>
      <c r="AW604" s="11" t="s">
        <v>42</v>
      </c>
      <c r="AX604" s="11" t="s">
        <v>85</v>
      </c>
      <c r="AY604" s="186" t="s">
        <v>149</v>
      </c>
    </row>
    <row r="605" spans="2:65" s="12" customFormat="1" ht="22.5" customHeight="1" x14ac:dyDescent="0.3">
      <c r="B605" s="187"/>
      <c r="C605" s="188"/>
      <c r="D605" s="188"/>
      <c r="E605" s="189" t="s">
        <v>21</v>
      </c>
      <c r="F605" s="285" t="s">
        <v>211</v>
      </c>
      <c r="G605" s="286"/>
      <c r="H605" s="286"/>
      <c r="I605" s="286"/>
      <c r="J605" s="188"/>
      <c r="K605" s="190">
        <v>12.59</v>
      </c>
      <c r="L605" s="188"/>
      <c r="M605" s="188"/>
      <c r="N605" s="188"/>
      <c r="O605" s="188"/>
      <c r="P605" s="188"/>
      <c r="Q605" s="188"/>
      <c r="R605" s="191"/>
      <c r="T605" s="192"/>
      <c r="U605" s="188"/>
      <c r="V605" s="188"/>
      <c r="W605" s="188"/>
      <c r="X605" s="188"/>
      <c r="Y605" s="188"/>
      <c r="Z605" s="188"/>
      <c r="AA605" s="193"/>
      <c r="AT605" s="194" t="s">
        <v>204</v>
      </c>
      <c r="AU605" s="194" t="s">
        <v>112</v>
      </c>
      <c r="AV605" s="12" t="s">
        <v>197</v>
      </c>
      <c r="AW605" s="12" t="s">
        <v>42</v>
      </c>
      <c r="AX605" s="12" t="s">
        <v>23</v>
      </c>
      <c r="AY605" s="194" t="s">
        <v>149</v>
      </c>
    </row>
    <row r="606" spans="2:65" s="1" customFormat="1" ht="31.5" customHeight="1" x14ac:dyDescent="0.3">
      <c r="B606" s="33"/>
      <c r="C606" s="164" t="s">
        <v>792</v>
      </c>
      <c r="D606" s="164" t="s">
        <v>150</v>
      </c>
      <c r="E606" s="165" t="s">
        <v>793</v>
      </c>
      <c r="F606" s="253" t="s">
        <v>794</v>
      </c>
      <c r="G606" s="254"/>
      <c r="H606" s="254"/>
      <c r="I606" s="254"/>
      <c r="J606" s="166" t="s">
        <v>274</v>
      </c>
      <c r="K606" s="167">
        <v>53.152000000000001</v>
      </c>
      <c r="L606" s="255">
        <v>0</v>
      </c>
      <c r="M606" s="254"/>
      <c r="N606" s="256">
        <f>ROUND(L606*K606,2)</f>
        <v>0</v>
      </c>
      <c r="O606" s="254"/>
      <c r="P606" s="254"/>
      <c r="Q606" s="254"/>
      <c r="R606" s="35"/>
      <c r="T606" s="168" t="s">
        <v>21</v>
      </c>
      <c r="U606" s="42" t="s">
        <v>50</v>
      </c>
      <c r="V606" s="34"/>
      <c r="W606" s="169">
        <f>V606*K606</f>
        <v>0</v>
      </c>
      <c r="X606" s="169">
        <v>2.4000000000000001E-4</v>
      </c>
      <c r="Y606" s="169">
        <f>X606*K606</f>
        <v>1.2756480000000001E-2</v>
      </c>
      <c r="Z606" s="169">
        <v>0</v>
      </c>
      <c r="AA606" s="170">
        <f>Z606*K606</f>
        <v>0</v>
      </c>
      <c r="AR606" s="16" t="s">
        <v>197</v>
      </c>
      <c r="AT606" s="16" t="s">
        <v>150</v>
      </c>
      <c r="AU606" s="16" t="s">
        <v>112</v>
      </c>
      <c r="AY606" s="16" t="s">
        <v>149</v>
      </c>
      <c r="BE606" s="108">
        <f>IF(U606="základní",N606,0)</f>
        <v>0</v>
      </c>
      <c r="BF606" s="108">
        <f>IF(U606="snížená",N606,0)</f>
        <v>0</v>
      </c>
      <c r="BG606" s="108">
        <f>IF(U606="zákl. přenesená",N606,0)</f>
        <v>0</v>
      </c>
      <c r="BH606" s="108">
        <f>IF(U606="sníž. přenesená",N606,0)</f>
        <v>0</v>
      </c>
      <c r="BI606" s="108">
        <f>IF(U606="nulová",N606,0)</f>
        <v>0</v>
      </c>
      <c r="BJ606" s="16" t="s">
        <v>23</v>
      </c>
      <c r="BK606" s="108">
        <f>ROUND(L606*K606,2)</f>
        <v>0</v>
      </c>
      <c r="BL606" s="16" t="s">
        <v>197</v>
      </c>
      <c r="BM606" s="16" t="s">
        <v>795</v>
      </c>
    </row>
    <row r="607" spans="2:65" s="10" customFormat="1" ht="22.5" customHeight="1" x14ac:dyDescent="0.3">
      <c r="B607" s="171"/>
      <c r="C607" s="172"/>
      <c r="D607" s="172"/>
      <c r="E607" s="173" t="s">
        <v>21</v>
      </c>
      <c r="F607" s="287" t="s">
        <v>796</v>
      </c>
      <c r="G607" s="284"/>
      <c r="H607" s="284"/>
      <c r="I607" s="284"/>
      <c r="J607" s="172"/>
      <c r="K607" s="174" t="s">
        <v>21</v>
      </c>
      <c r="L607" s="172"/>
      <c r="M607" s="172"/>
      <c r="N607" s="172"/>
      <c r="O607" s="172"/>
      <c r="P607" s="172"/>
      <c r="Q607" s="172"/>
      <c r="R607" s="175"/>
      <c r="T607" s="176"/>
      <c r="U607" s="172"/>
      <c r="V607" s="172"/>
      <c r="W607" s="172"/>
      <c r="X607" s="172"/>
      <c r="Y607" s="172"/>
      <c r="Z607" s="172"/>
      <c r="AA607" s="177"/>
      <c r="AT607" s="178" t="s">
        <v>204</v>
      </c>
      <c r="AU607" s="178" t="s">
        <v>112</v>
      </c>
      <c r="AV607" s="10" t="s">
        <v>23</v>
      </c>
      <c r="AW607" s="10" t="s">
        <v>42</v>
      </c>
      <c r="AX607" s="10" t="s">
        <v>85</v>
      </c>
      <c r="AY607" s="178" t="s">
        <v>149</v>
      </c>
    </row>
    <row r="608" spans="2:65" s="11" customFormat="1" ht="22.5" customHeight="1" x14ac:dyDescent="0.3">
      <c r="B608" s="179"/>
      <c r="C608" s="180"/>
      <c r="D608" s="180"/>
      <c r="E608" s="181" t="s">
        <v>21</v>
      </c>
      <c r="F608" s="281" t="s">
        <v>797</v>
      </c>
      <c r="G608" s="282"/>
      <c r="H608" s="282"/>
      <c r="I608" s="282"/>
      <c r="J608" s="180"/>
      <c r="K608" s="182">
        <v>13.285</v>
      </c>
      <c r="L608" s="180"/>
      <c r="M608" s="180"/>
      <c r="N608" s="180"/>
      <c r="O608" s="180"/>
      <c r="P608" s="180"/>
      <c r="Q608" s="180"/>
      <c r="R608" s="183"/>
      <c r="T608" s="184"/>
      <c r="U608" s="180"/>
      <c r="V608" s="180"/>
      <c r="W608" s="180"/>
      <c r="X608" s="180"/>
      <c r="Y608" s="180"/>
      <c r="Z608" s="180"/>
      <c r="AA608" s="185"/>
      <c r="AT608" s="186" t="s">
        <v>204</v>
      </c>
      <c r="AU608" s="186" t="s">
        <v>112</v>
      </c>
      <c r="AV608" s="11" t="s">
        <v>112</v>
      </c>
      <c r="AW608" s="11" t="s">
        <v>42</v>
      </c>
      <c r="AX608" s="11" t="s">
        <v>85</v>
      </c>
      <c r="AY608" s="186" t="s">
        <v>149</v>
      </c>
    </row>
    <row r="609" spans="2:65" s="11" customFormat="1" ht="22.5" customHeight="1" x14ac:dyDescent="0.3">
      <c r="B609" s="179"/>
      <c r="C609" s="180"/>
      <c r="D609" s="180"/>
      <c r="E609" s="181" t="s">
        <v>21</v>
      </c>
      <c r="F609" s="281" t="s">
        <v>798</v>
      </c>
      <c r="G609" s="282"/>
      <c r="H609" s="282"/>
      <c r="I609" s="282"/>
      <c r="J609" s="180"/>
      <c r="K609" s="182">
        <v>28.506</v>
      </c>
      <c r="L609" s="180"/>
      <c r="M609" s="180"/>
      <c r="N609" s="180"/>
      <c r="O609" s="180"/>
      <c r="P609" s="180"/>
      <c r="Q609" s="180"/>
      <c r="R609" s="183"/>
      <c r="T609" s="184"/>
      <c r="U609" s="180"/>
      <c r="V609" s="180"/>
      <c r="W609" s="180"/>
      <c r="X609" s="180"/>
      <c r="Y609" s="180"/>
      <c r="Z609" s="180"/>
      <c r="AA609" s="185"/>
      <c r="AT609" s="186" t="s">
        <v>204</v>
      </c>
      <c r="AU609" s="186" t="s">
        <v>112</v>
      </c>
      <c r="AV609" s="11" t="s">
        <v>112</v>
      </c>
      <c r="AW609" s="11" t="s">
        <v>42</v>
      </c>
      <c r="AX609" s="11" t="s">
        <v>85</v>
      </c>
      <c r="AY609" s="186" t="s">
        <v>149</v>
      </c>
    </row>
    <row r="610" spans="2:65" s="11" customFormat="1" ht="22.5" customHeight="1" x14ac:dyDescent="0.3">
      <c r="B610" s="179"/>
      <c r="C610" s="180"/>
      <c r="D610" s="180"/>
      <c r="E610" s="181" t="s">
        <v>21</v>
      </c>
      <c r="F610" s="281" t="s">
        <v>799</v>
      </c>
      <c r="G610" s="282"/>
      <c r="H610" s="282"/>
      <c r="I610" s="282"/>
      <c r="J610" s="180"/>
      <c r="K610" s="182">
        <v>11.361000000000001</v>
      </c>
      <c r="L610" s="180"/>
      <c r="M610" s="180"/>
      <c r="N610" s="180"/>
      <c r="O610" s="180"/>
      <c r="P610" s="180"/>
      <c r="Q610" s="180"/>
      <c r="R610" s="183"/>
      <c r="T610" s="184"/>
      <c r="U610" s="180"/>
      <c r="V610" s="180"/>
      <c r="W610" s="180"/>
      <c r="X610" s="180"/>
      <c r="Y610" s="180"/>
      <c r="Z610" s="180"/>
      <c r="AA610" s="185"/>
      <c r="AT610" s="186" t="s">
        <v>204</v>
      </c>
      <c r="AU610" s="186" t="s">
        <v>112</v>
      </c>
      <c r="AV610" s="11" t="s">
        <v>112</v>
      </c>
      <c r="AW610" s="11" t="s">
        <v>42</v>
      </c>
      <c r="AX610" s="11" t="s">
        <v>85</v>
      </c>
      <c r="AY610" s="186" t="s">
        <v>149</v>
      </c>
    </row>
    <row r="611" spans="2:65" s="12" customFormat="1" ht="22.5" customHeight="1" x14ac:dyDescent="0.3">
      <c r="B611" s="187"/>
      <c r="C611" s="188"/>
      <c r="D611" s="188"/>
      <c r="E611" s="189" t="s">
        <v>21</v>
      </c>
      <c r="F611" s="285" t="s">
        <v>211</v>
      </c>
      <c r="G611" s="286"/>
      <c r="H611" s="286"/>
      <c r="I611" s="286"/>
      <c r="J611" s="188"/>
      <c r="K611" s="190">
        <v>53.152000000000001</v>
      </c>
      <c r="L611" s="188"/>
      <c r="M611" s="188"/>
      <c r="N611" s="188"/>
      <c r="O611" s="188"/>
      <c r="P611" s="188"/>
      <c r="Q611" s="188"/>
      <c r="R611" s="191"/>
      <c r="T611" s="192"/>
      <c r="U611" s="188"/>
      <c r="V611" s="188"/>
      <c r="W611" s="188"/>
      <c r="X611" s="188"/>
      <c r="Y611" s="188"/>
      <c r="Z611" s="188"/>
      <c r="AA611" s="193"/>
      <c r="AT611" s="194" t="s">
        <v>204</v>
      </c>
      <c r="AU611" s="194" t="s">
        <v>112</v>
      </c>
      <c r="AV611" s="12" t="s">
        <v>197</v>
      </c>
      <c r="AW611" s="12" t="s">
        <v>42</v>
      </c>
      <c r="AX611" s="12" t="s">
        <v>23</v>
      </c>
      <c r="AY611" s="194" t="s">
        <v>149</v>
      </c>
    </row>
    <row r="612" spans="2:65" s="1" customFormat="1" ht="31.5" customHeight="1" x14ac:dyDescent="0.3">
      <c r="B612" s="33"/>
      <c r="C612" s="164" t="s">
        <v>800</v>
      </c>
      <c r="D612" s="164" t="s">
        <v>150</v>
      </c>
      <c r="E612" s="165" t="s">
        <v>801</v>
      </c>
      <c r="F612" s="253" t="s">
        <v>802</v>
      </c>
      <c r="G612" s="254"/>
      <c r="H612" s="254"/>
      <c r="I612" s="254"/>
      <c r="J612" s="166" t="s">
        <v>254</v>
      </c>
      <c r="K612" s="167">
        <v>124.79</v>
      </c>
      <c r="L612" s="255">
        <v>0</v>
      </c>
      <c r="M612" s="254"/>
      <c r="N612" s="256">
        <f>ROUND(L612*K612,2)</f>
        <v>0</v>
      </c>
      <c r="O612" s="254"/>
      <c r="P612" s="254"/>
      <c r="Q612" s="254"/>
      <c r="R612" s="35"/>
      <c r="T612" s="168" t="s">
        <v>21</v>
      </c>
      <c r="U612" s="42" t="s">
        <v>50</v>
      </c>
      <c r="V612" s="34"/>
      <c r="W612" s="169">
        <f>V612*K612</f>
        <v>0</v>
      </c>
      <c r="X612" s="169">
        <v>1.5E-3</v>
      </c>
      <c r="Y612" s="169">
        <f>X612*K612</f>
        <v>0.18718500000000002</v>
      </c>
      <c r="Z612" s="169">
        <v>0</v>
      </c>
      <c r="AA612" s="170">
        <f>Z612*K612</f>
        <v>0</v>
      </c>
      <c r="AR612" s="16" t="s">
        <v>197</v>
      </c>
      <c r="AT612" s="16" t="s">
        <v>150</v>
      </c>
      <c r="AU612" s="16" t="s">
        <v>112</v>
      </c>
      <c r="AY612" s="16" t="s">
        <v>149</v>
      </c>
      <c r="BE612" s="108">
        <f>IF(U612="základní",N612,0)</f>
        <v>0</v>
      </c>
      <c r="BF612" s="108">
        <f>IF(U612="snížená",N612,0)</f>
        <v>0</v>
      </c>
      <c r="BG612" s="108">
        <f>IF(U612="zákl. přenesená",N612,0)</f>
        <v>0</v>
      </c>
      <c r="BH612" s="108">
        <f>IF(U612="sníž. přenesená",N612,0)</f>
        <v>0</v>
      </c>
      <c r="BI612" s="108">
        <f>IF(U612="nulová",N612,0)</f>
        <v>0</v>
      </c>
      <c r="BJ612" s="16" t="s">
        <v>23</v>
      </c>
      <c r="BK612" s="108">
        <f>ROUND(L612*K612,2)</f>
        <v>0</v>
      </c>
      <c r="BL612" s="16" t="s">
        <v>197</v>
      </c>
      <c r="BM612" s="16" t="s">
        <v>803</v>
      </c>
    </row>
    <row r="613" spans="2:65" s="11" customFormat="1" ht="22.5" customHeight="1" x14ac:dyDescent="0.3">
      <c r="B613" s="179"/>
      <c r="C613" s="180"/>
      <c r="D613" s="180"/>
      <c r="E613" s="181" t="s">
        <v>21</v>
      </c>
      <c r="F613" s="292" t="s">
        <v>804</v>
      </c>
      <c r="G613" s="282"/>
      <c r="H613" s="282"/>
      <c r="I613" s="282"/>
      <c r="J613" s="180"/>
      <c r="K613" s="182">
        <v>23.5</v>
      </c>
      <c r="L613" s="180"/>
      <c r="M613" s="180"/>
      <c r="N613" s="180"/>
      <c r="O613" s="180"/>
      <c r="P613" s="180"/>
      <c r="Q613" s="180"/>
      <c r="R613" s="183"/>
      <c r="T613" s="184"/>
      <c r="U613" s="180"/>
      <c r="V613" s="180"/>
      <c r="W613" s="180"/>
      <c r="X613" s="180"/>
      <c r="Y613" s="180"/>
      <c r="Z613" s="180"/>
      <c r="AA613" s="185"/>
      <c r="AT613" s="186" t="s">
        <v>204</v>
      </c>
      <c r="AU613" s="186" t="s">
        <v>112</v>
      </c>
      <c r="AV613" s="11" t="s">
        <v>112</v>
      </c>
      <c r="AW613" s="11" t="s">
        <v>42</v>
      </c>
      <c r="AX613" s="11" t="s">
        <v>85</v>
      </c>
      <c r="AY613" s="186" t="s">
        <v>149</v>
      </c>
    </row>
    <row r="614" spans="2:65" s="11" customFormat="1" ht="22.5" customHeight="1" x14ac:dyDescent="0.3">
      <c r="B614" s="179"/>
      <c r="C614" s="180"/>
      <c r="D614" s="180"/>
      <c r="E614" s="181" t="s">
        <v>21</v>
      </c>
      <c r="F614" s="281" t="s">
        <v>805</v>
      </c>
      <c r="G614" s="282"/>
      <c r="H614" s="282"/>
      <c r="I614" s="282"/>
      <c r="J614" s="180"/>
      <c r="K614" s="182">
        <v>8.75</v>
      </c>
      <c r="L614" s="180"/>
      <c r="M614" s="180"/>
      <c r="N614" s="180"/>
      <c r="O614" s="180"/>
      <c r="P614" s="180"/>
      <c r="Q614" s="180"/>
      <c r="R614" s="183"/>
      <c r="T614" s="184"/>
      <c r="U614" s="180"/>
      <c r="V614" s="180"/>
      <c r="W614" s="180"/>
      <c r="X614" s="180"/>
      <c r="Y614" s="180"/>
      <c r="Z614" s="180"/>
      <c r="AA614" s="185"/>
      <c r="AT614" s="186" t="s">
        <v>204</v>
      </c>
      <c r="AU614" s="186" t="s">
        <v>112</v>
      </c>
      <c r="AV614" s="11" t="s">
        <v>112</v>
      </c>
      <c r="AW614" s="11" t="s">
        <v>42</v>
      </c>
      <c r="AX614" s="11" t="s">
        <v>85</v>
      </c>
      <c r="AY614" s="186" t="s">
        <v>149</v>
      </c>
    </row>
    <row r="615" spans="2:65" s="11" customFormat="1" ht="22.5" customHeight="1" x14ac:dyDescent="0.3">
      <c r="B615" s="179"/>
      <c r="C615" s="180"/>
      <c r="D615" s="180"/>
      <c r="E615" s="181" t="s">
        <v>21</v>
      </c>
      <c r="F615" s="281" t="s">
        <v>806</v>
      </c>
      <c r="G615" s="282"/>
      <c r="H615" s="282"/>
      <c r="I615" s="282"/>
      <c r="J615" s="180"/>
      <c r="K615" s="182">
        <v>49.55</v>
      </c>
      <c r="L615" s="180"/>
      <c r="M615" s="180"/>
      <c r="N615" s="180"/>
      <c r="O615" s="180"/>
      <c r="P615" s="180"/>
      <c r="Q615" s="180"/>
      <c r="R615" s="183"/>
      <c r="T615" s="184"/>
      <c r="U615" s="180"/>
      <c r="V615" s="180"/>
      <c r="W615" s="180"/>
      <c r="X615" s="180"/>
      <c r="Y615" s="180"/>
      <c r="Z615" s="180"/>
      <c r="AA615" s="185"/>
      <c r="AT615" s="186" t="s">
        <v>204</v>
      </c>
      <c r="AU615" s="186" t="s">
        <v>112</v>
      </c>
      <c r="AV615" s="11" t="s">
        <v>112</v>
      </c>
      <c r="AW615" s="11" t="s">
        <v>42</v>
      </c>
      <c r="AX615" s="11" t="s">
        <v>85</v>
      </c>
      <c r="AY615" s="186" t="s">
        <v>149</v>
      </c>
    </row>
    <row r="616" spans="2:65" s="11" customFormat="1" ht="22.5" customHeight="1" x14ac:dyDescent="0.3">
      <c r="B616" s="179"/>
      <c r="C616" s="180"/>
      <c r="D616" s="180"/>
      <c r="E616" s="181" t="s">
        <v>21</v>
      </c>
      <c r="F616" s="281" t="s">
        <v>807</v>
      </c>
      <c r="G616" s="282"/>
      <c r="H616" s="282"/>
      <c r="I616" s="282"/>
      <c r="J616" s="180"/>
      <c r="K616" s="182">
        <v>12.02</v>
      </c>
      <c r="L616" s="180"/>
      <c r="M616" s="180"/>
      <c r="N616" s="180"/>
      <c r="O616" s="180"/>
      <c r="P616" s="180"/>
      <c r="Q616" s="180"/>
      <c r="R616" s="183"/>
      <c r="T616" s="184"/>
      <c r="U616" s="180"/>
      <c r="V616" s="180"/>
      <c r="W616" s="180"/>
      <c r="X616" s="180"/>
      <c r="Y616" s="180"/>
      <c r="Z616" s="180"/>
      <c r="AA616" s="185"/>
      <c r="AT616" s="186" t="s">
        <v>204</v>
      </c>
      <c r="AU616" s="186" t="s">
        <v>112</v>
      </c>
      <c r="AV616" s="11" t="s">
        <v>112</v>
      </c>
      <c r="AW616" s="11" t="s">
        <v>42</v>
      </c>
      <c r="AX616" s="11" t="s">
        <v>85</v>
      </c>
      <c r="AY616" s="186" t="s">
        <v>149</v>
      </c>
    </row>
    <row r="617" spans="2:65" s="11" customFormat="1" ht="22.5" customHeight="1" x14ac:dyDescent="0.3">
      <c r="B617" s="179"/>
      <c r="C617" s="180"/>
      <c r="D617" s="180"/>
      <c r="E617" s="181" t="s">
        <v>21</v>
      </c>
      <c r="F617" s="281" t="s">
        <v>808</v>
      </c>
      <c r="G617" s="282"/>
      <c r="H617" s="282"/>
      <c r="I617" s="282"/>
      <c r="J617" s="180"/>
      <c r="K617" s="182">
        <v>20.6</v>
      </c>
      <c r="L617" s="180"/>
      <c r="M617" s="180"/>
      <c r="N617" s="180"/>
      <c r="O617" s="180"/>
      <c r="P617" s="180"/>
      <c r="Q617" s="180"/>
      <c r="R617" s="183"/>
      <c r="T617" s="184"/>
      <c r="U617" s="180"/>
      <c r="V617" s="180"/>
      <c r="W617" s="180"/>
      <c r="X617" s="180"/>
      <c r="Y617" s="180"/>
      <c r="Z617" s="180"/>
      <c r="AA617" s="185"/>
      <c r="AT617" s="186" t="s">
        <v>204</v>
      </c>
      <c r="AU617" s="186" t="s">
        <v>112</v>
      </c>
      <c r="AV617" s="11" t="s">
        <v>112</v>
      </c>
      <c r="AW617" s="11" t="s">
        <v>42</v>
      </c>
      <c r="AX617" s="11" t="s">
        <v>85</v>
      </c>
      <c r="AY617" s="186" t="s">
        <v>149</v>
      </c>
    </row>
    <row r="618" spans="2:65" s="11" customFormat="1" ht="22.5" customHeight="1" x14ac:dyDescent="0.3">
      <c r="B618" s="179"/>
      <c r="C618" s="180"/>
      <c r="D618" s="180"/>
      <c r="E618" s="181" t="s">
        <v>21</v>
      </c>
      <c r="F618" s="281" t="s">
        <v>809</v>
      </c>
      <c r="G618" s="282"/>
      <c r="H618" s="282"/>
      <c r="I618" s="282"/>
      <c r="J618" s="180"/>
      <c r="K618" s="182">
        <v>10.37</v>
      </c>
      <c r="L618" s="180"/>
      <c r="M618" s="180"/>
      <c r="N618" s="180"/>
      <c r="O618" s="180"/>
      <c r="P618" s="180"/>
      <c r="Q618" s="180"/>
      <c r="R618" s="183"/>
      <c r="T618" s="184"/>
      <c r="U618" s="180"/>
      <c r="V618" s="180"/>
      <c r="W618" s="180"/>
      <c r="X618" s="180"/>
      <c r="Y618" s="180"/>
      <c r="Z618" s="180"/>
      <c r="AA618" s="185"/>
      <c r="AT618" s="186" t="s">
        <v>204</v>
      </c>
      <c r="AU618" s="186" t="s">
        <v>112</v>
      </c>
      <c r="AV618" s="11" t="s">
        <v>112</v>
      </c>
      <c r="AW618" s="11" t="s">
        <v>42</v>
      </c>
      <c r="AX618" s="11" t="s">
        <v>85</v>
      </c>
      <c r="AY618" s="186" t="s">
        <v>149</v>
      </c>
    </row>
    <row r="619" spans="2:65" s="12" customFormat="1" ht="22.5" customHeight="1" x14ac:dyDescent="0.3">
      <c r="B619" s="187"/>
      <c r="C619" s="188"/>
      <c r="D619" s="188"/>
      <c r="E619" s="189" t="s">
        <v>21</v>
      </c>
      <c r="F619" s="285" t="s">
        <v>211</v>
      </c>
      <c r="G619" s="286"/>
      <c r="H619" s="286"/>
      <c r="I619" s="286"/>
      <c r="J619" s="188"/>
      <c r="K619" s="190">
        <v>124.79</v>
      </c>
      <c r="L619" s="188"/>
      <c r="M619" s="188"/>
      <c r="N619" s="188"/>
      <c r="O619" s="188"/>
      <c r="P619" s="188"/>
      <c r="Q619" s="188"/>
      <c r="R619" s="191"/>
      <c r="T619" s="192"/>
      <c r="U619" s="188"/>
      <c r="V619" s="188"/>
      <c r="W619" s="188"/>
      <c r="X619" s="188"/>
      <c r="Y619" s="188"/>
      <c r="Z619" s="188"/>
      <c r="AA619" s="193"/>
      <c r="AT619" s="194" t="s">
        <v>204</v>
      </c>
      <c r="AU619" s="194" t="s">
        <v>112</v>
      </c>
      <c r="AV619" s="12" t="s">
        <v>197</v>
      </c>
      <c r="AW619" s="12" t="s">
        <v>42</v>
      </c>
      <c r="AX619" s="12" t="s">
        <v>23</v>
      </c>
      <c r="AY619" s="194" t="s">
        <v>149</v>
      </c>
    </row>
    <row r="620" spans="2:65" s="1" customFormat="1" ht="31.5" customHeight="1" x14ac:dyDescent="0.3">
      <c r="B620" s="33"/>
      <c r="C620" s="164" t="s">
        <v>810</v>
      </c>
      <c r="D620" s="164" t="s">
        <v>150</v>
      </c>
      <c r="E620" s="165" t="s">
        <v>811</v>
      </c>
      <c r="F620" s="253" t="s">
        <v>812</v>
      </c>
      <c r="G620" s="254"/>
      <c r="H620" s="254"/>
      <c r="I620" s="254"/>
      <c r="J620" s="166" t="s">
        <v>274</v>
      </c>
      <c r="K620" s="167">
        <v>45.61</v>
      </c>
      <c r="L620" s="255">
        <v>0</v>
      </c>
      <c r="M620" s="254"/>
      <c r="N620" s="256">
        <f>ROUND(L620*K620,2)</f>
        <v>0</v>
      </c>
      <c r="O620" s="254"/>
      <c r="P620" s="254"/>
      <c r="Q620" s="254"/>
      <c r="R620" s="35"/>
      <c r="T620" s="168" t="s">
        <v>21</v>
      </c>
      <c r="U620" s="42" t="s">
        <v>50</v>
      </c>
      <c r="V620" s="34"/>
      <c r="W620" s="169">
        <f>V620*K620</f>
        <v>0</v>
      </c>
      <c r="X620" s="169">
        <v>4.8900000000000002E-3</v>
      </c>
      <c r="Y620" s="169">
        <f>X620*K620</f>
        <v>0.22303290000000001</v>
      </c>
      <c r="Z620" s="169">
        <v>0</v>
      </c>
      <c r="AA620" s="170">
        <f>Z620*K620</f>
        <v>0</v>
      </c>
      <c r="AR620" s="16" t="s">
        <v>197</v>
      </c>
      <c r="AT620" s="16" t="s">
        <v>150</v>
      </c>
      <c r="AU620" s="16" t="s">
        <v>112</v>
      </c>
      <c r="AY620" s="16" t="s">
        <v>149</v>
      </c>
      <c r="BE620" s="108">
        <f>IF(U620="základní",N620,0)</f>
        <v>0</v>
      </c>
      <c r="BF620" s="108">
        <f>IF(U620="snížená",N620,0)</f>
        <v>0</v>
      </c>
      <c r="BG620" s="108">
        <f>IF(U620="zákl. přenesená",N620,0)</f>
        <v>0</v>
      </c>
      <c r="BH620" s="108">
        <f>IF(U620="sníž. přenesená",N620,0)</f>
        <v>0</v>
      </c>
      <c r="BI620" s="108">
        <f>IF(U620="nulová",N620,0)</f>
        <v>0</v>
      </c>
      <c r="BJ620" s="16" t="s">
        <v>23</v>
      </c>
      <c r="BK620" s="108">
        <f>ROUND(L620*K620,2)</f>
        <v>0</v>
      </c>
      <c r="BL620" s="16" t="s">
        <v>197</v>
      </c>
      <c r="BM620" s="16" t="s">
        <v>813</v>
      </c>
    </row>
    <row r="621" spans="2:65" s="10" customFormat="1" ht="22.5" customHeight="1" x14ac:dyDescent="0.3">
      <c r="B621" s="171"/>
      <c r="C621" s="172"/>
      <c r="D621" s="172"/>
      <c r="E621" s="173" t="s">
        <v>21</v>
      </c>
      <c r="F621" s="287" t="s">
        <v>814</v>
      </c>
      <c r="G621" s="284"/>
      <c r="H621" s="284"/>
      <c r="I621" s="284"/>
      <c r="J621" s="172"/>
      <c r="K621" s="174" t="s">
        <v>21</v>
      </c>
      <c r="L621" s="172"/>
      <c r="M621" s="172"/>
      <c r="N621" s="172"/>
      <c r="O621" s="172"/>
      <c r="P621" s="172"/>
      <c r="Q621" s="172"/>
      <c r="R621" s="175"/>
      <c r="T621" s="176"/>
      <c r="U621" s="172"/>
      <c r="V621" s="172"/>
      <c r="W621" s="172"/>
      <c r="X621" s="172"/>
      <c r="Y621" s="172"/>
      <c r="Z621" s="172"/>
      <c r="AA621" s="177"/>
      <c r="AT621" s="178" t="s">
        <v>204</v>
      </c>
      <c r="AU621" s="178" t="s">
        <v>112</v>
      </c>
      <c r="AV621" s="10" t="s">
        <v>23</v>
      </c>
      <c r="AW621" s="10" t="s">
        <v>42</v>
      </c>
      <c r="AX621" s="10" t="s">
        <v>85</v>
      </c>
      <c r="AY621" s="178" t="s">
        <v>149</v>
      </c>
    </row>
    <row r="622" spans="2:65" s="11" customFormat="1" ht="22.5" customHeight="1" x14ac:dyDescent="0.3">
      <c r="B622" s="179"/>
      <c r="C622" s="180"/>
      <c r="D622" s="180"/>
      <c r="E622" s="181" t="s">
        <v>21</v>
      </c>
      <c r="F622" s="281" t="s">
        <v>815</v>
      </c>
      <c r="G622" s="282"/>
      <c r="H622" s="282"/>
      <c r="I622" s="282"/>
      <c r="J622" s="180"/>
      <c r="K622" s="182">
        <v>12.77</v>
      </c>
      <c r="L622" s="180"/>
      <c r="M622" s="180"/>
      <c r="N622" s="180"/>
      <c r="O622" s="180"/>
      <c r="P622" s="180"/>
      <c r="Q622" s="180"/>
      <c r="R622" s="183"/>
      <c r="T622" s="184"/>
      <c r="U622" s="180"/>
      <c r="V622" s="180"/>
      <c r="W622" s="180"/>
      <c r="X622" s="180"/>
      <c r="Y622" s="180"/>
      <c r="Z622" s="180"/>
      <c r="AA622" s="185"/>
      <c r="AT622" s="186" t="s">
        <v>204</v>
      </c>
      <c r="AU622" s="186" t="s">
        <v>112</v>
      </c>
      <c r="AV622" s="11" t="s">
        <v>112</v>
      </c>
      <c r="AW622" s="11" t="s">
        <v>42</v>
      </c>
      <c r="AX622" s="11" t="s">
        <v>85</v>
      </c>
      <c r="AY622" s="186" t="s">
        <v>149</v>
      </c>
    </row>
    <row r="623" spans="2:65" s="11" customFormat="1" ht="31.5" customHeight="1" x14ac:dyDescent="0.3">
      <c r="B623" s="179"/>
      <c r="C623" s="180"/>
      <c r="D623" s="180"/>
      <c r="E623" s="181" t="s">
        <v>21</v>
      </c>
      <c r="F623" s="281" t="s">
        <v>816</v>
      </c>
      <c r="G623" s="282"/>
      <c r="H623" s="282"/>
      <c r="I623" s="282"/>
      <c r="J623" s="180"/>
      <c r="K623" s="182">
        <v>23.54</v>
      </c>
      <c r="L623" s="180"/>
      <c r="M623" s="180"/>
      <c r="N623" s="180"/>
      <c r="O623" s="180"/>
      <c r="P623" s="180"/>
      <c r="Q623" s="180"/>
      <c r="R623" s="183"/>
      <c r="T623" s="184"/>
      <c r="U623" s="180"/>
      <c r="V623" s="180"/>
      <c r="W623" s="180"/>
      <c r="X623" s="180"/>
      <c r="Y623" s="180"/>
      <c r="Z623" s="180"/>
      <c r="AA623" s="185"/>
      <c r="AT623" s="186" t="s">
        <v>204</v>
      </c>
      <c r="AU623" s="186" t="s">
        <v>112</v>
      </c>
      <c r="AV623" s="11" t="s">
        <v>112</v>
      </c>
      <c r="AW623" s="11" t="s">
        <v>42</v>
      </c>
      <c r="AX623" s="11" t="s">
        <v>85</v>
      </c>
      <c r="AY623" s="186" t="s">
        <v>149</v>
      </c>
    </row>
    <row r="624" spans="2:65" s="11" customFormat="1" ht="22.5" customHeight="1" x14ac:dyDescent="0.3">
      <c r="B624" s="179"/>
      <c r="C624" s="180"/>
      <c r="D624" s="180"/>
      <c r="E624" s="181" t="s">
        <v>21</v>
      </c>
      <c r="F624" s="281" t="s">
        <v>817</v>
      </c>
      <c r="G624" s="282"/>
      <c r="H624" s="282"/>
      <c r="I624" s="282"/>
      <c r="J624" s="180"/>
      <c r="K624" s="182">
        <v>9.3000000000000007</v>
      </c>
      <c r="L624" s="180"/>
      <c r="M624" s="180"/>
      <c r="N624" s="180"/>
      <c r="O624" s="180"/>
      <c r="P624" s="180"/>
      <c r="Q624" s="180"/>
      <c r="R624" s="183"/>
      <c r="T624" s="184"/>
      <c r="U624" s="180"/>
      <c r="V624" s="180"/>
      <c r="W624" s="180"/>
      <c r="X624" s="180"/>
      <c r="Y624" s="180"/>
      <c r="Z624" s="180"/>
      <c r="AA624" s="185"/>
      <c r="AT624" s="186" t="s">
        <v>204</v>
      </c>
      <c r="AU624" s="186" t="s">
        <v>112</v>
      </c>
      <c r="AV624" s="11" t="s">
        <v>112</v>
      </c>
      <c r="AW624" s="11" t="s">
        <v>42</v>
      </c>
      <c r="AX624" s="11" t="s">
        <v>85</v>
      </c>
      <c r="AY624" s="186" t="s">
        <v>149</v>
      </c>
    </row>
    <row r="625" spans="2:65" s="12" customFormat="1" ht="22.5" customHeight="1" x14ac:dyDescent="0.3">
      <c r="B625" s="187"/>
      <c r="C625" s="188"/>
      <c r="D625" s="188"/>
      <c r="E625" s="189" t="s">
        <v>21</v>
      </c>
      <c r="F625" s="285" t="s">
        <v>211</v>
      </c>
      <c r="G625" s="286"/>
      <c r="H625" s="286"/>
      <c r="I625" s="286"/>
      <c r="J625" s="188"/>
      <c r="K625" s="190">
        <v>45.61</v>
      </c>
      <c r="L625" s="188"/>
      <c r="M625" s="188"/>
      <c r="N625" s="188"/>
      <c r="O625" s="188"/>
      <c r="P625" s="188"/>
      <c r="Q625" s="188"/>
      <c r="R625" s="191"/>
      <c r="T625" s="192"/>
      <c r="U625" s="188"/>
      <c r="V625" s="188"/>
      <c r="W625" s="188"/>
      <c r="X625" s="188"/>
      <c r="Y625" s="188"/>
      <c r="Z625" s="188"/>
      <c r="AA625" s="193"/>
      <c r="AT625" s="194" t="s">
        <v>204</v>
      </c>
      <c r="AU625" s="194" t="s">
        <v>112</v>
      </c>
      <c r="AV625" s="12" t="s">
        <v>197</v>
      </c>
      <c r="AW625" s="12" t="s">
        <v>42</v>
      </c>
      <c r="AX625" s="12" t="s">
        <v>23</v>
      </c>
      <c r="AY625" s="194" t="s">
        <v>149</v>
      </c>
    </row>
    <row r="626" spans="2:65" s="1" customFormat="1" ht="31.5" customHeight="1" x14ac:dyDescent="0.3">
      <c r="B626" s="33"/>
      <c r="C626" s="164" t="s">
        <v>818</v>
      </c>
      <c r="D626" s="164" t="s">
        <v>150</v>
      </c>
      <c r="E626" s="165" t="s">
        <v>819</v>
      </c>
      <c r="F626" s="253" t="s">
        <v>820</v>
      </c>
      <c r="G626" s="254"/>
      <c r="H626" s="254"/>
      <c r="I626" s="254"/>
      <c r="J626" s="166" t="s">
        <v>254</v>
      </c>
      <c r="K626" s="167">
        <v>264.32</v>
      </c>
      <c r="L626" s="255">
        <v>0</v>
      </c>
      <c r="M626" s="254"/>
      <c r="N626" s="256">
        <f>ROUND(L626*K626,2)</f>
        <v>0</v>
      </c>
      <c r="O626" s="254"/>
      <c r="P626" s="254"/>
      <c r="Q626" s="254"/>
      <c r="R626" s="35"/>
      <c r="T626" s="168" t="s">
        <v>21</v>
      </c>
      <c r="U626" s="42" t="s">
        <v>50</v>
      </c>
      <c r="V626" s="34"/>
      <c r="W626" s="169">
        <f>V626*K626</f>
        <v>0</v>
      </c>
      <c r="X626" s="169">
        <v>0</v>
      </c>
      <c r="Y626" s="169">
        <f>X626*K626</f>
        <v>0</v>
      </c>
      <c r="Z626" s="169">
        <v>0</v>
      </c>
      <c r="AA626" s="170">
        <f>Z626*K626</f>
        <v>0</v>
      </c>
      <c r="AR626" s="16" t="s">
        <v>197</v>
      </c>
      <c r="AT626" s="16" t="s">
        <v>150</v>
      </c>
      <c r="AU626" s="16" t="s">
        <v>112</v>
      </c>
      <c r="AY626" s="16" t="s">
        <v>149</v>
      </c>
      <c r="BE626" s="108">
        <f>IF(U626="základní",N626,0)</f>
        <v>0</v>
      </c>
      <c r="BF626" s="108">
        <f>IF(U626="snížená",N626,0)</f>
        <v>0</v>
      </c>
      <c r="BG626" s="108">
        <f>IF(U626="zákl. přenesená",N626,0)</f>
        <v>0</v>
      </c>
      <c r="BH626" s="108">
        <f>IF(U626="sníž. přenesená",N626,0)</f>
        <v>0</v>
      </c>
      <c r="BI626" s="108">
        <f>IF(U626="nulová",N626,0)</f>
        <v>0</v>
      </c>
      <c r="BJ626" s="16" t="s">
        <v>23</v>
      </c>
      <c r="BK626" s="108">
        <f>ROUND(L626*K626,2)</f>
        <v>0</v>
      </c>
      <c r="BL626" s="16" t="s">
        <v>197</v>
      </c>
      <c r="BM626" s="16" t="s">
        <v>821</v>
      </c>
    </row>
    <row r="627" spans="2:65" s="10" customFormat="1" ht="22.5" customHeight="1" x14ac:dyDescent="0.3">
      <c r="B627" s="171"/>
      <c r="C627" s="172"/>
      <c r="D627" s="172"/>
      <c r="E627" s="173" t="s">
        <v>21</v>
      </c>
      <c r="F627" s="287" t="s">
        <v>822</v>
      </c>
      <c r="G627" s="284"/>
      <c r="H627" s="284"/>
      <c r="I627" s="284"/>
      <c r="J627" s="172"/>
      <c r="K627" s="174" t="s">
        <v>21</v>
      </c>
      <c r="L627" s="172"/>
      <c r="M627" s="172"/>
      <c r="N627" s="172"/>
      <c r="O627" s="172"/>
      <c r="P627" s="172"/>
      <c r="Q627" s="172"/>
      <c r="R627" s="175"/>
      <c r="T627" s="176"/>
      <c r="U627" s="172"/>
      <c r="V627" s="172"/>
      <c r="W627" s="172"/>
      <c r="X627" s="172"/>
      <c r="Y627" s="172"/>
      <c r="Z627" s="172"/>
      <c r="AA627" s="177"/>
      <c r="AT627" s="178" t="s">
        <v>204</v>
      </c>
      <c r="AU627" s="178" t="s">
        <v>112</v>
      </c>
      <c r="AV627" s="10" t="s">
        <v>23</v>
      </c>
      <c r="AW627" s="10" t="s">
        <v>42</v>
      </c>
      <c r="AX627" s="10" t="s">
        <v>85</v>
      </c>
      <c r="AY627" s="178" t="s">
        <v>149</v>
      </c>
    </row>
    <row r="628" spans="2:65" s="11" customFormat="1" ht="22.5" customHeight="1" x14ac:dyDescent="0.3">
      <c r="B628" s="179"/>
      <c r="C628" s="180"/>
      <c r="D628" s="180"/>
      <c r="E628" s="181" t="s">
        <v>21</v>
      </c>
      <c r="F628" s="281" t="s">
        <v>823</v>
      </c>
      <c r="G628" s="282"/>
      <c r="H628" s="282"/>
      <c r="I628" s="282"/>
      <c r="J628" s="180"/>
      <c r="K628" s="182">
        <v>132.16</v>
      </c>
      <c r="L628" s="180"/>
      <c r="M628" s="180"/>
      <c r="N628" s="180"/>
      <c r="O628" s="180"/>
      <c r="P628" s="180"/>
      <c r="Q628" s="180"/>
      <c r="R628" s="183"/>
      <c r="T628" s="184"/>
      <c r="U628" s="180"/>
      <c r="V628" s="180"/>
      <c r="W628" s="180"/>
      <c r="X628" s="180"/>
      <c r="Y628" s="180"/>
      <c r="Z628" s="180"/>
      <c r="AA628" s="185"/>
      <c r="AT628" s="186" t="s">
        <v>204</v>
      </c>
      <c r="AU628" s="186" t="s">
        <v>112</v>
      </c>
      <c r="AV628" s="11" t="s">
        <v>112</v>
      </c>
      <c r="AW628" s="11" t="s">
        <v>42</v>
      </c>
      <c r="AX628" s="11" t="s">
        <v>85</v>
      </c>
      <c r="AY628" s="186" t="s">
        <v>149</v>
      </c>
    </row>
    <row r="629" spans="2:65" s="10" customFormat="1" ht="22.5" customHeight="1" x14ac:dyDescent="0.3">
      <c r="B629" s="171"/>
      <c r="C629" s="172"/>
      <c r="D629" s="172"/>
      <c r="E629" s="173" t="s">
        <v>21</v>
      </c>
      <c r="F629" s="283" t="s">
        <v>824</v>
      </c>
      <c r="G629" s="284"/>
      <c r="H629" s="284"/>
      <c r="I629" s="284"/>
      <c r="J629" s="172"/>
      <c r="K629" s="174" t="s">
        <v>21</v>
      </c>
      <c r="L629" s="172"/>
      <c r="M629" s="172"/>
      <c r="N629" s="172"/>
      <c r="O629" s="172"/>
      <c r="P629" s="172"/>
      <c r="Q629" s="172"/>
      <c r="R629" s="175"/>
      <c r="T629" s="176"/>
      <c r="U629" s="172"/>
      <c r="V629" s="172"/>
      <c r="W629" s="172"/>
      <c r="X629" s="172"/>
      <c r="Y629" s="172"/>
      <c r="Z629" s="172"/>
      <c r="AA629" s="177"/>
      <c r="AT629" s="178" t="s">
        <v>204</v>
      </c>
      <c r="AU629" s="178" t="s">
        <v>112</v>
      </c>
      <c r="AV629" s="10" t="s">
        <v>23</v>
      </c>
      <c r="AW629" s="10" t="s">
        <v>42</v>
      </c>
      <c r="AX629" s="10" t="s">
        <v>85</v>
      </c>
      <c r="AY629" s="178" t="s">
        <v>149</v>
      </c>
    </row>
    <row r="630" spans="2:65" s="11" customFormat="1" ht="22.5" customHeight="1" x14ac:dyDescent="0.3">
      <c r="B630" s="179"/>
      <c r="C630" s="180"/>
      <c r="D630" s="180"/>
      <c r="E630" s="181" t="s">
        <v>21</v>
      </c>
      <c r="F630" s="281" t="s">
        <v>823</v>
      </c>
      <c r="G630" s="282"/>
      <c r="H630" s="282"/>
      <c r="I630" s="282"/>
      <c r="J630" s="180"/>
      <c r="K630" s="182">
        <v>132.16</v>
      </c>
      <c r="L630" s="180"/>
      <c r="M630" s="180"/>
      <c r="N630" s="180"/>
      <c r="O630" s="180"/>
      <c r="P630" s="180"/>
      <c r="Q630" s="180"/>
      <c r="R630" s="183"/>
      <c r="T630" s="184"/>
      <c r="U630" s="180"/>
      <c r="V630" s="180"/>
      <c r="W630" s="180"/>
      <c r="X630" s="180"/>
      <c r="Y630" s="180"/>
      <c r="Z630" s="180"/>
      <c r="AA630" s="185"/>
      <c r="AT630" s="186" t="s">
        <v>204</v>
      </c>
      <c r="AU630" s="186" t="s">
        <v>112</v>
      </c>
      <c r="AV630" s="11" t="s">
        <v>112</v>
      </c>
      <c r="AW630" s="11" t="s">
        <v>42</v>
      </c>
      <c r="AX630" s="11" t="s">
        <v>85</v>
      </c>
      <c r="AY630" s="186" t="s">
        <v>149</v>
      </c>
    </row>
    <row r="631" spans="2:65" s="12" customFormat="1" ht="22.5" customHeight="1" x14ac:dyDescent="0.3">
      <c r="B631" s="187"/>
      <c r="C631" s="188"/>
      <c r="D631" s="188"/>
      <c r="E631" s="189" t="s">
        <v>21</v>
      </c>
      <c r="F631" s="285" t="s">
        <v>211</v>
      </c>
      <c r="G631" s="286"/>
      <c r="H631" s="286"/>
      <c r="I631" s="286"/>
      <c r="J631" s="188"/>
      <c r="K631" s="190">
        <v>264.32</v>
      </c>
      <c r="L631" s="188"/>
      <c r="M631" s="188"/>
      <c r="N631" s="188"/>
      <c r="O631" s="188"/>
      <c r="P631" s="188"/>
      <c r="Q631" s="188"/>
      <c r="R631" s="191"/>
      <c r="T631" s="192"/>
      <c r="U631" s="188"/>
      <c r="V631" s="188"/>
      <c r="W631" s="188"/>
      <c r="X631" s="188"/>
      <c r="Y631" s="188"/>
      <c r="Z631" s="188"/>
      <c r="AA631" s="193"/>
      <c r="AT631" s="194" t="s">
        <v>204</v>
      </c>
      <c r="AU631" s="194" t="s">
        <v>112</v>
      </c>
      <c r="AV631" s="12" t="s">
        <v>197</v>
      </c>
      <c r="AW631" s="12" t="s">
        <v>42</v>
      </c>
      <c r="AX631" s="12" t="s">
        <v>23</v>
      </c>
      <c r="AY631" s="194" t="s">
        <v>149</v>
      </c>
    </row>
    <row r="632" spans="2:65" s="1" customFormat="1" ht="31.5" customHeight="1" x14ac:dyDescent="0.3">
      <c r="B632" s="33"/>
      <c r="C632" s="195" t="s">
        <v>825</v>
      </c>
      <c r="D632" s="195" t="s">
        <v>356</v>
      </c>
      <c r="E632" s="196" t="s">
        <v>826</v>
      </c>
      <c r="F632" s="288" t="s">
        <v>827</v>
      </c>
      <c r="G632" s="289"/>
      <c r="H632" s="289"/>
      <c r="I632" s="289"/>
      <c r="J632" s="197" t="s">
        <v>254</v>
      </c>
      <c r="K632" s="198">
        <v>277.536</v>
      </c>
      <c r="L632" s="290">
        <v>0</v>
      </c>
      <c r="M632" s="289"/>
      <c r="N632" s="291">
        <f>ROUND(L632*K632,2)</f>
        <v>0</v>
      </c>
      <c r="O632" s="254"/>
      <c r="P632" s="254"/>
      <c r="Q632" s="254"/>
      <c r="R632" s="35"/>
      <c r="T632" s="168" t="s">
        <v>21</v>
      </c>
      <c r="U632" s="42" t="s">
        <v>50</v>
      </c>
      <c r="V632" s="34"/>
      <c r="W632" s="169">
        <f>V632*K632</f>
        <v>0</v>
      </c>
      <c r="X632" s="169">
        <v>2.9999999999999997E-4</v>
      </c>
      <c r="Y632" s="169">
        <f>X632*K632</f>
        <v>8.3260799999999996E-2</v>
      </c>
      <c r="Z632" s="169">
        <v>0</v>
      </c>
      <c r="AA632" s="170">
        <f>Z632*K632</f>
        <v>0</v>
      </c>
      <c r="AR632" s="16" t="s">
        <v>233</v>
      </c>
      <c r="AT632" s="16" t="s">
        <v>356</v>
      </c>
      <c r="AU632" s="16" t="s">
        <v>112</v>
      </c>
      <c r="AY632" s="16" t="s">
        <v>149</v>
      </c>
      <c r="BE632" s="108">
        <f>IF(U632="základní",N632,0)</f>
        <v>0</v>
      </c>
      <c r="BF632" s="108">
        <f>IF(U632="snížená",N632,0)</f>
        <v>0</v>
      </c>
      <c r="BG632" s="108">
        <f>IF(U632="zákl. přenesená",N632,0)</f>
        <v>0</v>
      </c>
      <c r="BH632" s="108">
        <f>IF(U632="sníž. přenesená",N632,0)</f>
        <v>0</v>
      </c>
      <c r="BI632" s="108">
        <f>IF(U632="nulová",N632,0)</f>
        <v>0</v>
      </c>
      <c r="BJ632" s="16" t="s">
        <v>23</v>
      </c>
      <c r="BK632" s="108">
        <f>ROUND(L632*K632,2)</f>
        <v>0</v>
      </c>
      <c r="BL632" s="16" t="s">
        <v>197</v>
      </c>
      <c r="BM632" s="16" t="s">
        <v>828</v>
      </c>
    </row>
    <row r="633" spans="2:65" s="1" customFormat="1" ht="31.5" customHeight="1" x14ac:dyDescent="0.3">
      <c r="B633" s="33"/>
      <c r="C633" s="164" t="s">
        <v>829</v>
      </c>
      <c r="D633" s="164" t="s">
        <v>150</v>
      </c>
      <c r="E633" s="165" t="s">
        <v>830</v>
      </c>
      <c r="F633" s="253" t="s">
        <v>831</v>
      </c>
      <c r="G633" s="254"/>
      <c r="H633" s="254"/>
      <c r="I633" s="254"/>
      <c r="J633" s="166" t="s">
        <v>274</v>
      </c>
      <c r="K633" s="167">
        <v>413.00700000000001</v>
      </c>
      <c r="L633" s="255">
        <v>0</v>
      </c>
      <c r="M633" s="254"/>
      <c r="N633" s="256">
        <f>ROUND(L633*K633,2)</f>
        <v>0</v>
      </c>
      <c r="O633" s="254"/>
      <c r="P633" s="254"/>
      <c r="Q633" s="254"/>
      <c r="R633" s="35"/>
      <c r="T633" s="168" t="s">
        <v>21</v>
      </c>
      <c r="U633" s="42" t="s">
        <v>50</v>
      </c>
      <c r="V633" s="34"/>
      <c r="W633" s="169">
        <f>V633*K633</f>
        <v>0</v>
      </c>
      <c r="X633" s="169">
        <v>1.136E-2</v>
      </c>
      <c r="Y633" s="169">
        <f>X633*K633</f>
        <v>4.6917595199999997</v>
      </c>
      <c r="Z633" s="169">
        <v>0</v>
      </c>
      <c r="AA633" s="170">
        <f>Z633*K633</f>
        <v>0</v>
      </c>
      <c r="AR633" s="16" t="s">
        <v>197</v>
      </c>
      <c r="AT633" s="16" t="s">
        <v>150</v>
      </c>
      <c r="AU633" s="16" t="s">
        <v>112</v>
      </c>
      <c r="AY633" s="16" t="s">
        <v>149</v>
      </c>
      <c r="BE633" s="108">
        <f>IF(U633="základní",N633,0)</f>
        <v>0</v>
      </c>
      <c r="BF633" s="108">
        <f>IF(U633="snížená",N633,0)</f>
        <v>0</v>
      </c>
      <c r="BG633" s="108">
        <f>IF(U633="zákl. přenesená",N633,0)</f>
        <v>0</v>
      </c>
      <c r="BH633" s="108">
        <f>IF(U633="sníž. přenesená",N633,0)</f>
        <v>0</v>
      </c>
      <c r="BI633" s="108">
        <f>IF(U633="nulová",N633,0)</f>
        <v>0</v>
      </c>
      <c r="BJ633" s="16" t="s">
        <v>23</v>
      </c>
      <c r="BK633" s="108">
        <f>ROUND(L633*K633,2)</f>
        <v>0</v>
      </c>
      <c r="BL633" s="16" t="s">
        <v>197</v>
      </c>
      <c r="BM633" s="16" t="s">
        <v>832</v>
      </c>
    </row>
    <row r="634" spans="2:65" s="10" customFormat="1" ht="22.5" customHeight="1" x14ac:dyDescent="0.3">
      <c r="B634" s="171"/>
      <c r="C634" s="172"/>
      <c r="D634" s="172"/>
      <c r="E634" s="173" t="s">
        <v>21</v>
      </c>
      <c r="F634" s="287" t="s">
        <v>833</v>
      </c>
      <c r="G634" s="284"/>
      <c r="H634" s="284"/>
      <c r="I634" s="284"/>
      <c r="J634" s="172"/>
      <c r="K634" s="174" t="s">
        <v>21</v>
      </c>
      <c r="L634" s="172"/>
      <c r="M634" s="172"/>
      <c r="N634" s="172"/>
      <c r="O634" s="172"/>
      <c r="P634" s="172"/>
      <c r="Q634" s="172"/>
      <c r="R634" s="175"/>
      <c r="T634" s="176"/>
      <c r="U634" s="172"/>
      <c r="V634" s="172"/>
      <c r="W634" s="172"/>
      <c r="X634" s="172"/>
      <c r="Y634" s="172"/>
      <c r="Z634" s="172"/>
      <c r="AA634" s="177"/>
      <c r="AT634" s="178" t="s">
        <v>204</v>
      </c>
      <c r="AU634" s="178" t="s">
        <v>112</v>
      </c>
      <c r="AV634" s="10" t="s">
        <v>23</v>
      </c>
      <c r="AW634" s="10" t="s">
        <v>42</v>
      </c>
      <c r="AX634" s="10" t="s">
        <v>85</v>
      </c>
      <c r="AY634" s="178" t="s">
        <v>149</v>
      </c>
    </row>
    <row r="635" spans="2:65" s="11" customFormat="1" ht="22.5" customHeight="1" x14ac:dyDescent="0.3">
      <c r="B635" s="179"/>
      <c r="C635" s="180"/>
      <c r="D635" s="180"/>
      <c r="E635" s="181" t="s">
        <v>21</v>
      </c>
      <c r="F635" s="281" t="s">
        <v>834</v>
      </c>
      <c r="G635" s="282"/>
      <c r="H635" s="282"/>
      <c r="I635" s="282"/>
      <c r="J635" s="180"/>
      <c r="K635" s="182">
        <v>124.8</v>
      </c>
      <c r="L635" s="180"/>
      <c r="M635" s="180"/>
      <c r="N635" s="180"/>
      <c r="O635" s="180"/>
      <c r="P635" s="180"/>
      <c r="Q635" s="180"/>
      <c r="R635" s="183"/>
      <c r="T635" s="184"/>
      <c r="U635" s="180"/>
      <c r="V635" s="180"/>
      <c r="W635" s="180"/>
      <c r="X635" s="180"/>
      <c r="Y635" s="180"/>
      <c r="Z635" s="180"/>
      <c r="AA635" s="185"/>
      <c r="AT635" s="186" t="s">
        <v>204</v>
      </c>
      <c r="AU635" s="186" t="s">
        <v>112</v>
      </c>
      <c r="AV635" s="11" t="s">
        <v>112</v>
      </c>
      <c r="AW635" s="11" t="s">
        <v>42</v>
      </c>
      <c r="AX635" s="11" t="s">
        <v>85</v>
      </c>
      <c r="AY635" s="186" t="s">
        <v>149</v>
      </c>
    </row>
    <row r="636" spans="2:65" s="11" customFormat="1" ht="22.5" customHeight="1" x14ac:dyDescent="0.3">
      <c r="B636" s="179"/>
      <c r="C636" s="180"/>
      <c r="D636" s="180"/>
      <c r="E636" s="181" t="s">
        <v>21</v>
      </c>
      <c r="F636" s="281" t="s">
        <v>835</v>
      </c>
      <c r="G636" s="282"/>
      <c r="H636" s="282"/>
      <c r="I636" s="282"/>
      <c r="J636" s="180"/>
      <c r="K636" s="182">
        <v>-20.341000000000001</v>
      </c>
      <c r="L636" s="180"/>
      <c r="M636" s="180"/>
      <c r="N636" s="180"/>
      <c r="O636" s="180"/>
      <c r="P636" s="180"/>
      <c r="Q636" s="180"/>
      <c r="R636" s="183"/>
      <c r="T636" s="184"/>
      <c r="U636" s="180"/>
      <c r="V636" s="180"/>
      <c r="W636" s="180"/>
      <c r="X636" s="180"/>
      <c r="Y636" s="180"/>
      <c r="Z636" s="180"/>
      <c r="AA636" s="185"/>
      <c r="AT636" s="186" t="s">
        <v>204</v>
      </c>
      <c r="AU636" s="186" t="s">
        <v>112</v>
      </c>
      <c r="AV636" s="11" t="s">
        <v>112</v>
      </c>
      <c r="AW636" s="11" t="s">
        <v>42</v>
      </c>
      <c r="AX636" s="11" t="s">
        <v>85</v>
      </c>
      <c r="AY636" s="186" t="s">
        <v>149</v>
      </c>
    </row>
    <row r="637" spans="2:65" s="10" customFormat="1" ht="22.5" customHeight="1" x14ac:dyDescent="0.3">
      <c r="B637" s="171"/>
      <c r="C637" s="172"/>
      <c r="D637" s="172"/>
      <c r="E637" s="173" t="s">
        <v>21</v>
      </c>
      <c r="F637" s="283" t="s">
        <v>836</v>
      </c>
      <c r="G637" s="284"/>
      <c r="H637" s="284"/>
      <c r="I637" s="284"/>
      <c r="J637" s="172"/>
      <c r="K637" s="174" t="s">
        <v>21</v>
      </c>
      <c r="L637" s="172"/>
      <c r="M637" s="172"/>
      <c r="N637" s="172"/>
      <c r="O637" s="172"/>
      <c r="P637" s="172"/>
      <c r="Q637" s="172"/>
      <c r="R637" s="175"/>
      <c r="T637" s="176"/>
      <c r="U637" s="172"/>
      <c r="V637" s="172"/>
      <c r="W637" s="172"/>
      <c r="X637" s="172"/>
      <c r="Y637" s="172"/>
      <c r="Z637" s="172"/>
      <c r="AA637" s="177"/>
      <c r="AT637" s="178" t="s">
        <v>204</v>
      </c>
      <c r="AU637" s="178" t="s">
        <v>112</v>
      </c>
      <c r="AV637" s="10" t="s">
        <v>23</v>
      </c>
      <c r="AW637" s="10" t="s">
        <v>42</v>
      </c>
      <c r="AX637" s="10" t="s">
        <v>85</v>
      </c>
      <c r="AY637" s="178" t="s">
        <v>149</v>
      </c>
    </row>
    <row r="638" spans="2:65" s="11" customFormat="1" ht="22.5" customHeight="1" x14ac:dyDescent="0.3">
      <c r="B638" s="179"/>
      <c r="C638" s="180"/>
      <c r="D638" s="180"/>
      <c r="E638" s="181" t="s">
        <v>21</v>
      </c>
      <c r="F638" s="281" t="s">
        <v>837</v>
      </c>
      <c r="G638" s="282"/>
      <c r="H638" s="282"/>
      <c r="I638" s="282"/>
      <c r="J638" s="180"/>
      <c r="K638" s="182">
        <v>99.2</v>
      </c>
      <c r="L638" s="180"/>
      <c r="M638" s="180"/>
      <c r="N638" s="180"/>
      <c r="O638" s="180"/>
      <c r="P638" s="180"/>
      <c r="Q638" s="180"/>
      <c r="R638" s="183"/>
      <c r="T638" s="184"/>
      <c r="U638" s="180"/>
      <c r="V638" s="180"/>
      <c r="W638" s="180"/>
      <c r="X638" s="180"/>
      <c r="Y638" s="180"/>
      <c r="Z638" s="180"/>
      <c r="AA638" s="185"/>
      <c r="AT638" s="186" t="s">
        <v>204</v>
      </c>
      <c r="AU638" s="186" t="s">
        <v>112</v>
      </c>
      <c r="AV638" s="11" t="s">
        <v>112</v>
      </c>
      <c r="AW638" s="11" t="s">
        <v>42</v>
      </c>
      <c r="AX638" s="11" t="s">
        <v>85</v>
      </c>
      <c r="AY638" s="186" t="s">
        <v>149</v>
      </c>
    </row>
    <row r="639" spans="2:65" s="11" customFormat="1" ht="22.5" customHeight="1" x14ac:dyDescent="0.3">
      <c r="B639" s="179"/>
      <c r="C639" s="180"/>
      <c r="D639" s="180"/>
      <c r="E639" s="181" t="s">
        <v>21</v>
      </c>
      <c r="F639" s="281" t="s">
        <v>838</v>
      </c>
      <c r="G639" s="282"/>
      <c r="H639" s="282"/>
      <c r="I639" s="282"/>
      <c r="J639" s="180"/>
      <c r="K639" s="182">
        <v>-10.84</v>
      </c>
      <c r="L639" s="180"/>
      <c r="M639" s="180"/>
      <c r="N639" s="180"/>
      <c r="O639" s="180"/>
      <c r="P639" s="180"/>
      <c r="Q639" s="180"/>
      <c r="R639" s="183"/>
      <c r="T639" s="184"/>
      <c r="U639" s="180"/>
      <c r="V639" s="180"/>
      <c r="W639" s="180"/>
      <c r="X639" s="180"/>
      <c r="Y639" s="180"/>
      <c r="Z639" s="180"/>
      <c r="AA639" s="185"/>
      <c r="AT639" s="186" t="s">
        <v>204</v>
      </c>
      <c r="AU639" s="186" t="s">
        <v>112</v>
      </c>
      <c r="AV639" s="11" t="s">
        <v>112</v>
      </c>
      <c r="AW639" s="11" t="s">
        <v>42</v>
      </c>
      <c r="AX639" s="11" t="s">
        <v>85</v>
      </c>
      <c r="AY639" s="186" t="s">
        <v>149</v>
      </c>
    </row>
    <row r="640" spans="2:65" s="11" customFormat="1" ht="22.5" customHeight="1" x14ac:dyDescent="0.3">
      <c r="B640" s="179"/>
      <c r="C640" s="180"/>
      <c r="D640" s="180"/>
      <c r="E640" s="181" t="s">
        <v>21</v>
      </c>
      <c r="F640" s="281" t="s">
        <v>839</v>
      </c>
      <c r="G640" s="282"/>
      <c r="H640" s="282"/>
      <c r="I640" s="282"/>
      <c r="J640" s="180"/>
      <c r="K640" s="182">
        <v>24.934999999999999</v>
      </c>
      <c r="L640" s="180"/>
      <c r="M640" s="180"/>
      <c r="N640" s="180"/>
      <c r="O640" s="180"/>
      <c r="P640" s="180"/>
      <c r="Q640" s="180"/>
      <c r="R640" s="183"/>
      <c r="T640" s="184"/>
      <c r="U640" s="180"/>
      <c r="V640" s="180"/>
      <c r="W640" s="180"/>
      <c r="X640" s="180"/>
      <c r="Y640" s="180"/>
      <c r="Z640" s="180"/>
      <c r="AA640" s="185"/>
      <c r="AT640" s="186" t="s">
        <v>204</v>
      </c>
      <c r="AU640" s="186" t="s">
        <v>112</v>
      </c>
      <c r="AV640" s="11" t="s">
        <v>112</v>
      </c>
      <c r="AW640" s="11" t="s">
        <v>42</v>
      </c>
      <c r="AX640" s="11" t="s">
        <v>85</v>
      </c>
      <c r="AY640" s="186" t="s">
        <v>149</v>
      </c>
    </row>
    <row r="641" spans="2:65" s="10" customFormat="1" ht="22.5" customHeight="1" x14ac:dyDescent="0.3">
      <c r="B641" s="171"/>
      <c r="C641" s="172"/>
      <c r="D641" s="172"/>
      <c r="E641" s="173" t="s">
        <v>21</v>
      </c>
      <c r="F641" s="283" t="s">
        <v>840</v>
      </c>
      <c r="G641" s="284"/>
      <c r="H641" s="284"/>
      <c r="I641" s="284"/>
      <c r="J641" s="172"/>
      <c r="K641" s="174" t="s">
        <v>21</v>
      </c>
      <c r="L641" s="172"/>
      <c r="M641" s="172"/>
      <c r="N641" s="172"/>
      <c r="O641" s="172"/>
      <c r="P641" s="172"/>
      <c r="Q641" s="172"/>
      <c r="R641" s="175"/>
      <c r="T641" s="176"/>
      <c r="U641" s="172"/>
      <c r="V641" s="172"/>
      <c r="W641" s="172"/>
      <c r="X641" s="172"/>
      <c r="Y641" s="172"/>
      <c r="Z641" s="172"/>
      <c r="AA641" s="177"/>
      <c r="AT641" s="178" t="s">
        <v>204</v>
      </c>
      <c r="AU641" s="178" t="s">
        <v>112</v>
      </c>
      <c r="AV641" s="10" t="s">
        <v>23</v>
      </c>
      <c r="AW641" s="10" t="s">
        <v>42</v>
      </c>
      <c r="AX641" s="10" t="s">
        <v>85</v>
      </c>
      <c r="AY641" s="178" t="s">
        <v>149</v>
      </c>
    </row>
    <row r="642" spans="2:65" s="11" customFormat="1" ht="22.5" customHeight="1" x14ac:dyDescent="0.3">
      <c r="B642" s="179"/>
      <c r="C642" s="180"/>
      <c r="D642" s="180"/>
      <c r="E642" s="181" t="s">
        <v>21</v>
      </c>
      <c r="F642" s="281" t="s">
        <v>841</v>
      </c>
      <c r="G642" s="282"/>
      <c r="H642" s="282"/>
      <c r="I642" s="282"/>
      <c r="J642" s="180"/>
      <c r="K642" s="182">
        <v>86.64</v>
      </c>
      <c r="L642" s="180"/>
      <c r="M642" s="180"/>
      <c r="N642" s="180"/>
      <c r="O642" s="180"/>
      <c r="P642" s="180"/>
      <c r="Q642" s="180"/>
      <c r="R642" s="183"/>
      <c r="T642" s="184"/>
      <c r="U642" s="180"/>
      <c r="V642" s="180"/>
      <c r="W642" s="180"/>
      <c r="X642" s="180"/>
      <c r="Y642" s="180"/>
      <c r="Z642" s="180"/>
      <c r="AA642" s="185"/>
      <c r="AT642" s="186" t="s">
        <v>204</v>
      </c>
      <c r="AU642" s="186" t="s">
        <v>112</v>
      </c>
      <c r="AV642" s="11" t="s">
        <v>112</v>
      </c>
      <c r="AW642" s="11" t="s">
        <v>42</v>
      </c>
      <c r="AX642" s="11" t="s">
        <v>85</v>
      </c>
      <c r="AY642" s="186" t="s">
        <v>149</v>
      </c>
    </row>
    <row r="643" spans="2:65" s="11" customFormat="1" ht="22.5" customHeight="1" x14ac:dyDescent="0.3">
      <c r="B643" s="179"/>
      <c r="C643" s="180"/>
      <c r="D643" s="180"/>
      <c r="E643" s="181" t="s">
        <v>21</v>
      </c>
      <c r="F643" s="281" t="s">
        <v>842</v>
      </c>
      <c r="G643" s="282"/>
      <c r="H643" s="282"/>
      <c r="I643" s="282"/>
      <c r="J643" s="180"/>
      <c r="K643" s="182">
        <v>-6.6550000000000002</v>
      </c>
      <c r="L643" s="180"/>
      <c r="M643" s="180"/>
      <c r="N643" s="180"/>
      <c r="O643" s="180"/>
      <c r="P643" s="180"/>
      <c r="Q643" s="180"/>
      <c r="R643" s="183"/>
      <c r="T643" s="184"/>
      <c r="U643" s="180"/>
      <c r="V643" s="180"/>
      <c r="W643" s="180"/>
      <c r="X643" s="180"/>
      <c r="Y643" s="180"/>
      <c r="Z643" s="180"/>
      <c r="AA643" s="185"/>
      <c r="AT643" s="186" t="s">
        <v>204</v>
      </c>
      <c r="AU643" s="186" t="s">
        <v>112</v>
      </c>
      <c r="AV643" s="11" t="s">
        <v>112</v>
      </c>
      <c r="AW643" s="11" t="s">
        <v>42</v>
      </c>
      <c r="AX643" s="11" t="s">
        <v>85</v>
      </c>
      <c r="AY643" s="186" t="s">
        <v>149</v>
      </c>
    </row>
    <row r="644" spans="2:65" s="10" customFormat="1" ht="22.5" customHeight="1" x14ac:dyDescent="0.3">
      <c r="B644" s="171"/>
      <c r="C644" s="172"/>
      <c r="D644" s="172"/>
      <c r="E644" s="173" t="s">
        <v>21</v>
      </c>
      <c r="F644" s="283" t="s">
        <v>843</v>
      </c>
      <c r="G644" s="284"/>
      <c r="H644" s="284"/>
      <c r="I644" s="284"/>
      <c r="J644" s="172"/>
      <c r="K644" s="174" t="s">
        <v>21</v>
      </c>
      <c r="L644" s="172"/>
      <c r="M644" s="172"/>
      <c r="N644" s="172"/>
      <c r="O644" s="172"/>
      <c r="P644" s="172"/>
      <c r="Q644" s="172"/>
      <c r="R644" s="175"/>
      <c r="T644" s="176"/>
      <c r="U644" s="172"/>
      <c r="V644" s="172"/>
      <c r="W644" s="172"/>
      <c r="X644" s="172"/>
      <c r="Y644" s="172"/>
      <c r="Z644" s="172"/>
      <c r="AA644" s="177"/>
      <c r="AT644" s="178" t="s">
        <v>204</v>
      </c>
      <c r="AU644" s="178" t="s">
        <v>112</v>
      </c>
      <c r="AV644" s="10" t="s">
        <v>23</v>
      </c>
      <c r="AW644" s="10" t="s">
        <v>42</v>
      </c>
      <c r="AX644" s="10" t="s">
        <v>85</v>
      </c>
      <c r="AY644" s="178" t="s">
        <v>149</v>
      </c>
    </row>
    <row r="645" spans="2:65" s="11" customFormat="1" ht="22.5" customHeight="1" x14ac:dyDescent="0.3">
      <c r="B645" s="179"/>
      <c r="C645" s="180"/>
      <c r="D645" s="180"/>
      <c r="E645" s="181" t="s">
        <v>21</v>
      </c>
      <c r="F645" s="281" t="s">
        <v>837</v>
      </c>
      <c r="G645" s="282"/>
      <c r="H645" s="282"/>
      <c r="I645" s="282"/>
      <c r="J645" s="180"/>
      <c r="K645" s="182">
        <v>99.2</v>
      </c>
      <c r="L645" s="180"/>
      <c r="M645" s="180"/>
      <c r="N645" s="180"/>
      <c r="O645" s="180"/>
      <c r="P645" s="180"/>
      <c r="Q645" s="180"/>
      <c r="R645" s="183"/>
      <c r="T645" s="184"/>
      <c r="U645" s="180"/>
      <c r="V645" s="180"/>
      <c r="W645" s="180"/>
      <c r="X645" s="180"/>
      <c r="Y645" s="180"/>
      <c r="Z645" s="180"/>
      <c r="AA645" s="185"/>
      <c r="AT645" s="186" t="s">
        <v>204</v>
      </c>
      <c r="AU645" s="186" t="s">
        <v>112</v>
      </c>
      <c r="AV645" s="11" t="s">
        <v>112</v>
      </c>
      <c r="AW645" s="11" t="s">
        <v>42</v>
      </c>
      <c r="AX645" s="11" t="s">
        <v>85</v>
      </c>
      <c r="AY645" s="186" t="s">
        <v>149</v>
      </c>
    </row>
    <row r="646" spans="2:65" s="11" customFormat="1" ht="22.5" customHeight="1" x14ac:dyDescent="0.3">
      <c r="B646" s="179"/>
      <c r="C646" s="180"/>
      <c r="D646" s="180"/>
      <c r="E646" s="181" t="s">
        <v>21</v>
      </c>
      <c r="F646" s="281" t="s">
        <v>844</v>
      </c>
      <c r="G646" s="282"/>
      <c r="H646" s="282"/>
      <c r="I646" s="282"/>
      <c r="J646" s="180"/>
      <c r="K646" s="182">
        <v>28.2</v>
      </c>
      <c r="L646" s="180"/>
      <c r="M646" s="180"/>
      <c r="N646" s="180"/>
      <c r="O646" s="180"/>
      <c r="P646" s="180"/>
      <c r="Q646" s="180"/>
      <c r="R646" s="183"/>
      <c r="T646" s="184"/>
      <c r="U646" s="180"/>
      <c r="V646" s="180"/>
      <c r="W646" s="180"/>
      <c r="X646" s="180"/>
      <c r="Y646" s="180"/>
      <c r="Z646" s="180"/>
      <c r="AA646" s="185"/>
      <c r="AT646" s="186" t="s">
        <v>204</v>
      </c>
      <c r="AU646" s="186" t="s">
        <v>112</v>
      </c>
      <c r="AV646" s="11" t="s">
        <v>112</v>
      </c>
      <c r="AW646" s="11" t="s">
        <v>42</v>
      </c>
      <c r="AX646" s="11" t="s">
        <v>85</v>
      </c>
      <c r="AY646" s="186" t="s">
        <v>149</v>
      </c>
    </row>
    <row r="647" spans="2:65" s="11" customFormat="1" ht="22.5" customHeight="1" x14ac:dyDescent="0.3">
      <c r="B647" s="179"/>
      <c r="C647" s="180"/>
      <c r="D647" s="180"/>
      <c r="E647" s="181" t="s">
        <v>21</v>
      </c>
      <c r="F647" s="281" t="s">
        <v>845</v>
      </c>
      <c r="G647" s="282"/>
      <c r="H647" s="282"/>
      <c r="I647" s="282"/>
      <c r="J647" s="180"/>
      <c r="K647" s="182">
        <v>-5.5019999999999998</v>
      </c>
      <c r="L647" s="180"/>
      <c r="M647" s="180"/>
      <c r="N647" s="180"/>
      <c r="O647" s="180"/>
      <c r="P647" s="180"/>
      <c r="Q647" s="180"/>
      <c r="R647" s="183"/>
      <c r="T647" s="184"/>
      <c r="U647" s="180"/>
      <c r="V647" s="180"/>
      <c r="W647" s="180"/>
      <c r="X647" s="180"/>
      <c r="Y647" s="180"/>
      <c r="Z647" s="180"/>
      <c r="AA647" s="185"/>
      <c r="AT647" s="186" t="s">
        <v>204</v>
      </c>
      <c r="AU647" s="186" t="s">
        <v>112</v>
      </c>
      <c r="AV647" s="11" t="s">
        <v>112</v>
      </c>
      <c r="AW647" s="11" t="s">
        <v>42</v>
      </c>
      <c r="AX647" s="11" t="s">
        <v>85</v>
      </c>
      <c r="AY647" s="186" t="s">
        <v>149</v>
      </c>
    </row>
    <row r="648" spans="2:65" s="11" customFormat="1" ht="22.5" customHeight="1" x14ac:dyDescent="0.3">
      <c r="B648" s="179"/>
      <c r="C648" s="180"/>
      <c r="D648" s="180"/>
      <c r="E648" s="181" t="s">
        <v>21</v>
      </c>
      <c r="F648" s="281" t="s">
        <v>846</v>
      </c>
      <c r="G648" s="282"/>
      <c r="H648" s="282"/>
      <c r="I648" s="282"/>
      <c r="J648" s="180"/>
      <c r="K648" s="182">
        <v>-6.63</v>
      </c>
      <c r="L648" s="180"/>
      <c r="M648" s="180"/>
      <c r="N648" s="180"/>
      <c r="O648" s="180"/>
      <c r="P648" s="180"/>
      <c r="Q648" s="180"/>
      <c r="R648" s="183"/>
      <c r="T648" s="184"/>
      <c r="U648" s="180"/>
      <c r="V648" s="180"/>
      <c r="W648" s="180"/>
      <c r="X648" s="180"/>
      <c r="Y648" s="180"/>
      <c r="Z648" s="180"/>
      <c r="AA648" s="185"/>
      <c r="AT648" s="186" t="s">
        <v>204</v>
      </c>
      <c r="AU648" s="186" t="s">
        <v>112</v>
      </c>
      <c r="AV648" s="11" t="s">
        <v>112</v>
      </c>
      <c r="AW648" s="11" t="s">
        <v>42</v>
      </c>
      <c r="AX648" s="11" t="s">
        <v>85</v>
      </c>
      <c r="AY648" s="186" t="s">
        <v>149</v>
      </c>
    </row>
    <row r="649" spans="2:65" s="12" customFormat="1" ht="22.5" customHeight="1" x14ac:dyDescent="0.3">
      <c r="B649" s="187"/>
      <c r="C649" s="188"/>
      <c r="D649" s="188"/>
      <c r="E649" s="189" t="s">
        <v>21</v>
      </c>
      <c r="F649" s="285" t="s">
        <v>211</v>
      </c>
      <c r="G649" s="286"/>
      <c r="H649" s="286"/>
      <c r="I649" s="286"/>
      <c r="J649" s="188"/>
      <c r="K649" s="190">
        <v>413.00700000000001</v>
      </c>
      <c r="L649" s="188"/>
      <c r="M649" s="188"/>
      <c r="N649" s="188"/>
      <c r="O649" s="188"/>
      <c r="P649" s="188"/>
      <c r="Q649" s="188"/>
      <c r="R649" s="191"/>
      <c r="T649" s="192"/>
      <c r="U649" s="188"/>
      <c r="V649" s="188"/>
      <c r="W649" s="188"/>
      <c r="X649" s="188"/>
      <c r="Y649" s="188"/>
      <c r="Z649" s="188"/>
      <c r="AA649" s="193"/>
      <c r="AT649" s="194" t="s">
        <v>204</v>
      </c>
      <c r="AU649" s="194" t="s">
        <v>112</v>
      </c>
      <c r="AV649" s="12" t="s">
        <v>197</v>
      </c>
      <c r="AW649" s="12" t="s">
        <v>42</v>
      </c>
      <c r="AX649" s="12" t="s">
        <v>23</v>
      </c>
      <c r="AY649" s="194" t="s">
        <v>149</v>
      </c>
    </row>
    <row r="650" spans="2:65" s="1" customFormat="1" ht="22.5" customHeight="1" x14ac:dyDescent="0.3">
      <c r="B650" s="33"/>
      <c r="C650" s="195" t="s">
        <v>847</v>
      </c>
      <c r="D650" s="195" t="s">
        <v>356</v>
      </c>
      <c r="E650" s="196" t="s">
        <v>848</v>
      </c>
      <c r="F650" s="288" t="s">
        <v>849</v>
      </c>
      <c r="G650" s="289"/>
      <c r="H650" s="289"/>
      <c r="I650" s="289"/>
      <c r="J650" s="197" t="s">
        <v>274</v>
      </c>
      <c r="K650" s="198">
        <v>421.267</v>
      </c>
      <c r="L650" s="290">
        <v>0</v>
      </c>
      <c r="M650" s="289"/>
      <c r="N650" s="291">
        <f>ROUND(L650*K650,2)</f>
        <v>0</v>
      </c>
      <c r="O650" s="254"/>
      <c r="P650" s="254"/>
      <c r="Q650" s="254"/>
      <c r="R650" s="35"/>
      <c r="T650" s="168" t="s">
        <v>21</v>
      </c>
      <c r="U650" s="42" t="s">
        <v>50</v>
      </c>
      <c r="V650" s="34"/>
      <c r="W650" s="169">
        <f>V650*K650</f>
        <v>0</v>
      </c>
      <c r="X650" s="169">
        <v>1.2E-2</v>
      </c>
      <c r="Y650" s="169">
        <f>X650*K650</f>
        <v>5.0552039999999998</v>
      </c>
      <c r="Z650" s="169">
        <v>0</v>
      </c>
      <c r="AA650" s="170">
        <f>Z650*K650</f>
        <v>0</v>
      </c>
      <c r="AR650" s="16" t="s">
        <v>233</v>
      </c>
      <c r="AT650" s="16" t="s">
        <v>356</v>
      </c>
      <c r="AU650" s="16" t="s">
        <v>112</v>
      </c>
      <c r="AY650" s="16" t="s">
        <v>149</v>
      </c>
      <c r="BE650" s="108">
        <f>IF(U650="základní",N650,0)</f>
        <v>0</v>
      </c>
      <c r="BF650" s="108">
        <f>IF(U650="snížená",N650,0)</f>
        <v>0</v>
      </c>
      <c r="BG650" s="108">
        <f>IF(U650="zákl. přenesená",N650,0)</f>
        <v>0</v>
      </c>
      <c r="BH650" s="108">
        <f>IF(U650="sníž. přenesená",N650,0)</f>
        <v>0</v>
      </c>
      <c r="BI650" s="108">
        <f>IF(U650="nulová",N650,0)</f>
        <v>0</v>
      </c>
      <c r="BJ650" s="16" t="s">
        <v>23</v>
      </c>
      <c r="BK650" s="108">
        <f>ROUND(L650*K650,2)</f>
        <v>0</v>
      </c>
      <c r="BL650" s="16" t="s">
        <v>197</v>
      </c>
      <c r="BM650" s="16" t="s">
        <v>850</v>
      </c>
    </row>
    <row r="651" spans="2:65" s="1" customFormat="1" ht="31.5" customHeight="1" x14ac:dyDescent="0.3">
      <c r="B651" s="33"/>
      <c r="C651" s="164" t="s">
        <v>851</v>
      </c>
      <c r="D651" s="164" t="s">
        <v>150</v>
      </c>
      <c r="E651" s="165" t="s">
        <v>852</v>
      </c>
      <c r="F651" s="253" t="s">
        <v>853</v>
      </c>
      <c r="G651" s="254"/>
      <c r="H651" s="254"/>
      <c r="I651" s="254"/>
      <c r="J651" s="166" t="s">
        <v>254</v>
      </c>
      <c r="K651" s="167">
        <v>129.56</v>
      </c>
      <c r="L651" s="255">
        <v>0</v>
      </c>
      <c r="M651" s="254"/>
      <c r="N651" s="256">
        <f>ROUND(L651*K651,2)</f>
        <v>0</v>
      </c>
      <c r="O651" s="254"/>
      <c r="P651" s="254"/>
      <c r="Q651" s="254"/>
      <c r="R651" s="35"/>
      <c r="T651" s="168" t="s">
        <v>21</v>
      </c>
      <c r="U651" s="42" t="s">
        <v>50</v>
      </c>
      <c r="V651" s="34"/>
      <c r="W651" s="169">
        <f>V651*K651</f>
        <v>0</v>
      </c>
      <c r="X651" s="169">
        <v>1.6800000000000001E-3</v>
      </c>
      <c r="Y651" s="169">
        <f>X651*K651</f>
        <v>0.21766080000000002</v>
      </c>
      <c r="Z651" s="169">
        <v>0</v>
      </c>
      <c r="AA651" s="170">
        <f>Z651*K651</f>
        <v>0</v>
      </c>
      <c r="AR651" s="16" t="s">
        <v>197</v>
      </c>
      <c r="AT651" s="16" t="s">
        <v>150</v>
      </c>
      <c r="AU651" s="16" t="s">
        <v>112</v>
      </c>
      <c r="AY651" s="16" t="s">
        <v>149</v>
      </c>
      <c r="BE651" s="108">
        <f>IF(U651="základní",N651,0)</f>
        <v>0</v>
      </c>
      <c r="BF651" s="108">
        <f>IF(U651="snížená",N651,0)</f>
        <v>0</v>
      </c>
      <c r="BG651" s="108">
        <f>IF(U651="zákl. přenesená",N651,0)</f>
        <v>0</v>
      </c>
      <c r="BH651" s="108">
        <f>IF(U651="sníž. přenesená",N651,0)</f>
        <v>0</v>
      </c>
      <c r="BI651" s="108">
        <f>IF(U651="nulová",N651,0)</f>
        <v>0</v>
      </c>
      <c r="BJ651" s="16" t="s">
        <v>23</v>
      </c>
      <c r="BK651" s="108">
        <f>ROUND(L651*K651,2)</f>
        <v>0</v>
      </c>
      <c r="BL651" s="16" t="s">
        <v>197</v>
      </c>
      <c r="BM651" s="16" t="s">
        <v>854</v>
      </c>
    </row>
    <row r="652" spans="2:65" s="11" customFormat="1" ht="22.5" customHeight="1" x14ac:dyDescent="0.3">
      <c r="B652" s="179"/>
      <c r="C652" s="180"/>
      <c r="D652" s="180"/>
      <c r="E652" s="181" t="s">
        <v>21</v>
      </c>
      <c r="F652" s="292" t="s">
        <v>855</v>
      </c>
      <c r="G652" s="282"/>
      <c r="H652" s="282"/>
      <c r="I652" s="282"/>
      <c r="J652" s="180"/>
      <c r="K652" s="182">
        <v>11.1</v>
      </c>
      <c r="L652" s="180"/>
      <c r="M652" s="180"/>
      <c r="N652" s="180"/>
      <c r="O652" s="180"/>
      <c r="P652" s="180"/>
      <c r="Q652" s="180"/>
      <c r="R652" s="183"/>
      <c r="T652" s="184"/>
      <c r="U652" s="180"/>
      <c r="V652" s="180"/>
      <c r="W652" s="180"/>
      <c r="X652" s="180"/>
      <c r="Y652" s="180"/>
      <c r="Z652" s="180"/>
      <c r="AA652" s="185"/>
      <c r="AT652" s="186" t="s">
        <v>204</v>
      </c>
      <c r="AU652" s="186" t="s">
        <v>112</v>
      </c>
      <c r="AV652" s="11" t="s">
        <v>112</v>
      </c>
      <c r="AW652" s="11" t="s">
        <v>42</v>
      </c>
      <c r="AX652" s="11" t="s">
        <v>85</v>
      </c>
      <c r="AY652" s="186" t="s">
        <v>149</v>
      </c>
    </row>
    <row r="653" spans="2:65" s="11" customFormat="1" ht="22.5" customHeight="1" x14ac:dyDescent="0.3">
      <c r="B653" s="179"/>
      <c r="C653" s="180"/>
      <c r="D653" s="180"/>
      <c r="E653" s="181" t="s">
        <v>21</v>
      </c>
      <c r="F653" s="281" t="s">
        <v>856</v>
      </c>
      <c r="G653" s="282"/>
      <c r="H653" s="282"/>
      <c r="I653" s="282"/>
      <c r="J653" s="180"/>
      <c r="K653" s="182">
        <v>12.4</v>
      </c>
      <c r="L653" s="180"/>
      <c r="M653" s="180"/>
      <c r="N653" s="180"/>
      <c r="O653" s="180"/>
      <c r="P653" s="180"/>
      <c r="Q653" s="180"/>
      <c r="R653" s="183"/>
      <c r="T653" s="184"/>
      <c r="U653" s="180"/>
      <c r="V653" s="180"/>
      <c r="W653" s="180"/>
      <c r="X653" s="180"/>
      <c r="Y653" s="180"/>
      <c r="Z653" s="180"/>
      <c r="AA653" s="185"/>
      <c r="AT653" s="186" t="s">
        <v>204</v>
      </c>
      <c r="AU653" s="186" t="s">
        <v>112</v>
      </c>
      <c r="AV653" s="11" t="s">
        <v>112</v>
      </c>
      <c r="AW653" s="11" t="s">
        <v>42</v>
      </c>
      <c r="AX653" s="11" t="s">
        <v>85</v>
      </c>
      <c r="AY653" s="186" t="s">
        <v>149</v>
      </c>
    </row>
    <row r="654" spans="2:65" s="11" customFormat="1" ht="22.5" customHeight="1" x14ac:dyDescent="0.3">
      <c r="B654" s="179"/>
      <c r="C654" s="180"/>
      <c r="D654" s="180"/>
      <c r="E654" s="181" t="s">
        <v>21</v>
      </c>
      <c r="F654" s="281" t="s">
        <v>857</v>
      </c>
      <c r="G654" s="282"/>
      <c r="H654" s="282"/>
      <c r="I654" s="282"/>
      <c r="J654" s="180"/>
      <c r="K654" s="182">
        <v>6.8</v>
      </c>
      <c r="L654" s="180"/>
      <c r="M654" s="180"/>
      <c r="N654" s="180"/>
      <c r="O654" s="180"/>
      <c r="P654" s="180"/>
      <c r="Q654" s="180"/>
      <c r="R654" s="183"/>
      <c r="T654" s="184"/>
      <c r="U654" s="180"/>
      <c r="V654" s="180"/>
      <c r="W654" s="180"/>
      <c r="X654" s="180"/>
      <c r="Y654" s="180"/>
      <c r="Z654" s="180"/>
      <c r="AA654" s="185"/>
      <c r="AT654" s="186" t="s">
        <v>204</v>
      </c>
      <c r="AU654" s="186" t="s">
        <v>112</v>
      </c>
      <c r="AV654" s="11" t="s">
        <v>112</v>
      </c>
      <c r="AW654" s="11" t="s">
        <v>42</v>
      </c>
      <c r="AX654" s="11" t="s">
        <v>85</v>
      </c>
      <c r="AY654" s="186" t="s">
        <v>149</v>
      </c>
    </row>
    <row r="655" spans="2:65" s="11" customFormat="1" ht="22.5" customHeight="1" x14ac:dyDescent="0.3">
      <c r="B655" s="179"/>
      <c r="C655" s="180"/>
      <c r="D655" s="180"/>
      <c r="E655" s="181" t="s">
        <v>21</v>
      </c>
      <c r="F655" s="281" t="s">
        <v>858</v>
      </c>
      <c r="G655" s="282"/>
      <c r="H655" s="282"/>
      <c r="I655" s="282"/>
      <c r="J655" s="180"/>
      <c r="K655" s="182">
        <v>2.15</v>
      </c>
      <c r="L655" s="180"/>
      <c r="M655" s="180"/>
      <c r="N655" s="180"/>
      <c r="O655" s="180"/>
      <c r="P655" s="180"/>
      <c r="Q655" s="180"/>
      <c r="R655" s="183"/>
      <c r="T655" s="184"/>
      <c r="U655" s="180"/>
      <c r="V655" s="180"/>
      <c r="W655" s="180"/>
      <c r="X655" s="180"/>
      <c r="Y655" s="180"/>
      <c r="Z655" s="180"/>
      <c r="AA655" s="185"/>
      <c r="AT655" s="186" t="s">
        <v>204</v>
      </c>
      <c r="AU655" s="186" t="s">
        <v>112</v>
      </c>
      <c r="AV655" s="11" t="s">
        <v>112</v>
      </c>
      <c r="AW655" s="11" t="s">
        <v>42</v>
      </c>
      <c r="AX655" s="11" t="s">
        <v>85</v>
      </c>
      <c r="AY655" s="186" t="s">
        <v>149</v>
      </c>
    </row>
    <row r="656" spans="2:65" s="11" customFormat="1" ht="22.5" customHeight="1" x14ac:dyDescent="0.3">
      <c r="B656" s="179"/>
      <c r="C656" s="180"/>
      <c r="D656" s="180"/>
      <c r="E656" s="181" t="s">
        <v>21</v>
      </c>
      <c r="F656" s="281" t="s">
        <v>859</v>
      </c>
      <c r="G656" s="282"/>
      <c r="H656" s="282"/>
      <c r="I656" s="282"/>
      <c r="J656" s="180"/>
      <c r="K656" s="182">
        <v>36.75</v>
      </c>
      <c r="L656" s="180"/>
      <c r="M656" s="180"/>
      <c r="N656" s="180"/>
      <c r="O656" s="180"/>
      <c r="P656" s="180"/>
      <c r="Q656" s="180"/>
      <c r="R656" s="183"/>
      <c r="T656" s="184"/>
      <c r="U656" s="180"/>
      <c r="V656" s="180"/>
      <c r="W656" s="180"/>
      <c r="X656" s="180"/>
      <c r="Y656" s="180"/>
      <c r="Z656" s="180"/>
      <c r="AA656" s="185"/>
      <c r="AT656" s="186" t="s">
        <v>204</v>
      </c>
      <c r="AU656" s="186" t="s">
        <v>112</v>
      </c>
      <c r="AV656" s="11" t="s">
        <v>112</v>
      </c>
      <c r="AW656" s="11" t="s">
        <v>42</v>
      </c>
      <c r="AX656" s="11" t="s">
        <v>85</v>
      </c>
      <c r="AY656" s="186" t="s">
        <v>149</v>
      </c>
    </row>
    <row r="657" spans="2:65" s="11" customFormat="1" ht="22.5" customHeight="1" x14ac:dyDescent="0.3">
      <c r="B657" s="179"/>
      <c r="C657" s="180"/>
      <c r="D657" s="180"/>
      <c r="E657" s="181" t="s">
        <v>21</v>
      </c>
      <c r="F657" s="281" t="s">
        <v>860</v>
      </c>
      <c r="G657" s="282"/>
      <c r="H657" s="282"/>
      <c r="I657" s="282"/>
      <c r="J657" s="180"/>
      <c r="K657" s="182">
        <v>5</v>
      </c>
      <c r="L657" s="180"/>
      <c r="M657" s="180"/>
      <c r="N657" s="180"/>
      <c r="O657" s="180"/>
      <c r="P657" s="180"/>
      <c r="Q657" s="180"/>
      <c r="R657" s="183"/>
      <c r="T657" s="184"/>
      <c r="U657" s="180"/>
      <c r="V657" s="180"/>
      <c r="W657" s="180"/>
      <c r="X657" s="180"/>
      <c r="Y657" s="180"/>
      <c r="Z657" s="180"/>
      <c r="AA657" s="185"/>
      <c r="AT657" s="186" t="s">
        <v>204</v>
      </c>
      <c r="AU657" s="186" t="s">
        <v>112</v>
      </c>
      <c r="AV657" s="11" t="s">
        <v>112</v>
      </c>
      <c r="AW657" s="11" t="s">
        <v>42</v>
      </c>
      <c r="AX657" s="11" t="s">
        <v>85</v>
      </c>
      <c r="AY657" s="186" t="s">
        <v>149</v>
      </c>
    </row>
    <row r="658" spans="2:65" s="11" customFormat="1" ht="22.5" customHeight="1" x14ac:dyDescent="0.3">
      <c r="B658" s="179"/>
      <c r="C658" s="180"/>
      <c r="D658" s="180"/>
      <c r="E658" s="181" t="s">
        <v>21</v>
      </c>
      <c r="F658" s="281" t="s">
        <v>861</v>
      </c>
      <c r="G658" s="282"/>
      <c r="H658" s="282"/>
      <c r="I658" s="282"/>
      <c r="J658" s="180"/>
      <c r="K658" s="182">
        <v>5</v>
      </c>
      <c r="L658" s="180"/>
      <c r="M658" s="180"/>
      <c r="N658" s="180"/>
      <c r="O658" s="180"/>
      <c r="P658" s="180"/>
      <c r="Q658" s="180"/>
      <c r="R658" s="183"/>
      <c r="T658" s="184"/>
      <c r="U658" s="180"/>
      <c r="V658" s="180"/>
      <c r="W658" s="180"/>
      <c r="X658" s="180"/>
      <c r="Y658" s="180"/>
      <c r="Z658" s="180"/>
      <c r="AA658" s="185"/>
      <c r="AT658" s="186" t="s">
        <v>204</v>
      </c>
      <c r="AU658" s="186" t="s">
        <v>112</v>
      </c>
      <c r="AV658" s="11" t="s">
        <v>112</v>
      </c>
      <c r="AW658" s="11" t="s">
        <v>42</v>
      </c>
      <c r="AX658" s="11" t="s">
        <v>85</v>
      </c>
      <c r="AY658" s="186" t="s">
        <v>149</v>
      </c>
    </row>
    <row r="659" spans="2:65" s="11" customFormat="1" ht="22.5" customHeight="1" x14ac:dyDescent="0.3">
      <c r="B659" s="179"/>
      <c r="C659" s="180"/>
      <c r="D659" s="180"/>
      <c r="E659" s="181" t="s">
        <v>21</v>
      </c>
      <c r="F659" s="281" t="s">
        <v>862</v>
      </c>
      <c r="G659" s="282"/>
      <c r="H659" s="282"/>
      <c r="I659" s="282"/>
      <c r="J659" s="180"/>
      <c r="K659" s="182">
        <v>18.54</v>
      </c>
      <c r="L659" s="180"/>
      <c r="M659" s="180"/>
      <c r="N659" s="180"/>
      <c r="O659" s="180"/>
      <c r="P659" s="180"/>
      <c r="Q659" s="180"/>
      <c r="R659" s="183"/>
      <c r="T659" s="184"/>
      <c r="U659" s="180"/>
      <c r="V659" s="180"/>
      <c r="W659" s="180"/>
      <c r="X659" s="180"/>
      <c r="Y659" s="180"/>
      <c r="Z659" s="180"/>
      <c r="AA659" s="185"/>
      <c r="AT659" s="186" t="s">
        <v>204</v>
      </c>
      <c r="AU659" s="186" t="s">
        <v>112</v>
      </c>
      <c r="AV659" s="11" t="s">
        <v>112</v>
      </c>
      <c r="AW659" s="11" t="s">
        <v>42</v>
      </c>
      <c r="AX659" s="11" t="s">
        <v>85</v>
      </c>
      <c r="AY659" s="186" t="s">
        <v>149</v>
      </c>
    </row>
    <row r="660" spans="2:65" s="11" customFormat="1" ht="22.5" customHeight="1" x14ac:dyDescent="0.3">
      <c r="B660" s="179"/>
      <c r="C660" s="180"/>
      <c r="D660" s="180"/>
      <c r="E660" s="181" t="s">
        <v>21</v>
      </c>
      <c r="F660" s="281" t="s">
        <v>863</v>
      </c>
      <c r="G660" s="282"/>
      <c r="H660" s="282"/>
      <c r="I660" s="282"/>
      <c r="J660" s="180"/>
      <c r="K660" s="182">
        <v>6</v>
      </c>
      <c r="L660" s="180"/>
      <c r="M660" s="180"/>
      <c r="N660" s="180"/>
      <c r="O660" s="180"/>
      <c r="P660" s="180"/>
      <c r="Q660" s="180"/>
      <c r="R660" s="183"/>
      <c r="T660" s="184"/>
      <c r="U660" s="180"/>
      <c r="V660" s="180"/>
      <c r="W660" s="180"/>
      <c r="X660" s="180"/>
      <c r="Y660" s="180"/>
      <c r="Z660" s="180"/>
      <c r="AA660" s="185"/>
      <c r="AT660" s="186" t="s">
        <v>204</v>
      </c>
      <c r="AU660" s="186" t="s">
        <v>112</v>
      </c>
      <c r="AV660" s="11" t="s">
        <v>112</v>
      </c>
      <c r="AW660" s="11" t="s">
        <v>42</v>
      </c>
      <c r="AX660" s="11" t="s">
        <v>85</v>
      </c>
      <c r="AY660" s="186" t="s">
        <v>149</v>
      </c>
    </row>
    <row r="661" spans="2:65" s="11" customFormat="1" ht="22.5" customHeight="1" x14ac:dyDescent="0.3">
      <c r="B661" s="179"/>
      <c r="C661" s="180"/>
      <c r="D661" s="180"/>
      <c r="E661" s="181" t="s">
        <v>21</v>
      </c>
      <c r="F661" s="281" t="s">
        <v>864</v>
      </c>
      <c r="G661" s="282"/>
      <c r="H661" s="282"/>
      <c r="I661" s="282"/>
      <c r="J661" s="180"/>
      <c r="K661" s="182">
        <v>13.8</v>
      </c>
      <c r="L661" s="180"/>
      <c r="M661" s="180"/>
      <c r="N661" s="180"/>
      <c r="O661" s="180"/>
      <c r="P661" s="180"/>
      <c r="Q661" s="180"/>
      <c r="R661" s="183"/>
      <c r="T661" s="184"/>
      <c r="U661" s="180"/>
      <c r="V661" s="180"/>
      <c r="W661" s="180"/>
      <c r="X661" s="180"/>
      <c r="Y661" s="180"/>
      <c r="Z661" s="180"/>
      <c r="AA661" s="185"/>
      <c r="AT661" s="186" t="s">
        <v>204</v>
      </c>
      <c r="AU661" s="186" t="s">
        <v>112</v>
      </c>
      <c r="AV661" s="11" t="s">
        <v>112</v>
      </c>
      <c r="AW661" s="11" t="s">
        <v>42</v>
      </c>
      <c r="AX661" s="11" t="s">
        <v>85</v>
      </c>
      <c r="AY661" s="186" t="s">
        <v>149</v>
      </c>
    </row>
    <row r="662" spans="2:65" s="11" customFormat="1" ht="22.5" customHeight="1" x14ac:dyDescent="0.3">
      <c r="B662" s="179"/>
      <c r="C662" s="180"/>
      <c r="D662" s="180"/>
      <c r="E662" s="181" t="s">
        <v>21</v>
      </c>
      <c r="F662" s="281" t="s">
        <v>865</v>
      </c>
      <c r="G662" s="282"/>
      <c r="H662" s="282"/>
      <c r="I662" s="282"/>
      <c r="J662" s="180"/>
      <c r="K662" s="182">
        <v>5.66</v>
      </c>
      <c r="L662" s="180"/>
      <c r="M662" s="180"/>
      <c r="N662" s="180"/>
      <c r="O662" s="180"/>
      <c r="P662" s="180"/>
      <c r="Q662" s="180"/>
      <c r="R662" s="183"/>
      <c r="T662" s="184"/>
      <c r="U662" s="180"/>
      <c r="V662" s="180"/>
      <c r="W662" s="180"/>
      <c r="X662" s="180"/>
      <c r="Y662" s="180"/>
      <c r="Z662" s="180"/>
      <c r="AA662" s="185"/>
      <c r="AT662" s="186" t="s">
        <v>204</v>
      </c>
      <c r="AU662" s="186" t="s">
        <v>112</v>
      </c>
      <c r="AV662" s="11" t="s">
        <v>112</v>
      </c>
      <c r="AW662" s="11" t="s">
        <v>42</v>
      </c>
      <c r="AX662" s="11" t="s">
        <v>85</v>
      </c>
      <c r="AY662" s="186" t="s">
        <v>149</v>
      </c>
    </row>
    <row r="663" spans="2:65" s="11" customFormat="1" ht="22.5" customHeight="1" x14ac:dyDescent="0.3">
      <c r="B663" s="179"/>
      <c r="C663" s="180"/>
      <c r="D663" s="180"/>
      <c r="E663" s="181" t="s">
        <v>21</v>
      </c>
      <c r="F663" s="281" t="s">
        <v>866</v>
      </c>
      <c r="G663" s="282"/>
      <c r="H663" s="282"/>
      <c r="I663" s="282"/>
      <c r="J663" s="180"/>
      <c r="K663" s="182">
        <v>6.36</v>
      </c>
      <c r="L663" s="180"/>
      <c r="M663" s="180"/>
      <c r="N663" s="180"/>
      <c r="O663" s="180"/>
      <c r="P663" s="180"/>
      <c r="Q663" s="180"/>
      <c r="R663" s="183"/>
      <c r="T663" s="184"/>
      <c r="U663" s="180"/>
      <c r="V663" s="180"/>
      <c r="W663" s="180"/>
      <c r="X663" s="180"/>
      <c r="Y663" s="180"/>
      <c r="Z663" s="180"/>
      <c r="AA663" s="185"/>
      <c r="AT663" s="186" t="s">
        <v>204</v>
      </c>
      <c r="AU663" s="186" t="s">
        <v>112</v>
      </c>
      <c r="AV663" s="11" t="s">
        <v>112</v>
      </c>
      <c r="AW663" s="11" t="s">
        <v>42</v>
      </c>
      <c r="AX663" s="11" t="s">
        <v>85</v>
      </c>
      <c r="AY663" s="186" t="s">
        <v>149</v>
      </c>
    </row>
    <row r="664" spans="2:65" s="12" customFormat="1" ht="22.5" customHeight="1" x14ac:dyDescent="0.3">
      <c r="B664" s="187"/>
      <c r="C664" s="188"/>
      <c r="D664" s="188"/>
      <c r="E664" s="189" t="s">
        <v>21</v>
      </c>
      <c r="F664" s="285" t="s">
        <v>211</v>
      </c>
      <c r="G664" s="286"/>
      <c r="H664" s="286"/>
      <c r="I664" s="286"/>
      <c r="J664" s="188"/>
      <c r="K664" s="190">
        <v>129.56</v>
      </c>
      <c r="L664" s="188"/>
      <c r="M664" s="188"/>
      <c r="N664" s="188"/>
      <c r="O664" s="188"/>
      <c r="P664" s="188"/>
      <c r="Q664" s="188"/>
      <c r="R664" s="191"/>
      <c r="T664" s="192"/>
      <c r="U664" s="188"/>
      <c r="V664" s="188"/>
      <c r="W664" s="188"/>
      <c r="X664" s="188"/>
      <c r="Y664" s="188"/>
      <c r="Z664" s="188"/>
      <c r="AA664" s="193"/>
      <c r="AT664" s="194" t="s">
        <v>204</v>
      </c>
      <c r="AU664" s="194" t="s">
        <v>112</v>
      </c>
      <c r="AV664" s="12" t="s">
        <v>197</v>
      </c>
      <c r="AW664" s="12" t="s">
        <v>42</v>
      </c>
      <c r="AX664" s="12" t="s">
        <v>23</v>
      </c>
      <c r="AY664" s="194" t="s">
        <v>149</v>
      </c>
    </row>
    <row r="665" spans="2:65" s="1" customFormat="1" ht="22.5" customHeight="1" x14ac:dyDescent="0.3">
      <c r="B665" s="33"/>
      <c r="C665" s="195" t="s">
        <v>867</v>
      </c>
      <c r="D665" s="195" t="s">
        <v>356</v>
      </c>
      <c r="E665" s="196" t="s">
        <v>868</v>
      </c>
      <c r="F665" s="288" t="s">
        <v>869</v>
      </c>
      <c r="G665" s="289"/>
      <c r="H665" s="289"/>
      <c r="I665" s="289"/>
      <c r="J665" s="197" t="s">
        <v>274</v>
      </c>
      <c r="K665" s="198">
        <v>132.15100000000001</v>
      </c>
      <c r="L665" s="290">
        <v>0</v>
      </c>
      <c r="M665" s="289"/>
      <c r="N665" s="291">
        <f>ROUND(L665*K665,2)</f>
        <v>0</v>
      </c>
      <c r="O665" s="254"/>
      <c r="P665" s="254"/>
      <c r="Q665" s="254"/>
      <c r="R665" s="35"/>
      <c r="T665" s="168" t="s">
        <v>21</v>
      </c>
      <c r="U665" s="42" t="s">
        <v>50</v>
      </c>
      <c r="V665" s="34"/>
      <c r="W665" s="169">
        <f>V665*K665</f>
        <v>0</v>
      </c>
      <c r="X665" s="169">
        <v>6.0000000000000001E-3</v>
      </c>
      <c r="Y665" s="169">
        <f>X665*K665</f>
        <v>0.79290600000000011</v>
      </c>
      <c r="Z665" s="169">
        <v>0</v>
      </c>
      <c r="AA665" s="170">
        <f>Z665*K665</f>
        <v>0</v>
      </c>
      <c r="AR665" s="16" t="s">
        <v>233</v>
      </c>
      <c r="AT665" s="16" t="s">
        <v>356</v>
      </c>
      <c r="AU665" s="16" t="s">
        <v>112</v>
      </c>
      <c r="AY665" s="16" t="s">
        <v>149</v>
      </c>
      <c r="BE665" s="108">
        <f>IF(U665="základní",N665,0)</f>
        <v>0</v>
      </c>
      <c r="BF665" s="108">
        <f>IF(U665="snížená",N665,0)</f>
        <v>0</v>
      </c>
      <c r="BG665" s="108">
        <f>IF(U665="zákl. přenesená",N665,0)</f>
        <v>0</v>
      </c>
      <c r="BH665" s="108">
        <f>IF(U665="sníž. přenesená",N665,0)</f>
        <v>0</v>
      </c>
      <c r="BI665" s="108">
        <f>IF(U665="nulová",N665,0)</f>
        <v>0</v>
      </c>
      <c r="BJ665" s="16" t="s">
        <v>23</v>
      </c>
      <c r="BK665" s="108">
        <f>ROUND(L665*K665,2)</f>
        <v>0</v>
      </c>
      <c r="BL665" s="16" t="s">
        <v>197</v>
      </c>
      <c r="BM665" s="16" t="s">
        <v>870</v>
      </c>
    </row>
    <row r="666" spans="2:65" s="1" customFormat="1" ht="31.5" customHeight="1" x14ac:dyDescent="0.3">
      <c r="B666" s="33"/>
      <c r="C666" s="164" t="s">
        <v>871</v>
      </c>
      <c r="D666" s="164" t="s">
        <v>150</v>
      </c>
      <c r="E666" s="165" t="s">
        <v>872</v>
      </c>
      <c r="F666" s="253" t="s">
        <v>873</v>
      </c>
      <c r="G666" s="254"/>
      <c r="H666" s="254"/>
      <c r="I666" s="254"/>
      <c r="J666" s="166" t="s">
        <v>254</v>
      </c>
      <c r="K666" s="167">
        <v>56.1</v>
      </c>
      <c r="L666" s="255">
        <v>0</v>
      </c>
      <c r="M666" s="254"/>
      <c r="N666" s="256">
        <f>ROUND(L666*K666,2)</f>
        <v>0</v>
      </c>
      <c r="O666" s="254"/>
      <c r="P666" s="254"/>
      <c r="Q666" s="254"/>
      <c r="R666" s="35"/>
      <c r="T666" s="168" t="s">
        <v>21</v>
      </c>
      <c r="U666" s="42" t="s">
        <v>50</v>
      </c>
      <c r="V666" s="34"/>
      <c r="W666" s="169">
        <f>V666*K666</f>
        <v>0</v>
      </c>
      <c r="X666" s="169">
        <v>6.0000000000000002E-5</v>
      </c>
      <c r="Y666" s="169">
        <f>X666*K666</f>
        <v>3.3660000000000001E-3</v>
      </c>
      <c r="Z666" s="169">
        <v>0</v>
      </c>
      <c r="AA666" s="170">
        <f>Z666*K666</f>
        <v>0</v>
      </c>
      <c r="AR666" s="16" t="s">
        <v>197</v>
      </c>
      <c r="AT666" s="16" t="s">
        <v>150</v>
      </c>
      <c r="AU666" s="16" t="s">
        <v>112</v>
      </c>
      <c r="AY666" s="16" t="s">
        <v>149</v>
      </c>
      <c r="BE666" s="108">
        <f>IF(U666="základní",N666,0)</f>
        <v>0</v>
      </c>
      <c r="BF666" s="108">
        <f>IF(U666="snížená",N666,0)</f>
        <v>0</v>
      </c>
      <c r="BG666" s="108">
        <f>IF(U666="zákl. přenesená",N666,0)</f>
        <v>0</v>
      </c>
      <c r="BH666" s="108">
        <f>IF(U666="sníž. přenesená",N666,0)</f>
        <v>0</v>
      </c>
      <c r="BI666" s="108">
        <f>IF(U666="nulová",N666,0)</f>
        <v>0</v>
      </c>
      <c r="BJ666" s="16" t="s">
        <v>23</v>
      </c>
      <c r="BK666" s="108">
        <f>ROUND(L666*K666,2)</f>
        <v>0</v>
      </c>
      <c r="BL666" s="16" t="s">
        <v>197</v>
      </c>
      <c r="BM666" s="16" t="s">
        <v>874</v>
      </c>
    </row>
    <row r="667" spans="2:65" s="1" customFormat="1" ht="31.5" customHeight="1" x14ac:dyDescent="0.3">
      <c r="B667" s="33"/>
      <c r="C667" s="195" t="s">
        <v>875</v>
      </c>
      <c r="D667" s="195" t="s">
        <v>356</v>
      </c>
      <c r="E667" s="196" t="s">
        <v>876</v>
      </c>
      <c r="F667" s="288" t="s">
        <v>877</v>
      </c>
      <c r="G667" s="289"/>
      <c r="H667" s="289"/>
      <c r="I667" s="289"/>
      <c r="J667" s="197" t="s">
        <v>254</v>
      </c>
      <c r="K667" s="198">
        <v>58.905000000000001</v>
      </c>
      <c r="L667" s="290">
        <v>0</v>
      </c>
      <c r="M667" s="289"/>
      <c r="N667" s="291">
        <f>ROUND(L667*K667,2)</f>
        <v>0</v>
      </c>
      <c r="O667" s="254"/>
      <c r="P667" s="254"/>
      <c r="Q667" s="254"/>
      <c r="R667" s="35"/>
      <c r="T667" s="168" t="s">
        <v>21</v>
      </c>
      <c r="U667" s="42" t="s">
        <v>50</v>
      </c>
      <c r="V667" s="34"/>
      <c r="W667" s="169">
        <f>V667*K667</f>
        <v>0</v>
      </c>
      <c r="X667" s="169">
        <v>4.2000000000000002E-4</v>
      </c>
      <c r="Y667" s="169">
        <f>X667*K667</f>
        <v>2.4740100000000001E-2</v>
      </c>
      <c r="Z667" s="169">
        <v>0</v>
      </c>
      <c r="AA667" s="170">
        <f>Z667*K667</f>
        <v>0</v>
      </c>
      <c r="AR667" s="16" t="s">
        <v>233</v>
      </c>
      <c r="AT667" s="16" t="s">
        <v>356</v>
      </c>
      <c r="AU667" s="16" t="s">
        <v>112</v>
      </c>
      <c r="AY667" s="16" t="s">
        <v>149</v>
      </c>
      <c r="BE667" s="108">
        <f>IF(U667="základní",N667,0)</f>
        <v>0</v>
      </c>
      <c r="BF667" s="108">
        <f>IF(U667="snížená",N667,0)</f>
        <v>0</v>
      </c>
      <c r="BG667" s="108">
        <f>IF(U667="zákl. přenesená",N667,0)</f>
        <v>0</v>
      </c>
      <c r="BH667" s="108">
        <f>IF(U667="sníž. přenesená",N667,0)</f>
        <v>0</v>
      </c>
      <c r="BI667" s="108">
        <f>IF(U667="nulová",N667,0)</f>
        <v>0</v>
      </c>
      <c r="BJ667" s="16" t="s">
        <v>23</v>
      </c>
      <c r="BK667" s="108">
        <f>ROUND(L667*K667,2)</f>
        <v>0</v>
      </c>
      <c r="BL667" s="16" t="s">
        <v>197</v>
      </c>
      <c r="BM667" s="16" t="s">
        <v>878</v>
      </c>
    </row>
    <row r="668" spans="2:65" s="1" customFormat="1" ht="22.5" customHeight="1" x14ac:dyDescent="0.3">
      <c r="B668" s="33"/>
      <c r="C668" s="164" t="s">
        <v>879</v>
      </c>
      <c r="D668" s="164" t="s">
        <v>150</v>
      </c>
      <c r="E668" s="165" t="s">
        <v>880</v>
      </c>
      <c r="F668" s="253" t="s">
        <v>881</v>
      </c>
      <c r="G668" s="254"/>
      <c r="H668" s="254"/>
      <c r="I668" s="254"/>
      <c r="J668" s="166" t="s">
        <v>254</v>
      </c>
      <c r="K668" s="167">
        <v>41.7</v>
      </c>
      <c r="L668" s="255">
        <v>0</v>
      </c>
      <c r="M668" s="254"/>
      <c r="N668" s="256">
        <f>ROUND(L668*K668,2)</f>
        <v>0</v>
      </c>
      <c r="O668" s="254"/>
      <c r="P668" s="254"/>
      <c r="Q668" s="254"/>
      <c r="R668" s="35"/>
      <c r="T668" s="168" t="s">
        <v>21</v>
      </c>
      <c r="U668" s="42" t="s">
        <v>50</v>
      </c>
      <c r="V668" s="34"/>
      <c r="W668" s="169">
        <f>V668*K668</f>
        <v>0</v>
      </c>
      <c r="X668" s="169">
        <v>2.5000000000000001E-4</v>
      </c>
      <c r="Y668" s="169">
        <f>X668*K668</f>
        <v>1.0425E-2</v>
      </c>
      <c r="Z668" s="169">
        <v>0</v>
      </c>
      <c r="AA668" s="170">
        <f>Z668*K668</f>
        <v>0</v>
      </c>
      <c r="AR668" s="16" t="s">
        <v>197</v>
      </c>
      <c r="AT668" s="16" t="s">
        <v>150</v>
      </c>
      <c r="AU668" s="16" t="s">
        <v>112</v>
      </c>
      <c r="AY668" s="16" t="s">
        <v>149</v>
      </c>
      <c r="BE668" s="108">
        <f>IF(U668="základní",N668,0)</f>
        <v>0</v>
      </c>
      <c r="BF668" s="108">
        <f>IF(U668="snížená",N668,0)</f>
        <v>0</v>
      </c>
      <c r="BG668" s="108">
        <f>IF(U668="zákl. přenesená",N668,0)</f>
        <v>0</v>
      </c>
      <c r="BH668" s="108">
        <f>IF(U668="sníž. přenesená",N668,0)</f>
        <v>0</v>
      </c>
      <c r="BI668" s="108">
        <f>IF(U668="nulová",N668,0)</f>
        <v>0</v>
      </c>
      <c r="BJ668" s="16" t="s">
        <v>23</v>
      </c>
      <c r="BK668" s="108">
        <f>ROUND(L668*K668,2)</f>
        <v>0</v>
      </c>
      <c r="BL668" s="16" t="s">
        <v>197</v>
      </c>
      <c r="BM668" s="16" t="s">
        <v>882</v>
      </c>
    </row>
    <row r="669" spans="2:65" s="10" customFormat="1" ht="22.5" customHeight="1" x14ac:dyDescent="0.3">
      <c r="B669" s="171"/>
      <c r="C669" s="172"/>
      <c r="D669" s="172"/>
      <c r="E669" s="173" t="s">
        <v>21</v>
      </c>
      <c r="F669" s="287" t="s">
        <v>883</v>
      </c>
      <c r="G669" s="284"/>
      <c r="H669" s="284"/>
      <c r="I669" s="284"/>
      <c r="J669" s="172"/>
      <c r="K669" s="174" t="s">
        <v>21</v>
      </c>
      <c r="L669" s="172"/>
      <c r="M669" s="172"/>
      <c r="N669" s="172"/>
      <c r="O669" s="172"/>
      <c r="P669" s="172"/>
      <c r="Q669" s="172"/>
      <c r="R669" s="175"/>
      <c r="T669" s="176"/>
      <c r="U669" s="172"/>
      <c r="V669" s="172"/>
      <c r="W669" s="172"/>
      <c r="X669" s="172"/>
      <c r="Y669" s="172"/>
      <c r="Z669" s="172"/>
      <c r="AA669" s="177"/>
      <c r="AT669" s="178" t="s">
        <v>204</v>
      </c>
      <c r="AU669" s="178" t="s">
        <v>112</v>
      </c>
      <c r="AV669" s="10" t="s">
        <v>23</v>
      </c>
      <c r="AW669" s="10" t="s">
        <v>42</v>
      </c>
      <c r="AX669" s="10" t="s">
        <v>85</v>
      </c>
      <c r="AY669" s="178" t="s">
        <v>149</v>
      </c>
    </row>
    <row r="670" spans="2:65" s="11" customFormat="1" ht="22.5" customHeight="1" x14ac:dyDescent="0.3">
      <c r="B670" s="179"/>
      <c r="C670" s="180"/>
      <c r="D670" s="180"/>
      <c r="E670" s="181" t="s">
        <v>21</v>
      </c>
      <c r="F670" s="281" t="s">
        <v>884</v>
      </c>
      <c r="G670" s="282"/>
      <c r="H670" s="282"/>
      <c r="I670" s="282"/>
      <c r="J670" s="180"/>
      <c r="K670" s="182">
        <v>41.7</v>
      </c>
      <c r="L670" s="180"/>
      <c r="M670" s="180"/>
      <c r="N670" s="180"/>
      <c r="O670" s="180"/>
      <c r="P670" s="180"/>
      <c r="Q670" s="180"/>
      <c r="R670" s="183"/>
      <c r="T670" s="184"/>
      <c r="U670" s="180"/>
      <c r="V670" s="180"/>
      <c r="W670" s="180"/>
      <c r="X670" s="180"/>
      <c r="Y670" s="180"/>
      <c r="Z670" s="180"/>
      <c r="AA670" s="185"/>
      <c r="AT670" s="186" t="s">
        <v>204</v>
      </c>
      <c r="AU670" s="186" t="s">
        <v>112</v>
      </c>
      <c r="AV670" s="11" t="s">
        <v>112</v>
      </c>
      <c r="AW670" s="11" t="s">
        <v>42</v>
      </c>
      <c r="AX670" s="11" t="s">
        <v>85</v>
      </c>
      <c r="AY670" s="186" t="s">
        <v>149</v>
      </c>
    </row>
    <row r="671" spans="2:65" s="12" customFormat="1" ht="22.5" customHeight="1" x14ac:dyDescent="0.3">
      <c r="B671" s="187"/>
      <c r="C671" s="188"/>
      <c r="D671" s="188"/>
      <c r="E671" s="189" t="s">
        <v>21</v>
      </c>
      <c r="F671" s="285" t="s">
        <v>211</v>
      </c>
      <c r="G671" s="286"/>
      <c r="H671" s="286"/>
      <c r="I671" s="286"/>
      <c r="J671" s="188"/>
      <c r="K671" s="190">
        <v>41.7</v>
      </c>
      <c r="L671" s="188"/>
      <c r="M671" s="188"/>
      <c r="N671" s="188"/>
      <c r="O671" s="188"/>
      <c r="P671" s="188"/>
      <c r="Q671" s="188"/>
      <c r="R671" s="191"/>
      <c r="T671" s="192"/>
      <c r="U671" s="188"/>
      <c r="V671" s="188"/>
      <c r="W671" s="188"/>
      <c r="X671" s="188"/>
      <c r="Y671" s="188"/>
      <c r="Z671" s="188"/>
      <c r="AA671" s="193"/>
      <c r="AT671" s="194" t="s">
        <v>204</v>
      </c>
      <c r="AU671" s="194" t="s">
        <v>112</v>
      </c>
      <c r="AV671" s="12" t="s">
        <v>197</v>
      </c>
      <c r="AW671" s="12" t="s">
        <v>42</v>
      </c>
      <c r="AX671" s="12" t="s">
        <v>23</v>
      </c>
      <c r="AY671" s="194" t="s">
        <v>149</v>
      </c>
    </row>
    <row r="672" spans="2:65" s="1" customFormat="1" ht="22.5" customHeight="1" x14ac:dyDescent="0.3">
      <c r="B672" s="33"/>
      <c r="C672" s="195" t="s">
        <v>885</v>
      </c>
      <c r="D672" s="195" t="s">
        <v>356</v>
      </c>
      <c r="E672" s="196" t="s">
        <v>886</v>
      </c>
      <c r="F672" s="288" t="s">
        <v>887</v>
      </c>
      <c r="G672" s="289"/>
      <c r="H672" s="289"/>
      <c r="I672" s="289"/>
      <c r="J672" s="197" t="s">
        <v>254</v>
      </c>
      <c r="K672" s="198">
        <v>43.784999999999997</v>
      </c>
      <c r="L672" s="290">
        <v>0</v>
      </c>
      <c r="M672" s="289"/>
      <c r="N672" s="291">
        <f>ROUND(L672*K672,2)</f>
        <v>0</v>
      </c>
      <c r="O672" s="254"/>
      <c r="P672" s="254"/>
      <c r="Q672" s="254"/>
      <c r="R672" s="35"/>
      <c r="T672" s="168" t="s">
        <v>21</v>
      </c>
      <c r="U672" s="42" t="s">
        <v>50</v>
      </c>
      <c r="V672" s="34"/>
      <c r="W672" s="169">
        <f>V672*K672</f>
        <v>0</v>
      </c>
      <c r="X672" s="169">
        <v>3.0000000000000001E-5</v>
      </c>
      <c r="Y672" s="169">
        <f>X672*K672</f>
        <v>1.3135499999999999E-3</v>
      </c>
      <c r="Z672" s="169">
        <v>0</v>
      </c>
      <c r="AA672" s="170">
        <f>Z672*K672</f>
        <v>0</v>
      </c>
      <c r="AR672" s="16" t="s">
        <v>233</v>
      </c>
      <c r="AT672" s="16" t="s">
        <v>356</v>
      </c>
      <c r="AU672" s="16" t="s">
        <v>112</v>
      </c>
      <c r="AY672" s="16" t="s">
        <v>149</v>
      </c>
      <c r="BE672" s="108">
        <f>IF(U672="základní",N672,0)</f>
        <v>0</v>
      </c>
      <c r="BF672" s="108">
        <f>IF(U672="snížená",N672,0)</f>
        <v>0</v>
      </c>
      <c r="BG672" s="108">
        <f>IF(U672="zákl. přenesená",N672,0)</f>
        <v>0</v>
      </c>
      <c r="BH672" s="108">
        <f>IF(U672="sníž. přenesená",N672,0)</f>
        <v>0</v>
      </c>
      <c r="BI672" s="108">
        <f>IF(U672="nulová",N672,0)</f>
        <v>0</v>
      </c>
      <c r="BJ672" s="16" t="s">
        <v>23</v>
      </c>
      <c r="BK672" s="108">
        <f>ROUND(L672*K672,2)</f>
        <v>0</v>
      </c>
      <c r="BL672" s="16" t="s">
        <v>197</v>
      </c>
      <c r="BM672" s="16" t="s">
        <v>888</v>
      </c>
    </row>
    <row r="673" spans="2:65" s="1" customFormat="1" ht="44.25" customHeight="1" x14ac:dyDescent="0.3">
      <c r="B673" s="33"/>
      <c r="C673" s="164" t="s">
        <v>889</v>
      </c>
      <c r="D673" s="164" t="s">
        <v>150</v>
      </c>
      <c r="E673" s="165" t="s">
        <v>890</v>
      </c>
      <c r="F673" s="253" t="s">
        <v>891</v>
      </c>
      <c r="G673" s="254"/>
      <c r="H673" s="254"/>
      <c r="I673" s="254"/>
      <c r="J673" s="166" t="s">
        <v>274</v>
      </c>
      <c r="K673" s="167">
        <v>45.61</v>
      </c>
      <c r="L673" s="255">
        <v>0</v>
      </c>
      <c r="M673" s="254"/>
      <c r="N673" s="256">
        <f>ROUND(L673*K673,2)</f>
        <v>0</v>
      </c>
      <c r="O673" s="254"/>
      <c r="P673" s="254"/>
      <c r="Q673" s="254"/>
      <c r="R673" s="35"/>
      <c r="T673" s="168" t="s">
        <v>21</v>
      </c>
      <c r="U673" s="42" t="s">
        <v>50</v>
      </c>
      <c r="V673" s="34"/>
      <c r="W673" s="169">
        <f>V673*K673</f>
        <v>0</v>
      </c>
      <c r="X673" s="169">
        <v>6.28E-3</v>
      </c>
      <c r="Y673" s="169">
        <f>X673*K673</f>
        <v>0.28643079999999999</v>
      </c>
      <c r="Z673" s="169">
        <v>0</v>
      </c>
      <c r="AA673" s="170">
        <f>Z673*K673</f>
        <v>0</v>
      </c>
      <c r="AR673" s="16" t="s">
        <v>197</v>
      </c>
      <c r="AT673" s="16" t="s">
        <v>150</v>
      </c>
      <c r="AU673" s="16" t="s">
        <v>112</v>
      </c>
      <c r="AY673" s="16" t="s">
        <v>149</v>
      </c>
      <c r="BE673" s="108">
        <f>IF(U673="základní",N673,0)</f>
        <v>0</v>
      </c>
      <c r="BF673" s="108">
        <f>IF(U673="snížená",N673,0)</f>
        <v>0</v>
      </c>
      <c r="BG673" s="108">
        <f>IF(U673="zákl. přenesená",N673,0)</f>
        <v>0</v>
      </c>
      <c r="BH673" s="108">
        <f>IF(U673="sníž. přenesená",N673,0)</f>
        <v>0</v>
      </c>
      <c r="BI673" s="108">
        <f>IF(U673="nulová",N673,0)</f>
        <v>0</v>
      </c>
      <c r="BJ673" s="16" t="s">
        <v>23</v>
      </c>
      <c r="BK673" s="108">
        <f>ROUND(L673*K673,2)</f>
        <v>0</v>
      </c>
      <c r="BL673" s="16" t="s">
        <v>197</v>
      </c>
      <c r="BM673" s="16" t="s">
        <v>892</v>
      </c>
    </row>
    <row r="674" spans="2:65" s="1" customFormat="1" ht="31.5" customHeight="1" x14ac:dyDescent="0.3">
      <c r="B674" s="33"/>
      <c r="C674" s="164" t="s">
        <v>893</v>
      </c>
      <c r="D674" s="164" t="s">
        <v>150</v>
      </c>
      <c r="E674" s="165" t="s">
        <v>894</v>
      </c>
      <c r="F674" s="253" t="s">
        <v>895</v>
      </c>
      <c r="G674" s="254"/>
      <c r="H674" s="254"/>
      <c r="I674" s="254"/>
      <c r="J674" s="166" t="s">
        <v>274</v>
      </c>
      <c r="K674" s="167">
        <v>53.152000000000001</v>
      </c>
      <c r="L674" s="255">
        <v>0</v>
      </c>
      <c r="M674" s="254"/>
      <c r="N674" s="256">
        <f>ROUND(L674*K674,2)</f>
        <v>0</v>
      </c>
      <c r="O674" s="254"/>
      <c r="P674" s="254"/>
      <c r="Q674" s="254"/>
      <c r="R674" s="35"/>
      <c r="T674" s="168" t="s">
        <v>21</v>
      </c>
      <c r="U674" s="42" t="s">
        <v>50</v>
      </c>
      <c r="V674" s="34"/>
      <c r="W674" s="169">
        <f>V674*K674</f>
        <v>0</v>
      </c>
      <c r="X674" s="169">
        <v>1.2E-4</v>
      </c>
      <c r="Y674" s="169">
        <f>X674*K674</f>
        <v>6.3782400000000003E-3</v>
      </c>
      <c r="Z674" s="169">
        <v>0</v>
      </c>
      <c r="AA674" s="170">
        <f>Z674*K674</f>
        <v>0</v>
      </c>
      <c r="AR674" s="16" t="s">
        <v>197</v>
      </c>
      <c r="AT674" s="16" t="s">
        <v>150</v>
      </c>
      <c r="AU674" s="16" t="s">
        <v>112</v>
      </c>
      <c r="AY674" s="16" t="s">
        <v>149</v>
      </c>
      <c r="BE674" s="108">
        <f>IF(U674="základní",N674,0)</f>
        <v>0</v>
      </c>
      <c r="BF674" s="108">
        <f>IF(U674="snížená",N674,0)</f>
        <v>0</v>
      </c>
      <c r="BG674" s="108">
        <f>IF(U674="zákl. přenesená",N674,0)</f>
        <v>0</v>
      </c>
      <c r="BH674" s="108">
        <f>IF(U674="sníž. přenesená",N674,0)</f>
        <v>0</v>
      </c>
      <c r="BI674" s="108">
        <f>IF(U674="nulová",N674,0)</f>
        <v>0</v>
      </c>
      <c r="BJ674" s="16" t="s">
        <v>23</v>
      </c>
      <c r="BK674" s="108">
        <f>ROUND(L674*K674,2)</f>
        <v>0</v>
      </c>
      <c r="BL674" s="16" t="s">
        <v>197</v>
      </c>
      <c r="BM674" s="16" t="s">
        <v>896</v>
      </c>
    </row>
    <row r="675" spans="2:65" s="10" customFormat="1" ht="22.5" customHeight="1" x14ac:dyDescent="0.3">
      <c r="B675" s="171"/>
      <c r="C675" s="172"/>
      <c r="D675" s="172"/>
      <c r="E675" s="173" t="s">
        <v>21</v>
      </c>
      <c r="F675" s="287" t="s">
        <v>796</v>
      </c>
      <c r="G675" s="284"/>
      <c r="H675" s="284"/>
      <c r="I675" s="284"/>
      <c r="J675" s="172"/>
      <c r="K675" s="174" t="s">
        <v>21</v>
      </c>
      <c r="L675" s="172"/>
      <c r="M675" s="172"/>
      <c r="N675" s="172"/>
      <c r="O675" s="172"/>
      <c r="P675" s="172"/>
      <c r="Q675" s="172"/>
      <c r="R675" s="175"/>
      <c r="T675" s="176"/>
      <c r="U675" s="172"/>
      <c r="V675" s="172"/>
      <c r="W675" s="172"/>
      <c r="X675" s="172"/>
      <c r="Y675" s="172"/>
      <c r="Z675" s="172"/>
      <c r="AA675" s="177"/>
      <c r="AT675" s="178" t="s">
        <v>204</v>
      </c>
      <c r="AU675" s="178" t="s">
        <v>112</v>
      </c>
      <c r="AV675" s="10" t="s">
        <v>23</v>
      </c>
      <c r="AW675" s="10" t="s">
        <v>42</v>
      </c>
      <c r="AX675" s="10" t="s">
        <v>85</v>
      </c>
      <c r="AY675" s="178" t="s">
        <v>149</v>
      </c>
    </row>
    <row r="676" spans="2:65" s="11" customFormat="1" ht="22.5" customHeight="1" x14ac:dyDescent="0.3">
      <c r="B676" s="179"/>
      <c r="C676" s="180"/>
      <c r="D676" s="180"/>
      <c r="E676" s="181" t="s">
        <v>21</v>
      </c>
      <c r="F676" s="281" t="s">
        <v>797</v>
      </c>
      <c r="G676" s="282"/>
      <c r="H676" s="282"/>
      <c r="I676" s="282"/>
      <c r="J676" s="180"/>
      <c r="K676" s="182">
        <v>13.285</v>
      </c>
      <c r="L676" s="180"/>
      <c r="M676" s="180"/>
      <c r="N676" s="180"/>
      <c r="O676" s="180"/>
      <c r="P676" s="180"/>
      <c r="Q676" s="180"/>
      <c r="R676" s="183"/>
      <c r="T676" s="184"/>
      <c r="U676" s="180"/>
      <c r="V676" s="180"/>
      <c r="W676" s="180"/>
      <c r="X676" s="180"/>
      <c r="Y676" s="180"/>
      <c r="Z676" s="180"/>
      <c r="AA676" s="185"/>
      <c r="AT676" s="186" t="s">
        <v>204</v>
      </c>
      <c r="AU676" s="186" t="s">
        <v>112</v>
      </c>
      <c r="AV676" s="11" t="s">
        <v>112</v>
      </c>
      <c r="AW676" s="11" t="s">
        <v>42</v>
      </c>
      <c r="AX676" s="11" t="s">
        <v>85</v>
      </c>
      <c r="AY676" s="186" t="s">
        <v>149</v>
      </c>
    </row>
    <row r="677" spans="2:65" s="11" customFormat="1" ht="22.5" customHeight="1" x14ac:dyDescent="0.3">
      <c r="B677" s="179"/>
      <c r="C677" s="180"/>
      <c r="D677" s="180"/>
      <c r="E677" s="181" t="s">
        <v>21</v>
      </c>
      <c r="F677" s="281" t="s">
        <v>798</v>
      </c>
      <c r="G677" s="282"/>
      <c r="H677" s="282"/>
      <c r="I677" s="282"/>
      <c r="J677" s="180"/>
      <c r="K677" s="182">
        <v>28.506</v>
      </c>
      <c r="L677" s="180"/>
      <c r="M677" s="180"/>
      <c r="N677" s="180"/>
      <c r="O677" s="180"/>
      <c r="P677" s="180"/>
      <c r="Q677" s="180"/>
      <c r="R677" s="183"/>
      <c r="T677" s="184"/>
      <c r="U677" s="180"/>
      <c r="V677" s="180"/>
      <c r="W677" s="180"/>
      <c r="X677" s="180"/>
      <c r="Y677" s="180"/>
      <c r="Z677" s="180"/>
      <c r="AA677" s="185"/>
      <c r="AT677" s="186" t="s">
        <v>204</v>
      </c>
      <c r="AU677" s="186" t="s">
        <v>112</v>
      </c>
      <c r="AV677" s="11" t="s">
        <v>112</v>
      </c>
      <c r="AW677" s="11" t="s">
        <v>42</v>
      </c>
      <c r="AX677" s="11" t="s">
        <v>85</v>
      </c>
      <c r="AY677" s="186" t="s">
        <v>149</v>
      </c>
    </row>
    <row r="678" spans="2:65" s="11" customFormat="1" ht="22.5" customHeight="1" x14ac:dyDescent="0.3">
      <c r="B678" s="179"/>
      <c r="C678" s="180"/>
      <c r="D678" s="180"/>
      <c r="E678" s="181" t="s">
        <v>21</v>
      </c>
      <c r="F678" s="281" t="s">
        <v>799</v>
      </c>
      <c r="G678" s="282"/>
      <c r="H678" s="282"/>
      <c r="I678" s="282"/>
      <c r="J678" s="180"/>
      <c r="K678" s="182">
        <v>11.361000000000001</v>
      </c>
      <c r="L678" s="180"/>
      <c r="M678" s="180"/>
      <c r="N678" s="180"/>
      <c r="O678" s="180"/>
      <c r="P678" s="180"/>
      <c r="Q678" s="180"/>
      <c r="R678" s="183"/>
      <c r="T678" s="184"/>
      <c r="U678" s="180"/>
      <c r="V678" s="180"/>
      <c r="W678" s="180"/>
      <c r="X678" s="180"/>
      <c r="Y678" s="180"/>
      <c r="Z678" s="180"/>
      <c r="AA678" s="185"/>
      <c r="AT678" s="186" t="s">
        <v>204</v>
      </c>
      <c r="AU678" s="186" t="s">
        <v>112</v>
      </c>
      <c r="AV678" s="11" t="s">
        <v>112</v>
      </c>
      <c r="AW678" s="11" t="s">
        <v>42</v>
      </c>
      <c r="AX678" s="11" t="s">
        <v>85</v>
      </c>
      <c r="AY678" s="186" t="s">
        <v>149</v>
      </c>
    </row>
    <row r="679" spans="2:65" s="12" customFormat="1" ht="22.5" customHeight="1" x14ac:dyDescent="0.3">
      <c r="B679" s="187"/>
      <c r="C679" s="188"/>
      <c r="D679" s="188"/>
      <c r="E679" s="189" t="s">
        <v>21</v>
      </c>
      <c r="F679" s="285" t="s">
        <v>211</v>
      </c>
      <c r="G679" s="286"/>
      <c r="H679" s="286"/>
      <c r="I679" s="286"/>
      <c r="J679" s="188"/>
      <c r="K679" s="190">
        <v>53.152000000000001</v>
      </c>
      <c r="L679" s="188"/>
      <c r="M679" s="188"/>
      <c r="N679" s="188"/>
      <c r="O679" s="188"/>
      <c r="P679" s="188"/>
      <c r="Q679" s="188"/>
      <c r="R679" s="191"/>
      <c r="T679" s="192"/>
      <c r="U679" s="188"/>
      <c r="V679" s="188"/>
      <c r="W679" s="188"/>
      <c r="X679" s="188"/>
      <c r="Y679" s="188"/>
      <c r="Z679" s="188"/>
      <c r="AA679" s="193"/>
      <c r="AT679" s="194" t="s">
        <v>204</v>
      </c>
      <c r="AU679" s="194" t="s">
        <v>112</v>
      </c>
      <c r="AV679" s="12" t="s">
        <v>197</v>
      </c>
      <c r="AW679" s="12" t="s">
        <v>42</v>
      </c>
      <c r="AX679" s="12" t="s">
        <v>23</v>
      </c>
      <c r="AY679" s="194" t="s">
        <v>149</v>
      </c>
    </row>
    <row r="680" spans="2:65" s="1" customFormat="1" ht="31.5" customHeight="1" x14ac:dyDescent="0.3">
      <c r="B680" s="33"/>
      <c r="C680" s="164" t="s">
        <v>897</v>
      </c>
      <c r="D680" s="164" t="s">
        <v>150</v>
      </c>
      <c r="E680" s="165" t="s">
        <v>898</v>
      </c>
      <c r="F680" s="253" t="s">
        <v>899</v>
      </c>
      <c r="G680" s="254"/>
      <c r="H680" s="254"/>
      <c r="I680" s="254"/>
      <c r="J680" s="166" t="s">
        <v>201</v>
      </c>
      <c r="K680" s="167">
        <v>11.689</v>
      </c>
      <c r="L680" s="255">
        <v>0</v>
      </c>
      <c r="M680" s="254"/>
      <c r="N680" s="256">
        <f>ROUND(L680*K680,2)</f>
        <v>0</v>
      </c>
      <c r="O680" s="254"/>
      <c r="P680" s="254"/>
      <c r="Q680" s="254"/>
      <c r="R680" s="35"/>
      <c r="T680" s="168" t="s">
        <v>21</v>
      </c>
      <c r="U680" s="42" t="s">
        <v>50</v>
      </c>
      <c r="V680" s="34"/>
      <c r="W680" s="169">
        <f>V680*K680</f>
        <v>0</v>
      </c>
      <c r="X680" s="169">
        <v>2.2563399999999998</v>
      </c>
      <c r="Y680" s="169">
        <f>X680*K680</f>
        <v>26.374358259999998</v>
      </c>
      <c r="Z680" s="169">
        <v>0</v>
      </c>
      <c r="AA680" s="170">
        <f>Z680*K680</f>
        <v>0</v>
      </c>
      <c r="AR680" s="16" t="s">
        <v>197</v>
      </c>
      <c r="AT680" s="16" t="s">
        <v>150</v>
      </c>
      <c r="AU680" s="16" t="s">
        <v>112</v>
      </c>
      <c r="AY680" s="16" t="s">
        <v>149</v>
      </c>
      <c r="BE680" s="108">
        <f>IF(U680="základní",N680,0)</f>
        <v>0</v>
      </c>
      <c r="BF680" s="108">
        <f>IF(U680="snížená",N680,0)</f>
        <v>0</v>
      </c>
      <c r="BG680" s="108">
        <f>IF(U680="zákl. přenesená",N680,0)</f>
        <v>0</v>
      </c>
      <c r="BH680" s="108">
        <f>IF(U680="sníž. přenesená",N680,0)</f>
        <v>0</v>
      </c>
      <c r="BI680" s="108">
        <f>IF(U680="nulová",N680,0)</f>
        <v>0</v>
      </c>
      <c r="BJ680" s="16" t="s">
        <v>23</v>
      </c>
      <c r="BK680" s="108">
        <f>ROUND(L680*K680,2)</f>
        <v>0</v>
      </c>
      <c r="BL680" s="16" t="s">
        <v>197</v>
      </c>
      <c r="BM680" s="16" t="s">
        <v>900</v>
      </c>
    </row>
    <row r="681" spans="2:65" s="10" customFormat="1" ht="22.5" customHeight="1" x14ac:dyDescent="0.3">
      <c r="B681" s="171"/>
      <c r="C681" s="172"/>
      <c r="D681" s="172"/>
      <c r="E681" s="173" t="s">
        <v>21</v>
      </c>
      <c r="F681" s="287" t="s">
        <v>351</v>
      </c>
      <c r="G681" s="284"/>
      <c r="H681" s="284"/>
      <c r="I681" s="284"/>
      <c r="J681" s="172"/>
      <c r="K681" s="174" t="s">
        <v>21</v>
      </c>
      <c r="L681" s="172"/>
      <c r="M681" s="172"/>
      <c r="N681" s="172"/>
      <c r="O681" s="172"/>
      <c r="P681" s="172"/>
      <c r="Q681" s="172"/>
      <c r="R681" s="175"/>
      <c r="T681" s="176"/>
      <c r="U681" s="172"/>
      <c r="V681" s="172"/>
      <c r="W681" s="172"/>
      <c r="X681" s="172"/>
      <c r="Y681" s="172"/>
      <c r="Z681" s="172"/>
      <c r="AA681" s="177"/>
      <c r="AT681" s="178" t="s">
        <v>204</v>
      </c>
      <c r="AU681" s="178" t="s">
        <v>112</v>
      </c>
      <c r="AV681" s="10" t="s">
        <v>23</v>
      </c>
      <c r="AW681" s="10" t="s">
        <v>42</v>
      </c>
      <c r="AX681" s="10" t="s">
        <v>85</v>
      </c>
      <c r="AY681" s="178" t="s">
        <v>149</v>
      </c>
    </row>
    <row r="682" spans="2:65" s="11" customFormat="1" ht="22.5" customHeight="1" x14ac:dyDescent="0.3">
      <c r="B682" s="179"/>
      <c r="C682" s="180"/>
      <c r="D682" s="180"/>
      <c r="E682" s="181" t="s">
        <v>21</v>
      </c>
      <c r="F682" s="281" t="s">
        <v>901</v>
      </c>
      <c r="G682" s="282"/>
      <c r="H682" s="282"/>
      <c r="I682" s="282"/>
      <c r="J682" s="180"/>
      <c r="K682" s="182">
        <v>11.689</v>
      </c>
      <c r="L682" s="180"/>
      <c r="M682" s="180"/>
      <c r="N682" s="180"/>
      <c r="O682" s="180"/>
      <c r="P682" s="180"/>
      <c r="Q682" s="180"/>
      <c r="R682" s="183"/>
      <c r="T682" s="184"/>
      <c r="U682" s="180"/>
      <c r="V682" s="180"/>
      <c r="W682" s="180"/>
      <c r="X682" s="180"/>
      <c r="Y682" s="180"/>
      <c r="Z682" s="180"/>
      <c r="AA682" s="185"/>
      <c r="AT682" s="186" t="s">
        <v>204</v>
      </c>
      <c r="AU682" s="186" t="s">
        <v>112</v>
      </c>
      <c r="AV682" s="11" t="s">
        <v>112</v>
      </c>
      <c r="AW682" s="11" t="s">
        <v>42</v>
      </c>
      <c r="AX682" s="11" t="s">
        <v>85</v>
      </c>
      <c r="AY682" s="186" t="s">
        <v>149</v>
      </c>
    </row>
    <row r="683" spans="2:65" s="12" customFormat="1" ht="22.5" customHeight="1" x14ac:dyDescent="0.3">
      <c r="B683" s="187"/>
      <c r="C683" s="188"/>
      <c r="D683" s="188"/>
      <c r="E683" s="189" t="s">
        <v>21</v>
      </c>
      <c r="F683" s="285" t="s">
        <v>211</v>
      </c>
      <c r="G683" s="286"/>
      <c r="H683" s="286"/>
      <c r="I683" s="286"/>
      <c r="J683" s="188"/>
      <c r="K683" s="190">
        <v>11.689</v>
      </c>
      <c r="L683" s="188"/>
      <c r="M683" s="188"/>
      <c r="N683" s="188"/>
      <c r="O683" s="188"/>
      <c r="P683" s="188"/>
      <c r="Q683" s="188"/>
      <c r="R683" s="191"/>
      <c r="T683" s="192"/>
      <c r="U683" s="188"/>
      <c r="V683" s="188"/>
      <c r="W683" s="188"/>
      <c r="X683" s="188"/>
      <c r="Y683" s="188"/>
      <c r="Z683" s="188"/>
      <c r="AA683" s="193"/>
      <c r="AT683" s="194" t="s">
        <v>204</v>
      </c>
      <c r="AU683" s="194" t="s">
        <v>112</v>
      </c>
      <c r="AV683" s="12" t="s">
        <v>197</v>
      </c>
      <c r="AW683" s="12" t="s">
        <v>42</v>
      </c>
      <c r="AX683" s="12" t="s">
        <v>23</v>
      </c>
      <c r="AY683" s="194" t="s">
        <v>149</v>
      </c>
    </row>
    <row r="684" spans="2:65" s="1" customFormat="1" ht="31.5" customHeight="1" x14ac:dyDescent="0.3">
      <c r="B684" s="33"/>
      <c r="C684" s="164" t="s">
        <v>902</v>
      </c>
      <c r="D684" s="164" t="s">
        <v>150</v>
      </c>
      <c r="E684" s="165" t="s">
        <v>903</v>
      </c>
      <c r="F684" s="253" t="s">
        <v>904</v>
      </c>
      <c r="G684" s="254"/>
      <c r="H684" s="254"/>
      <c r="I684" s="254"/>
      <c r="J684" s="166" t="s">
        <v>201</v>
      </c>
      <c r="K684" s="167">
        <v>11.689</v>
      </c>
      <c r="L684" s="255">
        <v>0</v>
      </c>
      <c r="M684" s="254"/>
      <c r="N684" s="256">
        <f>ROUND(L684*K684,2)</f>
        <v>0</v>
      </c>
      <c r="O684" s="254"/>
      <c r="P684" s="254"/>
      <c r="Q684" s="254"/>
      <c r="R684" s="35"/>
      <c r="T684" s="168" t="s">
        <v>21</v>
      </c>
      <c r="U684" s="42" t="s">
        <v>50</v>
      </c>
      <c r="V684" s="34"/>
      <c r="W684" s="169">
        <f>V684*K684</f>
        <v>0</v>
      </c>
      <c r="X684" s="169">
        <v>0</v>
      </c>
      <c r="Y684" s="169">
        <f>X684*K684</f>
        <v>0</v>
      </c>
      <c r="Z684" s="169">
        <v>0</v>
      </c>
      <c r="AA684" s="170">
        <f>Z684*K684</f>
        <v>0</v>
      </c>
      <c r="AR684" s="16" t="s">
        <v>197</v>
      </c>
      <c r="AT684" s="16" t="s">
        <v>150</v>
      </c>
      <c r="AU684" s="16" t="s">
        <v>112</v>
      </c>
      <c r="AY684" s="16" t="s">
        <v>149</v>
      </c>
      <c r="BE684" s="108">
        <f>IF(U684="základní",N684,0)</f>
        <v>0</v>
      </c>
      <c r="BF684" s="108">
        <f>IF(U684="snížená",N684,0)</f>
        <v>0</v>
      </c>
      <c r="BG684" s="108">
        <f>IF(U684="zákl. přenesená",N684,0)</f>
        <v>0</v>
      </c>
      <c r="BH684" s="108">
        <f>IF(U684="sníž. přenesená",N684,0)</f>
        <v>0</v>
      </c>
      <c r="BI684" s="108">
        <f>IF(U684="nulová",N684,0)</f>
        <v>0</v>
      </c>
      <c r="BJ684" s="16" t="s">
        <v>23</v>
      </c>
      <c r="BK684" s="108">
        <f>ROUND(L684*K684,2)</f>
        <v>0</v>
      </c>
      <c r="BL684" s="16" t="s">
        <v>197</v>
      </c>
      <c r="BM684" s="16" t="s">
        <v>905</v>
      </c>
    </row>
    <row r="685" spans="2:65" s="1" customFormat="1" ht="22.5" customHeight="1" x14ac:dyDescent="0.3">
      <c r="B685" s="33"/>
      <c r="C685" s="164" t="s">
        <v>29</v>
      </c>
      <c r="D685" s="164" t="s">
        <v>150</v>
      </c>
      <c r="E685" s="165" t="s">
        <v>906</v>
      </c>
      <c r="F685" s="253" t="s">
        <v>907</v>
      </c>
      <c r="G685" s="254"/>
      <c r="H685" s="254"/>
      <c r="I685" s="254"/>
      <c r="J685" s="166" t="s">
        <v>230</v>
      </c>
      <c r="K685" s="167">
        <v>0.57899999999999996</v>
      </c>
      <c r="L685" s="255">
        <v>0</v>
      </c>
      <c r="M685" s="254"/>
      <c r="N685" s="256">
        <f>ROUND(L685*K685,2)</f>
        <v>0</v>
      </c>
      <c r="O685" s="254"/>
      <c r="P685" s="254"/>
      <c r="Q685" s="254"/>
      <c r="R685" s="35"/>
      <c r="T685" s="168" t="s">
        <v>21</v>
      </c>
      <c r="U685" s="42" t="s">
        <v>50</v>
      </c>
      <c r="V685" s="34"/>
      <c r="W685" s="169">
        <f>V685*K685</f>
        <v>0</v>
      </c>
      <c r="X685" s="169">
        <v>1.0530600000000001</v>
      </c>
      <c r="Y685" s="169">
        <f>X685*K685</f>
        <v>0.60972174000000001</v>
      </c>
      <c r="Z685" s="169">
        <v>0</v>
      </c>
      <c r="AA685" s="170">
        <f>Z685*K685</f>
        <v>0</v>
      </c>
      <c r="AR685" s="16" t="s">
        <v>197</v>
      </c>
      <c r="AT685" s="16" t="s">
        <v>150</v>
      </c>
      <c r="AU685" s="16" t="s">
        <v>112</v>
      </c>
      <c r="AY685" s="16" t="s">
        <v>149</v>
      </c>
      <c r="BE685" s="108">
        <f>IF(U685="základní",N685,0)</f>
        <v>0</v>
      </c>
      <c r="BF685" s="108">
        <f>IF(U685="snížená",N685,0)</f>
        <v>0</v>
      </c>
      <c r="BG685" s="108">
        <f>IF(U685="zákl. přenesená",N685,0)</f>
        <v>0</v>
      </c>
      <c r="BH685" s="108">
        <f>IF(U685="sníž. přenesená",N685,0)</f>
        <v>0</v>
      </c>
      <c r="BI685" s="108">
        <f>IF(U685="nulová",N685,0)</f>
        <v>0</v>
      </c>
      <c r="BJ685" s="16" t="s">
        <v>23</v>
      </c>
      <c r="BK685" s="108">
        <f>ROUND(L685*K685,2)</f>
        <v>0</v>
      </c>
      <c r="BL685" s="16" t="s">
        <v>197</v>
      </c>
      <c r="BM685" s="16" t="s">
        <v>908</v>
      </c>
    </row>
    <row r="686" spans="2:65" s="10" customFormat="1" ht="22.5" customHeight="1" x14ac:dyDescent="0.3">
      <c r="B686" s="171"/>
      <c r="C686" s="172"/>
      <c r="D686" s="172"/>
      <c r="E686" s="173" t="s">
        <v>21</v>
      </c>
      <c r="F686" s="287" t="s">
        <v>351</v>
      </c>
      <c r="G686" s="284"/>
      <c r="H686" s="284"/>
      <c r="I686" s="284"/>
      <c r="J686" s="172"/>
      <c r="K686" s="174" t="s">
        <v>21</v>
      </c>
      <c r="L686" s="172"/>
      <c r="M686" s="172"/>
      <c r="N686" s="172"/>
      <c r="O686" s="172"/>
      <c r="P686" s="172"/>
      <c r="Q686" s="172"/>
      <c r="R686" s="175"/>
      <c r="T686" s="176"/>
      <c r="U686" s="172"/>
      <c r="V686" s="172"/>
      <c r="W686" s="172"/>
      <c r="X686" s="172"/>
      <c r="Y686" s="172"/>
      <c r="Z686" s="172"/>
      <c r="AA686" s="177"/>
      <c r="AT686" s="178" t="s">
        <v>204</v>
      </c>
      <c r="AU686" s="178" t="s">
        <v>112</v>
      </c>
      <c r="AV686" s="10" t="s">
        <v>23</v>
      </c>
      <c r="AW686" s="10" t="s">
        <v>42</v>
      </c>
      <c r="AX686" s="10" t="s">
        <v>85</v>
      </c>
      <c r="AY686" s="178" t="s">
        <v>149</v>
      </c>
    </row>
    <row r="687" spans="2:65" s="11" customFormat="1" ht="22.5" customHeight="1" x14ac:dyDescent="0.3">
      <c r="B687" s="179"/>
      <c r="C687" s="180"/>
      <c r="D687" s="180"/>
      <c r="E687" s="181" t="s">
        <v>21</v>
      </c>
      <c r="F687" s="281" t="s">
        <v>909</v>
      </c>
      <c r="G687" s="282"/>
      <c r="H687" s="282"/>
      <c r="I687" s="282"/>
      <c r="J687" s="180"/>
      <c r="K687" s="182">
        <v>0.57899999999999996</v>
      </c>
      <c r="L687" s="180"/>
      <c r="M687" s="180"/>
      <c r="N687" s="180"/>
      <c r="O687" s="180"/>
      <c r="P687" s="180"/>
      <c r="Q687" s="180"/>
      <c r="R687" s="183"/>
      <c r="T687" s="184"/>
      <c r="U687" s="180"/>
      <c r="V687" s="180"/>
      <c r="W687" s="180"/>
      <c r="X687" s="180"/>
      <c r="Y687" s="180"/>
      <c r="Z687" s="180"/>
      <c r="AA687" s="185"/>
      <c r="AT687" s="186" t="s">
        <v>204</v>
      </c>
      <c r="AU687" s="186" t="s">
        <v>112</v>
      </c>
      <c r="AV687" s="11" t="s">
        <v>112</v>
      </c>
      <c r="AW687" s="11" t="s">
        <v>42</v>
      </c>
      <c r="AX687" s="11" t="s">
        <v>85</v>
      </c>
      <c r="AY687" s="186" t="s">
        <v>149</v>
      </c>
    </row>
    <row r="688" spans="2:65" s="12" customFormat="1" ht="22.5" customHeight="1" x14ac:dyDescent="0.3">
      <c r="B688" s="187"/>
      <c r="C688" s="188"/>
      <c r="D688" s="188"/>
      <c r="E688" s="189" t="s">
        <v>21</v>
      </c>
      <c r="F688" s="285" t="s">
        <v>211</v>
      </c>
      <c r="G688" s="286"/>
      <c r="H688" s="286"/>
      <c r="I688" s="286"/>
      <c r="J688" s="188"/>
      <c r="K688" s="190">
        <v>0.57899999999999996</v>
      </c>
      <c r="L688" s="188"/>
      <c r="M688" s="188"/>
      <c r="N688" s="188"/>
      <c r="O688" s="188"/>
      <c r="P688" s="188"/>
      <c r="Q688" s="188"/>
      <c r="R688" s="191"/>
      <c r="T688" s="192"/>
      <c r="U688" s="188"/>
      <c r="V688" s="188"/>
      <c r="W688" s="188"/>
      <c r="X688" s="188"/>
      <c r="Y688" s="188"/>
      <c r="Z688" s="188"/>
      <c r="AA688" s="193"/>
      <c r="AT688" s="194" t="s">
        <v>204</v>
      </c>
      <c r="AU688" s="194" t="s">
        <v>112</v>
      </c>
      <c r="AV688" s="12" t="s">
        <v>197</v>
      </c>
      <c r="AW688" s="12" t="s">
        <v>42</v>
      </c>
      <c r="AX688" s="12" t="s">
        <v>23</v>
      </c>
      <c r="AY688" s="194" t="s">
        <v>149</v>
      </c>
    </row>
    <row r="689" spans="2:65" s="1" customFormat="1" ht="31.5" customHeight="1" x14ac:dyDescent="0.3">
      <c r="B689" s="33"/>
      <c r="C689" s="164" t="s">
        <v>910</v>
      </c>
      <c r="D689" s="164" t="s">
        <v>150</v>
      </c>
      <c r="E689" s="165" t="s">
        <v>911</v>
      </c>
      <c r="F689" s="253" t="s">
        <v>912</v>
      </c>
      <c r="G689" s="254"/>
      <c r="H689" s="254"/>
      <c r="I689" s="254"/>
      <c r="J689" s="166" t="s">
        <v>274</v>
      </c>
      <c r="K689" s="167">
        <v>388.02</v>
      </c>
      <c r="L689" s="255">
        <v>0</v>
      </c>
      <c r="M689" s="254"/>
      <c r="N689" s="256">
        <f>ROUND(L689*K689,2)</f>
        <v>0</v>
      </c>
      <c r="O689" s="254"/>
      <c r="P689" s="254"/>
      <c r="Q689" s="254"/>
      <c r="R689" s="35"/>
      <c r="T689" s="168" t="s">
        <v>21</v>
      </c>
      <c r="U689" s="42" t="s">
        <v>50</v>
      </c>
      <c r="V689" s="34"/>
      <c r="W689" s="169">
        <f>V689*K689</f>
        <v>0</v>
      </c>
      <c r="X689" s="169">
        <v>9.4500000000000001E-2</v>
      </c>
      <c r="Y689" s="169">
        <f>X689*K689</f>
        <v>36.66789</v>
      </c>
      <c r="Z689" s="169">
        <v>0</v>
      </c>
      <c r="AA689" s="170">
        <f>Z689*K689</f>
        <v>0</v>
      </c>
      <c r="AR689" s="16" t="s">
        <v>197</v>
      </c>
      <c r="AT689" s="16" t="s">
        <v>150</v>
      </c>
      <c r="AU689" s="16" t="s">
        <v>112</v>
      </c>
      <c r="AY689" s="16" t="s">
        <v>149</v>
      </c>
      <c r="BE689" s="108">
        <f>IF(U689="základní",N689,0)</f>
        <v>0</v>
      </c>
      <c r="BF689" s="108">
        <f>IF(U689="snížená",N689,0)</f>
        <v>0</v>
      </c>
      <c r="BG689" s="108">
        <f>IF(U689="zákl. přenesená",N689,0)</f>
        <v>0</v>
      </c>
      <c r="BH689" s="108">
        <f>IF(U689="sníž. přenesená",N689,0)</f>
        <v>0</v>
      </c>
      <c r="BI689" s="108">
        <f>IF(U689="nulová",N689,0)</f>
        <v>0</v>
      </c>
      <c r="BJ689" s="16" t="s">
        <v>23</v>
      </c>
      <c r="BK689" s="108">
        <f>ROUND(L689*K689,2)</f>
        <v>0</v>
      </c>
      <c r="BL689" s="16" t="s">
        <v>197</v>
      </c>
      <c r="BM689" s="16" t="s">
        <v>913</v>
      </c>
    </row>
    <row r="690" spans="2:65" s="10" customFormat="1" ht="22.5" customHeight="1" x14ac:dyDescent="0.3">
      <c r="B690" s="171"/>
      <c r="C690" s="172"/>
      <c r="D690" s="172"/>
      <c r="E690" s="173" t="s">
        <v>21</v>
      </c>
      <c r="F690" s="287" t="s">
        <v>351</v>
      </c>
      <c r="G690" s="284"/>
      <c r="H690" s="284"/>
      <c r="I690" s="284"/>
      <c r="J690" s="172"/>
      <c r="K690" s="174" t="s">
        <v>21</v>
      </c>
      <c r="L690" s="172"/>
      <c r="M690" s="172"/>
      <c r="N690" s="172"/>
      <c r="O690" s="172"/>
      <c r="P690" s="172"/>
      <c r="Q690" s="172"/>
      <c r="R690" s="175"/>
      <c r="T690" s="176"/>
      <c r="U690" s="172"/>
      <c r="V690" s="172"/>
      <c r="W690" s="172"/>
      <c r="X690" s="172"/>
      <c r="Y690" s="172"/>
      <c r="Z690" s="172"/>
      <c r="AA690" s="177"/>
      <c r="AT690" s="178" t="s">
        <v>204</v>
      </c>
      <c r="AU690" s="178" t="s">
        <v>112</v>
      </c>
      <c r="AV690" s="10" t="s">
        <v>23</v>
      </c>
      <c r="AW690" s="10" t="s">
        <v>42</v>
      </c>
      <c r="AX690" s="10" t="s">
        <v>85</v>
      </c>
      <c r="AY690" s="178" t="s">
        <v>149</v>
      </c>
    </row>
    <row r="691" spans="2:65" s="11" customFormat="1" ht="22.5" customHeight="1" x14ac:dyDescent="0.3">
      <c r="B691" s="179"/>
      <c r="C691" s="180"/>
      <c r="D691" s="180"/>
      <c r="E691" s="181" t="s">
        <v>21</v>
      </c>
      <c r="F691" s="281" t="s">
        <v>914</v>
      </c>
      <c r="G691" s="282"/>
      <c r="H691" s="282"/>
      <c r="I691" s="282"/>
      <c r="J691" s="180"/>
      <c r="K691" s="182">
        <v>116.89</v>
      </c>
      <c r="L691" s="180"/>
      <c r="M691" s="180"/>
      <c r="N691" s="180"/>
      <c r="O691" s="180"/>
      <c r="P691" s="180"/>
      <c r="Q691" s="180"/>
      <c r="R691" s="183"/>
      <c r="T691" s="184"/>
      <c r="U691" s="180"/>
      <c r="V691" s="180"/>
      <c r="W691" s="180"/>
      <c r="X691" s="180"/>
      <c r="Y691" s="180"/>
      <c r="Z691" s="180"/>
      <c r="AA691" s="185"/>
      <c r="AT691" s="186" t="s">
        <v>204</v>
      </c>
      <c r="AU691" s="186" t="s">
        <v>112</v>
      </c>
      <c r="AV691" s="11" t="s">
        <v>112</v>
      </c>
      <c r="AW691" s="11" t="s">
        <v>42</v>
      </c>
      <c r="AX691" s="11" t="s">
        <v>85</v>
      </c>
      <c r="AY691" s="186" t="s">
        <v>149</v>
      </c>
    </row>
    <row r="692" spans="2:65" s="10" customFormat="1" ht="22.5" customHeight="1" x14ac:dyDescent="0.3">
      <c r="B692" s="171"/>
      <c r="C692" s="172"/>
      <c r="D692" s="172"/>
      <c r="E692" s="173" t="s">
        <v>21</v>
      </c>
      <c r="F692" s="283" t="s">
        <v>266</v>
      </c>
      <c r="G692" s="284"/>
      <c r="H692" s="284"/>
      <c r="I692" s="284"/>
      <c r="J692" s="172"/>
      <c r="K692" s="174" t="s">
        <v>21</v>
      </c>
      <c r="L692" s="172"/>
      <c r="M692" s="172"/>
      <c r="N692" s="172"/>
      <c r="O692" s="172"/>
      <c r="P692" s="172"/>
      <c r="Q692" s="172"/>
      <c r="R692" s="175"/>
      <c r="T692" s="176"/>
      <c r="U692" s="172"/>
      <c r="V692" s="172"/>
      <c r="W692" s="172"/>
      <c r="X692" s="172"/>
      <c r="Y692" s="172"/>
      <c r="Z692" s="172"/>
      <c r="AA692" s="177"/>
      <c r="AT692" s="178" t="s">
        <v>204</v>
      </c>
      <c r="AU692" s="178" t="s">
        <v>112</v>
      </c>
      <c r="AV692" s="10" t="s">
        <v>23</v>
      </c>
      <c r="AW692" s="10" t="s">
        <v>42</v>
      </c>
      <c r="AX692" s="10" t="s">
        <v>85</v>
      </c>
      <c r="AY692" s="178" t="s">
        <v>149</v>
      </c>
    </row>
    <row r="693" spans="2:65" s="11" customFormat="1" ht="22.5" customHeight="1" x14ac:dyDescent="0.3">
      <c r="B693" s="179"/>
      <c r="C693" s="180"/>
      <c r="D693" s="180"/>
      <c r="E693" s="181" t="s">
        <v>21</v>
      </c>
      <c r="F693" s="281" t="s">
        <v>623</v>
      </c>
      <c r="G693" s="282"/>
      <c r="H693" s="282"/>
      <c r="I693" s="282"/>
      <c r="J693" s="180"/>
      <c r="K693" s="182">
        <v>131.19</v>
      </c>
      <c r="L693" s="180"/>
      <c r="M693" s="180"/>
      <c r="N693" s="180"/>
      <c r="O693" s="180"/>
      <c r="P693" s="180"/>
      <c r="Q693" s="180"/>
      <c r="R693" s="183"/>
      <c r="T693" s="184"/>
      <c r="U693" s="180"/>
      <c r="V693" s="180"/>
      <c r="W693" s="180"/>
      <c r="X693" s="180"/>
      <c r="Y693" s="180"/>
      <c r="Z693" s="180"/>
      <c r="AA693" s="185"/>
      <c r="AT693" s="186" t="s">
        <v>204</v>
      </c>
      <c r="AU693" s="186" t="s">
        <v>112</v>
      </c>
      <c r="AV693" s="11" t="s">
        <v>112</v>
      </c>
      <c r="AW693" s="11" t="s">
        <v>42</v>
      </c>
      <c r="AX693" s="11" t="s">
        <v>85</v>
      </c>
      <c r="AY693" s="186" t="s">
        <v>149</v>
      </c>
    </row>
    <row r="694" spans="2:65" s="10" customFormat="1" ht="22.5" customHeight="1" x14ac:dyDescent="0.3">
      <c r="B694" s="171"/>
      <c r="C694" s="172"/>
      <c r="D694" s="172"/>
      <c r="E694" s="173" t="s">
        <v>21</v>
      </c>
      <c r="F694" s="283" t="s">
        <v>427</v>
      </c>
      <c r="G694" s="284"/>
      <c r="H694" s="284"/>
      <c r="I694" s="284"/>
      <c r="J694" s="172"/>
      <c r="K694" s="174" t="s">
        <v>21</v>
      </c>
      <c r="L694" s="172"/>
      <c r="M694" s="172"/>
      <c r="N694" s="172"/>
      <c r="O694" s="172"/>
      <c r="P694" s="172"/>
      <c r="Q694" s="172"/>
      <c r="R694" s="175"/>
      <c r="T694" s="176"/>
      <c r="U694" s="172"/>
      <c r="V694" s="172"/>
      <c r="W694" s="172"/>
      <c r="X694" s="172"/>
      <c r="Y694" s="172"/>
      <c r="Z694" s="172"/>
      <c r="AA694" s="177"/>
      <c r="AT694" s="178" t="s">
        <v>204</v>
      </c>
      <c r="AU694" s="178" t="s">
        <v>112</v>
      </c>
      <c r="AV694" s="10" t="s">
        <v>23</v>
      </c>
      <c r="AW694" s="10" t="s">
        <v>42</v>
      </c>
      <c r="AX694" s="10" t="s">
        <v>85</v>
      </c>
      <c r="AY694" s="178" t="s">
        <v>149</v>
      </c>
    </row>
    <row r="695" spans="2:65" s="11" customFormat="1" ht="22.5" customHeight="1" x14ac:dyDescent="0.3">
      <c r="B695" s="179"/>
      <c r="C695" s="180"/>
      <c r="D695" s="180"/>
      <c r="E695" s="181" t="s">
        <v>21</v>
      </c>
      <c r="F695" s="281" t="s">
        <v>915</v>
      </c>
      <c r="G695" s="282"/>
      <c r="H695" s="282"/>
      <c r="I695" s="282"/>
      <c r="J695" s="180"/>
      <c r="K695" s="182">
        <v>139.94</v>
      </c>
      <c r="L695" s="180"/>
      <c r="M695" s="180"/>
      <c r="N695" s="180"/>
      <c r="O695" s="180"/>
      <c r="P695" s="180"/>
      <c r="Q695" s="180"/>
      <c r="R695" s="183"/>
      <c r="T695" s="184"/>
      <c r="U695" s="180"/>
      <c r="V695" s="180"/>
      <c r="W695" s="180"/>
      <c r="X695" s="180"/>
      <c r="Y695" s="180"/>
      <c r="Z695" s="180"/>
      <c r="AA695" s="185"/>
      <c r="AT695" s="186" t="s">
        <v>204</v>
      </c>
      <c r="AU695" s="186" t="s">
        <v>112</v>
      </c>
      <c r="AV695" s="11" t="s">
        <v>112</v>
      </c>
      <c r="AW695" s="11" t="s">
        <v>42</v>
      </c>
      <c r="AX695" s="11" t="s">
        <v>85</v>
      </c>
      <c r="AY695" s="186" t="s">
        <v>149</v>
      </c>
    </row>
    <row r="696" spans="2:65" s="12" customFormat="1" ht="22.5" customHeight="1" x14ac:dyDescent="0.3">
      <c r="B696" s="187"/>
      <c r="C696" s="188"/>
      <c r="D696" s="188"/>
      <c r="E696" s="189" t="s">
        <v>21</v>
      </c>
      <c r="F696" s="285" t="s">
        <v>211</v>
      </c>
      <c r="G696" s="286"/>
      <c r="H696" s="286"/>
      <c r="I696" s="286"/>
      <c r="J696" s="188"/>
      <c r="K696" s="190">
        <v>388.02</v>
      </c>
      <c r="L696" s="188"/>
      <c r="M696" s="188"/>
      <c r="N696" s="188"/>
      <c r="O696" s="188"/>
      <c r="P696" s="188"/>
      <c r="Q696" s="188"/>
      <c r="R696" s="191"/>
      <c r="T696" s="192"/>
      <c r="U696" s="188"/>
      <c r="V696" s="188"/>
      <c r="W696" s="188"/>
      <c r="X696" s="188"/>
      <c r="Y696" s="188"/>
      <c r="Z696" s="188"/>
      <c r="AA696" s="193"/>
      <c r="AT696" s="194" t="s">
        <v>204</v>
      </c>
      <c r="AU696" s="194" t="s">
        <v>112</v>
      </c>
      <c r="AV696" s="12" t="s">
        <v>197</v>
      </c>
      <c r="AW696" s="12" t="s">
        <v>42</v>
      </c>
      <c r="AX696" s="12" t="s">
        <v>23</v>
      </c>
      <c r="AY696" s="194" t="s">
        <v>149</v>
      </c>
    </row>
    <row r="697" spans="2:65" s="1" customFormat="1" ht="31.5" customHeight="1" x14ac:dyDescent="0.3">
      <c r="B697" s="33"/>
      <c r="C697" s="164" t="s">
        <v>916</v>
      </c>
      <c r="D697" s="164" t="s">
        <v>150</v>
      </c>
      <c r="E697" s="165" t="s">
        <v>917</v>
      </c>
      <c r="F697" s="253" t="s">
        <v>918</v>
      </c>
      <c r="G697" s="254"/>
      <c r="H697" s="254"/>
      <c r="I697" s="254"/>
      <c r="J697" s="166" t="s">
        <v>274</v>
      </c>
      <c r="K697" s="167">
        <v>26.393999999999998</v>
      </c>
      <c r="L697" s="255">
        <v>0</v>
      </c>
      <c r="M697" s="254"/>
      <c r="N697" s="256">
        <f>ROUND(L697*K697,2)</f>
        <v>0</v>
      </c>
      <c r="O697" s="254"/>
      <c r="P697" s="254"/>
      <c r="Q697" s="254"/>
      <c r="R697" s="35"/>
      <c r="T697" s="168" t="s">
        <v>21</v>
      </c>
      <c r="U697" s="42" t="s">
        <v>50</v>
      </c>
      <c r="V697" s="34"/>
      <c r="W697" s="169">
        <f>V697*K697</f>
        <v>0</v>
      </c>
      <c r="X697" s="169">
        <v>7.4260000000000007E-2</v>
      </c>
      <c r="Y697" s="169">
        <f>X697*K697</f>
        <v>1.96001844</v>
      </c>
      <c r="Z697" s="169">
        <v>0</v>
      </c>
      <c r="AA697" s="170">
        <f>Z697*K697</f>
        <v>0</v>
      </c>
      <c r="AR697" s="16" t="s">
        <v>197</v>
      </c>
      <c r="AT697" s="16" t="s">
        <v>150</v>
      </c>
      <c r="AU697" s="16" t="s">
        <v>112</v>
      </c>
      <c r="AY697" s="16" t="s">
        <v>149</v>
      </c>
      <c r="BE697" s="108">
        <f>IF(U697="základní",N697,0)</f>
        <v>0</v>
      </c>
      <c r="BF697" s="108">
        <f>IF(U697="snížená",N697,0)</f>
        <v>0</v>
      </c>
      <c r="BG697" s="108">
        <f>IF(U697="zákl. přenesená",N697,0)</f>
        <v>0</v>
      </c>
      <c r="BH697" s="108">
        <f>IF(U697="sníž. přenesená",N697,0)</f>
        <v>0</v>
      </c>
      <c r="BI697" s="108">
        <f>IF(U697="nulová",N697,0)</f>
        <v>0</v>
      </c>
      <c r="BJ697" s="16" t="s">
        <v>23</v>
      </c>
      <c r="BK697" s="108">
        <f>ROUND(L697*K697,2)</f>
        <v>0</v>
      </c>
      <c r="BL697" s="16" t="s">
        <v>197</v>
      </c>
      <c r="BM697" s="16" t="s">
        <v>919</v>
      </c>
    </row>
    <row r="698" spans="2:65" s="10" customFormat="1" ht="22.5" customHeight="1" x14ac:dyDescent="0.3">
      <c r="B698" s="171"/>
      <c r="C698" s="172"/>
      <c r="D698" s="172"/>
      <c r="E698" s="173" t="s">
        <v>21</v>
      </c>
      <c r="F698" s="287" t="s">
        <v>920</v>
      </c>
      <c r="G698" s="284"/>
      <c r="H698" s="284"/>
      <c r="I698" s="284"/>
      <c r="J698" s="172"/>
      <c r="K698" s="174" t="s">
        <v>21</v>
      </c>
      <c r="L698" s="172"/>
      <c r="M698" s="172"/>
      <c r="N698" s="172"/>
      <c r="O698" s="172"/>
      <c r="P698" s="172"/>
      <c r="Q698" s="172"/>
      <c r="R698" s="175"/>
      <c r="T698" s="176"/>
      <c r="U698" s="172"/>
      <c r="V698" s="172"/>
      <c r="W698" s="172"/>
      <c r="X698" s="172"/>
      <c r="Y698" s="172"/>
      <c r="Z698" s="172"/>
      <c r="AA698" s="177"/>
      <c r="AT698" s="178" t="s">
        <v>204</v>
      </c>
      <c r="AU698" s="178" t="s">
        <v>112</v>
      </c>
      <c r="AV698" s="10" t="s">
        <v>23</v>
      </c>
      <c r="AW698" s="10" t="s">
        <v>42</v>
      </c>
      <c r="AX698" s="10" t="s">
        <v>85</v>
      </c>
      <c r="AY698" s="178" t="s">
        <v>149</v>
      </c>
    </row>
    <row r="699" spans="2:65" s="11" customFormat="1" ht="31.5" customHeight="1" x14ac:dyDescent="0.3">
      <c r="B699" s="179"/>
      <c r="C699" s="180"/>
      <c r="D699" s="180"/>
      <c r="E699" s="181" t="s">
        <v>21</v>
      </c>
      <c r="F699" s="281" t="s">
        <v>921</v>
      </c>
      <c r="G699" s="282"/>
      <c r="H699" s="282"/>
      <c r="I699" s="282"/>
      <c r="J699" s="180"/>
      <c r="K699" s="182">
        <v>15.84</v>
      </c>
      <c r="L699" s="180"/>
      <c r="M699" s="180"/>
      <c r="N699" s="180"/>
      <c r="O699" s="180"/>
      <c r="P699" s="180"/>
      <c r="Q699" s="180"/>
      <c r="R699" s="183"/>
      <c r="T699" s="184"/>
      <c r="U699" s="180"/>
      <c r="V699" s="180"/>
      <c r="W699" s="180"/>
      <c r="X699" s="180"/>
      <c r="Y699" s="180"/>
      <c r="Z699" s="180"/>
      <c r="AA699" s="185"/>
      <c r="AT699" s="186" t="s">
        <v>204</v>
      </c>
      <c r="AU699" s="186" t="s">
        <v>112</v>
      </c>
      <c r="AV699" s="11" t="s">
        <v>112</v>
      </c>
      <c r="AW699" s="11" t="s">
        <v>42</v>
      </c>
      <c r="AX699" s="11" t="s">
        <v>85</v>
      </c>
      <c r="AY699" s="186" t="s">
        <v>149</v>
      </c>
    </row>
    <row r="700" spans="2:65" s="10" customFormat="1" ht="22.5" customHeight="1" x14ac:dyDescent="0.3">
      <c r="B700" s="171"/>
      <c r="C700" s="172"/>
      <c r="D700" s="172"/>
      <c r="E700" s="173" t="s">
        <v>21</v>
      </c>
      <c r="F700" s="283" t="s">
        <v>289</v>
      </c>
      <c r="G700" s="284"/>
      <c r="H700" s="284"/>
      <c r="I700" s="284"/>
      <c r="J700" s="172"/>
      <c r="K700" s="174" t="s">
        <v>21</v>
      </c>
      <c r="L700" s="172"/>
      <c r="M700" s="172"/>
      <c r="N700" s="172"/>
      <c r="O700" s="172"/>
      <c r="P700" s="172"/>
      <c r="Q700" s="172"/>
      <c r="R700" s="175"/>
      <c r="T700" s="176"/>
      <c r="U700" s="172"/>
      <c r="V700" s="172"/>
      <c r="W700" s="172"/>
      <c r="X700" s="172"/>
      <c r="Y700" s="172"/>
      <c r="Z700" s="172"/>
      <c r="AA700" s="177"/>
      <c r="AT700" s="178" t="s">
        <v>204</v>
      </c>
      <c r="AU700" s="178" t="s">
        <v>112</v>
      </c>
      <c r="AV700" s="10" t="s">
        <v>23</v>
      </c>
      <c r="AW700" s="10" t="s">
        <v>42</v>
      </c>
      <c r="AX700" s="10" t="s">
        <v>85</v>
      </c>
      <c r="AY700" s="178" t="s">
        <v>149</v>
      </c>
    </row>
    <row r="701" spans="2:65" s="11" customFormat="1" ht="22.5" customHeight="1" x14ac:dyDescent="0.3">
      <c r="B701" s="179"/>
      <c r="C701" s="180"/>
      <c r="D701" s="180"/>
      <c r="E701" s="181" t="s">
        <v>21</v>
      </c>
      <c r="F701" s="281" t="s">
        <v>922</v>
      </c>
      <c r="G701" s="282"/>
      <c r="H701" s="282"/>
      <c r="I701" s="282"/>
      <c r="J701" s="180"/>
      <c r="K701" s="182">
        <v>10.554</v>
      </c>
      <c r="L701" s="180"/>
      <c r="M701" s="180"/>
      <c r="N701" s="180"/>
      <c r="O701" s="180"/>
      <c r="P701" s="180"/>
      <c r="Q701" s="180"/>
      <c r="R701" s="183"/>
      <c r="T701" s="184"/>
      <c r="U701" s="180"/>
      <c r="V701" s="180"/>
      <c r="W701" s="180"/>
      <c r="X701" s="180"/>
      <c r="Y701" s="180"/>
      <c r="Z701" s="180"/>
      <c r="AA701" s="185"/>
      <c r="AT701" s="186" t="s">
        <v>204</v>
      </c>
      <c r="AU701" s="186" t="s">
        <v>112</v>
      </c>
      <c r="AV701" s="11" t="s">
        <v>112</v>
      </c>
      <c r="AW701" s="11" t="s">
        <v>42</v>
      </c>
      <c r="AX701" s="11" t="s">
        <v>85</v>
      </c>
      <c r="AY701" s="186" t="s">
        <v>149</v>
      </c>
    </row>
    <row r="702" spans="2:65" s="12" customFormat="1" ht="22.5" customHeight="1" x14ac:dyDescent="0.3">
      <c r="B702" s="187"/>
      <c r="C702" s="188"/>
      <c r="D702" s="188"/>
      <c r="E702" s="189" t="s">
        <v>21</v>
      </c>
      <c r="F702" s="285" t="s">
        <v>211</v>
      </c>
      <c r="G702" s="286"/>
      <c r="H702" s="286"/>
      <c r="I702" s="286"/>
      <c r="J702" s="188"/>
      <c r="K702" s="190">
        <v>26.393999999999998</v>
      </c>
      <c r="L702" s="188"/>
      <c r="M702" s="188"/>
      <c r="N702" s="188"/>
      <c r="O702" s="188"/>
      <c r="P702" s="188"/>
      <c r="Q702" s="188"/>
      <c r="R702" s="191"/>
      <c r="T702" s="192"/>
      <c r="U702" s="188"/>
      <c r="V702" s="188"/>
      <c r="W702" s="188"/>
      <c r="X702" s="188"/>
      <c r="Y702" s="188"/>
      <c r="Z702" s="188"/>
      <c r="AA702" s="193"/>
      <c r="AT702" s="194" t="s">
        <v>204</v>
      </c>
      <c r="AU702" s="194" t="s">
        <v>112</v>
      </c>
      <c r="AV702" s="12" t="s">
        <v>197</v>
      </c>
      <c r="AW702" s="12" t="s">
        <v>42</v>
      </c>
      <c r="AX702" s="12" t="s">
        <v>23</v>
      </c>
      <c r="AY702" s="194" t="s">
        <v>149</v>
      </c>
    </row>
    <row r="703" spans="2:65" s="1" customFormat="1" ht="22.5" customHeight="1" x14ac:dyDescent="0.3">
      <c r="B703" s="33"/>
      <c r="C703" s="164" t="s">
        <v>923</v>
      </c>
      <c r="D703" s="164" t="s">
        <v>150</v>
      </c>
      <c r="E703" s="165" t="s">
        <v>924</v>
      </c>
      <c r="F703" s="253" t="s">
        <v>925</v>
      </c>
      <c r="G703" s="254"/>
      <c r="H703" s="254"/>
      <c r="I703" s="254"/>
      <c r="J703" s="166" t="s">
        <v>274</v>
      </c>
      <c r="K703" s="167">
        <v>20.04</v>
      </c>
      <c r="L703" s="255">
        <v>0</v>
      </c>
      <c r="M703" s="254"/>
      <c r="N703" s="256">
        <f>ROUND(L703*K703,2)</f>
        <v>0</v>
      </c>
      <c r="O703" s="254"/>
      <c r="P703" s="254"/>
      <c r="Q703" s="254"/>
      <c r="R703" s="35"/>
      <c r="T703" s="168" t="s">
        <v>21</v>
      </c>
      <c r="U703" s="42" t="s">
        <v>50</v>
      </c>
      <c r="V703" s="34"/>
      <c r="W703" s="169">
        <f>V703*K703</f>
        <v>0</v>
      </c>
      <c r="X703" s="169">
        <v>0.27560000000000001</v>
      </c>
      <c r="Y703" s="169">
        <f>X703*K703</f>
        <v>5.5230240000000004</v>
      </c>
      <c r="Z703" s="169">
        <v>0</v>
      </c>
      <c r="AA703" s="170">
        <f>Z703*K703</f>
        <v>0</v>
      </c>
      <c r="AR703" s="16" t="s">
        <v>197</v>
      </c>
      <c r="AT703" s="16" t="s">
        <v>150</v>
      </c>
      <c r="AU703" s="16" t="s">
        <v>112</v>
      </c>
      <c r="AY703" s="16" t="s">
        <v>149</v>
      </c>
      <c r="BE703" s="108">
        <f>IF(U703="základní",N703,0)</f>
        <v>0</v>
      </c>
      <c r="BF703" s="108">
        <f>IF(U703="snížená",N703,0)</f>
        <v>0</v>
      </c>
      <c r="BG703" s="108">
        <f>IF(U703="zákl. přenesená",N703,0)</f>
        <v>0</v>
      </c>
      <c r="BH703" s="108">
        <f>IF(U703="sníž. přenesená",N703,0)</f>
        <v>0</v>
      </c>
      <c r="BI703" s="108">
        <f>IF(U703="nulová",N703,0)</f>
        <v>0</v>
      </c>
      <c r="BJ703" s="16" t="s">
        <v>23</v>
      </c>
      <c r="BK703" s="108">
        <f>ROUND(L703*K703,2)</f>
        <v>0</v>
      </c>
      <c r="BL703" s="16" t="s">
        <v>197</v>
      </c>
      <c r="BM703" s="16" t="s">
        <v>926</v>
      </c>
    </row>
    <row r="704" spans="2:65" s="10" customFormat="1" ht="22.5" customHeight="1" x14ac:dyDescent="0.3">
      <c r="B704" s="171"/>
      <c r="C704" s="172"/>
      <c r="D704" s="172"/>
      <c r="E704" s="173" t="s">
        <v>21</v>
      </c>
      <c r="F704" s="287" t="s">
        <v>241</v>
      </c>
      <c r="G704" s="284"/>
      <c r="H704" s="284"/>
      <c r="I704" s="284"/>
      <c r="J704" s="172"/>
      <c r="K704" s="174" t="s">
        <v>21</v>
      </c>
      <c r="L704" s="172"/>
      <c r="M704" s="172"/>
      <c r="N704" s="172"/>
      <c r="O704" s="172"/>
      <c r="P704" s="172"/>
      <c r="Q704" s="172"/>
      <c r="R704" s="175"/>
      <c r="T704" s="176"/>
      <c r="U704" s="172"/>
      <c r="V704" s="172"/>
      <c r="W704" s="172"/>
      <c r="X704" s="172"/>
      <c r="Y704" s="172"/>
      <c r="Z704" s="172"/>
      <c r="AA704" s="177"/>
      <c r="AT704" s="178" t="s">
        <v>204</v>
      </c>
      <c r="AU704" s="178" t="s">
        <v>112</v>
      </c>
      <c r="AV704" s="10" t="s">
        <v>23</v>
      </c>
      <c r="AW704" s="10" t="s">
        <v>42</v>
      </c>
      <c r="AX704" s="10" t="s">
        <v>85</v>
      </c>
      <c r="AY704" s="178" t="s">
        <v>149</v>
      </c>
    </row>
    <row r="705" spans="2:65" s="11" customFormat="1" ht="22.5" customHeight="1" x14ac:dyDescent="0.3">
      <c r="B705" s="179"/>
      <c r="C705" s="180"/>
      <c r="D705" s="180"/>
      <c r="E705" s="181" t="s">
        <v>21</v>
      </c>
      <c r="F705" s="281" t="s">
        <v>927</v>
      </c>
      <c r="G705" s="282"/>
      <c r="H705" s="282"/>
      <c r="I705" s="282"/>
      <c r="J705" s="180"/>
      <c r="K705" s="182">
        <v>3.3</v>
      </c>
      <c r="L705" s="180"/>
      <c r="M705" s="180"/>
      <c r="N705" s="180"/>
      <c r="O705" s="180"/>
      <c r="P705" s="180"/>
      <c r="Q705" s="180"/>
      <c r="R705" s="183"/>
      <c r="T705" s="184"/>
      <c r="U705" s="180"/>
      <c r="V705" s="180"/>
      <c r="W705" s="180"/>
      <c r="X705" s="180"/>
      <c r="Y705" s="180"/>
      <c r="Z705" s="180"/>
      <c r="AA705" s="185"/>
      <c r="AT705" s="186" t="s">
        <v>204</v>
      </c>
      <c r="AU705" s="186" t="s">
        <v>112</v>
      </c>
      <c r="AV705" s="11" t="s">
        <v>112</v>
      </c>
      <c r="AW705" s="11" t="s">
        <v>42</v>
      </c>
      <c r="AX705" s="11" t="s">
        <v>85</v>
      </c>
      <c r="AY705" s="186" t="s">
        <v>149</v>
      </c>
    </row>
    <row r="706" spans="2:65" s="11" customFormat="1" ht="22.5" customHeight="1" x14ac:dyDescent="0.3">
      <c r="B706" s="179"/>
      <c r="C706" s="180"/>
      <c r="D706" s="180"/>
      <c r="E706" s="181" t="s">
        <v>21</v>
      </c>
      <c r="F706" s="281" t="s">
        <v>928</v>
      </c>
      <c r="G706" s="282"/>
      <c r="H706" s="282"/>
      <c r="I706" s="282"/>
      <c r="J706" s="180"/>
      <c r="K706" s="182">
        <v>4.5599999999999996</v>
      </c>
      <c r="L706" s="180"/>
      <c r="M706" s="180"/>
      <c r="N706" s="180"/>
      <c r="O706" s="180"/>
      <c r="P706" s="180"/>
      <c r="Q706" s="180"/>
      <c r="R706" s="183"/>
      <c r="T706" s="184"/>
      <c r="U706" s="180"/>
      <c r="V706" s="180"/>
      <c r="W706" s="180"/>
      <c r="X706" s="180"/>
      <c r="Y706" s="180"/>
      <c r="Z706" s="180"/>
      <c r="AA706" s="185"/>
      <c r="AT706" s="186" t="s">
        <v>204</v>
      </c>
      <c r="AU706" s="186" t="s">
        <v>112</v>
      </c>
      <c r="AV706" s="11" t="s">
        <v>112</v>
      </c>
      <c r="AW706" s="11" t="s">
        <v>42</v>
      </c>
      <c r="AX706" s="11" t="s">
        <v>85</v>
      </c>
      <c r="AY706" s="186" t="s">
        <v>149</v>
      </c>
    </row>
    <row r="707" spans="2:65" s="11" customFormat="1" ht="22.5" customHeight="1" x14ac:dyDescent="0.3">
      <c r="B707" s="179"/>
      <c r="C707" s="180"/>
      <c r="D707" s="180"/>
      <c r="E707" s="181" t="s">
        <v>21</v>
      </c>
      <c r="F707" s="281" t="s">
        <v>929</v>
      </c>
      <c r="G707" s="282"/>
      <c r="H707" s="282"/>
      <c r="I707" s="282"/>
      <c r="J707" s="180"/>
      <c r="K707" s="182">
        <v>9.6</v>
      </c>
      <c r="L707" s="180"/>
      <c r="M707" s="180"/>
      <c r="N707" s="180"/>
      <c r="O707" s="180"/>
      <c r="P707" s="180"/>
      <c r="Q707" s="180"/>
      <c r="R707" s="183"/>
      <c r="T707" s="184"/>
      <c r="U707" s="180"/>
      <c r="V707" s="180"/>
      <c r="W707" s="180"/>
      <c r="X707" s="180"/>
      <c r="Y707" s="180"/>
      <c r="Z707" s="180"/>
      <c r="AA707" s="185"/>
      <c r="AT707" s="186" t="s">
        <v>204</v>
      </c>
      <c r="AU707" s="186" t="s">
        <v>112</v>
      </c>
      <c r="AV707" s="11" t="s">
        <v>112</v>
      </c>
      <c r="AW707" s="11" t="s">
        <v>42</v>
      </c>
      <c r="AX707" s="11" t="s">
        <v>85</v>
      </c>
      <c r="AY707" s="186" t="s">
        <v>149</v>
      </c>
    </row>
    <row r="708" spans="2:65" s="11" customFormat="1" ht="22.5" customHeight="1" x14ac:dyDescent="0.3">
      <c r="B708" s="179"/>
      <c r="C708" s="180"/>
      <c r="D708" s="180"/>
      <c r="E708" s="181" t="s">
        <v>21</v>
      </c>
      <c r="F708" s="281" t="s">
        <v>930</v>
      </c>
      <c r="G708" s="282"/>
      <c r="H708" s="282"/>
      <c r="I708" s="282"/>
      <c r="J708" s="180"/>
      <c r="K708" s="182">
        <v>2.58</v>
      </c>
      <c r="L708" s="180"/>
      <c r="M708" s="180"/>
      <c r="N708" s="180"/>
      <c r="O708" s="180"/>
      <c r="P708" s="180"/>
      <c r="Q708" s="180"/>
      <c r="R708" s="183"/>
      <c r="T708" s="184"/>
      <c r="U708" s="180"/>
      <c r="V708" s="180"/>
      <c r="W708" s="180"/>
      <c r="X708" s="180"/>
      <c r="Y708" s="180"/>
      <c r="Z708" s="180"/>
      <c r="AA708" s="185"/>
      <c r="AT708" s="186" t="s">
        <v>204</v>
      </c>
      <c r="AU708" s="186" t="s">
        <v>112</v>
      </c>
      <c r="AV708" s="11" t="s">
        <v>112</v>
      </c>
      <c r="AW708" s="11" t="s">
        <v>42</v>
      </c>
      <c r="AX708" s="11" t="s">
        <v>85</v>
      </c>
      <c r="AY708" s="186" t="s">
        <v>149</v>
      </c>
    </row>
    <row r="709" spans="2:65" s="12" customFormat="1" ht="22.5" customHeight="1" x14ac:dyDescent="0.3">
      <c r="B709" s="187"/>
      <c r="C709" s="188"/>
      <c r="D709" s="188"/>
      <c r="E709" s="189" t="s">
        <v>21</v>
      </c>
      <c r="F709" s="285" t="s">
        <v>211</v>
      </c>
      <c r="G709" s="286"/>
      <c r="H709" s="286"/>
      <c r="I709" s="286"/>
      <c r="J709" s="188"/>
      <c r="K709" s="190">
        <v>20.04</v>
      </c>
      <c r="L709" s="188"/>
      <c r="M709" s="188"/>
      <c r="N709" s="188"/>
      <c r="O709" s="188"/>
      <c r="P709" s="188"/>
      <c r="Q709" s="188"/>
      <c r="R709" s="191"/>
      <c r="T709" s="192"/>
      <c r="U709" s="188"/>
      <c r="V709" s="188"/>
      <c r="W709" s="188"/>
      <c r="X709" s="188"/>
      <c r="Y709" s="188"/>
      <c r="Z709" s="188"/>
      <c r="AA709" s="193"/>
      <c r="AT709" s="194" t="s">
        <v>204</v>
      </c>
      <c r="AU709" s="194" t="s">
        <v>112</v>
      </c>
      <c r="AV709" s="12" t="s">
        <v>197</v>
      </c>
      <c r="AW709" s="12" t="s">
        <v>42</v>
      </c>
      <c r="AX709" s="12" t="s">
        <v>23</v>
      </c>
      <c r="AY709" s="194" t="s">
        <v>149</v>
      </c>
    </row>
    <row r="710" spans="2:65" s="9" customFormat="1" ht="29.85" customHeight="1" x14ac:dyDescent="0.35">
      <c r="B710" s="153"/>
      <c r="C710" s="154"/>
      <c r="D710" s="163" t="s">
        <v>172</v>
      </c>
      <c r="E710" s="163"/>
      <c r="F710" s="163"/>
      <c r="G710" s="163"/>
      <c r="H710" s="163"/>
      <c r="I710" s="163"/>
      <c r="J710" s="163"/>
      <c r="K710" s="163"/>
      <c r="L710" s="163"/>
      <c r="M710" s="163"/>
      <c r="N710" s="261">
        <f>BK710</f>
        <v>0</v>
      </c>
      <c r="O710" s="262"/>
      <c r="P710" s="262"/>
      <c r="Q710" s="262"/>
      <c r="R710" s="156"/>
      <c r="T710" s="157"/>
      <c r="U710" s="154"/>
      <c r="V710" s="154"/>
      <c r="W710" s="158">
        <f>SUM(W711:W816)</f>
        <v>0</v>
      </c>
      <c r="X710" s="154"/>
      <c r="Y710" s="158">
        <f>SUM(Y711:Y816)</f>
        <v>4.67208E-2</v>
      </c>
      <c r="Z710" s="154"/>
      <c r="AA710" s="159">
        <f>SUM(AA711:AA816)</f>
        <v>140.9080151</v>
      </c>
      <c r="AR710" s="160" t="s">
        <v>23</v>
      </c>
      <c r="AT710" s="161" t="s">
        <v>84</v>
      </c>
      <c r="AU710" s="161" t="s">
        <v>23</v>
      </c>
      <c r="AY710" s="160" t="s">
        <v>149</v>
      </c>
      <c r="BK710" s="162">
        <f>SUM(BK711:BK816)</f>
        <v>0</v>
      </c>
    </row>
    <row r="711" spans="2:65" s="1" customFormat="1" ht="44.25" customHeight="1" x14ac:dyDescent="0.3">
      <c r="B711" s="33"/>
      <c r="C711" s="164" t="s">
        <v>931</v>
      </c>
      <c r="D711" s="164" t="s">
        <v>150</v>
      </c>
      <c r="E711" s="165" t="s">
        <v>932</v>
      </c>
      <c r="F711" s="253" t="s">
        <v>933</v>
      </c>
      <c r="G711" s="254"/>
      <c r="H711" s="254"/>
      <c r="I711" s="254"/>
      <c r="J711" s="166" t="s">
        <v>274</v>
      </c>
      <c r="K711" s="167">
        <v>680</v>
      </c>
      <c r="L711" s="255">
        <v>0</v>
      </c>
      <c r="M711" s="254"/>
      <c r="N711" s="256">
        <f>ROUND(L711*K711,2)</f>
        <v>0</v>
      </c>
      <c r="O711" s="254"/>
      <c r="P711" s="254"/>
      <c r="Q711" s="254"/>
      <c r="R711" s="35"/>
      <c r="T711" s="168" t="s">
        <v>21</v>
      </c>
      <c r="U711" s="42" t="s">
        <v>50</v>
      </c>
      <c r="V711" s="34"/>
      <c r="W711" s="169">
        <f>V711*K711</f>
        <v>0</v>
      </c>
      <c r="X711" s="169">
        <v>0</v>
      </c>
      <c r="Y711" s="169">
        <f>X711*K711</f>
        <v>0</v>
      </c>
      <c r="Z711" s="169">
        <v>0</v>
      </c>
      <c r="AA711" s="170">
        <f>Z711*K711</f>
        <v>0</v>
      </c>
      <c r="AR711" s="16" t="s">
        <v>197</v>
      </c>
      <c r="AT711" s="16" t="s">
        <v>150</v>
      </c>
      <c r="AU711" s="16" t="s">
        <v>112</v>
      </c>
      <c r="AY711" s="16" t="s">
        <v>149</v>
      </c>
      <c r="BE711" s="108">
        <f>IF(U711="základní",N711,0)</f>
        <v>0</v>
      </c>
      <c r="BF711" s="108">
        <f>IF(U711="snížená",N711,0)</f>
        <v>0</v>
      </c>
      <c r="BG711" s="108">
        <f>IF(U711="zákl. přenesená",N711,0)</f>
        <v>0</v>
      </c>
      <c r="BH711" s="108">
        <f>IF(U711="sníž. přenesená",N711,0)</f>
        <v>0</v>
      </c>
      <c r="BI711" s="108">
        <f>IF(U711="nulová",N711,0)</f>
        <v>0</v>
      </c>
      <c r="BJ711" s="16" t="s">
        <v>23</v>
      </c>
      <c r="BK711" s="108">
        <f>ROUND(L711*K711,2)</f>
        <v>0</v>
      </c>
      <c r="BL711" s="16" t="s">
        <v>197</v>
      </c>
      <c r="BM711" s="16" t="s">
        <v>934</v>
      </c>
    </row>
    <row r="712" spans="2:65" s="11" customFormat="1" ht="22.5" customHeight="1" x14ac:dyDescent="0.3">
      <c r="B712" s="179"/>
      <c r="C712" s="180"/>
      <c r="D712" s="180"/>
      <c r="E712" s="181" t="s">
        <v>21</v>
      </c>
      <c r="F712" s="292" t="s">
        <v>935</v>
      </c>
      <c r="G712" s="282"/>
      <c r="H712" s="282"/>
      <c r="I712" s="282"/>
      <c r="J712" s="180"/>
      <c r="K712" s="182">
        <v>680</v>
      </c>
      <c r="L712" s="180"/>
      <c r="M712" s="180"/>
      <c r="N712" s="180"/>
      <c r="O712" s="180"/>
      <c r="P712" s="180"/>
      <c r="Q712" s="180"/>
      <c r="R712" s="183"/>
      <c r="T712" s="184"/>
      <c r="U712" s="180"/>
      <c r="V712" s="180"/>
      <c r="W712" s="180"/>
      <c r="X712" s="180"/>
      <c r="Y712" s="180"/>
      <c r="Z712" s="180"/>
      <c r="AA712" s="185"/>
      <c r="AT712" s="186" t="s">
        <v>204</v>
      </c>
      <c r="AU712" s="186" t="s">
        <v>112</v>
      </c>
      <c r="AV712" s="11" t="s">
        <v>112</v>
      </c>
      <c r="AW712" s="11" t="s">
        <v>42</v>
      </c>
      <c r="AX712" s="11" t="s">
        <v>85</v>
      </c>
      <c r="AY712" s="186" t="s">
        <v>149</v>
      </c>
    </row>
    <row r="713" spans="2:65" s="12" customFormat="1" ht="22.5" customHeight="1" x14ac:dyDescent="0.3">
      <c r="B713" s="187"/>
      <c r="C713" s="188"/>
      <c r="D713" s="188"/>
      <c r="E713" s="189" t="s">
        <v>21</v>
      </c>
      <c r="F713" s="285" t="s">
        <v>211</v>
      </c>
      <c r="G713" s="286"/>
      <c r="H713" s="286"/>
      <c r="I713" s="286"/>
      <c r="J713" s="188"/>
      <c r="K713" s="190">
        <v>680</v>
      </c>
      <c r="L713" s="188"/>
      <c r="M713" s="188"/>
      <c r="N713" s="188"/>
      <c r="O713" s="188"/>
      <c r="P713" s="188"/>
      <c r="Q713" s="188"/>
      <c r="R713" s="191"/>
      <c r="T713" s="192"/>
      <c r="U713" s="188"/>
      <c r="V713" s="188"/>
      <c r="W713" s="188"/>
      <c r="X713" s="188"/>
      <c r="Y713" s="188"/>
      <c r="Z713" s="188"/>
      <c r="AA713" s="193"/>
      <c r="AT713" s="194" t="s">
        <v>204</v>
      </c>
      <c r="AU713" s="194" t="s">
        <v>112</v>
      </c>
      <c r="AV713" s="12" t="s">
        <v>197</v>
      </c>
      <c r="AW713" s="12" t="s">
        <v>42</v>
      </c>
      <c r="AX713" s="12" t="s">
        <v>23</v>
      </c>
      <c r="AY713" s="194" t="s">
        <v>149</v>
      </c>
    </row>
    <row r="714" spans="2:65" s="1" customFormat="1" ht="44.25" customHeight="1" x14ac:dyDescent="0.3">
      <c r="B714" s="33"/>
      <c r="C714" s="164" t="s">
        <v>936</v>
      </c>
      <c r="D714" s="164" t="s">
        <v>150</v>
      </c>
      <c r="E714" s="165" t="s">
        <v>937</v>
      </c>
      <c r="F714" s="253" t="s">
        <v>938</v>
      </c>
      <c r="G714" s="254"/>
      <c r="H714" s="254"/>
      <c r="I714" s="254"/>
      <c r="J714" s="166" t="s">
        <v>274</v>
      </c>
      <c r="K714" s="167">
        <v>61200</v>
      </c>
      <c r="L714" s="255">
        <v>0</v>
      </c>
      <c r="M714" s="254"/>
      <c r="N714" s="256">
        <f>ROUND(L714*K714,2)</f>
        <v>0</v>
      </c>
      <c r="O714" s="254"/>
      <c r="P714" s="254"/>
      <c r="Q714" s="254"/>
      <c r="R714" s="35"/>
      <c r="T714" s="168" t="s">
        <v>21</v>
      </c>
      <c r="U714" s="42" t="s">
        <v>50</v>
      </c>
      <c r="V714" s="34"/>
      <c r="W714" s="169">
        <f>V714*K714</f>
        <v>0</v>
      </c>
      <c r="X714" s="169">
        <v>0</v>
      </c>
      <c r="Y714" s="169">
        <f>X714*K714</f>
        <v>0</v>
      </c>
      <c r="Z714" s="169">
        <v>0</v>
      </c>
      <c r="AA714" s="170">
        <f>Z714*K714</f>
        <v>0</v>
      </c>
      <c r="AR714" s="16" t="s">
        <v>197</v>
      </c>
      <c r="AT714" s="16" t="s">
        <v>150</v>
      </c>
      <c r="AU714" s="16" t="s">
        <v>112</v>
      </c>
      <c r="AY714" s="16" t="s">
        <v>149</v>
      </c>
      <c r="BE714" s="108">
        <f>IF(U714="základní",N714,0)</f>
        <v>0</v>
      </c>
      <c r="BF714" s="108">
        <f>IF(U714="snížená",N714,0)</f>
        <v>0</v>
      </c>
      <c r="BG714" s="108">
        <f>IF(U714="zákl. přenesená",N714,0)</f>
        <v>0</v>
      </c>
      <c r="BH714" s="108">
        <f>IF(U714="sníž. přenesená",N714,0)</f>
        <v>0</v>
      </c>
      <c r="BI714" s="108">
        <f>IF(U714="nulová",N714,0)</f>
        <v>0</v>
      </c>
      <c r="BJ714" s="16" t="s">
        <v>23</v>
      </c>
      <c r="BK714" s="108">
        <f>ROUND(L714*K714,2)</f>
        <v>0</v>
      </c>
      <c r="BL714" s="16" t="s">
        <v>197</v>
      </c>
      <c r="BM714" s="16" t="s">
        <v>939</v>
      </c>
    </row>
    <row r="715" spans="2:65" s="11" customFormat="1" ht="22.5" customHeight="1" x14ac:dyDescent="0.3">
      <c r="B715" s="179"/>
      <c r="C715" s="180"/>
      <c r="D715" s="180"/>
      <c r="E715" s="181" t="s">
        <v>21</v>
      </c>
      <c r="F715" s="292" t="s">
        <v>940</v>
      </c>
      <c r="G715" s="282"/>
      <c r="H715" s="282"/>
      <c r="I715" s="282"/>
      <c r="J715" s="180"/>
      <c r="K715" s="182">
        <v>61200</v>
      </c>
      <c r="L715" s="180"/>
      <c r="M715" s="180"/>
      <c r="N715" s="180"/>
      <c r="O715" s="180"/>
      <c r="P715" s="180"/>
      <c r="Q715" s="180"/>
      <c r="R715" s="183"/>
      <c r="T715" s="184"/>
      <c r="U715" s="180"/>
      <c r="V715" s="180"/>
      <c r="W715" s="180"/>
      <c r="X715" s="180"/>
      <c r="Y715" s="180"/>
      <c r="Z715" s="180"/>
      <c r="AA715" s="185"/>
      <c r="AT715" s="186" t="s">
        <v>204</v>
      </c>
      <c r="AU715" s="186" t="s">
        <v>112</v>
      </c>
      <c r="AV715" s="11" t="s">
        <v>112</v>
      </c>
      <c r="AW715" s="11" t="s">
        <v>42</v>
      </c>
      <c r="AX715" s="11" t="s">
        <v>85</v>
      </c>
      <c r="AY715" s="186" t="s">
        <v>149</v>
      </c>
    </row>
    <row r="716" spans="2:65" s="12" customFormat="1" ht="22.5" customHeight="1" x14ac:dyDescent="0.3">
      <c r="B716" s="187"/>
      <c r="C716" s="188"/>
      <c r="D716" s="188"/>
      <c r="E716" s="189" t="s">
        <v>21</v>
      </c>
      <c r="F716" s="285" t="s">
        <v>211</v>
      </c>
      <c r="G716" s="286"/>
      <c r="H716" s="286"/>
      <c r="I716" s="286"/>
      <c r="J716" s="188"/>
      <c r="K716" s="190">
        <v>61200</v>
      </c>
      <c r="L716" s="188"/>
      <c r="M716" s="188"/>
      <c r="N716" s="188"/>
      <c r="O716" s="188"/>
      <c r="P716" s="188"/>
      <c r="Q716" s="188"/>
      <c r="R716" s="191"/>
      <c r="T716" s="192"/>
      <c r="U716" s="188"/>
      <c r="V716" s="188"/>
      <c r="W716" s="188"/>
      <c r="X716" s="188"/>
      <c r="Y716" s="188"/>
      <c r="Z716" s="188"/>
      <c r="AA716" s="193"/>
      <c r="AT716" s="194" t="s">
        <v>204</v>
      </c>
      <c r="AU716" s="194" t="s">
        <v>112</v>
      </c>
      <c r="AV716" s="12" t="s">
        <v>197</v>
      </c>
      <c r="AW716" s="12" t="s">
        <v>42</v>
      </c>
      <c r="AX716" s="12" t="s">
        <v>23</v>
      </c>
      <c r="AY716" s="194" t="s">
        <v>149</v>
      </c>
    </row>
    <row r="717" spans="2:65" s="1" customFormat="1" ht="44.25" customHeight="1" x14ac:dyDescent="0.3">
      <c r="B717" s="33"/>
      <c r="C717" s="164" t="s">
        <v>941</v>
      </c>
      <c r="D717" s="164" t="s">
        <v>150</v>
      </c>
      <c r="E717" s="165" t="s">
        <v>942</v>
      </c>
      <c r="F717" s="253" t="s">
        <v>943</v>
      </c>
      <c r="G717" s="254"/>
      <c r="H717" s="254"/>
      <c r="I717" s="254"/>
      <c r="J717" s="166" t="s">
        <v>274</v>
      </c>
      <c r="K717" s="167">
        <v>680</v>
      </c>
      <c r="L717" s="255">
        <v>0</v>
      </c>
      <c r="M717" s="254"/>
      <c r="N717" s="256">
        <f>ROUND(L717*K717,2)</f>
        <v>0</v>
      </c>
      <c r="O717" s="254"/>
      <c r="P717" s="254"/>
      <c r="Q717" s="254"/>
      <c r="R717" s="35"/>
      <c r="T717" s="168" t="s">
        <v>21</v>
      </c>
      <c r="U717" s="42" t="s">
        <v>50</v>
      </c>
      <c r="V717" s="34"/>
      <c r="W717" s="169">
        <f>V717*K717</f>
        <v>0</v>
      </c>
      <c r="X717" s="169">
        <v>0</v>
      </c>
      <c r="Y717" s="169">
        <f>X717*K717</f>
        <v>0</v>
      </c>
      <c r="Z717" s="169">
        <v>0</v>
      </c>
      <c r="AA717" s="170">
        <f>Z717*K717</f>
        <v>0</v>
      </c>
      <c r="AR717" s="16" t="s">
        <v>197</v>
      </c>
      <c r="AT717" s="16" t="s">
        <v>150</v>
      </c>
      <c r="AU717" s="16" t="s">
        <v>112</v>
      </c>
      <c r="AY717" s="16" t="s">
        <v>149</v>
      </c>
      <c r="BE717" s="108">
        <f>IF(U717="základní",N717,0)</f>
        <v>0</v>
      </c>
      <c r="BF717" s="108">
        <f>IF(U717="snížená",N717,0)</f>
        <v>0</v>
      </c>
      <c r="BG717" s="108">
        <f>IF(U717="zákl. přenesená",N717,0)</f>
        <v>0</v>
      </c>
      <c r="BH717" s="108">
        <f>IF(U717="sníž. přenesená",N717,0)</f>
        <v>0</v>
      </c>
      <c r="BI717" s="108">
        <f>IF(U717="nulová",N717,0)</f>
        <v>0</v>
      </c>
      <c r="BJ717" s="16" t="s">
        <v>23</v>
      </c>
      <c r="BK717" s="108">
        <f>ROUND(L717*K717,2)</f>
        <v>0</v>
      </c>
      <c r="BL717" s="16" t="s">
        <v>197</v>
      </c>
      <c r="BM717" s="16" t="s">
        <v>944</v>
      </c>
    </row>
    <row r="718" spans="2:65" s="1" customFormat="1" ht="44.25" customHeight="1" x14ac:dyDescent="0.3">
      <c r="B718" s="33"/>
      <c r="C718" s="164" t="s">
        <v>945</v>
      </c>
      <c r="D718" s="164" t="s">
        <v>150</v>
      </c>
      <c r="E718" s="165" t="s">
        <v>946</v>
      </c>
      <c r="F718" s="253" t="s">
        <v>947</v>
      </c>
      <c r="G718" s="254"/>
      <c r="H718" s="254"/>
      <c r="I718" s="254"/>
      <c r="J718" s="166" t="s">
        <v>274</v>
      </c>
      <c r="K718" s="167">
        <v>240</v>
      </c>
      <c r="L718" s="255">
        <v>0</v>
      </c>
      <c r="M718" s="254"/>
      <c r="N718" s="256">
        <f>ROUND(L718*K718,2)</f>
        <v>0</v>
      </c>
      <c r="O718" s="254"/>
      <c r="P718" s="254"/>
      <c r="Q718" s="254"/>
      <c r="R718" s="35"/>
      <c r="T718" s="168" t="s">
        <v>21</v>
      </c>
      <c r="U718" s="42" t="s">
        <v>50</v>
      </c>
      <c r="V718" s="34"/>
      <c r="W718" s="169">
        <f>V718*K718</f>
        <v>0</v>
      </c>
      <c r="X718" s="169">
        <v>1.2999999999999999E-4</v>
      </c>
      <c r="Y718" s="169">
        <f>X718*K718</f>
        <v>3.1199999999999999E-2</v>
      </c>
      <c r="Z718" s="169">
        <v>0</v>
      </c>
      <c r="AA718" s="170">
        <f>Z718*K718</f>
        <v>0</v>
      </c>
      <c r="AR718" s="16" t="s">
        <v>197</v>
      </c>
      <c r="AT718" s="16" t="s">
        <v>150</v>
      </c>
      <c r="AU718" s="16" t="s">
        <v>112</v>
      </c>
      <c r="AY718" s="16" t="s">
        <v>149</v>
      </c>
      <c r="BE718" s="108">
        <f>IF(U718="základní",N718,0)</f>
        <v>0</v>
      </c>
      <c r="BF718" s="108">
        <f>IF(U718="snížená",N718,0)</f>
        <v>0</v>
      </c>
      <c r="BG718" s="108">
        <f>IF(U718="zákl. přenesená",N718,0)</f>
        <v>0</v>
      </c>
      <c r="BH718" s="108">
        <f>IF(U718="sníž. přenesená",N718,0)</f>
        <v>0</v>
      </c>
      <c r="BI718" s="108">
        <f>IF(U718="nulová",N718,0)</f>
        <v>0</v>
      </c>
      <c r="BJ718" s="16" t="s">
        <v>23</v>
      </c>
      <c r="BK718" s="108">
        <f>ROUND(L718*K718,2)</f>
        <v>0</v>
      </c>
      <c r="BL718" s="16" t="s">
        <v>197</v>
      </c>
      <c r="BM718" s="16" t="s">
        <v>948</v>
      </c>
    </row>
    <row r="719" spans="2:65" s="11" customFormat="1" ht="22.5" customHeight="1" x14ac:dyDescent="0.3">
      <c r="B719" s="179"/>
      <c r="C719" s="180"/>
      <c r="D719" s="180"/>
      <c r="E719" s="181" t="s">
        <v>21</v>
      </c>
      <c r="F719" s="292" t="s">
        <v>949</v>
      </c>
      <c r="G719" s="282"/>
      <c r="H719" s="282"/>
      <c r="I719" s="282"/>
      <c r="J719" s="180"/>
      <c r="K719" s="182">
        <v>240</v>
      </c>
      <c r="L719" s="180"/>
      <c r="M719" s="180"/>
      <c r="N719" s="180"/>
      <c r="O719" s="180"/>
      <c r="P719" s="180"/>
      <c r="Q719" s="180"/>
      <c r="R719" s="183"/>
      <c r="T719" s="184"/>
      <c r="U719" s="180"/>
      <c r="V719" s="180"/>
      <c r="W719" s="180"/>
      <c r="X719" s="180"/>
      <c r="Y719" s="180"/>
      <c r="Z719" s="180"/>
      <c r="AA719" s="185"/>
      <c r="AT719" s="186" t="s">
        <v>204</v>
      </c>
      <c r="AU719" s="186" t="s">
        <v>112</v>
      </c>
      <c r="AV719" s="11" t="s">
        <v>112</v>
      </c>
      <c r="AW719" s="11" t="s">
        <v>42</v>
      </c>
      <c r="AX719" s="11" t="s">
        <v>85</v>
      </c>
      <c r="AY719" s="186" t="s">
        <v>149</v>
      </c>
    </row>
    <row r="720" spans="2:65" s="12" customFormat="1" ht="22.5" customHeight="1" x14ac:dyDescent="0.3">
      <c r="B720" s="187"/>
      <c r="C720" s="188"/>
      <c r="D720" s="188"/>
      <c r="E720" s="189" t="s">
        <v>21</v>
      </c>
      <c r="F720" s="285" t="s">
        <v>211</v>
      </c>
      <c r="G720" s="286"/>
      <c r="H720" s="286"/>
      <c r="I720" s="286"/>
      <c r="J720" s="188"/>
      <c r="K720" s="190">
        <v>240</v>
      </c>
      <c r="L720" s="188"/>
      <c r="M720" s="188"/>
      <c r="N720" s="188"/>
      <c r="O720" s="188"/>
      <c r="P720" s="188"/>
      <c r="Q720" s="188"/>
      <c r="R720" s="191"/>
      <c r="T720" s="192"/>
      <c r="U720" s="188"/>
      <c r="V720" s="188"/>
      <c r="W720" s="188"/>
      <c r="X720" s="188"/>
      <c r="Y720" s="188"/>
      <c r="Z720" s="188"/>
      <c r="AA720" s="193"/>
      <c r="AT720" s="194" t="s">
        <v>204</v>
      </c>
      <c r="AU720" s="194" t="s">
        <v>112</v>
      </c>
      <c r="AV720" s="12" t="s">
        <v>197</v>
      </c>
      <c r="AW720" s="12" t="s">
        <v>42</v>
      </c>
      <c r="AX720" s="12" t="s">
        <v>23</v>
      </c>
      <c r="AY720" s="194" t="s">
        <v>149</v>
      </c>
    </row>
    <row r="721" spans="2:65" s="1" customFormat="1" ht="31.5" customHeight="1" x14ac:dyDescent="0.3">
      <c r="B721" s="33"/>
      <c r="C721" s="164" t="s">
        <v>950</v>
      </c>
      <c r="D721" s="164" t="s">
        <v>150</v>
      </c>
      <c r="E721" s="165" t="s">
        <v>951</v>
      </c>
      <c r="F721" s="253" t="s">
        <v>952</v>
      </c>
      <c r="G721" s="254"/>
      <c r="H721" s="254"/>
      <c r="I721" s="254"/>
      <c r="J721" s="166" t="s">
        <v>274</v>
      </c>
      <c r="K721" s="167">
        <v>388.02</v>
      </c>
      <c r="L721" s="255">
        <v>0</v>
      </c>
      <c r="M721" s="254"/>
      <c r="N721" s="256">
        <f>ROUND(L721*K721,2)</f>
        <v>0</v>
      </c>
      <c r="O721" s="254"/>
      <c r="P721" s="254"/>
      <c r="Q721" s="254"/>
      <c r="R721" s="35"/>
      <c r="T721" s="168" t="s">
        <v>21</v>
      </c>
      <c r="U721" s="42" t="s">
        <v>50</v>
      </c>
      <c r="V721" s="34"/>
      <c r="W721" s="169">
        <f>V721*K721</f>
        <v>0</v>
      </c>
      <c r="X721" s="169">
        <v>4.0000000000000003E-5</v>
      </c>
      <c r="Y721" s="169">
        <f>X721*K721</f>
        <v>1.5520800000000001E-2</v>
      </c>
      <c r="Z721" s="169">
        <v>0</v>
      </c>
      <c r="AA721" s="170">
        <f>Z721*K721</f>
        <v>0</v>
      </c>
      <c r="AR721" s="16" t="s">
        <v>197</v>
      </c>
      <c r="AT721" s="16" t="s">
        <v>150</v>
      </c>
      <c r="AU721" s="16" t="s">
        <v>112</v>
      </c>
      <c r="AY721" s="16" t="s">
        <v>149</v>
      </c>
      <c r="BE721" s="108">
        <f>IF(U721="základní",N721,0)</f>
        <v>0</v>
      </c>
      <c r="BF721" s="108">
        <f>IF(U721="snížená",N721,0)</f>
        <v>0</v>
      </c>
      <c r="BG721" s="108">
        <f>IF(U721="zákl. přenesená",N721,0)</f>
        <v>0</v>
      </c>
      <c r="BH721" s="108">
        <f>IF(U721="sníž. přenesená",N721,0)</f>
        <v>0</v>
      </c>
      <c r="BI721" s="108">
        <f>IF(U721="nulová",N721,0)</f>
        <v>0</v>
      </c>
      <c r="BJ721" s="16" t="s">
        <v>23</v>
      </c>
      <c r="BK721" s="108">
        <f>ROUND(L721*K721,2)</f>
        <v>0</v>
      </c>
      <c r="BL721" s="16" t="s">
        <v>197</v>
      </c>
      <c r="BM721" s="16" t="s">
        <v>953</v>
      </c>
    </row>
    <row r="722" spans="2:65" s="11" customFormat="1" ht="22.5" customHeight="1" x14ac:dyDescent="0.3">
      <c r="B722" s="179"/>
      <c r="C722" s="180"/>
      <c r="D722" s="180"/>
      <c r="E722" s="181" t="s">
        <v>21</v>
      </c>
      <c r="F722" s="292" t="s">
        <v>954</v>
      </c>
      <c r="G722" s="282"/>
      <c r="H722" s="282"/>
      <c r="I722" s="282"/>
      <c r="J722" s="180"/>
      <c r="K722" s="182">
        <v>388.02</v>
      </c>
      <c r="L722" s="180"/>
      <c r="M722" s="180"/>
      <c r="N722" s="180"/>
      <c r="O722" s="180"/>
      <c r="P722" s="180"/>
      <c r="Q722" s="180"/>
      <c r="R722" s="183"/>
      <c r="T722" s="184"/>
      <c r="U722" s="180"/>
      <c r="V722" s="180"/>
      <c r="W722" s="180"/>
      <c r="X722" s="180"/>
      <c r="Y722" s="180"/>
      <c r="Z722" s="180"/>
      <c r="AA722" s="185"/>
      <c r="AT722" s="186" t="s">
        <v>204</v>
      </c>
      <c r="AU722" s="186" t="s">
        <v>112</v>
      </c>
      <c r="AV722" s="11" t="s">
        <v>112</v>
      </c>
      <c r="AW722" s="11" t="s">
        <v>42</v>
      </c>
      <c r="AX722" s="11" t="s">
        <v>85</v>
      </c>
      <c r="AY722" s="186" t="s">
        <v>149</v>
      </c>
    </row>
    <row r="723" spans="2:65" s="12" customFormat="1" ht="22.5" customHeight="1" x14ac:dyDescent="0.3">
      <c r="B723" s="187"/>
      <c r="C723" s="188"/>
      <c r="D723" s="188"/>
      <c r="E723" s="189" t="s">
        <v>21</v>
      </c>
      <c r="F723" s="285" t="s">
        <v>211</v>
      </c>
      <c r="G723" s="286"/>
      <c r="H723" s="286"/>
      <c r="I723" s="286"/>
      <c r="J723" s="188"/>
      <c r="K723" s="190">
        <v>388.02</v>
      </c>
      <c r="L723" s="188"/>
      <c r="M723" s="188"/>
      <c r="N723" s="188"/>
      <c r="O723" s="188"/>
      <c r="P723" s="188"/>
      <c r="Q723" s="188"/>
      <c r="R723" s="191"/>
      <c r="T723" s="192"/>
      <c r="U723" s="188"/>
      <c r="V723" s="188"/>
      <c r="W723" s="188"/>
      <c r="X723" s="188"/>
      <c r="Y723" s="188"/>
      <c r="Z723" s="188"/>
      <c r="AA723" s="193"/>
      <c r="AT723" s="194" t="s">
        <v>204</v>
      </c>
      <c r="AU723" s="194" t="s">
        <v>112</v>
      </c>
      <c r="AV723" s="12" t="s">
        <v>197</v>
      </c>
      <c r="AW723" s="12" t="s">
        <v>42</v>
      </c>
      <c r="AX723" s="12" t="s">
        <v>23</v>
      </c>
      <c r="AY723" s="194" t="s">
        <v>149</v>
      </c>
    </row>
    <row r="724" spans="2:65" s="1" customFormat="1" ht="31.5" customHeight="1" x14ac:dyDescent="0.3">
      <c r="B724" s="33"/>
      <c r="C724" s="164" t="s">
        <v>955</v>
      </c>
      <c r="D724" s="164" t="s">
        <v>150</v>
      </c>
      <c r="E724" s="165" t="s">
        <v>956</v>
      </c>
      <c r="F724" s="253" t="s">
        <v>957</v>
      </c>
      <c r="G724" s="254"/>
      <c r="H724" s="254"/>
      <c r="I724" s="254"/>
      <c r="J724" s="166" t="s">
        <v>274</v>
      </c>
      <c r="K724" s="167">
        <v>31.937999999999999</v>
      </c>
      <c r="L724" s="255">
        <v>0</v>
      </c>
      <c r="M724" s="254"/>
      <c r="N724" s="256">
        <f>ROUND(L724*K724,2)</f>
        <v>0</v>
      </c>
      <c r="O724" s="254"/>
      <c r="P724" s="254"/>
      <c r="Q724" s="254"/>
      <c r="R724" s="35"/>
      <c r="T724" s="168" t="s">
        <v>21</v>
      </c>
      <c r="U724" s="42" t="s">
        <v>50</v>
      </c>
      <c r="V724" s="34"/>
      <c r="W724" s="169">
        <f>V724*K724</f>
        <v>0</v>
      </c>
      <c r="X724" s="169">
        <v>0</v>
      </c>
      <c r="Y724" s="169">
        <f>X724*K724</f>
        <v>0</v>
      </c>
      <c r="Z724" s="169">
        <v>0.13100000000000001</v>
      </c>
      <c r="AA724" s="170">
        <f>Z724*K724</f>
        <v>4.183878</v>
      </c>
      <c r="AR724" s="16" t="s">
        <v>197</v>
      </c>
      <c r="AT724" s="16" t="s">
        <v>150</v>
      </c>
      <c r="AU724" s="16" t="s">
        <v>112</v>
      </c>
      <c r="AY724" s="16" t="s">
        <v>149</v>
      </c>
      <c r="BE724" s="108">
        <f>IF(U724="základní",N724,0)</f>
        <v>0</v>
      </c>
      <c r="BF724" s="108">
        <f>IF(U724="snížená",N724,0)</f>
        <v>0</v>
      </c>
      <c r="BG724" s="108">
        <f>IF(U724="zákl. přenesená",N724,0)</f>
        <v>0</v>
      </c>
      <c r="BH724" s="108">
        <f>IF(U724="sníž. přenesená",N724,0)</f>
        <v>0</v>
      </c>
      <c r="BI724" s="108">
        <f>IF(U724="nulová",N724,0)</f>
        <v>0</v>
      </c>
      <c r="BJ724" s="16" t="s">
        <v>23</v>
      </c>
      <c r="BK724" s="108">
        <f>ROUND(L724*K724,2)</f>
        <v>0</v>
      </c>
      <c r="BL724" s="16" t="s">
        <v>197</v>
      </c>
      <c r="BM724" s="16" t="s">
        <v>958</v>
      </c>
    </row>
    <row r="725" spans="2:65" s="11" customFormat="1" ht="22.5" customHeight="1" x14ac:dyDescent="0.3">
      <c r="B725" s="179"/>
      <c r="C725" s="180"/>
      <c r="D725" s="180"/>
      <c r="E725" s="181" t="s">
        <v>21</v>
      </c>
      <c r="F725" s="292" t="s">
        <v>959</v>
      </c>
      <c r="G725" s="282"/>
      <c r="H725" s="282"/>
      <c r="I725" s="282"/>
      <c r="J725" s="180"/>
      <c r="K725" s="182">
        <v>31.937999999999999</v>
      </c>
      <c r="L725" s="180"/>
      <c r="M725" s="180"/>
      <c r="N725" s="180"/>
      <c r="O725" s="180"/>
      <c r="P725" s="180"/>
      <c r="Q725" s="180"/>
      <c r="R725" s="183"/>
      <c r="T725" s="184"/>
      <c r="U725" s="180"/>
      <c r="V725" s="180"/>
      <c r="W725" s="180"/>
      <c r="X725" s="180"/>
      <c r="Y725" s="180"/>
      <c r="Z725" s="180"/>
      <c r="AA725" s="185"/>
      <c r="AT725" s="186" t="s">
        <v>204</v>
      </c>
      <c r="AU725" s="186" t="s">
        <v>112</v>
      </c>
      <c r="AV725" s="11" t="s">
        <v>112</v>
      </c>
      <c r="AW725" s="11" t="s">
        <v>42</v>
      </c>
      <c r="AX725" s="11" t="s">
        <v>85</v>
      </c>
      <c r="AY725" s="186" t="s">
        <v>149</v>
      </c>
    </row>
    <row r="726" spans="2:65" s="12" customFormat="1" ht="22.5" customHeight="1" x14ac:dyDescent="0.3">
      <c r="B726" s="187"/>
      <c r="C726" s="188"/>
      <c r="D726" s="188"/>
      <c r="E726" s="189" t="s">
        <v>21</v>
      </c>
      <c r="F726" s="285" t="s">
        <v>211</v>
      </c>
      <c r="G726" s="286"/>
      <c r="H726" s="286"/>
      <c r="I726" s="286"/>
      <c r="J726" s="188"/>
      <c r="K726" s="190">
        <v>31.937999999999999</v>
      </c>
      <c r="L726" s="188"/>
      <c r="M726" s="188"/>
      <c r="N726" s="188"/>
      <c r="O726" s="188"/>
      <c r="P726" s="188"/>
      <c r="Q726" s="188"/>
      <c r="R726" s="191"/>
      <c r="T726" s="192"/>
      <c r="U726" s="188"/>
      <c r="V726" s="188"/>
      <c r="W726" s="188"/>
      <c r="X726" s="188"/>
      <c r="Y726" s="188"/>
      <c r="Z726" s="188"/>
      <c r="AA726" s="193"/>
      <c r="AT726" s="194" t="s">
        <v>204</v>
      </c>
      <c r="AU726" s="194" t="s">
        <v>112</v>
      </c>
      <c r="AV726" s="12" t="s">
        <v>197</v>
      </c>
      <c r="AW726" s="12" t="s">
        <v>42</v>
      </c>
      <c r="AX726" s="12" t="s">
        <v>23</v>
      </c>
      <c r="AY726" s="194" t="s">
        <v>149</v>
      </c>
    </row>
    <row r="727" spans="2:65" s="1" customFormat="1" ht="31.5" customHeight="1" x14ac:dyDescent="0.3">
      <c r="B727" s="33"/>
      <c r="C727" s="164" t="s">
        <v>960</v>
      </c>
      <c r="D727" s="164" t="s">
        <v>150</v>
      </c>
      <c r="E727" s="165" t="s">
        <v>961</v>
      </c>
      <c r="F727" s="253" t="s">
        <v>962</v>
      </c>
      <c r="G727" s="254"/>
      <c r="H727" s="254"/>
      <c r="I727" s="254"/>
      <c r="J727" s="166" t="s">
        <v>201</v>
      </c>
      <c r="K727" s="167">
        <v>15.741</v>
      </c>
      <c r="L727" s="255">
        <v>0</v>
      </c>
      <c r="M727" s="254"/>
      <c r="N727" s="256">
        <f>ROUND(L727*K727,2)</f>
        <v>0</v>
      </c>
      <c r="O727" s="254"/>
      <c r="P727" s="254"/>
      <c r="Q727" s="254"/>
      <c r="R727" s="35"/>
      <c r="T727" s="168" t="s">
        <v>21</v>
      </c>
      <c r="U727" s="42" t="s">
        <v>50</v>
      </c>
      <c r="V727" s="34"/>
      <c r="W727" s="169">
        <f>V727*K727</f>
        <v>0</v>
      </c>
      <c r="X727" s="169">
        <v>0</v>
      </c>
      <c r="Y727" s="169">
        <f>X727*K727</f>
        <v>0</v>
      </c>
      <c r="Z727" s="169">
        <v>1.8</v>
      </c>
      <c r="AA727" s="170">
        <f>Z727*K727</f>
        <v>28.3338</v>
      </c>
      <c r="AR727" s="16" t="s">
        <v>197</v>
      </c>
      <c r="AT727" s="16" t="s">
        <v>150</v>
      </c>
      <c r="AU727" s="16" t="s">
        <v>112</v>
      </c>
      <c r="AY727" s="16" t="s">
        <v>149</v>
      </c>
      <c r="BE727" s="108">
        <f>IF(U727="základní",N727,0)</f>
        <v>0</v>
      </c>
      <c r="BF727" s="108">
        <f>IF(U727="snížená",N727,0)</f>
        <v>0</v>
      </c>
      <c r="BG727" s="108">
        <f>IF(U727="zákl. přenesená",N727,0)</f>
        <v>0</v>
      </c>
      <c r="BH727" s="108">
        <f>IF(U727="sníž. přenesená",N727,0)</f>
        <v>0</v>
      </c>
      <c r="BI727" s="108">
        <f>IF(U727="nulová",N727,0)</f>
        <v>0</v>
      </c>
      <c r="BJ727" s="16" t="s">
        <v>23</v>
      </c>
      <c r="BK727" s="108">
        <f>ROUND(L727*K727,2)</f>
        <v>0</v>
      </c>
      <c r="BL727" s="16" t="s">
        <v>197</v>
      </c>
      <c r="BM727" s="16" t="s">
        <v>963</v>
      </c>
    </row>
    <row r="728" spans="2:65" s="10" customFormat="1" ht="22.5" customHeight="1" x14ac:dyDescent="0.3">
      <c r="B728" s="171"/>
      <c r="C728" s="172"/>
      <c r="D728" s="172"/>
      <c r="E728" s="173" t="s">
        <v>21</v>
      </c>
      <c r="F728" s="287" t="s">
        <v>278</v>
      </c>
      <c r="G728" s="284"/>
      <c r="H728" s="284"/>
      <c r="I728" s="284"/>
      <c r="J728" s="172"/>
      <c r="K728" s="174" t="s">
        <v>21</v>
      </c>
      <c r="L728" s="172"/>
      <c r="M728" s="172"/>
      <c r="N728" s="172"/>
      <c r="O728" s="172"/>
      <c r="P728" s="172"/>
      <c r="Q728" s="172"/>
      <c r="R728" s="175"/>
      <c r="T728" s="176"/>
      <c r="U728" s="172"/>
      <c r="V728" s="172"/>
      <c r="W728" s="172"/>
      <c r="X728" s="172"/>
      <c r="Y728" s="172"/>
      <c r="Z728" s="172"/>
      <c r="AA728" s="177"/>
      <c r="AT728" s="178" t="s">
        <v>204</v>
      </c>
      <c r="AU728" s="178" t="s">
        <v>112</v>
      </c>
      <c r="AV728" s="10" t="s">
        <v>23</v>
      </c>
      <c r="AW728" s="10" t="s">
        <v>42</v>
      </c>
      <c r="AX728" s="10" t="s">
        <v>85</v>
      </c>
      <c r="AY728" s="178" t="s">
        <v>149</v>
      </c>
    </row>
    <row r="729" spans="2:65" s="11" customFormat="1" ht="22.5" customHeight="1" x14ac:dyDescent="0.3">
      <c r="B729" s="179"/>
      <c r="C729" s="180"/>
      <c r="D729" s="180"/>
      <c r="E729" s="181" t="s">
        <v>21</v>
      </c>
      <c r="F729" s="281" t="s">
        <v>964</v>
      </c>
      <c r="G729" s="282"/>
      <c r="H729" s="282"/>
      <c r="I729" s="282"/>
      <c r="J729" s="180"/>
      <c r="K729" s="182">
        <v>6.7329999999999997</v>
      </c>
      <c r="L729" s="180"/>
      <c r="M729" s="180"/>
      <c r="N729" s="180"/>
      <c r="O729" s="180"/>
      <c r="P729" s="180"/>
      <c r="Q729" s="180"/>
      <c r="R729" s="183"/>
      <c r="T729" s="184"/>
      <c r="U729" s="180"/>
      <c r="V729" s="180"/>
      <c r="W729" s="180"/>
      <c r="X729" s="180"/>
      <c r="Y729" s="180"/>
      <c r="Z729" s="180"/>
      <c r="AA729" s="185"/>
      <c r="AT729" s="186" t="s">
        <v>204</v>
      </c>
      <c r="AU729" s="186" t="s">
        <v>112</v>
      </c>
      <c r="AV729" s="11" t="s">
        <v>112</v>
      </c>
      <c r="AW729" s="11" t="s">
        <v>42</v>
      </c>
      <c r="AX729" s="11" t="s">
        <v>85</v>
      </c>
      <c r="AY729" s="186" t="s">
        <v>149</v>
      </c>
    </row>
    <row r="730" spans="2:65" s="11" customFormat="1" ht="31.5" customHeight="1" x14ac:dyDescent="0.3">
      <c r="B730" s="179"/>
      <c r="C730" s="180"/>
      <c r="D730" s="180"/>
      <c r="E730" s="181" t="s">
        <v>21</v>
      </c>
      <c r="F730" s="281" t="s">
        <v>965</v>
      </c>
      <c r="G730" s="282"/>
      <c r="H730" s="282"/>
      <c r="I730" s="282"/>
      <c r="J730" s="180"/>
      <c r="K730" s="182">
        <v>5.1269999999999998</v>
      </c>
      <c r="L730" s="180"/>
      <c r="M730" s="180"/>
      <c r="N730" s="180"/>
      <c r="O730" s="180"/>
      <c r="P730" s="180"/>
      <c r="Q730" s="180"/>
      <c r="R730" s="183"/>
      <c r="T730" s="184"/>
      <c r="U730" s="180"/>
      <c r="V730" s="180"/>
      <c r="W730" s="180"/>
      <c r="X730" s="180"/>
      <c r="Y730" s="180"/>
      <c r="Z730" s="180"/>
      <c r="AA730" s="185"/>
      <c r="AT730" s="186" t="s">
        <v>204</v>
      </c>
      <c r="AU730" s="186" t="s">
        <v>112</v>
      </c>
      <c r="AV730" s="11" t="s">
        <v>112</v>
      </c>
      <c r="AW730" s="11" t="s">
        <v>42</v>
      </c>
      <c r="AX730" s="11" t="s">
        <v>85</v>
      </c>
      <c r="AY730" s="186" t="s">
        <v>149</v>
      </c>
    </row>
    <row r="731" spans="2:65" s="11" customFormat="1" ht="22.5" customHeight="1" x14ac:dyDescent="0.3">
      <c r="B731" s="179"/>
      <c r="C731" s="180"/>
      <c r="D731" s="180"/>
      <c r="E731" s="181" t="s">
        <v>21</v>
      </c>
      <c r="F731" s="281" t="s">
        <v>966</v>
      </c>
      <c r="G731" s="282"/>
      <c r="H731" s="282"/>
      <c r="I731" s="282"/>
      <c r="J731" s="180"/>
      <c r="K731" s="182">
        <v>3.8809999999999998</v>
      </c>
      <c r="L731" s="180"/>
      <c r="M731" s="180"/>
      <c r="N731" s="180"/>
      <c r="O731" s="180"/>
      <c r="P731" s="180"/>
      <c r="Q731" s="180"/>
      <c r="R731" s="183"/>
      <c r="T731" s="184"/>
      <c r="U731" s="180"/>
      <c r="V731" s="180"/>
      <c r="W731" s="180"/>
      <c r="X731" s="180"/>
      <c r="Y731" s="180"/>
      <c r="Z731" s="180"/>
      <c r="AA731" s="185"/>
      <c r="AT731" s="186" t="s">
        <v>204</v>
      </c>
      <c r="AU731" s="186" t="s">
        <v>112</v>
      </c>
      <c r="AV731" s="11" t="s">
        <v>112</v>
      </c>
      <c r="AW731" s="11" t="s">
        <v>42</v>
      </c>
      <c r="AX731" s="11" t="s">
        <v>85</v>
      </c>
      <c r="AY731" s="186" t="s">
        <v>149</v>
      </c>
    </row>
    <row r="732" spans="2:65" s="12" customFormat="1" ht="22.5" customHeight="1" x14ac:dyDescent="0.3">
      <c r="B732" s="187"/>
      <c r="C732" s="188"/>
      <c r="D732" s="188"/>
      <c r="E732" s="189" t="s">
        <v>21</v>
      </c>
      <c r="F732" s="285" t="s">
        <v>211</v>
      </c>
      <c r="G732" s="286"/>
      <c r="H732" s="286"/>
      <c r="I732" s="286"/>
      <c r="J732" s="188"/>
      <c r="K732" s="190">
        <v>15.741</v>
      </c>
      <c r="L732" s="188"/>
      <c r="M732" s="188"/>
      <c r="N732" s="188"/>
      <c r="O732" s="188"/>
      <c r="P732" s="188"/>
      <c r="Q732" s="188"/>
      <c r="R732" s="191"/>
      <c r="T732" s="192"/>
      <c r="U732" s="188"/>
      <c r="V732" s="188"/>
      <c r="W732" s="188"/>
      <c r="X732" s="188"/>
      <c r="Y732" s="188"/>
      <c r="Z732" s="188"/>
      <c r="AA732" s="193"/>
      <c r="AT732" s="194" t="s">
        <v>204</v>
      </c>
      <c r="AU732" s="194" t="s">
        <v>112</v>
      </c>
      <c r="AV732" s="12" t="s">
        <v>197</v>
      </c>
      <c r="AW732" s="12" t="s">
        <v>42</v>
      </c>
      <c r="AX732" s="12" t="s">
        <v>23</v>
      </c>
      <c r="AY732" s="194" t="s">
        <v>149</v>
      </c>
    </row>
    <row r="733" spans="2:65" s="1" customFormat="1" ht="31.5" customHeight="1" x14ac:dyDescent="0.3">
      <c r="B733" s="33"/>
      <c r="C733" s="164" t="s">
        <v>967</v>
      </c>
      <c r="D733" s="164" t="s">
        <v>150</v>
      </c>
      <c r="E733" s="165" t="s">
        <v>968</v>
      </c>
      <c r="F733" s="253" t="s">
        <v>969</v>
      </c>
      <c r="G733" s="254"/>
      <c r="H733" s="254"/>
      <c r="I733" s="254"/>
      <c r="J733" s="166" t="s">
        <v>201</v>
      </c>
      <c r="K733" s="167">
        <v>21.527000000000001</v>
      </c>
      <c r="L733" s="255">
        <v>0</v>
      </c>
      <c r="M733" s="254"/>
      <c r="N733" s="256">
        <f>ROUND(L733*K733,2)</f>
        <v>0</v>
      </c>
      <c r="O733" s="254"/>
      <c r="P733" s="254"/>
      <c r="Q733" s="254"/>
      <c r="R733" s="35"/>
      <c r="T733" s="168" t="s">
        <v>21</v>
      </c>
      <c r="U733" s="42" t="s">
        <v>50</v>
      </c>
      <c r="V733" s="34"/>
      <c r="W733" s="169">
        <f>V733*K733</f>
        <v>0</v>
      </c>
      <c r="X733" s="169">
        <v>0</v>
      </c>
      <c r="Y733" s="169">
        <f>X733*K733</f>
        <v>0</v>
      </c>
      <c r="Z733" s="169">
        <v>1.5940000000000001</v>
      </c>
      <c r="AA733" s="170">
        <f>Z733*K733</f>
        <v>34.314038000000004</v>
      </c>
      <c r="AR733" s="16" t="s">
        <v>197</v>
      </c>
      <c r="AT733" s="16" t="s">
        <v>150</v>
      </c>
      <c r="AU733" s="16" t="s">
        <v>112</v>
      </c>
      <c r="AY733" s="16" t="s">
        <v>149</v>
      </c>
      <c r="BE733" s="108">
        <f>IF(U733="základní",N733,0)</f>
        <v>0</v>
      </c>
      <c r="BF733" s="108">
        <f>IF(U733="snížená",N733,0)</f>
        <v>0</v>
      </c>
      <c r="BG733" s="108">
        <f>IF(U733="zákl. přenesená",N733,0)</f>
        <v>0</v>
      </c>
      <c r="BH733" s="108">
        <f>IF(U733="sníž. přenesená",N733,0)</f>
        <v>0</v>
      </c>
      <c r="BI733" s="108">
        <f>IF(U733="nulová",N733,0)</f>
        <v>0</v>
      </c>
      <c r="BJ733" s="16" t="s">
        <v>23</v>
      </c>
      <c r="BK733" s="108">
        <f>ROUND(L733*K733,2)</f>
        <v>0</v>
      </c>
      <c r="BL733" s="16" t="s">
        <v>197</v>
      </c>
      <c r="BM733" s="16" t="s">
        <v>970</v>
      </c>
    </row>
    <row r="734" spans="2:65" s="11" customFormat="1" ht="22.5" customHeight="1" x14ac:dyDescent="0.3">
      <c r="B734" s="179"/>
      <c r="C734" s="180"/>
      <c r="D734" s="180"/>
      <c r="E734" s="181" t="s">
        <v>21</v>
      </c>
      <c r="F734" s="292" t="s">
        <v>971</v>
      </c>
      <c r="G734" s="282"/>
      <c r="H734" s="282"/>
      <c r="I734" s="282"/>
      <c r="J734" s="180"/>
      <c r="K734" s="182">
        <v>13.725</v>
      </c>
      <c r="L734" s="180"/>
      <c r="M734" s="180"/>
      <c r="N734" s="180"/>
      <c r="O734" s="180"/>
      <c r="P734" s="180"/>
      <c r="Q734" s="180"/>
      <c r="R734" s="183"/>
      <c r="T734" s="184"/>
      <c r="U734" s="180"/>
      <c r="V734" s="180"/>
      <c r="W734" s="180"/>
      <c r="X734" s="180"/>
      <c r="Y734" s="180"/>
      <c r="Z734" s="180"/>
      <c r="AA734" s="185"/>
      <c r="AT734" s="186" t="s">
        <v>204</v>
      </c>
      <c r="AU734" s="186" t="s">
        <v>112</v>
      </c>
      <c r="AV734" s="11" t="s">
        <v>112</v>
      </c>
      <c r="AW734" s="11" t="s">
        <v>42</v>
      </c>
      <c r="AX734" s="11" t="s">
        <v>85</v>
      </c>
      <c r="AY734" s="186" t="s">
        <v>149</v>
      </c>
    </row>
    <row r="735" spans="2:65" s="11" customFormat="1" ht="22.5" customHeight="1" x14ac:dyDescent="0.3">
      <c r="B735" s="179"/>
      <c r="C735" s="180"/>
      <c r="D735" s="180"/>
      <c r="E735" s="181" t="s">
        <v>21</v>
      </c>
      <c r="F735" s="281" t="s">
        <v>972</v>
      </c>
      <c r="G735" s="282"/>
      <c r="H735" s="282"/>
      <c r="I735" s="282"/>
      <c r="J735" s="180"/>
      <c r="K735" s="182">
        <v>7.8019999999999996</v>
      </c>
      <c r="L735" s="180"/>
      <c r="M735" s="180"/>
      <c r="N735" s="180"/>
      <c r="O735" s="180"/>
      <c r="P735" s="180"/>
      <c r="Q735" s="180"/>
      <c r="R735" s="183"/>
      <c r="T735" s="184"/>
      <c r="U735" s="180"/>
      <c r="V735" s="180"/>
      <c r="W735" s="180"/>
      <c r="X735" s="180"/>
      <c r="Y735" s="180"/>
      <c r="Z735" s="180"/>
      <c r="AA735" s="185"/>
      <c r="AT735" s="186" t="s">
        <v>204</v>
      </c>
      <c r="AU735" s="186" t="s">
        <v>112</v>
      </c>
      <c r="AV735" s="11" t="s">
        <v>112</v>
      </c>
      <c r="AW735" s="11" t="s">
        <v>42</v>
      </c>
      <c r="AX735" s="11" t="s">
        <v>85</v>
      </c>
      <c r="AY735" s="186" t="s">
        <v>149</v>
      </c>
    </row>
    <row r="736" spans="2:65" s="12" customFormat="1" ht="22.5" customHeight="1" x14ac:dyDescent="0.3">
      <c r="B736" s="187"/>
      <c r="C736" s="188"/>
      <c r="D736" s="188"/>
      <c r="E736" s="189" t="s">
        <v>21</v>
      </c>
      <c r="F736" s="285" t="s">
        <v>211</v>
      </c>
      <c r="G736" s="286"/>
      <c r="H736" s="286"/>
      <c r="I736" s="286"/>
      <c r="J736" s="188"/>
      <c r="K736" s="190">
        <v>21.527000000000001</v>
      </c>
      <c r="L736" s="188"/>
      <c r="M736" s="188"/>
      <c r="N736" s="188"/>
      <c r="O736" s="188"/>
      <c r="P736" s="188"/>
      <c r="Q736" s="188"/>
      <c r="R736" s="191"/>
      <c r="T736" s="192"/>
      <c r="U736" s="188"/>
      <c r="V736" s="188"/>
      <c r="W736" s="188"/>
      <c r="X736" s="188"/>
      <c r="Y736" s="188"/>
      <c r="Z736" s="188"/>
      <c r="AA736" s="193"/>
      <c r="AT736" s="194" t="s">
        <v>204</v>
      </c>
      <c r="AU736" s="194" t="s">
        <v>112</v>
      </c>
      <c r="AV736" s="12" t="s">
        <v>197</v>
      </c>
      <c r="AW736" s="12" t="s">
        <v>42</v>
      </c>
      <c r="AX736" s="12" t="s">
        <v>23</v>
      </c>
      <c r="AY736" s="194" t="s">
        <v>149</v>
      </c>
    </row>
    <row r="737" spans="2:65" s="1" customFormat="1" ht="44.25" customHeight="1" x14ac:dyDescent="0.3">
      <c r="B737" s="33"/>
      <c r="C737" s="164" t="s">
        <v>973</v>
      </c>
      <c r="D737" s="164" t="s">
        <v>150</v>
      </c>
      <c r="E737" s="165" t="s">
        <v>974</v>
      </c>
      <c r="F737" s="253" t="s">
        <v>975</v>
      </c>
      <c r="G737" s="254"/>
      <c r="H737" s="254"/>
      <c r="I737" s="254"/>
      <c r="J737" s="166" t="s">
        <v>201</v>
      </c>
      <c r="K737" s="167">
        <v>7.8</v>
      </c>
      <c r="L737" s="255">
        <v>0</v>
      </c>
      <c r="M737" s="254"/>
      <c r="N737" s="256">
        <f>ROUND(L737*K737,2)</f>
        <v>0</v>
      </c>
      <c r="O737" s="254"/>
      <c r="P737" s="254"/>
      <c r="Q737" s="254"/>
      <c r="R737" s="35"/>
      <c r="T737" s="168" t="s">
        <v>21</v>
      </c>
      <c r="U737" s="42" t="s">
        <v>50</v>
      </c>
      <c r="V737" s="34"/>
      <c r="W737" s="169">
        <f>V737*K737</f>
        <v>0</v>
      </c>
      <c r="X737" s="169">
        <v>0</v>
      </c>
      <c r="Y737" s="169">
        <f>X737*K737</f>
        <v>0</v>
      </c>
      <c r="Z737" s="169">
        <v>2.2000000000000002</v>
      </c>
      <c r="AA737" s="170">
        <f>Z737*K737</f>
        <v>17.16</v>
      </c>
      <c r="AR737" s="16" t="s">
        <v>197</v>
      </c>
      <c r="AT737" s="16" t="s">
        <v>150</v>
      </c>
      <c r="AU737" s="16" t="s">
        <v>112</v>
      </c>
      <c r="AY737" s="16" t="s">
        <v>149</v>
      </c>
      <c r="BE737" s="108">
        <f>IF(U737="základní",N737,0)</f>
        <v>0</v>
      </c>
      <c r="BF737" s="108">
        <f>IF(U737="snížená",N737,0)</f>
        <v>0</v>
      </c>
      <c r="BG737" s="108">
        <f>IF(U737="zákl. přenesená",N737,0)</f>
        <v>0</v>
      </c>
      <c r="BH737" s="108">
        <f>IF(U737="sníž. přenesená",N737,0)</f>
        <v>0</v>
      </c>
      <c r="BI737" s="108">
        <f>IF(U737="nulová",N737,0)</f>
        <v>0</v>
      </c>
      <c r="BJ737" s="16" t="s">
        <v>23</v>
      </c>
      <c r="BK737" s="108">
        <f>ROUND(L737*K737,2)</f>
        <v>0</v>
      </c>
      <c r="BL737" s="16" t="s">
        <v>197</v>
      </c>
      <c r="BM737" s="16" t="s">
        <v>976</v>
      </c>
    </row>
    <row r="738" spans="2:65" s="10" customFormat="1" ht="22.5" customHeight="1" x14ac:dyDescent="0.3">
      <c r="B738" s="171"/>
      <c r="C738" s="172"/>
      <c r="D738" s="172"/>
      <c r="E738" s="173" t="s">
        <v>21</v>
      </c>
      <c r="F738" s="287" t="s">
        <v>351</v>
      </c>
      <c r="G738" s="284"/>
      <c r="H738" s="284"/>
      <c r="I738" s="284"/>
      <c r="J738" s="172"/>
      <c r="K738" s="174" t="s">
        <v>21</v>
      </c>
      <c r="L738" s="172"/>
      <c r="M738" s="172"/>
      <c r="N738" s="172"/>
      <c r="O738" s="172"/>
      <c r="P738" s="172"/>
      <c r="Q738" s="172"/>
      <c r="R738" s="175"/>
      <c r="T738" s="176"/>
      <c r="U738" s="172"/>
      <c r="V738" s="172"/>
      <c r="W738" s="172"/>
      <c r="X738" s="172"/>
      <c r="Y738" s="172"/>
      <c r="Z738" s="172"/>
      <c r="AA738" s="177"/>
      <c r="AT738" s="178" t="s">
        <v>204</v>
      </c>
      <c r="AU738" s="178" t="s">
        <v>112</v>
      </c>
      <c r="AV738" s="10" t="s">
        <v>23</v>
      </c>
      <c r="AW738" s="10" t="s">
        <v>42</v>
      </c>
      <c r="AX738" s="10" t="s">
        <v>85</v>
      </c>
      <c r="AY738" s="178" t="s">
        <v>149</v>
      </c>
    </row>
    <row r="739" spans="2:65" s="11" customFormat="1" ht="22.5" customHeight="1" x14ac:dyDescent="0.3">
      <c r="B739" s="179"/>
      <c r="C739" s="180"/>
      <c r="D739" s="180"/>
      <c r="E739" s="181" t="s">
        <v>21</v>
      </c>
      <c r="F739" s="281" t="s">
        <v>977</v>
      </c>
      <c r="G739" s="282"/>
      <c r="H739" s="282"/>
      <c r="I739" s="282"/>
      <c r="J739" s="180"/>
      <c r="K739" s="182">
        <v>1.849</v>
      </c>
      <c r="L739" s="180"/>
      <c r="M739" s="180"/>
      <c r="N739" s="180"/>
      <c r="O739" s="180"/>
      <c r="P739" s="180"/>
      <c r="Q739" s="180"/>
      <c r="R739" s="183"/>
      <c r="T739" s="184"/>
      <c r="U739" s="180"/>
      <c r="V739" s="180"/>
      <c r="W739" s="180"/>
      <c r="X739" s="180"/>
      <c r="Y739" s="180"/>
      <c r="Z739" s="180"/>
      <c r="AA739" s="185"/>
      <c r="AT739" s="186" t="s">
        <v>204</v>
      </c>
      <c r="AU739" s="186" t="s">
        <v>112</v>
      </c>
      <c r="AV739" s="11" t="s">
        <v>112</v>
      </c>
      <c r="AW739" s="11" t="s">
        <v>42</v>
      </c>
      <c r="AX739" s="11" t="s">
        <v>85</v>
      </c>
      <c r="AY739" s="186" t="s">
        <v>149</v>
      </c>
    </row>
    <row r="740" spans="2:65" s="10" customFormat="1" ht="22.5" customHeight="1" x14ac:dyDescent="0.3">
      <c r="B740" s="171"/>
      <c r="C740" s="172"/>
      <c r="D740" s="172"/>
      <c r="E740" s="173" t="s">
        <v>21</v>
      </c>
      <c r="F740" s="283" t="s">
        <v>266</v>
      </c>
      <c r="G740" s="284"/>
      <c r="H740" s="284"/>
      <c r="I740" s="284"/>
      <c r="J740" s="172"/>
      <c r="K740" s="174" t="s">
        <v>21</v>
      </c>
      <c r="L740" s="172"/>
      <c r="M740" s="172"/>
      <c r="N740" s="172"/>
      <c r="O740" s="172"/>
      <c r="P740" s="172"/>
      <c r="Q740" s="172"/>
      <c r="R740" s="175"/>
      <c r="T740" s="176"/>
      <c r="U740" s="172"/>
      <c r="V740" s="172"/>
      <c r="W740" s="172"/>
      <c r="X740" s="172"/>
      <c r="Y740" s="172"/>
      <c r="Z740" s="172"/>
      <c r="AA740" s="177"/>
      <c r="AT740" s="178" t="s">
        <v>204</v>
      </c>
      <c r="AU740" s="178" t="s">
        <v>112</v>
      </c>
      <c r="AV740" s="10" t="s">
        <v>23</v>
      </c>
      <c r="AW740" s="10" t="s">
        <v>42</v>
      </c>
      <c r="AX740" s="10" t="s">
        <v>85</v>
      </c>
      <c r="AY740" s="178" t="s">
        <v>149</v>
      </c>
    </row>
    <row r="741" spans="2:65" s="11" customFormat="1" ht="22.5" customHeight="1" x14ac:dyDescent="0.3">
      <c r="B741" s="179"/>
      <c r="C741" s="180"/>
      <c r="D741" s="180"/>
      <c r="E741" s="181" t="s">
        <v>21</v>
      </c>
      <c r="F741" s="281" t="s">
        <v>978</v>
      </c>
      <c r="G741" s="282"/>
      <c r="H741" s="282"/>
      <c r="I741" s="282"/>
      <c r="J741" s="180"/>
      <c r="K741" s="182">
        <v>0.53600000000000003</v>
      </c>
      <c r="L741" s="180"/>
      <c r="M741" s="180"/>
      <c r="N741" s="180"/>
      <c r="O741" s="180"/>
      <c r="P741" s="180"/>
      <c r="Q741" s="180"/>
      <c r="R741" s="183"/>
      <c r="T741" s="184"/>
      <c r="U741" s="180"/>
      <c r="V741" s="180"/>
      <c r="W741" s="180"/>
      <c r="X741" s="180"/>
      <c r="Y741" s="180"/>
      <c r="Z741" s="180"/>
      <c r="AA741" s="185"/>
      <c r="AT741" s="186" t="s">
        <v>204</v>
      </c>
      <c r="AU741" s="186" t="s">
        <v>112</v>
      </c>
      <c r="AV741" s="11" t="s">
        <v>112</v>
      </c>
      <c r="AW741" s="11" t="s">
        <v>42</v>
      </c>
      <c r="AX741" s="11" t="s">
        <v>85</v>
      </c>
      <c r="AY741" s="186" t="s">
        <v>149</v>
      </c>
    </row>
    <row r="742" spans="2:65" s="11" customFormat="1" ht="31.5" customHeight="1" x14ac:dyDescent="0.3">
      <c r="B742" s="179"/>
      <c r="C742" s="180"/>
      <c r="D742" s="180"/>
      <c r="E742" s="181" t="s">
        <v>21</v>
      </c>
      <c r="F742" s="281" t="s">
        <v>979</v>
      </c>
      <c r="G742" s="282"/>
      <c r="H742" s="282"/>
      <c r="I742" s="282"/>
      <c r="J742" s="180"/>
      <c r="K742" s="182">
        <v>5.415</v>
      </c>
      <c r="L742" s="180"/>
      <c r="M742" s="180"/>
      <c r="N742" s="180"/>
      <c r="O742" s="180"/>
      <c r="P742" s="180"/>
      <c r="Q742" s="180"/>
      <c r="R742" s="183"/>
      <c r="T742" s="184"/>
      <c r="U742" s="180"/>
      <c r="V742" s="180"/>
      <c r="W742" s="180"/>
      <c r="X742" s="180"/>
      <c r="Y742" s="180"/>
      <c r="Z742" s="180"/>
      <c r="AA742" s="185"/>
      <c r="AT742" s="186" t="s">
        <v>204</v>
      </c>
      <c r="AU742" s="186" t="s">
        <v>112</v>
      </c>
      <c r="AV742" s="11" t="s">
        <v>112</v>
      </c>
      <c r="AW742" s="11" t="s">
        <v>42</v>
      </c>
      <c r="AX742" s="11" t="s">
        <v>85</v>
      </c>
      <c r="AY742" s="186" t="s">
        <v>149</v>
      </c>
    </row>
    <row r="743" spans="2:65" s="12" customFormat="1" ht="22.5" customHeight="1" x14ac:dyDescent="0.3">
      <c r="B743" s="187"/>
      <c r="C743" s="188"/>
      <c r="D743" s="188"/>
      <c r="E743" s="189" t="s">
        <v>21</v>
      </c>
      <c r="F743" s="285" t="s">
        <v>211</v>
      </c>
      <c r="G743" s="286"/>
      <c r="H743" s="286"/>
      <c r="I743" s="286"/>
      <c r="J743" s="188"/>
      <c r="K743" s="190">
        <v>7.8</v>
      </c>
      <c r="L743" s="188"/>
      <c r="M743" s="188"/>
      <c r="N743" s="188"/>
      <c r="O743" s="188"/>
      <c r="P743" s="188"/>
      <c r="Q743" s="188"/>
      <c r="R743" s="191"/>
      <c r="T743" s="192"/>
      <c r="U743" s="188"/>
      <c r="V743" s="188"/>
      <c r="W743" s="188"/>
      <c r="X743" s="188"/>
      <c r="Y743" s="188"/>
      <c r="Z743" s="188"/>
      <c r="AA743" s="193"/>
      <c r="AT743" s="194" t="s">
        <v>204</v>
      </c>
      <c r="AU743" s="194" t="s">
        <v>112</v>
      </c>
      <c r="AV743" s="12" t="s">
        <v>197</v>
      </c>
      <c r="AW743" s="12" t="s">
        <v>42</v>
      </c>
      <c r="AX743" s="12" t="s">
        <v>23</v>
      </c>
      <c r="AY743" s="194" t="s">
        <v>149</v>
      </c>
    </row>
    <row r="744" spans="2:65" s="1" customFormat="1" ht="31.5" customHeight="1" x14ac:dyDescent="0.3">
      <c r="B744" s="33"/>
      <c r="C744" s="164" t="s">
        <v>980</v>
      </c>
      <c r="D744" s="164" t="s">
        <v>150</v>
      </c>
      <c r="E744" s="165" t="s">
        <v>981</v>
      </c>
      <c r="F744" s="253" t="s">
        <v>982</v>
      </c>
      <c r="G744" s="254"/>
      <c r="H744" s="254"/>
      <c r="I744" s="254"/>
      <c r="J744" s="166" t="s">
        <v>201</v>
      </c>
      <c r="K744" s="167">
        <v>9.5000000000000001E-2</v>
      </c>
      <c r="L744" s="255">
        <v>0</v>
      </c>
      <c r="M744" s="254"/>
      <c r="N744" s="256">
        <f>ROUND(L744*K744,2)</f>
        <v>0</v>
      </c>
      <c r="O744" s="254"/>
      <c r="P744" s="254"/>
      <c r="Q744" s="254"/>
      <c r="R744" s="35"/>
      <c r="T744" s="168" t="s">
        <v>21</v>
      </c>
      <c r="U744" s="42" t="s">
        <v>50</v>
      </c>
      <c r="V744" s="34"/>
      <c r="W744" s="169">
        <f>V744*K744</f>
        <v>0</v>
      </c>
      <c r="X744" s="169">
        <v>0</v>
      </c>
      <c r="Y744" s="169">
        <f>X744*K744</f>
        <v>0</v>
      </c>
      <c r="Z744" s="169">
        <v>2.2000000000000002</v>
      </c>
      <c r="AA744" s="170">
        <f>Z744*K744</f>
        <v>0.20900000000000002</v>
      </c>
      <c r="AR744" s="16" t="s">
        <v>197</v>
      </c>
      <c r="AT744" s="16" t="s">
        <v>150</v>
      </c>
      <c r="AU744" s="16" t="s">
        <v>112</v>
      </c>
      <c r="AY744" s="16" t="s">
        <v>149</v>
      </c>
      <c r="BE744" s="108">
        <f>IF(U744="základní",N744,0)</f>
        <v>0</v>
      </c>
      <c r="BF744" s="108">
        <f>IF(U744="snížená",N744,0)</f>
        <v>0</v>
      </c>
      <c r="BG744" s="108">
        <f>IF(U744="zákl. přenesená",N744,0)</f>
        <v>0</v>
      </c>
      <c r="BH744" s="108">
        <f>IF(U744="sníž. přenesená",N744,0)</f>
        <v>0</v>
      </c>
      <c r="BI744" s="108">
        <f>IF(U744="nulová",N744,0)</f>
        <v>0</v>
      </c>
      <c r="BJ744" s="16" t="s">
        <v>23</v>
      </c>
      <c r="BK744" s="108">
        <f>ROUND(L744*K744,2)</f>
        <v>0</v>
      </c>
      <c r="BL744" s="16" t="s">
        <v>197</v>
      </c>
      <c r="BM744" s="16" t="s">
        <v>983</v>
      </c>
    </row>
    <row r="745" spans="2:65" s="10" customFormat="1" ht="22.5" customHeight="1" x14ac:dyDescent="0.3">
      <c r="B745" s="171"/>
      <c r="C745" s="172"/>
      <c r="D745" s="172"/>
      <c r="E745" s="173" t="s">
        <v>21</v>
      </c>
      <c r="F745" s="287" t="s">
        <v>984</v>
      </c>
      <c r="G745" s="284"/>
      <c r="H745" s="284"/>
      <c r="I745" s="284"/>
      <c r="J745" s="172"/>
      <c r="K745" s="174" t="s">
        <v>21</v>
      </c>
      <c r="L745" s="172"/>
      <c r="M745" s="172"/>
      <c r="N745" s="172"/>
      <c r="O745" s="172"/>
      <c r="P745" s="172"/>
      <c r="Q745" s="172"/>
      <c r="R745" s="175"/>
      <c r="T745" s="176"/>
      <c r="U745" s="172"/>
      <c r="V745" s="172"/>
      <c r="W745" s="172"/>
      <c r="X745" s="172"/>
      <c r="Y745" s="172"/>
      <c r="Z745" s="172"/>
      <c r="AA745" s="177"/>
      <c r="AT745" s="178" t="s">
        <v>204</v>
      </c>
      <c r="AU745" s="178" t="s">
        <v>112</v>
      </c>
      <c r="AV745" s="10" t="s">
        <v>23</v>
      </c>
      <c r="AW745" s="10" t="s">
        <v>42</v>
      </c>
      <c r="AX745" s="10" t="s">
        <v>85</v>
      </c>
      <c r="AY745" s="178" t="s">
        <v>149</v>
      </c>
    </row>
    <row r="746" spans="2:65" s="11" customFormat="1" ht="22.5" customHeight="1" x14ac:dyDescent="0.3">
      <c r="B746" s="179"/>
      <c r="C746" s="180"/>
      <c r="D746" s="180"/>
      <c r="E746" s="181" t="s">
        <v>21</v>
      </c>
      <c r="F746" s="281" t="s">
        <v>985</v>
      </c>
      <c r="G746" s="282"/>
      <c r="H746" s="282"/>
      <c r="I746" s="282"/>
      <c r="J746" s="180"/>
      <c r="K746" s="182">
        <v>9.5000000000000001E-2</v>
      </c>
      <c r="L746" s="180"/>
      <c r="M746" s="180"/>
      <c r="N746" s="180"/>
      <c r="O746" s="180"/>
      <c r="P746" s="180"/>
      <c r="Q746" s="180"/>
      <c r="R746" s="183"/>
      <c r="T746" s="184"/>
      <c r="U746" s="180"/>
      <c r="V746" s="180"/>
      <c r="W746" s="180"/>
      <c r="X746" s="180"/>
      <c r="Y746" s="180"/>
      <c r="Z746" s="180"/>
      <c r="AA746" s="185"/>
      <c r="AT746" s="186" t="s">
        <v>204</v>
      </c>
      <c r="AU746" s="186" t="s">
        <v>112</v>
      </c>
      <c r="AV746" s="11" t="s">
        <v>112</v>
      </c>
      <c r="AW746" s="11" t="s">
        <v>42</v>
      </c>
      <c r="AX746" s="11" t="s">
        <v>85</v>
      </c>
      <c r="AY746" s="186" t="s">
        <v>149</v>
      </c>
    </row>
    <row r="747" spans="2:65" s="12" customFormat="1" ht="22.5" customHeight="1" x14ac:dyDescent="0.3">
      <c r="B747" s="187"/>
      <c r="C747" s="188"/>
      <c r="D747" s="188"/>
      <c r="E747" s="189" t="s">
        <v>21</v>
      </c>
      <c r="F747" s="285" t="s">
        <v>211</v>
      </c>
      <c r="G747" s="286"/>
      <c r="H747" s="286"/>
      <c r="I747" s="286"/>
      <c r="J747" s="188"/>
      <c r="K747" s="190">
        <v>9.5000000000000001E-2</v>
      </c>
      <c r="L747" s="188"/>
      <c r="M747" s="188"/>
      <c r="N747" s="188"/>
      <c r="O747" s="188"/>
      <c r="P747" s="188"/>
      <c r="Q747" s="188"/>
      <c r="R747" s="191"/>
      <c r="T747" s="192"/>
      <c r="U747" s="188"/>
      <c r="V747" s="188"/>
      <c r="W747" s="188"/>
      <c r="X747" s="188"/>
      <c r="Y747" s="188"/>
      <c r="Z747" s="188"/>
      <c r="AA747" s="193"/>
      <c r="AT747" s="194" t="s">
        <v>204</v>
      </c>
      <c r="AU747" s="194" t="s">
        <v>112</v>
      </c>
      <c r="AV747" s="12" t="s">
        <v>197</v>
      </c>
      <c r="AW747" s="12" t="s">
        <v>42</v>
      </c>
      <c r="AX747" s="12" t="s">
        <v>23</v>
      </c>
      <c r="AY747" s="194" t="s">
        <v>149</v>
      </c>
    </row>
    <row r="748" spans="2:65" s="1" customFormat="1" ht="31.5" customHeight="1" x14ac:dyDescent="0.3">
      <c r="B748" s="33"/>
      <c r="C748" s="164" t="s">
        <v>986</v>
      </c>
      <c r="D748" s="164" t="s">
        <v>150</v>
      </c>
      <c r="E748" s="165" t="s">
        <v>987</v>
      </c>
      <c r="F748" s="253" t="s">
        <v>988</v>
      </c>
      <c r="G748" s="254"/>
      <c r="H748" s="254"/>
      <c r="I748" s="254"/>
      <c r="J748" s="166" t="s">
        <v>274</v>
      </c>
      <c r="K748" s="167">
        <v>57.265000000000001</v>
      </c>
      <c r="L748" s="255">
        <v>0</v>
      </c>
      <c r="M748" s="254"/>
      <c r="N748" s="256">
        <f>ROUND(L748*K748,2)</f>
        <v>0</v>
      </c>
      <c r="O748" s="254"/>
      <c r="P748" s="254"/>
      <c r="Q748" s="254"/>
      <c r="R748" s="35"/>
      <c r="T748" s="168" t="s">
        <v>21</v>
      </c>
      <c r="U748" s="42" t="s">
        <v>50</v>
      </c>
      <c r="V748" s="34"/>
      <c r="W748" s="169">
        <f>V748*K748</f>
        <v>0</v>
      </c>
      <c r="X748" s="169">
        <v>0</v>
      </c>
      <c r="Y748" s="169">
        <f>X748*K748</f>
        <v>0</v>
      </c>
      <c r="Z748" s="169">
        <v>5.7000000000000002E-2</v>
      </c>
      <c r="AA748" s="170">
        <f>Z748*K748</f>
        <v>3.2641050000000003</v>
      </c>
      <c r="AR748" s="16" t="s">
        <v>197</v>
      </c>
      <c r="AT748" s="16" t="s">
        <v>150</v>
      </c>
      <c r="AU748" s="16" t="s">
        <v>112</v>
      </c>
      <c r="AY748" s="16" t="s">
        <v>149</v>
      </c>
      <c r="BE748" s="108">
        <f>IF(U748="základní",N748,0)</f>
        <v>0</v>
      </c>
      <c r="BF748" s="108">
        <f>IF(U748="snížená",N748,0)</f>
        <v>0</v>
      </c>
      <c r="BG748" s="108">
        <f>IF(U748="zákl. přenesená",N748,0)</f>
        <v>0</v>
      </c>
      <c r="BH748" s="108">
        <f>IF(U748="sníž. přenesená",N748,0)</f>
        <v>0</v>
      </c>
      <c r="BI748" s="108">
        <f>IF(U748="nulová",N748,0)</f>
        <v>0</v>
      </c>
      <c r="BJ748" s="16" t="s">
        <v>23</v>
      </c>
      <c r="BK748" s="108">
        <f>ROUND(L748*K748,2)</f>
        <v>0</v>
      </c>
      <c r="BL748" s="16" t="s">
        <v>197</v>
      </c>
      <c r="BM748" s="16" t="s">
        <v>989</v>
      </c>
    </row>
    <row r="749" spans="2:65" s="10" customFormat="1" ht="22.5" customHeight="1" x14ac:dyDescent="0.3">
      <c r="B749" s="171"/>
      <c r="C749" s="172"/>
      <c r="D749" s="172"/>
      <c r="E749" s="173" t="s">
        <v>21</v>
      </c>
      <c r="F749" s="287" t="s">
        <v>351</v>
      </c>
      <c r="G749" s="284"/>
      <c r="H749" s="284"/>
      <c r="I749" s="284"/>
      <c r="J749" s="172"/>
      <c r="K749" s="174" t="s">
        <v>21</v>
      </c>
      <c r="L749" s="172"/>
      <c r="M749" s="172"/>
      <c r="N749" s="172"/>
      <c r="O749" s="172"/>
      <c r="P749" s="172"/>
      <c r="Q749" s="172"/>
      <c r="R749" s="175"/>
      <c r="T749" s="176"/>
      <c r="U749" s="172"/>
      <c r="V749" s="172"/>
      <c r="W749" s="172"/>
      <c r="X749" s="172"/>
      <c r="Y749" s="172"/>
      <c r="Z749" s="172"/>
      <c r="AA749" s="177"/>
      <c r="AT749" s="178" t="s">
        <v>204</v>
      </c>
      <c r="AU749" s="178" t="s">
        <v>112</v>
      </c>
      <c r="AV749" s="10" t="s">
        <v>23</v>
      </c>
      <c r="AW749" s="10" t="s">
        <v>42</v>
      </c>
      <c r="AX749" s="10" t="s">
        <v>85</v>
      </c>
      <c r="AY749" s="178" t="s">
        <v>149</v>
      </c>
    </row>
    <row r="750" spans="2:65" s="11" customFormat="1" ht="22.5" customHeight="1" x14ac:dyDescent="0.3">
      <c r="B750" s="179"/>
      <c r="C750" s="180"/>
      <c r="D750" s="180"/>
      <c r="E750" s="181" t="s">
        <v>21</v>
      </c>
      <c r="F750" s="281" t="s">
        <v>990</v>
      </c>
      <c r="G750" s="282"/>
      <c r="H750" s="282"/>
      <c r="I750" s="282"/>
      <c r="J750" s="180"/>
      <c r="K750" s="182">
        <v>36.979999999999997</v>
      </c>
      <c r="L750" s="180"/>
      <c r="M750" s="180"/>
      <c r="N750" s="180"/>
      <c r="O750" s="180"/>
      <c r="P750" s="180"/>
      <c r="Q750" s="180"/>
      <c r="R750" s="183"/>
      <c r="T750" s="184"/>
      <c r="U750" s="180"/>
      <c r="V750" s="180"/>
      <c r="W750" s="180"/>
      <c r="X750" s="180"/>
      <c r="Y750" s="180"/>
      <c r="Z750" s="180"/>
      <c r="AA750" s="185"/>
      <c r="AT750" s="186" t="s">
        <v>204</v>
      </c>
      <c r="AU750" s="186" t="s">
        <v>112</v>
      </c>
      <c r="AV750" s="11" t="s">
        <v>112</v>
      </c>
      <c r="AW750" s="11" t="s">
        <v>42</v>
      </c>
      <c r="AX750" s="11" t="s">
        <v>85</v>
      </c>
      <c r="AY750" s="186" t="s">
        <v>149</v>
      </c>
    </row>
    <row r="751" spans="2:65" s="10" customFormat="1" ht="22.5" customHeight="1" x14ac:dyDescent="0.3">
      <c r="B751" s="171"/>
      <c r="C751" s="172"/>
      <c r="D751" s="172"/>
      <c r="E751" s="173" t="s">
        <v>21</v>
      </c>
      <c r="F751" s="283" t="s">
        <v>266</v>
      </c>
      <c r="G751" s="284"/>
      <c r="H751" s="284"/>
      <c r="I751" s="284"/>
      <c r="J751" s="172"/>
      <c r="K751" s="174" t="s">
        <v>21</v>
      </c>
      <c r="L751" s="172"/>
      <c r="M751" s="172"/>
      <c r="N751" s="172"/>
      <c r="O751" s="172"/>
      <c r="P751" s="172"/>
      <c r="Q751" s="172"/>
      <c r="R751" s="175"/>
      <c r="T751" s="176"/>
      <c r="U751" s="172"/>
      <c r="V751" s="172"/>
      <c r="W751" s="172"/>
      <c r="X751" s="172"/>
      <c r="Y751" s="172"/>
      <c r="Z751" s="172"/>
      <c r="AA751" s="177"/>
      <c r="AT751" s="178" t="s">
        <v>204</v>
      </c>
      <c r="AU751" s="178" t="s">
        <v>112</v>
      </c>
      <c r="AV751" s="10" t="s">
        <v>23</v>
      </c>
      <c r="AW751" s="10" t="s">
        <v>42</v>
      </c>
      <c r="AX751" s="10" t="s">
        <v>85</v>
      </c>
      <c r="AY751" s="178" t="s">
        <v>149</v>
      </c>
    </row>
    <row r="752" spans="2:65" s="11" customFormat="1" ht="22.5" customHeight="1" x14ac:dyDescent="0.3">
      <c r="B752" s="179"/>
      <c r="C752" s="180"/>
      <c r="D752" s="180"/>
      <c r="E752" s="181" t="s">
        <v>21</v>
      </c>
      <c r="F752" s="281" t="s">
        <v>991</v>
      </c>
      <c r="G752" s="282"/>
      <c r="H752" s="282"/>
      <c r="I752" s="282"/>
      <c r="J752" s="180"/>
      <c r="K752" s="182">
        <v>10.725</v>
      </c>
      <c r="L752" s="180"/>
      <c r="M752" s="180"/>
      <c r="N752" s="180"/>
      <c r="O752" s="180"/>
      <c r="P752" s="180"/>
      <c r="Q752" s="180"/>
      <c r="R752" s="183"/>
      <c r="T752" s="184"/>
      <c r="U752" s="180"/>
      <c r="V752" s="180"/>
      <c r="W752" s="180"/>
      <c r="X752" s="180"/>
      <c r="Y752" s="180"/>
      <c r="Z752" s="180"/>
      <c r="AA752" s="185"/>
      <c r="AT752" s="186" t="s">
        <v>204</v>
      </c>
      <c r="AU752" s="186" t="s">
        <v>112</v>
      </c>
      <c r="AV752" s="11" t="s">
        <v>112</v>
      </c>
      <c r="AW752" s="11" t="s">
        <v>42</v>
      </c>
      <c r="AX752" s="11" t="s">
        <v>85</v>
      </c>
      <c r="AY752" s="186" t="s">
        <v>149</v>
      </c>
    </row>
    <row r="753" spans="2:65" s="11" customFormat="1" ht="22.5" customHeight="1" x14ac:dyDescent="0.3">
      <c r="B753" s="179"/>
      <c r="C753" s="180"/>
      <c r="D753" s="180"/>
      <c r="E753" s="181" t="s">
        <v>21</v>
      </c>
      <c r="F753" s="281" t="s">
        <v>992</v>
      </c>
      <c r="G753" s="282"/>
      <c r="H753" s="282"/>
      <c r="I753" s="282"/>
      <c r="J753" s="180"/>
      <c r="K753" s="182">
        <v>9.56</v>
      </c>
      <c r="L753" s="180"/>
      <c r="M753" s="180"/>
      <c r="N753" s="180"/>
      <c r="O753" s="180"/>
      <c r="P753" s="180"/>
      <c r="Q753" s="180"/>
      <c r="R753" s="183"/>
      <c r="T753" s="184"/>
      <c r="U753" s="180"/>
      <c r="V753" s="180"/>
      <c r="W753" s="180"/>
      <c r="X753" s="180"/>
      <c r="Y753" s="180"/>
      <c r="Z753" s="180"/>
      <c r="AA753" s="185"/>
      <c r="AT753" s="186" t="s">
        <v>204</v>
      </c>
      <c r="AU753" s="186" t="s">
        <v>112</v>
      </c>
      <c r="AV753" s="11" t="s">
        <v>112</v>
      </c>
      <c r="AW753" s="11" t="s">
        <v>42</v>
      </c>
      <c r="AX753" s="11" t="s">
        <v>85</v>
      </c>
      <c r="AY753" s="186" t="s">
        <v>149</v>
      </c>
    </row>
    <row r="754" spans="2:65" s="12" customFormat="1" ht="22.5" customHeight="1" x14ac:dyDescent="0.3">
      <c r="B754" s="187"/>
      <c r="C754" s="188"/>
      <c r="D754" s="188"/>
      <c r="E754" s="189" t="s">
        <v>21</v>
      </c>
      <c r="F754" s="285" t="s">
        <v>211</v>
      </c>
      <c r="G754" s="286"/>
      <c r="H754" s="286"/>
      <c r="I754" s="286"/>
      <c r="J754" s="188"/>
      <c r="K754" s="190">
        <v>57.265000000000001</v>
      </c>
      <c r="L754" s="188"/>
      <c r="M754" s="188"/>
      <c r="N754" s="188"/>
      <c r="O754" s="188"/>
      <c r="P754" s="188"/>
      <c r="Q754" s="188"/>
      <c r="R754" s="191"/>
      <c r="T754" s="192"/>
      <c r="U754" s="188"/>
      <c r="V754" s="188"/>
      <c r="W754" s="188"/>
      <c r="X754" s="188"/>
      <c r="Y754" s="188"/>
      <c r="Z754" s="188"/>
      <c r="AA754" s="193"/>
      <c r="AT754" s="194" t="s">
        <v>204</v>
      </c>
      <c r="AU754" s="194" t="s">
        <v>112</v>
      </c>
      <c r="AV754" s="12" t="s">
        <v>197</v>
      </c>
      <c r="AW754" s="12" t="s">
        <v>42</v>
      </c>
      <c r="AX754" s="12" t="s">
        <v>23</v>
      </c>
      <c r="AY754" s="194" t="s">
        <v>149</v>
      </c>
    </row>
    <row r="755" spans="2:65" s="1" customFormat="1" ht="31.5" customHeight="1" x14ac:dyDescent="0.3">
      <c r="B755" s="33"/>
      <c r="C755" s="164" t="s">
        <v>993</v>
      </c>
      <c r="D755" s="164" t="s">
        <v>150</v>
      </c>
      <c r="E755" s="165" t="s">
        <v>994</v>
      </c>
      <c r="F755" s="253" t="s">
        <v>995</v>
      </c>
      <c r="G755" s="254"/>
      <c r="H755" s="254"/>
      <c r="I755" s="254"/>
      <c r="J755" s="166" t="s">
        <v>274</v>
      </c>
      <c r="K755" s="167">
        <v>2.0499999999999998</v>
      </c>
      <c r="L755" s="255">
        <v>0</v>
      </c>
      <c r="M755" s="254"/>
      <c r="N755" s="256">
        <f>ROUND(L755*K755,2)</f>
        <v>0</v>
      </c>
      <c r="O755" s="254"/>
      <c r="P755" s="254"/>
      <c r="Q755" s="254"/>
      <c r="R755" s="35"/>
      <c r="T755" s="168" t="s">
        <v>21</v>
      </c>
      <c r="U755" s="42" t="s">
        <v>50</v>
      </c>
      <c r="V755" s="34"/>
      <c r="W755" s="169">
        <f>V755*K755</f>
        <v>0</v>
      </c>
      <c r="X755" s="169">
        <v>0</v>
      </c>
      <c r="Y755" s="169">
        <f>X755*K755</f>
        <v>0</v>
      </c>
      <c r="Z755" s="169">
        <v>7.4999999999999997E-2</v>
      </c>
      <c r="AA755" s="170">
        <f>Z755*K755</f>
        <v>0.15374999999999997</v>
      </c>
      <c r="AR755" s="16" t="s">
        <v>197</v>
      </c>
      <c r="AT755" s="16" t="s">
        <v>150</v>
      </c>
      <c r="AU755" s="16" t="s">
        <v>112</v>
      </c>
      <c r="AY755" s="16" t="s">
        <v>149</v>
      </c>
      <c r="BE755" s="108">
        <f>IF(U755="základní",N755,0)</f>
        <v>0</v>
      </c>
      <c r="BF755" s="108">
        <f>IF(U755="snížená",N755,0)</f>
        <v>0</v>
      </c>
      <c r="BG755" s="108">
        <f>IF(U755="zákl. přenesená",N755,0)</f>
        <v>0</v>
      </c>
      <c r="BH755" s="108">
        <f>IF(U755="sníž. přenesená",N755,0)</f>
        <v>0</v>
      </c>
      <c r="BI755" s="108">
        <f>IF(U755="nulová",N755,0)</f>
        <v>0</v>
      </c>
      <c r="BJ755" s="16" t="s">
        <v>23</v>
      </c>
      <c r="BK755" s="108">
        <f>ROUND(L755*K755,2)</f>
        <v>0</v>
      </c>
      <c r="BL755" s="16" t="s">
        <v>197</v>
      </c>
      <c r="BM755" s="16" t="s">
        <v>996</v>
      </c>
    </row>
    <row r="756" spans="2:65" s="10" customFormat="1" ht="22.5" customHeight="1" x14ac:dyDescent="0.3">
      <c r="B756" s="171"/>
      <c r="C756" s="172"/>
      <c r="D756" s="172"/>
      <c r="E756" s="173" t="s">
        <v>21</v>
      </c>
      <c r="F756" s="287" t="s">
        <v>351</v>
      </c>
      <c r="G756" s="284"/>
      <c r="H756" s="284"/>
      <c r="I756" s="284"/>
      <c r="J756" s="172"/>
      <c r="K756" s="174" t="s">
        <v>21</v>
      </c>
      <c r="L756" s="172"/>
      <c r="M756" s="172"/>
      <c r="N756" s="172"/>
      <c r="O756" s="172"/>
      <c r="P756" s="172"/>
      <c r="Q756" s="172"/>
      <c r="R756" s="175"/>
      <c r="T756" s="176"/>
      <c r="U756" s="172"/>
      <c r="V756" s="172"/>
      <c r="W756" s="172"/>
      <c r="X756" s="172"/>
      <c r="Y756" s="172"/>
      <c r="Z756" s="172"/>
      <c r="AA756" s="177"/>
      <c r="AT756" s="178" t="s">
        <v>204</v>
      </c>
      <c r="AU756" s="178" t="s">
        <v>112</v>
      </c>
      <c r="AV756" s="10" t="s">
        <v>23</v>
      </c>
      <c r="AW756" s="10" t="s">
        <v>42</v>
      </c>
      <c r="AX756" s="10" t="s">
        <v>85</v>
      </c>
      <c r="AY756" s="178" t="s">
        <v>149</v>
      </c>
    </row>
    <row r="757" spans="2:65" s="11" customFormat="1" ht="22.5" customHeight="1" x14ac:dyDescent="0.3">
      <c r="B757" s="179"/>
      <c r="C757" s="180"/>
      <c r="D757" s="180"/>
      <c r="E757" s="181" t="s">
        <v>21</v>
      </c>
      <c r="F757" s="281" t="s">
        <v>997</v>
      </c>
      <c r="G757" s="282"/>
      <c r="H757" s="282"/>
      <c r="I757" s="282"/>
      <c r="J757" s="180"/>
      <c r="K757" s="182">
        <v>2.0499999999999998</v>
      </c>
      <c r="L757" s="180"/>
      <c r="M757" s="180"/>
      <c r="N757" s="180"/>
      <c r="O757" s="180"/>
      <c r="P757" s="180"/>
      <c r="Q757" s="180"/>
      <c r="R757" s="183"/>
      <c r="T757" s="184"/>
      <c r="U757" s="180"/>
      <c r="V757" s="180"/>
      <c r="W757" s="180"/>
      <c r="X757" s="180"/>
      <c r="Y757" s="180"/>
      <c r="Z757" s="180"/>
      <c r="AA757" s="185"/>
      <c r="AT757" s="186" t="s">
        <v>204</v>
      </c>
      <c r="AU757" s="186" t="s">
        <v>112</v>
      </c>
      <c r="AV757" s="11" t="s">
        <v>112</v>
      </c>
      <c r="AW757" s="11" t="s">
        <v>42</v>
      </c>
      <c r="AX757" s="11" t="s">
        <v>85</v>
      </c>
      <c r="AY757" s="186" t="s">
        <v>149</v>
      </c>
    </row>
    <row r="758" spans="2:65" s="12" customFormat="1" ht="22.5" customHeight="1" x14ac:dyDescent="0.3">
      <c r="B758" s="187"/>
      <c r="C758" s="188"/>
      <c r="D758" s="188"/>
      <c r="E758" s="189" t="s">
        <v>21</v>
      </c>
      <c r="F758" s="285" t="s">
        <v>211</v>
      </c>
      <c r="G758" s="286"/>
      <c r="H758" s="286"/>
      <c r="I758" s="286"/>
      <c r="J758" s="188"/>
      <c r="K758" s="190">
        <v>2.0499999999999998</v>
      </c>
      <c r="L758" s="188"/>
      <c r="M758" s="188"/>
      <c r="N758" s="188"/>
      <c r="O758" s="188"/>
      <c r="P758" s="188"/>
      <c r="Q758" s="188"/>
      <c r="R758" s="191"/>
      <c r="T758" s="192"/>
      <c r="U758" s="188"/>
      <c r="V758" s="188"/>
      <c r="W758" s="188"/>
      <c r="X758" s="188"/>
      <c r="Y758" s="188"/>
      <c r="Z758" s="188"/>
      <c r="AA758" s="193"/>
      <c r="AT758" s="194" t="s">
        <v>204</v>
      </c>
      <c r="AU758" s="194" t="s">
        <v>112</v>
      </c>
      <c r="AV758" s="12" t="s">
        <v>197</v>
      </c>
      <c r="AW758" s="12" t="s">
        <v>42</v>
      </c>
      <c r="AX758" s="12" t="s">
        <v>23</v>
      </c>
      <c r="AY758" s="194" t="s">
        <v>149</v>
      </c>
    </row>
    <row r="759" spans="2:65" s="1" customFormat="1" ht="31.5" customHeight="1" x14ac:dyDescent="0.3">
      <c r="B759" s="33"/>
      <c r="C759" s="164" t="s">
        <v>998</v>
      </c>
      <c r="D759" s="164" t="s">
        <v>150</v>
      </c>
      <c r="E759" s="165" t="s">
        <v>999</v>
      </c>
      <c r="F759" s="253" t="s">
        <v>1000</v>
      </c>
      <c r="G759" s="254"/>
      <c r="H759" s="254"/>
      <c r="I759" s="254"/>
      <c r="J759" s="166" t="s">
        <v>274</v>
      </c>
      <c r="K759" s="167">
        <v>11.17</v>
      </c>
      <c r="L759" s="255">
        <v>0</v>
      </c>
      <c r="M759" s="254"/>
      <c r="N759" s="256">
        <f>ROUND(L759*K759,2)</f>
        <v>0</v>
      </c>
      <c r="O759" s="254"/>
      <c r="P759" s="254"/>
      <c r="Q759" s="254"/>
      <c r="R759" s="35"/>
      <c r="T759" s="168" t="s">
        <v>21</v>
      </c>
      <c r="U759" s="42" t="s">
        <v>50</v>
      </c>
      <c r="V759" s="34"/>
      <c r="W759" s="169">
        <f>V759*K759</f>
        <v>0</v>
      </c>
      <c r="X759" s="169">
        <v>0</v>
      </c>
      <c r="Y759" s="169">
        <f>X759*K759</f>
        <v>0</v>
      </c>
      <c r="Z759" s="169">
        <v>6.2E-2</v>
      </c>
      <c r="AA759" s="170">
        <f>Z759*K759</f>
        <v>0.69254000000000004</v>
      </c>
      <c r="AR759" s="16" t="s">
        <v>197</v>
      </c>
      <c r="AT759" s="16" t="s">
        <v>150</v>
      </c>
      <c r="AU759" s="16" t="s">
        <v>112</v>
      </c>
      <c r="AY759" s="16" t="s">
        <v>149</v>
      </c>
      <c r="BE759" s="108">
        <f>IF(U759="základní",N759,0)</f>
        <v>0</v>
      </c>
      <c r="BF759" s="108">
        <f>IF(U759="snížená",N759,0)</f>
        <v>0</v>
      </c>
      <c r="BG759" s="108">
        <f>IF(U759="zákl. přenesená",N759,0)</f>
        <v>0</v>
      </c>
      <c r="BH759" s="108">
        <f>IF(U759="sníž. přenesená",N759,0)</f>
        <v>0</v>
      </c>
      <c r="BI759" s="108">
        <f>IF(U759="nulová",N759,0)</f>
        <v>0</v>
      </c>
      <c r="BJ759" s="16" t="s">
        <v>23</v>
      </c>
      <c r="BK759" s="108">
        <f>ROUND(L759*K759,2)</f>
        <v>0</v>
      </c>
      <c r="BL759" s="16" t="s">
        <v>197</v>
      </c>
      <c r="BM759" s="16" t="s">
        <v>1001</v>
      </c>
    </row>
    <row r="760" spans="2:65" s="11" customFormat="1" ht="22.5" customHeight="1" x14ac:dyDescent="0.3">
      <c r="B760" s="179"/>
      <c r="C760" s="180"/>
      <c r="D760" s="180"/>
      <c r="E760" s="181" t="s">
        <v>21</v>
      </c>
      <c r="F760" s="292" t="s">
        <v>1002</v>
      </c>
      <c r="G760" s="282"/>
      <c r="H760" s="282"/>
      <c r="I760" s="282"/>
      <c r="J760" s="180"/>
      <c r="K760" s="182">
        <v>11.17</v>
      </c>
      <c r="L760" s="180"/>
      <c r="M760" s="180"/>
      <c r="N760" s="180"/>
      <c r="O760" s="180"/>
      <c r="P760" s="180"/>
      <c r="Q760" s="180"/>
      <c r="R760" s="183"/>
      <c r="T760" s="184"/>
      <c r="U760" s="180"/>
      <c r="V760" s="180"/>
      <c r="W760" s="180"/>
      <c r="X760" s="180"/>
      <c r="Y760" s="180"/>
      <c r="Z760" s="180"/>
      <c r="AA760" s="185"/>
      <c r="AT760" s="186" t="s">
        <v>204</v>
      </c>
      <c r="AU760" s="186" t="s">
        <v>112</v>
      </c>
      <c r="AV760" s="11" t="s">
        <v>112</v>
      </c>
      <c r="AW760" s="11" t="s">
        <v>42</v>
      </c>
      <c r="AX760" s="11" t="s">
        <v>85</v>
      </c>
      <c r="AY760" s="186" t="s">
        <v>149</v>
      </c>
    </row>
    <row r="761" spans="2:65" s="12" customFormat="1" ht="22.5" customHeight="1" x14ac:dyDescent="0.3">
      <c r="B761" s="187"/>
      <c r="C761" s="188"/>
      <c r="D761" s="188"/>
      <c r="E761" s="189" t="s">
        <v>21</v>
      </c>
      <c r="F761" s="285" t="s">
        <v>211</v>
      </c>
      <c r="G761" s="286"/>
      <c r="H761" s="286"/>
      <c r="I761" s="286"/>
      <c r="J761" s="188"/>
      <c r="K761" s="190">
        <v>11.17</v>
      </c>
      <c r="L761" s="188"/>
      <c r="M761" s="188"/>
      <c r="N761" s="188"/>
      <c r="O761" s="188"/>
      <c r="P761" s="188"/>
      <c r="Q761" s="188"/>
      <c r="R761" s="191"/>
      <c r="T761" s="192"/>
      <c r="U761" s="188"/>
      <c r="V761" s="188"/>
      <c r="W761" s="188"/>
      <c r="X761" s="188"/>
      <c r="Y761" s="188"/>
      <c r="Z761" s="188"/>
      <c r="AA761" s="193"/>
      <c r="AT761" s="194" t="s">
        <v>204</v>
      </c>
      <c r="AU761" s="194" t="s">
        <v>112</v>
      </c>
      <c r="AV761" s="12" t="s">
        <v>197</v>
      </c>
      <c r="AW761" s="12" t="s">
        <v>42</v>
      </c>
      <c r="AX761" s="12" t="s">
        <v>23</v>
      </c>
      <c r="AY761" s="194" t="s">
        <v>149</v>
      </c>
    </row>
    <row r="762" spans="2:65" s="1" customFormat="1" ht="22.5" customHeight="1" x14ac:dyDescent="0.3">
      <c r="B762" s="33"/>
      <c r="C762" s="164" t="s">
        <v>1003</v>
      </c>
      <c r="D762" s="164" t="s">
        <v>150</v>
      </c>
      <c r="E762" s="165" t="s">
        <v>1004</v>
      </c>
      <c r="F762" s="253" t="s">
        <v>1005</v>
      </c>
      <c r="G762" s="254"/>
      <c r="H762" s="254"/>
      <c r="I762" s="254"/>
      <c r="J762" s="166" t="s">
        <v>274</v>
      </c>
      <c r="K762" s="167">
        <v>16.591999999999999</v>
      </c>
      <c r="L762" s="255">
        <v>0</v>
      </c>
      <c r="M762" s="254"/>
      <c r="N762" s="256">
        <f>ROUND(L762*K762,2)</f>
        <v>0</v>
      </c>
      <c r="O762" s="254"/>
      <c r="P762" s="254"/>
      <c r="Q762" s="254"/>
      <c r="R762" s="35"/>
      <c r="T762" s="168" t="s">
        <v>21</v>
      </c>
      <c r="U762" s="42" t="s">
        <v>50</v>
      </c>
      <c r="V762" s="34"/>
      <c r="W762" s="169">
        <f>V762*K762</f>
        <v>0</v>
      </c>
      <c r="X762" s="169">
        <v>0</v>
      </c>
      <c r="Y762" s="169">
        <f>X762*K762</f>
        <v>0</v>
      </c>
      <c r="Z762" s="169">
        <v>7.5999999999999998E-2</v>
      </c>
      <c r="AA762" s="170">
        <f>Z762*K762</f>
        <v>1.2609919999999999</v>
      </c>
      <c r="AR762" s="16" t="s">
        <v>197</v>
      </c>
      <c r="AT762" s="16" t="s">
        <v>150</v>
      </c>
      <c r="AU762" s="16" t="s">
        <v>112</v>
      </c>
      <c r="AY762" s="16" t="s">
        <v>149</v>
      </c>
      <c r="BE762" s="108">
        <f>IF(U762="základní",N762,0)</f>
        <v>0</v>
      </c>
      <c r="BF762" s="108">
        <f>IF(U762="snížená",N762,0)</f>
        <v>0</v>
      </c>
      <c r="BG762" s="108">
        <f>IF(U762="zákl. přenesená",N762,0)</f>
        <v>0</v>
      </c>
      <c r="BH762" s="108">
        <f>IF(U762="sníž. přenesená",N762,0)</f>
        <v>0</v>
      </c>
      <c r="BI762" s="108">
        <f>IF(U762="nulová",N762,0)</f>
        <v>0</v>
      </c>
      <c r="BJ762" s="16" t="s">
        <v>23</v>
      </c>
      <c r="BK762" s="108">
        <f>ROUND(L762*K762,2)</f>
        <v>0</v>
      </c>
      <c r="BL762" s="16" t="s">
        <v>197</v>
      </c>
      <c r="BM762" s="16" t="s">
        <v>1006</v>
      </c>
    </row>
    <row r="763" spans="2:65" s="10" customFormat="1" ht="22.5" customHeight="1" x14ac:dyDescent="0.3">
      <c r="B763" s="171"/>
      <c r="C763" s="172"/>
      <c r="D763" s="172"/>
      <c r="E763" s="173" t="s">
        <v>21</v>
      </c>
      <c r="F763" s="287" t="s">
        <v>351</v>
      </c>
      <c r="G763" s="284"/>
      <c r="H763" s="284"/>
      <c r="I763" s="284"/>
      <c r="J763" s="172"/>
      <c r="K763" s="174" t="s">
        <v>21</v>
      </c>
      <c r="L763" s="172"/>
      <c r="M763" s="172"/>
      <c r="N763" s="172"/>
      <c r="O763" s="172"/>
      <c r="P763" s="172"/>
      <c r="Q763" s="172"/>
      <c r="R763" s="175"/>
      <c r="T763" s="176"/>
      <c r="U763" s="172"/>
      <c r="V763" s="172"/>
      <c r="W763" s="172"/>
      <c r="X763" s="172"/>
      <c r="Y763" s="172"/>
      <c r="Z763" s="172"/>
      <c r="AA763" s="177"/>
      <c r="AT763" s="178" t="s">
        <v>204</v>
      </c>
      <c r="AU763" s="178" t="s">
        <v>112</v>
      </c>
      <c r="AV763" s="10" t="s">
        <v>23</v>
      </c>
      <c r="AW763" s="10" t="s">
        <v>42</v>
      </c>
      <c r="AX763" s="10" t="s">
        <v>85</v>
      </c>
      <c r="AY763" s="178" t="s">
        <v>149</v>
      </c>
    </row>
    <row r="764" spans="2:65" s="11" customFormat="1" ht="22.5" customHeight="1" x14ac:dyDescent="0.3">
      <c r="B764" s="179"/>
      <c r="C764" s="180"/>
      <c r="D764" s="180"/>
      <c r="E764" s="181" t="s">
        <v>21</v>
      </c>
      <c r="F764" s="281" t="s">
        <v>1007</v>
      </c>
      <c r="G764" s="282"/>
      <c r="H764" s="282"/>
      <c r="I764" s="282"/>
      <c r="J764" s="180"/>
      <c r="K764" s="182">
        <v>3.3929999999999998</v>
      </c>
      <c r="L764" s="180"/>
      <c r="M764" s="180"/>
      <c r="N764" s="180"/>
      <c r="O764" s="180"/>
      <c r="P764" s="180"/>
      <c r="Q764" s="180"/>
      <c r="R764" s="183"/>
      <c r="T764" s="184"/>
      <c r="U764" s="180"/>
      <c r="V764" s="180"/>
      <c r="W764" s="180"/>
      <c r="X764" s="180"/>
      <c r="Y764" s="180"/>
      <c r="Z764" s="180"/>
      <c r="AA764" s="185"/>
      <c r="AT764" s="186" t="s">
        <v>204</v>
      </c>
      <c r="AU764" s="186" t="s">
        <v>112</v>
      </c>
      <c r="AV764" s="11" t="s">
        <v>112</v>
      </c>
      <c r="AW764" s="11" t="s">
        <v>42</v>
      </c>
      <c r="AX764" s="11" t="s">
        <v>85</v>
      </c>
      <c r="AY764" s="186" t="s">
        <v>149</v>
      </c>
    </row>
    <row r="765" spans="2:65" s="10" customFormat="1" ht="22.5" customHeight="1" x14ac:dyDescent="0.3">
      <c r="B765" s="171"/>
      <c r="C765" s="172"/>
      <c r="D765" s="172"/>
      <c r="E765" s="173" t="s">
        <v>21</v>
      </c>
      <c r="F765" s="283" t="s">
        <v>266</v>
      </c>
      <c r="G765" s="284"/>
      <c r="H765" s="284"/>
      <c r="I765" s="284"/>
      <c r="J765" s="172"/>
      <c r="K765" s="174" t="s">
        <v>21</v>
      </c>
      <c r="L765" s="172"/>
      <c r="M765" s="172"/>
      <c r="N765" s="172"/>
      <c r="O765" s="172"/>
      <c r="P765" s="172"/>
      <c r="Q765" s="172"/>
      <c r="R765" s="175"/>
      <c r="T765" s="176"/>
      <c r="U765" s="172"/>
      <c r="V765" s="172"/>
      <c r="W765" s="172"/>
      <c r="X765" s="172"/>
      <c r="Y765" s="172"/>
      <c r="Z765" s="172"/>
      <c r="AA765" s="177"/>
      <c r="AT765" s="178" t="s">
        <v>204</v>
      </c>
      <c r="AU765" s="178" t="s">
        <v>112</v>
      </c>
      <c r="AV765" s="10" t="s">
        <v>23</v>
      </c>
      <c r="AW765" s="10" t="s">
        <v>42</v>
      </c>
      <c r="AX765" s="10" t="s">
        <v>85</v>
      </c>
      <c r="AY765" s="178" t="s">
        <v>149</v>
      </c>
    </row>
    <row r="766" spans="2:65" s="11" customFormat="1" ht="22.5" customHeight="1" x14ac:dyDescent="0.3">
      <c r="B766" s="179"/>
      <c r="C766" s="180"/>
      <c r="D766" s="180"/>
      <c r="E766" s="181" t="s">
        <v>21</v>
      </c>
      <c r="F766" s="281" t="s">
        <v>1008</v>
      </c>
      <c r="G766" s="282"/>
      <c r="H766" s="282"/>
      <c r="I766" s="282"/>
      <c r="J766" s="180"/>
      <c r="K766" s="182">
        <v>13.199</v>
      </c>
      <c r="L766" s="180"/>
      <c r="M766" s="180"/>
      <c r="N766" s="180"/>
      <c r="O766" s="180"/>
      <c r="P766" s="180"/>
      <c r="Q766" s="180"/>
      <c r="R766" s="183"/>
      <c r="T766" s="184"/>
      <c r="U766" s="180"/>
      <c r="V766" s="180"/>
      <c r="W766" s="180"/>
      <c r="X766" s="180"/>
      <c r="Y766" s="180"/>
      <c r="Z766" s="180"/>
      <c r="AA766" s="185"/>
      <c r="AT766" s="186" t="s">
        <v>204</v>
      </c>
      <c r="AU766" s="186" t="s">
        <v>112</v>
      </c>
      <c r="AV766" s="11" t="s">
        <v>112</v>
      </c>
      <c r="AW766" s="11" t="s">
        <v>42</v>
      </c>
      <c r="AX766" s="11" t="s">
        <v>85</v>
      </c>
      <c r="AY766" s="186" t="s">
        <v>149</v>
      </c>
    </row>
    <row r="767" spans="2:65" s="12" customFormat="1" ht="22.5" customHeight="1" x14ac:dyDescent="0.3">
      <c r="B767" s="187"/>
      <c r="C767" s="188"/>
      <c r="D767" s="188"/>
      <c r="E767" s="189" t="s">
        <v>21</v>
      </c>
      <c r="F767" s="285" t="s">
        <v>211</v>
      </c>
      <c r="G767" s="286"/>
      <c r="H767" s="286"/>
      <c r="I767" s="286"/>
      <c r="J767" s="188"/>
      <c r="K767" s="190">
        <v>16.591999999999999</v>
      </c>
      <c r="L767" s="188"/>
      <c r="M767" s="188"/>
      <c r="N767" s="188"/>
      <c r="O767" s="188"/>
      <c r="P767" s="188"/>
      <c r="Q767" s="188"/>
      <c r="R767" s="191"/>
      <c r="T767" s="192"/>
      <c r="U767" s="188"/>
      <c r="V767" s="188"/>
      <c r="W767" s="188"/>
      <c r="X767" s="188"/>
      <c r="Y767" s="188"/>
      <c r="Z767" s="188"/>
      <c r="AA767" s="193"/>
      <c r="AT767" s="194" t="s">
        <v>204</v>
      </c>
      <c r="AU767" s="194" t="s">
        <v>112</v>
      </c>
      <c r="AV767" s="12" t="s">
        <v>197</v>
      </c>
      <c r="AW767" s="12" t="s">
        <v>42</v>
      </c>
      <c r="AX767" s="12" t="s">
        <v>23</v>
      </c>
      <c r="AY767" s="194" t="s">
        <v>149</v>
      </c>
    </row>
    <row r="768" spans="2:65" s="1" customFormat="1" ht="31.5" customHeight="1" x14ac:dyDescent="0.3">
      <c r="B768" s="33"/>
      <c r="C768" s="164" t="s">
        <v>1009</v>
      </c>
      <c r="D768" s="164" t="s">
        <v>150</v>
      </c>
      <c r="E768" s="165" t="s">
        <v>1010</v>
      </c>
      <c r="F768" s="253" t="s">
        <v>1011</v>
      </c>
      <c r="G768" s="254"/>
      <c r="H768" s="254"/>
      <c r="I768" s="254"/>
      <c r="J768" s="166" t="s">
        <v>274</v>
      </c>
      <c r="K768" s="167">
        <v>6.2249999999999996</v>
      </c>
      <c r="L768" s="255">
        <v>0</v>
      </c>
      <c r="M768" s="254"/>
      <c r="N768" s="256">
        <f>ROUND(L768*K768,2)</f>
        <v>0</v>
      </c>
      <c r="O768" s="254"/>
      <c r="P768" s="254"/>
      <c r="Q768" s="254"/>
      <c r="R768" s="35"/>
      <c r="T768" s="168" t="s">
        <v>21</v>
      </c>
      <c r="U768" s="42" t="s">
        <v>50</v>
      </c>
      <c r="V768" s="34"/>
      <c r="W768" s="169">
        <f>V768*K768</f>
        <v>0</v>
      </c>
      <c r="X768" s="169">
        <v>0</v>
      </c>
      <c r="Y768" s="169">
        <f>X768*K768</f>
        <v>0</v>
      </c>
      <c r="Z768" s="169">
        <v>6.3E-2</v>
      </c>
      <c r="AA768" s="170">
        <f>Z768*K768</f>
        <v>0.392175</v>
      </c>
      <c r="AR768" s="16" t="s">
        <v>197</v>
      </c>
      <c r="AT768" s="16" t="s">
        <v>150</v>
      </c>
      <c r="AU768" s="16" t="s">
        <v>112</v>
      </c>
      <c r="AY768" s="16" t="s">
        <v>149</v>
      </c>
      <c r="BE768" s="108">
        <f>IF(U768="základní",N768,0)</f>
        <v>0</v>
      </c>
      <c r="BF768" s="108">
        <f>IF(U768="snížená",N768,0)</f>
        <v>0</v>
      </c>
      <c r="BG768" s="108">
        <f>IF(U768="zákl. přenesená",N768,0)</f>
        <v>0</v>
      </c>
      <c r="BH768" s="108">
        <f>IF(U768="sníž. přenesená",N768,0)</f>
        <v>0</v>
      </c>
      <c r="BI768" s="108">
        <f>IF(U768="nulová",N768,0)</f>
        <v>0</v>
      </c>
      <c r="BJ768" s="16" t="s">
        <v>23</v>
      </c>
      <c r="BK768" s="108">
        <f>ROUND(L768*K768,2)</f>
        <v>0</v>
      </c>
      <c r="BL768" s="16" t="s">
        <v>197</v>
      </c>
      <c r="BM768" s="16" t="s">
        <v>1012</v>
      </c>
    </row>
    <row r="769" spans="2:65" s="10" customFormat="1" ht="22.5" customHeight="1" x14ac:dyDescent="0.3">
      <c r="B769" s="171"/>
      <c r="C769" s="172"/>
      <c r="D769" s="172"/>
      <c r="E769" s="173" t="s">
        <v>21</v>
      </c>
      <c r="F769" s="287" t="s">
        <v>351</v>
      </c>
      <c r="G769" s="284"/>
      <c r="H769" s="284"/>
      <c r="I769" s="284"/>
      <c r="J769" s="172"/>
      <c r="K769" s="174" t="s">
        <v>21</v>
      </c>
      <c r="L769" s="172"/>
      <c r="M769" s="172"/>
      <c r="N769" s="172"/>
      <c r="O769" s="172"/>
      <c r="P769" s="172"/>
      <c r="Q769" s="172"/>
      <c r="R769" s="175"/>
      <c r="T769" s="176"/>
      <c r="U769" s="172"/>
      <c r="V769" s="172"/>
      <c r="W769" s="172"/>
      <c r="X769" s="172"/>
      <c r="Y769" s="172"/>
      <c r="Z769" s="172"/>
      <c r="AA769" s="177"/>
      <c r="AT769" s="178" t="s">
        <v>204</v>
      </c>
      <c r="AU769" s="178" t="s">
        <v>112</v>
      </c>
      <c r="AV769" s="10" t="s">
        <v>23</v>
      </c>
      <c r="AW769" s="10" t="s">
        <v>42</v>
      </c>
      <c r="AX769" s="10" t="s">
        <v>85</v>
      </c>
      <c r="AY769" s="178" t="s">
        <v>149</v>
      </c>
    </row>
    <row r="770" spans="2:65" s="11" customFormat="1" ht="22.5" customHeight="1" x14ac:dyDescent="0.3">
      <c r="B770" s="179"/>
      <c r="C770" s="180"/>
      <c r="D770" s="180"/>
      <c r="E770" s="181" t="s">
        <v>21</v>
      </c>
      <c r="F770" s="281" t="s">
        <v>1013</v>
      </c>
      <c r="G770" s="282"/>
      <c r="H770" s="282"/>
      <c r="I770" s="282"/>
      <c r="J770" s="180"/>
      <c r="K770" s="182">
        <v>6.2249999999999996</v>
      </c>
      <c r="L770" s="180"/>
      <c r="M770" s="180"/>
      <c r="N770" s="180"/>
      <c r="O770" s="180"/>
      <c r="P770" s="180"/>
      <c r="Q770" s="180"/>
      <c r="R770" s="183"/>
      <c r="T770" s="184"/>
      <c r="U770" s="180"/>
      <c r="V770" s="180"/>
      <c r="W770" s="180"/>
      <c r="X770" s="180"/>
      <c r="Y770" s="180"/>
      <c r="Z770" s="180"/>
      <c r="AA770" s="185"/>
      <c r="AT770" s="186" t="s">
        <v>204</v>
      </c>
      <c r="AU770" s="186" t="s">
        <v>112</v>
      </c>
      <c r="AV770" s="11" t="s">
        <v>112</v>
      </c>
      <c r="AW770" s="11" t="s">
        <v>42</v>
      </c>
      <c r="AX770" s="11" t="s">
        <v>85</v>
      </c>
      <c r="AY770" s="186" t="s">
        <v>149</v>
      </c>
    </row>
    <row r="771" spans="2:65" s="12" customFormat="1" ht="22.5" customHeight="1" x14ac:dyDescent="0.3">
      <c r="B771" s="187"/>
      <c r="C771" s="188"/>
      <c r="D771" s="188"/>
      <c r="E771" s="189" t="s">
        <v>21</v>
      </c>
      <c r="F771" s="285" t="s">
        <v>211</v>
      </c>
      <c r="G771" s="286"/>
      <c r="H771" s="286"/>
      <c r="I771" s="286"/>
      <c r="J771" s="188"/>
      <c r="K771" s="190">
        <v>6.2249999999999996</v>
      </c>
      <c r="L771" s="188"/>
      <c r="M771" s="188"/>
      <c r="N771" s="188"/>
      <c r="O771" s="188"/>
      <c r="P771" s="188"/>
      <c r="Q771" s="188"/>
      <c r="R771" s="191"/>
      <c r="T771" s="192"/>
      <c r="U771" s="188"/>
      <c r="V771" s="188"/>
      <c r="W771" s="188"/>
      <c r="X771" s="188"/>
      <c r="Y771" s="188"/>
      <c r="Z771" s="188"/>
      <c r="AA771" s="193"/>
      <c r="AT771" s="194" t="s">
        <v>204</v>
      </c>
      <c r="AU771" s="194" t="s">
        <v>112</v>
      </c>
      <c r="AV771" s="12" t="s">
        <v>197</v>
      </c>
      <c r="AW771" s="12" t="s">
        <v>42</v>
      </c>
      <c r="AX771" s="12" t="s">
        <v>23</v>
      </c>
      <c r="AY771" s="194" t="s">
        <v>149</v>
      </c>
    </row>
    <row r="772" spans="2:65" s="1" customFormat="1" ht="31.5" customHeight="1" x14ac:dyDescent="0.3">
      <c r="B772" s="33"/>
      <c r="C772" s="164" t="s">
        <v>1014</v>
      </c>
      <c r="D772" s="164" t="s">
        <v>150</v>
      </c>
      <c r="E772" s="165" t="s">
        <v>1015</v>
      </c>
      <c r="F772" s="253" t="s">
        <v>1016</v>
      </c>
      <c r="G772" s="254"/>
      <c r="H772" s="254"/>
      <c r="I772" s="254"/>
      <c r="J772" s="166" t="s">
        <v>201</v>
      </c>
      <c r="K772" s="167">
        <v>1.722</v>
      </c>
      <c r="L772" s="255">
        <v>0</v>
      </c>
      <c r="M772" s="254"/>
      <c r="N772" s="256">
        <f>ROUND(L772*K772,2)</f>
        <v>0</v>
      </c>
      <c r="O772" s="254"/>
      <c r="P772" s="254"/>
      <c r="Q772" s="254"/>
      <c r="R772" s="35"/>
      <c r="T772" s="168" t="s">
        <v>21</v>
      </c>
      <c r="U772" s="42" t="s">
        <v>50</v>
      </c>
      <c r="V772" s="34"/>
      <c r="W772" s="169">
        <f>V772*K772</f>
        <v>0</v>
      </c>
      <c r="X772" s="169">
        <v>0</v>
      </c>
      <c r="Y772" s="169">
        <f>X772*K772</f>
        <v>0</v>
      </c>
      <c r="Z772" s="169">
        <v>1.8</v>
      </c>
      <c r="AA772" s="170">
        <f>Z772*K772</f>
        <v>3.0996000000000001</v>
      </c>
      <c r="AR772" s="16" t="s">
        <v>197</v>
      </c>
      <c r="AT772" s="16" t="s">
        <v>150</v>
      </c>
      <c r="AU772" s="16" t="s">
        <v>112</v>
      </c>
      <c r="AY772" s="16" t="s">
        <v>149</v>
      </c>
      <c r="BE772" s="108">
        <f>IF(U772="základní",N772,0)</f>
        <v>0</v>
      </c>
      <c r="BF772" s="108">
        <f>IF(U772="snížená",N772,0)</f>
        <v>0</v>
      </c>
      <c r="BG772" s="108">
        <f>IF(U772="zákl. přenesená",N772,0)</f>
        <v>0</v>
      </c>
      <c r="BH772" s="108">
        <f>IF(U772="sníž. přenesená",N772,0)</f>
        <v>0</v>
      </c>
      <c r="BI772" s="108">
        <f>IF(U772="nulová",N772,0)</f>
        <v>0</v>
      </c>
      <c r="BJ772" s="16" t="s">
        <v>23</v>
      </c>
      <c r="BK772" s="108">
        <f>ROUND(L772*K772,2)</f>
        <v>0</v>
      </c>
      <c r="BL772" s="16" t="s">
        <v>197</v>
      </c>
      <c r="BM772" s="16" t="s">
        <v>1017</v>
      </c>
    </row>
    <row r="773" spans="2:65" s="10" customFormat="1" ht="22.5" customHeight="1" x14ac:dyDescent="0.3">
      <c r="B773" s="171"/>
      <c r="C773" s="172"/>
      <c r="D773" s="172"/>
      <c r="E773" s="173" t="s">
        <v>21</v>
      </c>
      <c r="F773" s="287" t="s">
        <v>266</v>
      </c>
      <c r="G773" s="284"/>
      <c r="H773" s="284"/>
      <c r="I773" s="284"/>
      <c r="J773" s="172"/>
      <c r="K773" s="174" t="s">
        <v>21</v>
      </c>
      <c r="L773" s="172"/>
      <c r="M773" s="172"/>
      <c r="N773" s="172"/>
      <c r="O773" s="172"/>
      <c r="P773" s="172"/>
      <c r="Q773" s="172"/>
      <c r="R773" s="175"/>
      <c r="T773" s="176"/>
      <c r="U773" s="172"/>
      <c r="V773" s="172"/>
      <c r="W773" s="172"/>
      <c r="X773" s="172"/>
      <c r="Y773" s="172"/>
      <c r="Z773" s="172"/>
      <c r="AA773" s="177"/>
      <c r="AT773" s="178" t="s">
        <v>204</v>
      </c>
      <c r="AU773" s="178" t="s">
        <v>112</v>
      </c>
      <c r="AV773" s="10" t="s">
        <v>23</v>
      </c>
      <c r="AW773" s="10" t="s">
        <v>42</v>
      </c>
      <c r="AX773" s="10" t="s">
        <v>85</v>
      </c>
      <c r="AY773" s="178" t="s">
        <v>149</v>
      </c>
    </row>
    <row r="774" spans="2:65" s="11" customFormat="1" ht="22.5" customHeight="1" x14ac:dyDescent="0.3">
      <c r="B774" s="179"/>
      <c r="C774" s="180"/>
      <c r="D774" s="180"/>
      <c r="E774" s="181" t="s">
        <v>21</v>
      </c>
      <c r="F774" s="281" t="s">
        <v>1018</v>
      </c>
      <c r="G774" s="282"/>
      <c r="H774" s="282"/>
      <c r="I774" s="282"/>
      <c r="J774" s="180"/>
      <c r="K774" s="182">
        <v>1.722</v>
      </c>
      <c r="L774" s="180"/>
      <c r="M774" s="180"/>
      <c r="N774" s="180"/>
      <c r="O774" s="180"/>
      <c r="P774" s="180"/>
      <c r="Q774" s="180"/>
      <c r="R774" s="183"/>
      <c r="T774" s="184"/>
      <c r="U774" s="180"/>
      <c r="V774" s="180"/>
      <c r="W774" s="180"/>
      <c r="X774" s="180"/>
      <c r="Y774" s="180"/>
      <c r="Z774" s="180"/>
      <c r="AA774" s="185"/>
      <c r="AT774" s="186" t="s">
        <v>204</v>
      </c>
      <c r="AU774" s="186" t="s">
        <v>112</v>
      </c>
      <c r="AV774" s="11" t="s">
        <v>112</v>
      </c>
      <c r="AW774" s="11" t="s">
        <v>42</v>
      </c>
      <c r="AX774" s="11" t="s">
        <v>85</v>
      </c>
      <c r="AY774" s="186" t="s">
        <v>149</v>
      </c>
    </row>
    <row r="775" spans="2:65" s="12" customFormat="1" ht="22.5" customHeight="1" x14ac:dyDescent="0.3">
      <c r="B775" s="187"/>
      <c r="C775" s="188"/>
      <c r="D775" s="188"/>
      <c r="E775" s="189" t="s">
        <v>21</v>
      </c>
      <c r="F775" s="285" t="s">
        <v>211</v>
      </c>
      <c r="G775" s="286"/>
      <c r="H775" s="286"/>
      <c r="I775" s="286"/>
      <c r="J775" s="188"/>
      <c r="K775" s="190">
        <v>1.722</v>
      </c>
      <c r="L775" s="188"/>
      <c r="M775" s="188"/>
      <c r="N775" s="188"/>
      <c r="O775" s="188"/>
      <c r="P775" s="188"/>
      <c r="Q775" s="188"/>
      <c r="R775" s="191"/>
      <c r="T775" s="192"/>
      <c r="U775" s="188"/>
      <c r="V775" s="188"/>
      <c r="W775" s="188"/>
      <c r="X775" s="188"/>
      <c r="Y775" s="188"/>
      <c r="Z775" s="188"/>
      <c r="AA775" s="193"/>
      <c r="AT775" s="194" t="s">
        <v>204</v>
      </c>
      <c r="AU775" s="194" t="s">
        <v>112</v>
      </c>
      <c r="AV775" s="12" t="s">
        <v>197</v>
      </c>
      <c r="AW775" s="12" t="s">
        <v>42</v>
      </c>
      <c r="AX775" s="12" t="s">
        <v>23</v>
      </c>
      <c r="AY775" s="194" t="s">
        <v>149</v>
      </c>
    </row>
    <row r="776" spans="2:65" s="1" customFormat="1" ht="31.5" customHeight="1" x14ac:dyDescent="0.3">
      <c r="B776" s="33"/>
      <c r="C776" s="164" t="s">
        <v>1019</v>
      </c>
      <c r="D776" s="164" t="s">
        <v>150</v>
      </c>
      <c r="E776" s="165" t="s">
        <v>1020</v>
      </c>
      <c r="F776" s="253" t="s">
        <v>1021</v>
      </c>
      <c r="G776" s="254"/>
      <c r="H776" s="254"/>
      <c r="I776" s="254"/>
      <c r="J776" s="166" t="s">
        <v>201</v>
      </c>
      <c r="K776" s="167">
        <v>0.67500000000000004</v>
      </c>
      <c r="L776" s="255">
        <v>0</v>
      </c>
      <c r="M776" s="254"/>
      <c r="N776" s="256">
        <f>ROUND(L776*K776,2)</f>
        <v>0</v>
      </c>
      <c r="O776" s="254"/>
      <c r="P776" s="254"/>
      <c r="Q776" s="254"/>
      <c r="R776" s="35"/>
      <c r="T776" s="168" t="s">
        <v>21</v>
      </c>
      <c r="U776" s="42" t="s">
        <v>50</v>
      </c>
      <c r="V776" s="34"/>
      <c r="W776" s="169">
        <f>V776*K776</f>
        <v>0</v>
      </c>
      <c r="X776" s="169">
        <v>0</v>
      </c>
      <c r="Y776" s="169">
        <f>X776*K776</f>
        <v>0</v>
      </c>
      <c r="Z776" s="169">
        <v>1.8</v>
      </c>
      <c r="AA776" s="170">
        <f>Z776*K776</f>
        <v>1.2150000000000001</v>
      </c>
      <c r="AR776" s="16" t="s">
        <v>197</v>
      </c>
      <c r="AT776" s="16" t="s">
        <v>150</v>
      </c>
      <c r="AU776" s="16" t="s">
        <v>112</v>
      </c>
      <c r="AY776" s="16" t="s">
        <v>149</v>
      </c>
      <c r="BE776" s="108">
        <f>IF(U776="základní",N776,0)</f>
        <v>0</v>
      </c>
      <c r="BF776" s="108">
        <f>IF(U776="snížená",N776,0)</f>
        <v>0</v>
      </c>
      <c r="BG776" s="108">
        <f>IF(U776="zákl. přenesená",N776,0)</f>
        <v>0</v>
      </c>
      <c r="BH776" s="108">
        <f>IF(U776="sníž. přenesená",N776,0)</f>
        <v>0</v>
      </c>
      <c r="BI776" s="108">
        <f>IF(U776="nulová",N776,0)</f>
        <v>0</v>
      </c>
      <c r="BJ776" s="16" t="s">
        <v>23</v>
      </c>
      <c r="BK776" s="108">
        <f>ROUND(L776*K776,2)</f>
        <v>0</v>
      </c>
      <c r="BL776" s="16" t="s">
        <v>197</v>
      </c>
      <c r="BM776" s="16" t="s">
        <v>1022</v>
      </c>
    </row>
    <row r="777" spans="2:65" s="10" customFormat="1" ht="22.5" customHeight="1" x14ac:dyDescent="0.3">
      <c r="B777" s="171"/>
      <c r="C777" s="172"/>
      <c r="D777" s="172"/>
      <c r="E777" s="173" t="s">
        <v>21</v>
      </c>
      <c r="F777" s="287" t="s">
        <v>266</v>
      </c>
      <c r="G777" s="284"/>
      <c r="H777" s="284"/>
      <c r="I777" s="284"/>
      <c r="J777" s="172"/>
      <c r="K777" s="174" t="s">
        <v>21</v>
      </c>
      <c r="L777" s="172"/>
      <c r="M777" s="172"/>
      <c r="N777" s="172"/>
      <c r="O777" s="172"/>
      <c r="P777" s="172"/>
      <c r="Q777" s="172"/>
      <c r="R777" s="175"/>
      <c r="T777" s="176"/>
      <c r="U777" s="172"/>
      <c r="V777" s="172"/>
      <c r="W777" s="172"/>
      <c r="X777" s="172"/>
      <c r="Y777" s="172"/>
      <c r="Z777" s="172"/>
      <c r="AA777" s="177"/>
      <c r="AT777" s="178" t="s">
        <v>204</v>
      </c>
      <c r="AU777" s="178" t="s">
        <v>112</v>
      </c>
      <c r="AV777" s="10" t="s">
        <v>23</v>
      </c>
      <c r="AW777" s="10" t="s">
        <v>42</v>
      </c>
      <c r="AX777" s="10" t="s">
        <v>85</v>
      </c>
      <c r="AY777" s="178" t="s">
        <v>149</v>
      </c>
    </row>
    <row r="778" spans="2:65" s="11" customFormat="1" ht="22.5" customHeight="1" x14ac:dyDescent="0.3">
      <c r="B778" s="179"/>
      <c r="C778" s="180"/>
      <c r="D778" s="180"/>
      <c r="E778" s="181" t="s">
        <v>21</v>
      </c>
      <c r="F778" s="281" t="s">
        <v>1023</v>
      </c>
      <c r="G778" s="282"/>
      <c r="H778" s="282"/>
      <c r="I778" s="282"/>
      <c r="J778" s="180"/>
      <c r="K778" s="182">
        <v>0.67500000000000004</v>
      </c>
      <c r="L778" s="180"/>
      <c r="M778" s="180"/>
      <c r="N778" s="180"/>
      <c r="O778" s="180"/>
      <c r="P778" s="180"/>
      <c r="Q778" s="180"/>
      <c r="R778" s="183"/>
      <c r="T778" s="184"/>
      <c r="U778" s="180"/>
      <c r="V778" s="180"/>
      <c r="W778" s="180"/>
      <c r="X778" s="180"/>
      <c r="Y778" s="180"/>
      <c r="Z778" s="180"/>
      <c r="AA778" s="185"/>
      <c r="AT778" s="186" t="s">
        <v>204</v>
      </c>
      <c r="AU778" s="186" t="s">
        <v>112</v>
      </c>
      <c r="AV778" s="11" t="s">
        <v>112</v>
      </c>
      <c r="AW778" s="11" t="s">
        <v>42</v>
      </c>
      <c r="AX778" s="11" t="s">
        <v>85</v>
      </c>
      <c r="AY778" s="186" t="s">
        <v>149</v>
      </c>
    </row>
    <row r="779" spans="2:65" s="12" customFormat="1" ht="22.5" customHeight="1" x14ac:dyDescent="0.3">
      <c r="B779" s="187"/>
      <c r="C779" s="188"/>
      <c r="D779" s="188"/>
      <c r="E779" s="189" t="s">
        <v>21</v>
      </c>
      <c r="F779" s="285" t="s">
        <v>211</v>
      </c>
      <c r="G779" s="286"/>
      <c r="H779" s="286"/>
      <c r="I779" s="286"/>
      <c r="J779" s="188"/>
      <c r="K779" s="190">
        <v>0.67500000000000004</v>
      </c>
      <c r="L779" s="188"/>
      <c r="M779" s="188"/>
      <c r="N779" s="188"/>
      <c r="O779" s="188"/>
      <c r="P779" s="188"/>
      <c r="Q779" s="188"/>
      <c r="R779" s="191"/>
      <c r="T779" s="192"/>
      <c r="U779" s="188"/>
      <c r="V779" s="188"/>
      <c r="W779" s="188"/>
      <c r="X779" s="188"/>
      <c r="Y779" s="188"/>
      <c r="Z779" s="188"/>
      <c r="AA779" s="193"/>
      <c r="AT779" s="194" t="s">
        <v>204</v>
      </c>
      <c r="AU779" s="194" t="s">
        <v>112</v>
      </c>
      <c r="AV779" s="12" t="s">
        <v>197</v>
      </c>
      <c r="AW779" s="12" t="s">
        <v>42</v>
      </c>
      <c r="AX779" s="12" t="s">
        <v>23</v>
      </c>
      <c r="AY779" s="194" t="s">
        <v>149</v>
      </c>
    </row>
    <row r="780" spans="2:65" s="1" customFormat="1" ht="31.5" customHeight="1" x14ac:dyDescent="0.3">
      <c r="B780" s="33"/>
      <c r="C780" s="164" t="s">
        <v>1024</v>
      </c>
      <c r="D780" s="164" t="s">
        <v>150</v>
      </c>
      <c r="E780" s="165" t="s">
        <v>1025</v>
      </c>
      <c r="F780" s="253" t="s">
        <v>1026</v>
      </c>
      <c r="G780" s="254"/>
      <c r="H780" s="254"/>
      <c r="I780" s="254"/>
      <c r="J780" s="166" t="s">
        <v>306</v>
      </c>
      <c r="K780" s="167">
        <v>4</v>
      </c>
      <c r="L780" s="255">
        <v>0</v>
      </c>
      <c r="M780" s="254"/>
      <c r="N780" s="256">
        <f>ROUND(L780*K780,2)</f>
        <v>0</v>
      </c>
      <c r="O780" s="254"/>
      <c r="P780" s="254"/>
      <c r="Q780" s="254"/>
      <c r="R780" s="35"/>
      <c r="T780" s="168" t="s">
        <v>21</v>
      </c>
      <c r="U780" s="42" t="s">
        <v>50</v>
      </c>
      <c r="V780" s="34"/>
      <c r="W780" s="169">
        <f>V780*K780</f>
        <v>0</v>
      </c>
      <c r="X780" s="169">
        <v>0</v>
      </c>
      <c r="Y780" s="169">
        <f>X780*K780</f>
        <v>0</v>
      </c>
      <c r="Z780" s="169">
        <v>4.9000000000000002E-2</v>
      </c>
      <c r="AA780" s="170">
        <f>Z780*K780</f>
        <v>0.19600000000000001</v>
      </c>
      <c r="AR780" s="16" t="s">
        <v>197</v>
      </c>
      <c r="AT780" s="16" t="s">
        <v>150</v>
      </c>
      <c r="AU780" s="16" t="s">
        <v>112</v>
      </c>
      <c r="AY780" s="16" t="s">
        <v>149</v>
      </c>
      <c r="BE780" s="108">
        <f>IF(U780="základní",N780,0)</f>
        <v>0</v>
      </c>
      <c r="BF780" s="108">
        <f>IF(U780="snížená",N780,0)</f>
        <v>0</v>
      </c>
      <c r="BG780" s="108">
        <f>IF(U780="zákl. přenesená",N780,0)</f>
        <v>0</v>
      </c>
      <c r="BH780" s="108">
        <f>IF(U780="sníž. přenesená",N780,0)</f>
        <v>0</v>
      </c>
      <c r="BI780" s="108">
        <f>IF(U780="nulová",N780,0)</f>
        <v>0</v>
      </c>
      <c r="BJ780" s="16" t="s">
        <v>23</v>
      </c>
      <c r="BK780" s="108">
        <f>ROUND(L780*K780,2)</f>
        <v>0</v>
      </c>
      <c r="BL780" s="16" t="s">
        <v>197</v>
      </c>
      <c r="BM780" s="16" t="s">
        <v>1027</v>
      </c>
    </row>
    <row r="781" spans="2:65" s="10" customFormat="1" ht="22.5" customHeight="1" x14ac:dyDescent="0.3">
      <c r="B781" s="171"/>
      <c r="C781" s="172"/>
      <c r="D781" s="172"/>
      <c r="E781" s="173" t="s">
        <v>21</v>
      </c>
      <c r="F781" s="287" t="s">
        <v>1028</v>
      </c>
      <c r="G781" s="284"/>
      <c r="H781" s="284"/>
      <c r="I781" s="284"/>
      <c r="J781" s="172"/>
      <c r="K781" s="174" t="s">
        <v>21</v>
      </c>
      <c r="L781" s="172"/>
      <c r="M781" s="172"/>
      <c r="N781" s="172"/>
      <c r="O781" s="172"/>
      <c r="P781" s="172"/>
      <c r="Q781" s="172"/>
      <c r="R781" s="175"/>
      <c r="T781" s="176"/>
      <c r="U781" s="172"/>
      <c r="V781" s="172"/>
      <c r="W781" s="172"/>
      <c r="X781" s="172"/>
      <c r="Y781" s="172"/>
      <c r="Z781" s="172"/>
      <c r="AA781" s="177"/>
      <c r="AT781" s="178" t="s">
        <v>204</v>
      </c>
      <c r="AU781" s="178" t="s">
        <v>112</v>
      </c>
      <c r="AV781" s="10" t="s">
        <v>23</v>
      </c>
      <c r="AW781" s="10" t="s">
        <v>42</v>
      </c>
      <c r="AX781" s="10" t="s">
        <v>85</v>
      </c>
      <c r="AY781" s="178" t="s">
        <v>149</v>
      </c>
    </row>
    <row r="782" spans="2:65" s="11" customFormat="1" ht="22.5" customHeight="1" x14ac:dyDescent="0.3">
      <c r="B782" s="179"/>
      <c r="C782" s="180"/>
      <c r="D782" s="180"/>
      <c r="E782" s="181" t="s">
        <v>21</v>
      </c>
      <c r="F782" s="281" t="s">
        <v>197</v>
      </c>
      <c r="G782" s="282"/>
      <c r="H782" s="282"/>
      <c r="I782" s="282"/>
      <c r="J782" s="180"/>
      <c r="K782" s="182">
        <v>4</v>
      </c>
      <c r="L782" s="180"/>
      <c r="M782" s="180"/>
      <c r="N782" s="180"/>
      <c r="O782" s="180"/>
      <c r="P782" s="180"/>
      <c r="Q782" s="180"/>
      <c r="R782" s="183"/>
      <c r="T782" s="184"/>
      <c r="U782" s="180"/>
      <c r="V782" s="180"/>
      <c r="W782" s="180"/>
      <c r="X782" s="180"/>
      <c r="Y782" s="180"/>
      <c r="Z782" s="180"/>
      <c r="AA782" s="185"/>
      <c r="AT782" s="186" t="s">
        <v>204</v>
      </c>
      <c r="AU782" s="186" t="s">
        <v>112</v>
      </c>
      <c r="AV782" s="11" t="s">
        <v>112</v>
      </c>
      <c r="AW782" s="11" t="s">
        <v>42</v>
      </c>
      <c r="AX782" s="11" t="s">
        <v>85</v>
      </c>
      <c r="AY782" s="186" t="s">
        <v>149</v>
      </c>
    </row>
    <row r="783" spans="2:65" s="12" customFormat="1" ht="22.5" customHeight="1" x14ac:dyDescent="0.3">
      <c r="B783" s="187"/>
      <c r="C783" s="188"/>
      <c r="D783" s="188"/>
      <c r="E783" s="189" t="s">
        <v>21</v>
      </c>
      <c r="F783" s="285" t="s">
        <v>211</v>
      </c>
      <c r="G783" s="286"/>
      <c r="H783" s="286"/>
      <c r="I783" s="286"/>
      <c r="J783" s="188"/>
      <c r="K783" s="190">
        <v>4</v>
      </c>
      <c r="L783" s="188"/>
      <c r="M783" s="188"/>
      <c r="N783" s="188"/>
      <c r="O783" s="188"/>
      <c r="P783" s="188"/>
      <c r="Q783" s="188"/>
      <c r="R783" s="191"/>
      <c r="T783" s="192"/>
      <c r="U783" s="188"/>
      <c r="V783" s="188"/>
      <c r="W783" s="188"/>
      <c r="X783" s="188"/>
      <c r="Y783" s="188"/>
      <c r="Z783" s="188"/>
      <c r="AA783" s="193"/>
      <c r="AT783" s="194" t="s">
        <v>204</v>
      </c>
      <c r="AU783" s="194" t="s">
        <v>112</v>
      </c>
      <c r="AV783" s="12" t="s">
        <v>197</v>
      </c>
      <c r="AW783" s="12" t="s">
        <v>42</v>
      </c>
      <c r="AX783" s="12" t="s">
        <v>23</v>
      </c>
      <c r="AY783" s="194" t="s">
        <v>149</v>
      </c>
    </row>
    <row r="784" spans="2:65" s="1" customFormat="1" ht="31.5" customHeight="1" x14ac:dyDescent="0.3">
      <c r="B784" s="33"/>
      <c r="C784" s="164" t="s">
        <v>1029</v>
      </c>
      <c r="D784" s="164" t="s">
        <v>150</v>
      </c>
      <c r="E784" s="165" t="s">
        <v>1030</v>
      </c>
      <c r="F784" s="253" t="s">
        <v>1031</v>
      </c>
      <c r="G784" s="254"/>
      <c r="H784" s="254"/>
      <c r="I784" s="254"/>
      <c r="J784" s="166" t="s">
        <v>254</v>
      </c>
      <c r="K784" s="167">
        <v>86.91</v>
      </c>
      <c r="L784" s="255">
        <v>0</v>
      </c>
      <c r="M784" s="254"/>
      <c r="N784" s="256">
        <f>ROUND(L784*K784,2)</f>
        <v>0</v>
      </c>
      <c r="O784" s="254"/>
      <c r="P784" s="254"/>
      <c r="Q784" s="254"/>
      <c r="R784" s="35"/>
      <c r="T784" s="168" t="s">
        <v>21</v>
      </c>
      <c r="U784" s="42" t="s">
        <v>50</v>
      </c>
      <c r="V784" s="34"/>
      <c r="W784" s="169">
        <f>V784*K784</f>
        <v>0</v>
      </c>
      <c r="X784" s="169">
        <v>0</v>
      </c>
      <c r="Y784" s="169">
        <f>X784*K784</f>
        <v>0</v>
      </c>
      <c r="Z784" s="169">
        <v>7.0000000000000001E-3</v>
      </c>
      <c r="AA784" s="170">
        <f>Z784*K784</f>
        <v>0.60836999999999997</v>
      </c>
      <c r="AR784" s="16" t="s">
        <v>197</v>
      </c>
      <c r="AT784" s="16" t="s">
        <v>150</v>
      </c>
      <c r="AU784" s="16" t="s">
        <v>112</v>
      </c>
      <c r="AY784" s="16" t="s">
        <v>149</v>
      </c>
      <c r="BE784" s="108">
        <f>IF(U784="základní",N784,0)</f>
        <v>0</v>
      </c>
      <c r="BF784" s="108">
        <f>IF(U784="snížená",N784,0)</f>
        <v>0</v>
      </c>
      <c r="BG784" s="108">
        <f>IF(U784="zákl. přenesená",N784,0)</f>
        <v>0</v>
      </c>
      <c r="BH784" s="108">
        <f>IF(U784="sníž. přenesená",N784,0)</f>
        <v>0</v>
      </c>
      <c r="BI784" s="108">
        <f>IF(U784="nulová",N784,0)</f>
        <v>0</v>
      </c>
      <c r="BJ784" s="16" t="s">
        <v>23</v>
      </c>
      <c r="BK784" s="108">
        <f>ROUND(L784*K784,2)</f>
        <v>0</v>
      </c>
      <c r="BL784" s="16" t="s">
        <v>197</v>
      </c>
      <c r="BM784" s="16" t="s">
        <v>1032</v>
      </c>
    </row>
    <row r="785" spans="2:65" s="10" customFormat="1" ht="22.5" customHeight="1" x14ac:dyDescent="0.3">
      <c r="B785" s="171"/>
      <c r="C785" s="172"/>
      <c r="D785" s="172"/>
      <c r="E785" s="173" t="s">
        <v>21</v>
      </c>
      <c r="F785" s="287" t="s">
        <v>351</v>
      </c>
      <c r="G785" s="284"/>
      <c r="H785" s="284"/>
      <c r="I785" s="284"/>
      <c r="J785" s="172"/>
      <c r="K785" s="174" t="s">
        <v>21</v>
      </c>
      <c r="L785" s="172"/>
      <c r="M785" s="172"/>
      <c r="N785" s="172"/>
      <c r="O785" s="172"/>
      <c r="P785" s="172"/>
      <c r="Q785" s="172"/>
      <c r="R785" s="175"/>
      <c r="T785" s="176"/>
      <c r="U785" s="172"/>
      <c r="V785" s="172"/>
      <c r="W785" s="172"/>
      <c r="X785" s="172"/>
      <c r="Y785" s="172"/>
      <c r="Z785" s="172"/>
      <c r="AA785" s="177"/>
      <c r="AT785" s="178" t="s">
        <v>204</v>
      </c>
      <c r="AU785" s="178" t="s">
        <v>112</v>
      </c>
      <c r="AV785" s="10" t="s">
        <v>23</v>
      </c>
      <c r="AW785" s="10" t="s">
        <v>42</v>
      </c>
      <c r="AX785" s="10" t="s">
        <v>85</v>
      </c>
      <c r="AY785" s="178" t="s">
        <v>149</v>
      </c>
    </row>
    <row r="786" spans="2:65" s="11" customFormat="1" ht="22.5" customHeight="1" x14ac:dyDescent="0.3">
      <c r="B786" s="179"/>
      <c r="C786" s="180"/>
      <c r="D786" s="180"/>
      <c r="E786" s="181" t="s">
        <v>21</v>
      </c>
      <c r="F786" s="281" t="s">
        <v>1033</v>
      </c>
      <c r="G786" s="282"/>
      <c r="H786" s="282"/>
      <c r="I786" s="282"/>
      <c r="J786" s="180"/>
      <c r="K786" s="182">
        <v>42.45</v>
      </c>
      <c r="L786" s="180"/>
      <c r="M786" s="180"/>
      <c r="N786" s="180"/>
      <c r="O786" s="180"/>
      <c r="P786" s="180"/>
      <c r="Q786" s="180"/>
      <c r="R786" s="183"/>
      <c r="T786" s="184"/>
      <c r="U786" s="180"/>
      <c r="V786" s="180"/>
      <c r="W786" s="180"/>
      <c r="X786" s="180"/>
      <c r="Y786" s="180"/>
      <c r="Z786" s="180"/>
      <c r="AA786" s="185"/>
      <c r="AT786" s="186" t="s">
        <v>204</v>
      </c>
      <c r="AU786" s="186" t="s">
        <v>112</v>
      </c>
      <c r="AV786" s="11" t="s">
        <v>112</v>
      </c>
      <c r="AW786" s="11" t="s">
        <v>42</v>
      </c>
      <c r="AX786" s="11" t="s">
        <v>85</v>
      </c>
      <c r="AY786" s="186" t="s">
        <v>149</v>
      </c>
    </row>
    <row r="787" spans="2:65" s="10" customFormat="1" ht="22.5" customHeight="1" x14ac:dyDescent="0.3">
      <c r="B787" s="171"/>
      <c r="C787" s="172"/>
      <c r="D787" s="172"/>
      <c r="E787" s="173" t="s">
        <v>21</v>
      </c>
      <c r="F787" s="283" t="s">
        <v>266</v>
      </c>
      <c r="G787" s="284"/>
      <c r="H787" s="284"/>
      <c r="I787" s="284"/>
      <c r="J787" s="172"/>
      <c r="K787" s="174" t="s">
        <v>21</v>
      </c>
      <c r="L787" s="172"/>
      <c r="M787" s="172"/>
      <c r="N787" s="172"/>
      <c r="O787" s="172"/>
      <c r="P787" s="172"/>
      <c r="Q787" s="172"/>
      <c r="R787" s="175"/>
      <c r="T787" s="176"/>
      <c r="U787" s="172"/>
      <c r="V787" s="172"/>
      <c r="W787" s="172"/>
      <c r="X787" s="172"/>
      <c r="Y787" s="172"/>
      <c r="Z787" s="172"/>
      <c r="AA787" s="177"/>
      <c r="AT787" s="178" t="s">
        <v>204</v>
      </c>
      <c r="AU787" s="178" t="s">
        <v>112</v>
      </c>
      <c r="AV787" s="10" t="s">
        <v>23</v>
      </c>
      <c r="AW787" s="10" t="s">
        <v>42</v>
      </c>
      <c r="AX787" s="10" t="s">
        <v>85</v>
      </c>
      <c r="AY787" s="178" t="s">
        <v>149</v>
      </c>
    </row>
    <row r="788" spans="2:65" s="11" customFormat="1" ht="22.5" customHeight="1" x14ac:dyDescent="0.3">
      <c r="B788" s="179"/>
      <c r="C788" s="180"/>
      <c r="D788" s="180"/>
      <c r="E788" s="181" t="s">
        <v>21</v>
      </c>
      <c r="F788" s="281" t="s">
        <v>1034</v>
      </c>
      <c r="G788" s="282"/>
      <c r="H788" s="282"/>
      <c r="I788" s="282"/>
      <c r="J788" s="180"/>
      <c r="K788" s="182">
        <v>44.46</v>
      </c>
      <c r="L788" s="180"/>
      <c r="M788" s="180"/>
      <c r="N788" s="180"/>
      <c r="O788" s="180"/>
      <c r="P788" s="180"/>
      <c r="Q788" s="180"/>
      <c r="R788" s="183"/>
      <c r="T788" s="184"/>
      <c r="U788" s="180"/>
      <c r="V788" s="180"/>
      <c r="W788" s="180"/>
      <c r="X788" s="180"/>
      <c r="Y788" s="180"/>
      <c r="Z788" s="180"/>
      <c r="AA788" s="185"/>
      <c r="AT788" s="186" t="s">
        <v>204</v>
      </c>
      <c r="AU788" s="186" t="s">
        <v>112</v>
      </c>
      <c r="AV788" s="11" t="s">
        <v>112</v>
      </c>
      <c r="AW788" s="11" t="s">
        <v>42</v>
      </c>
      <c r="AX788" s="11" t="s">
        <v>85</v>
      </c>
      <c r="AY788" s="186" t="s">
        <v>149</v>
      </c>
    </row>
    <row r="789" spans="2:65" s="12" customFormat="1" ht="22.5" customHeight="1" x14ac:dyDescent="0.3">
      <c r="B789" s="187"/>
      <c r="C789" s="188"/>
      <c r="D789" s="188"/>
      <c r="E789" s="189" t="s">
        <v>21</v>
      </c>
      <c r="F789" s="285" t="s">
        <v>211</v>
      </c>
      <c r="G789" s="286"/>
      <c r="H789" s="286"/>
      <c r="I789" s="286"/>
      <c r="J789" s="188"/>
      <c r="K789" s="190">
        <v>86.91</v>
      </c>
      <c r="L789" s="188"/>
      <c r="M789" s="188"/>
      <c r="N789" s="188"/>
      <c r="O789" s="188"/>
      <c r="P789" s="188"/>
      <c r="Q789" s="188"/>
      <c r="R789" s="191"/>
      <c r="T789" s="192"/>
      <c r="U789" s="188"/>
      <c r="V789" s="188"/>
      <c r="W789" s="188"/>
      <c r="X789" s="188"/>
      <c r="Y789" s="188"/>
      <c r="Z789" s="188"/>
      <c r="AA789" s="193"/>
      <c r="AT789" s="194" t="s">
        <v>204</v>
      </c>
      <c r="AU789" s="194" t="s">
        <v>112</v>
      </c>
      <c r="AV789" s="12" t="s">
        <v>197</v>
      </c>
      <c r="AW789" s="12" t="s">
        <v>42</v>
      </c>
      <c r="AX789" s="12" t="s">
        <v>23</v>
      </c>
      <c r="AY789" s="194" t="s">
        <v>149</v>
      </c>
    </row>
    <row r="790" spans="2:65" s="1" customFormat="1" ht="31.5" customHeight="1" x14ac:dyDescent="0.3">
      <c r="B790" s="33"/>
      <c r="C790" s="164" t="s">
        <v>1035</v>
      </c>
      <c r="D790" s="164" t="s">
        <v>150</v>
      </c>
      <c r="E790" s="165" t="s">
        <v>1036</v>
      </c>
      <c r="F790" s="253" t="s">
        <v>1037</v>
      </c>
      <c r="G790" s="254"/>
      <c r="H790" s="254"/>
      <c r="I790" s="254"/>
      <c r="J790" s="166" t="s">
        <v>254</v>
      </c>
      <c r="K790" s="167">
        <v>29.68</v>
      </c>
      <c r="L790" s="255">
        <v>0</v>
      </c>
      <c r="M790" s="254"/>
      <c r="N790" s="256">
        <f>ROUND(L790*K790,2)</f>
        <v>0</v>
      </c>
      <c r="O790" s="254"/>
      <c r="P790" s="254"/>
      <c r="Q790" s="254"/>
      <c r="R790" s="35"/>
      <c r="T790" s="168" t="s">
        <v>21</v>
      </c>
      <c r="U790" s="42" t="s">
        <v>50</v>
      </c>
      <c r="V790" s="34"/>
      <c r="W790" s="169">
        <f>V790*K790</f>
        <v>0</v>
      </c>
      <c r="X790" s="169">
        <v>0</v>
      </c>
      <c r="Y790" s="169">
        <f>X790*K790</f>
        <v>0</v>
      </c>
      <c r="Z790" s="169">
        <v>8.9999999999999993E-3</v>
      </c>
      <c r="AA790" s="170">
        <f>Z790*K790</f>
        <v>0.26711999999999997</v>
      </c>
      <c r="AR790" s="16" t="s">
        <v>197</v>
      </c>
      <c r="AT790" s="16" t="s">
        <v>150</v>
      </c>
      <c r="AU790" s="16" t="s">
        <v>112</v>
      </c>
      <c r="AY790" s="16" t="s">
        <v>149</v>
      </c>
      <c r="BE790" s="108">
        <f>IF(U790="základní",N790,0)</f>
        <v>0</v>
      </c>
      <c r="BF790" s="108">
        <f>IF(U790="snížená",N790,0)</f>
        <v>0</v>
      </c>
      <c r="BG790" s="108">
        <f>IF(U790="zákl. přenesená",N790,0)</f>
        <v>0</v>
      </c>
      <c r="BH790" s="108">
        <f>IF(U790="sníž. přenesená",N790,0)</f>
        <v>0</v>
      </c>
      <c r="BI790" s="108">
        <f>IF(U790="nulová",N790,0)</f>
        <v>0</v>
      </c>
      <c r="BJ790" s="16" t="s">
        <v>23</v>
      </c>
      <c r="BK790" s="108">
        <f>ROUND(L790*K790,2)</f>
        <v>0</v>
      </c>
      <c r="BL790" s="16" t="s">
        <v>197</v>
      </c>
      <c r="BM790" s="16" t="s">
        <v>1038</v>
      </c>
    </row>
    <row r="791" spans="2:65" s="11" customFormat="1" ht="22.5" customHeight="1" x14ac:dyDescent="0.3">
      <c r="B791" s="179"/>
      <c r="C791" s="180"/>
      <c r="D791" s="180"/>
      <c r="E791" s="181" t="s">
        <v>21</v>
      </c>
      <c r="F791" s="292" t="s">
        <v>1039</v>
      </c>
      <c r="G791" s="282"/>
      <c r="H791" s="282"/>
      <c r="I791" s="282"/>
      <c r="J791" s="180"/>
      <c r="K791" s="182">
        <v>16</v>
      </c>
      <c r="L791" s="180"/>
      <c r="M791" s="180"/>
      <c r="N791" s="180"/>
      <c r="O791" s="180"/>
      <c r="P791" s="180"/>
      <c r="Q791" s="180"/>
      <c r="R791" s="183"/>
      <c r="T791" s="184"/>
      <c r="U791" s="180"/>
      <c r="V791" s="180"/>
      <c r="W791" s="180"/>
      <c r="X791" s="180"/>
      <c r="Y791" s="180"/>
      <c r="Z791" s="180"/>
      <c r="AA791" s="185"/>
      <c r="AT791" s="186" t="s">
        <v>204</v>
      </c>
      <c r="AU791" s="186" t="s">
        <v>112</v>
      </c>
      <c r="AV791" s="11" t="s">
        <v>112</v>
      </c>
      <c r="AW791" s="11" t="s">
        <v>42</v>
      </c>
      <c r="AX791" s="11" t="s">
        <v>85</v>
      </c>
      <c r="AY791" s="186" t="s">
        <v>149</v>
      </c>
    </row>
    <row r="792" spans="2:65" s="11" customFormat="1" ht="22.5" customHeight="1" x14ac:dyDescent="0.3">
      <c r="B792" s="179"/>
      <c r="C792" s="180"/>
      <c r="D792" s="180"/>
      <c r="E792" s="181" t="s">
        <v>21</v>
      </c>
      <c r="F792" s="281" t="s">
        <v>1040</v>
      </c>
      <c r="G792" s="282"/>
      <c r="H792" s="282"/>
      <c r="I792" s="282"/>
      <c r="J792" s="180"/>
      <c r="K792" s="182">
        <v>13.68</v>
      </c>
      <c r="L792" s="180"/>
      <c r="M792" s="180"/>
      <c r="N792" s="180"/>
      <c r="O792" s="180"/>
      <c r="P792" s="180"/>
      <c r="Q792" s="180"/>
      <c r="R792" s="183"/>
      <c r="T792" s="184"/>
      <c r="U792" s="180"/>
      <c r="V792" s="180"/>
      <c r="W792" s="180"/>
      <c r="X792" s="180"/>
      <c r="Y792" s="180"/>
      <c r="Z792" s="180"/>
      <c r="AA792" s="185"/>
      <c r="AT792" s="186" t="s">
        <v>204</v>
      </c>
      <c r="AU792" s="186" t="s">
        <v>112</v>
      </c>
      <c r="AV792" s="11" t="s">
        <v>112</v>
      </c>
      <c r="AW792" s="11" t="s">
        <v>42</v>
      </c>
      <c r="AX792" s="11" t="s">
        <v>85</v>
      </c>
      <c r="AY792" s="186" t="s">
        <v>149</v>
      </c>
    </row>
    <row r="793" spans="2:65" s="12" customFormat="1" ht="22.5" customHeight="1" x14ac:dyDescent="0.3">
      <c r="B793" s="187"/>
      <c r="C793" s="188"/>
      <c r="D793" s="188"/>
      <c r="E793" s="189" t="s">
        <v>21</v>
      </c>
      <c r="F793" s="285" t="s">
        <v>211</v>
      </c>
      <c r="G793" s="286"/>
      <c r="H793" s="286"/>
      <c r="I793" s="286"/>
      <c r="J793" s="188"/>
      <c r="K793" s="190">
        <v>29.68</v>
      </c>
      <c r="L793" s="188"/>
      <c r="M793" s="188"/>
      <c r="N793" s="188"/>
      <c r="O793" s="188"/>
      <c r="P793" s="188"/>
      <c r="Q793" s="188"/>
      <c r="R793" s="191"/>
      <c r="T793" s="192"/>
      <c r="U793" s="188"/>
      <c r="V793" s="188"/>
      <c r="W793" s="188"/>
      <c r="X793" s="188"/>
      <c r="Y793" s="188"/>
      <c r="Z793" s="188"/>
      <c r="AA793" s="193"/>
      <c r="AT793" s="194" t="s">
        <v>204</v>
      </c>
      <c r="AU793" s="194" t="s">
        <v>112</v>
      </c>
      <c r="AV793" s="12" t="s">
        <v>197</v>
      </c>
      <c r="AW793" s="12" t="s">
        <v>42</v>
      </c>
      <c r="AX793" s="12" t="s">
        <v>23</v>
      </c>
      <c r="AY793" s="194" t="s">
        <v>149</v>
      </c>
    </row>
    <row r="794" spans="2:65" s="1" customFormat="1" ht="31.5" customHeight="1" x14ac:dyDescent="0.3">
      <c r="B794" s="33"/>
      <c r="C794" s="164" t="s">
        <v>1041</v>
      </c>
      <c r="D794" s="164" t="s">
        <v>150</v>
      </c>
      <c r="E794" s="165" t="s">
        <v>1042</v>
      </c>
      <c r="F794" s="253" t="s">
        <v>1043</v>
      </c>
      <c r="G794" s="254"/>
      <c r="H794" s="254"/>
      <c r="I794" s="254"/>
      <c r="J794" s="166" t="s">
        <v>254</v>
      </c>
      <c r="K794" s="167">
        <v>8</v>
      </c>
      <c r="L794" s="255">
        <v>0</v>
      </c>
      <c r="M794" s="254"/>
      <c r="N794" s="256">
        <f>ROUND(L794*K794,2)</f>
        <v>0</v>
      </c>
      <c r="O794" s="254"/>
      <c r="P794" s="254"/>
      <c r="Q794" s="254"/>
      <c r="R794" s="35"/>
      <c r="T794" s="168" t="s">
        <v>21</v>
      </c>
      <c r="U794" s="42" t="s">
        <v>50</v>
      </c>
      <c r="V794" s="34"/>
      <c r="W794" s="169">
        <f>V794*K794</f>
        <v>0</v>
      </c>
      <c r="X794" s="169">
        <v>0</v>
      </c>
      <c r="Y794" s="169">
        <f>X794*K794</f>
        <v>0</v>
      </c>
      <c r="Z794" s="169">
        <v>1.4999999999999999E-2</v>
      </c>
      <c r="AA794" s="170">
        <f>Z794*K794</f>
        <v>0.12</v>
      </c>
      <c r="AR794" s="16" t="s">
        <v>197</v>
      </c>
      <c r="AT794" s="16" t="s">
        <v>150</v>
      </c>
      <c r="AU794" s="16" t="s">
        <v>112</v>
      </c>
      <c r="AY794" s="16" t="s">
        <v>149</v>
      </c>
      <c r="BE794" s="108">
        <f>IF(U794="základní",N794,0)</f>
        <v>0</v>
      </c>
      <c r="BF794" s="108">
        <f>IF(U794="snížená",N794,0)</f>
        <v>0</v>
      </c>
      <c r="BG794" s="108">
        <f>IF(U794="zákl. přenesená",N794,0)</f>
        <v>0</v>
      </c>
      <c r="BH794" s="108">
        <f>IF(U794="sníž. přenesená",N794,0)</f>
        <v>0</v>
      </c>
      <c r="BI794" s="108">
        <f>IF(U794="nulová",N794,0)</f>
        <v>0</v>
      </c>
      <c r="BJ794" s="16" t="s">
        <v>23</v>
      </c>
      <c r="BK794" s="108">
        <f>ROUND(L794*K794,2)</f>
        <v>0</v>
      </c>
      <c r="BL794" s="16" t="s">
        <v>197</v>
      </c>
      <c r="BM794" s="16" t="s">
        <v>1044</v>
      </c>
    </row>
    <row r="795" spans="2:65" s="11" customFormat="1" ht="22.5" customHeight="1" x14ac:dyDescent="0.3">
      <c r="B795" s="179"/>
      <c r="C795" s="180"/>
      <c r="D795" s="180"/>
      <c r="E795" s="181" t="s">
        <v>21</v>
      </c>
      <c r="F795" s="292" t="s">
        <v>1045</v>
      </c>
      <c r="G795" s="282"/>
      <c r="H795" s="282"/>
      <c r="I795" s="282"/>
      <c r="J795" s="180"/>
      <c r="K795" s="182">
        <v>8</v>
      </c>
      <c r="L795" s="180"/>
      <c r="M795" s="180"/>
      <c r="N795" s="180"/>
      <c r="O795" s="180"/>
      <c r="P795" s="180"/>
      <c r="Q795" s="180"/>
      <c r="R795" s="183"/>
      <c r="T795" s="184"/>
      <c r="U795" s="180"/>
      <c r="V795" s="180"/>
      <c r="W795" s="180"/>
      <c r="X795" s="180"/>
      <c r="Y795" s="180"/>
      <c r="Z795" s="180"/>
      <c r="AA795" s="185"/>
      <c r="AT795" s="186" t="s">
        <v>204</v>
      </c>
      <c r="AU795" s="186" t="s">
        <v>112</v>
      </c>
      <c r="AV795" s="11" t="s">
        <v>112</v>
      </c>
      <c r="AW795" s="11" t="s">
        <v>42</v>
      </c>
      <c r="AX795" s="11" t="s">
        <v>85</v>
      </c>
      <c r="AY795" s="186" t="s">
        <v>149</v>
      </c>
    </row>
    <row r="796" spans="2:65" s="12" customFormat="1" ht="22.5" customHeight="1" x14ac:dyDescent="0.3">
      <c r="B796" s="187"/>
      <c r="C796" s="188"/>
      <c r="D796" s="188"/>
      <c r="E796" s="189" t="s">
        <v>21</v>
      </c>
      <c r="F796" s="285" t="s">
        <v>211</v>
      </c>
      <c r="G796" s="286"/>
      <c r="H796" s="286"/>
      <c r="I796" s="286"/>
      <c r="J796" s="188"/>
      <c r="K796" s="190">
        <v>8</v>
      </c>
      <c r="L796" s="188"/>
      <c r="M796" s="188"/>
      <c r="N796" s="188"/>
      <c r="O796" s="188"/>
      <c r="P796" s="188"/>
      <c r="Q796" s="188"/>
      <c r="R796" s="191"/>
      <c r="T796" s="192"/>
      <c r="U796" s="188"/>
      <c r="V796" s="188"/>
      <c r="W796" s="188"/>
      <c r="X796" s="188"/>
      <c r="Y796" s="188"/>
      <c r="Z796" s="188"/>
      <c r="AA796" s="193"/>
      <c r="AT796" s="194" t="s">
        <v>204</v>
      </c>
      <c r="AU796" s="194" t="s">
        <v>112</v>
      </c>
      <c r="AV796" s="12" t="s">
        <v>197</v>
      </c>
      <c r="AW796" s="12" t="s">
        <v>42</v>
      </c>
      <c r="AX796" s="12" t="s">
        <v>23</v>
      </c>
      <c r="AY796" s="194" t="s">
        <v>149</v>
      </c>
    </row>
    <row r="797" spans="2:65" s="1" customFormat="1" ht="31.5" customHeight="1" x14ac:dyDescent="0.3">
      <c r="B797" s="33"/>
      <c r="C797" s="164" t="s">
        <v>1046</v>
      </c>
      <c r="D797" s="164" t="s">
        <v>150</v>
      </c>
      <c r="E797" s="165" t="s">
        <v>1047</v>
      </c>
      <c r="F797" s="253" t="s">
        <v>1048</v>
      </c>
      <c r="G797" s="254"/>
      <c r="H797" s="254"/>
      <c r="I797" s="254"/>
      <c r="J797" s="166" t="s">
        <v>274</v>
      </c>
      <c r="K797" s="167">
        <v>107.646</v>
      </c>
      <c r="L797" s="255">
        <v>0</v>
      </c>
      <c r="M797" s="254"/>
      <c r="N797" s="256">
        <f>ROUND(L797*K797,2)</f>
        <v>0</v>
      </c>
      <c r="O797" s="254"/>
      <c r="P797" s="254"/>
      <c r="Q797" s="254"/>
      <c r="R797" s="35"/>
      <c r="T797" s="168" t="s">
        <v>21</v>
      </c>
      <c r="U797" s="42" t="s">
        <v>50</v>
      </c>
      <c r="V797" s="34"/>
      <c r="W797" s="169">
        <f>V797*K797</f>
        <v>0</v>
      </c>
      <c r="X797" s="169">
        <v>0</v>
      </c>
      <c r="Y797" s="169">
        <f>X797*K797</f>
        <v>0</v>
      </c>
      <c r="Z797" s="169">
        <v>0.05</v>
      </c>
      <c r="AA797" s="170">
        <f>Z797*K797</f>
        <v>5.3823000000000008</v>
      </c>
      <c r="AR797" s="16" t="s">
        <v>197</v>
      </c>
      <c r="AT797" s="16" t="s">
        <v>150</v>
      </c>
      <c r="AU797" s="16" t="s">
        <v>112</v>
      </c>
      <c r="AY797" s="16" t="s">
        <v>149</v>
      </c>
      <c r="BE797" s="108">
        <f>IF(U797="základní",N797,0)</f>
        <v>0</v>
      </c>
      <c r="BF797" s="108">
        <f>IF(U797="snížená",N797,0)</f>
        <v>0</v>
      </c>
      <c r="BG797" s="108">
        <f>IF(U797="zákl. přenesená",N797,0)</f>
        <v>0</v>
      </c>
      <c r="BH797" s="108">
        <f>IF(U797="sníž. přenesená",N797,0)</f>
        <v>0</v>
      </c>
      <c r="BI797" s="108">
        <f>IF(U797="nulová",N797,0)</f>
        <v>0</v>
      </c>
      <c r="BJ797" s="16" t="s">
        <v>23</v>
      </c>
      <c r="BK797" s="108">
        <f>ROUND(L797*K797,2)</f>
        <v>0</v>
      </c>
      <c r="BL797" s="16" t="s">
        <v>197</v>
      </c>
      <c r="BM797" s="16" t="s">
        <v>1049</v>
      </c>
    </row>
    <row r="798" spans="2:65" s="10" customFormat="1" ht="22.5" customHeight="1" x14ac:dyDescent="0.3">
      <c r="B798" s="171"/>
      <c r="C798" s="172"/>
      <c r="D798" s="172"/>
      <c r="E798" s="173" t="s">
        <v>21</v>
      </c>
      <c r="F798" s="287" t="s">
        <v>351</v>
      </c>
      <c r="G798" s="284"/>
      <c r="H798" s="284"/>
      <c r="I798" s="284"/>
      <c r="J798" s="172"/>
      <c r="K798" s="174" t="s">
        <v>21</v>
      </c>
      <c r="L798" s="172"/>
      <c r="M798" s="172"/>
      <c r="N798" s="172"/>
      <c r="O798" s="172"/>
      <c r="P798" s="172"/>
      <c r="Q798" s="172"/>
      <c r="R798" s="175"/>
      <c r="T798" s="176"/>
      <c r="U798" s="172"/>
      <c r="V798" s="172"/>
      <c r="W798" s="172"/>
      <c r="X798" s="172"/>
      <c r="Y798" s="172"/>
      <c r="Z798" s="172"/>
      <c r="AA798" s="177"/>
      <c r="AT798" s="178" t="s">
        <v>204</v>
      </c>
      <c r="AU798" s="178" t="s">
        <v>112</v>
      </c>
      <c r="AV798" s="10" t="s">
        <v>23</v>
      </c>
      <c r="AW798" s="10" t="s">
        <v>42</v>
      </c>
      <c r="AX798" s="10" t="s">
        <v>85</v>
      </c>
      <c r="AY798" s="178" t="s">
        <v>149</v>
      </c>
    </row>
    <row r="799" spans="2:65" s="11" customFormat="1" ht="22.5" customHeight="1" x14ac:dyDescent="0.3">
      <c r="B799" s="179"/>
      <c r="C799" s="180"/>
      <c r="D799" s="180"/>
      <c r="E799" s="181" t="s">
        <v>21</v>
      </c>
      <c r="F799" s="281" t="s">
        <v>622</v>
      </c>
      <c r="G799" s="282"/>
      <c r="H799" s="282"/>
      <c r="I799" s="282"/>
      <c r="J799" s="180"/>
      <c r="K799" s="182">
        <v>56.71</v>
      </c>
      <c r="L799" s="180"/>
      <c r="M799" s="180"/>
      <c r="N799" s="180"/>
      <c r="O799" s="180"/>
      <c r="P799" s="180"/>
      <c r="Q799" s="180"/>
      <c r="R799" s="183"/>
      <c r="T799" s="184"/>
      <c r="U799" s="180"/>
      <c r="V799" s="180"/>
      <c r="W799" s="180"/>
      <c r="X799" s="180"/>
      <c r="Y799" s="180"/>
      <c r="Z799" s="180"/>
      <c r="AA799" s="185"/>
      <c r="AT799" s="186" t="s">
        <v>204</v>
      </c>
      <c r="AU799" s="186" t="s">
        <v>112</v>
      </c>
      <c r="AV799" s="11" t="s">
        <v>112</v>
      </c>
      <c r="AW799" s="11" t="s">
        <v>42</v>
      </c>
      <c r="AX799" s="11" t="s">
        <v>85</v>
      </c>
      <c r="AY799" s="186" t="s">
        <v>149</v>
      </c>
    </row>
    <row r="800" spans="2:65" s="10" customFormat="1" ht="22.5" customHeight="1" x14ac:dyDescent="0.3">
      <c r="B800" s="171"/>
      <c r="C800" s="172"/>
      <c r="D800" s="172"/>
      <c r="E800" s="173" t="s">
        <v>21</v>
      </c>
      <c r="F800" s="283" t="s">
        <v>628</v>
      </c>
      <c r="G800" s="284"/>
      <c r="H800" s="284"/>
      <c r="I800" s="284"/>
      <c r="J800" s="172"/>
      <c r="K800" s="174" t="s">
        <v>21</v>
      </c>
      <c r="L800" s="172"/>
      <c r="M800" s="172"/>
      <c r="N800" s="172"/>
      <c r="O800" s="172"/>
      <c r="P800" s="172"/>
      <c r="Q800" s="172"/>
      <c r="R800" s="175"/>
      <c r="T800" s="176"/>
      <c r="U800" s="172"/>
      <c r="V800" s="172"/>
      <c r="W800" s="172"/>
      <c r="X800" s="172"/>
      <c r="Y800" s="172"/>
      <c r="Z800" s="172"/>
      <c r="AA800" s="177"/>
      <c r="AT800" s="178" t="s">
        <v>204</v>
      </c>
      <c r="AU800" s="178" t="s">
        <v>112</v>
      </c>
      <c r="AV800" s="10" t="s">
        <v>23</v>
      </c>
      <c r="AW800" s="10" t="s">
        <v>42</v>
      </c>
      <c r="AX800" s="10" t="s">
        <v>85</v>
      </c>
      <c r="AY800" s="178" t="s">
        <v>149</v>
      </c>
    </row>
    <row r="801" spans="2:65" s="11" customFormat="1" ht="22.5" customHeight="1" x14ac:dyDescent="0.3">
      <c r="B801" s="179"/>
      <c r="C801" s="180"/>
      <c r="D801" s="180"/>
      <c r="E801" s="181" t="s">
        <v>21</v>
      </c>
      <c r="F801" s="281" t="s">
        <v>629</v>
      </c>
      <c r="G801" s="282"/>
      <c r="H801" s="282"/>
      <c r="I801" s="282"/>
      <c r="J801" s="180"/>
      <c r="K801" s="182">
        <v>22.721</v>
      </c>
      <c r="L801" s="180"/>
      <c r="M801" s="180"/>
      <c r="N801" s="180"/>
      <c r="O801" s="180"/>
      <c r="P801" s="180"/>
      <c r="Q801" s="180"/>
      <c r="R801" s="183"/>
      <c r="T801" s="184"/>
      <c r="U801" s="180"/>
      <c r="V801" s="180"/>
      <c r="W801" s="180"/>
      <c r="X801" s="180"/>
      <c r="Y801" s="180"/>
      <c r="Z801" s="180"/>
      <c r="AA801" s="185"/>
      <c r="AT801" s="186" t="s">
        <v>204</v>
      </c>
      <c r="AU801" s="186" t="s">
        <v>112</v>
      </c>
      <c r="AV801" s="11" t="s">
        <v>112</v>
      </c>
      <c r="AW801" s="11" t="s">
        <v>42</v>
      </c>
      <c r="AX801" s="11" t="s">
        <v>85</v>
      </c>
      <c r="AY801" s="186" t="s">
        <v>149</v>
      </c>
    </row>
    <row r="802" spans="2:65" s="10" customFormat="1" ht="22.5" customHeight="1" x14ac:dyDescent="0.3">
      <c r="B802" s="171"/>
      <c r="C802" s="172"/>
      <c r="D802" s="172"/>
      <c r="E802" s="173" t="s">
        <v>21</v>
      </c>
      <c r="F802" s="283" t="s">
        <v>630</v>
      </c>
      <c r="G802" s="284"/>
      <c r="H802" s="284"/>
      <c r="I802" s="284"/>
      <c r="J802" s="172"/>
      <c r="K802" s="174" t="s">
        <v>21</v>
      </c>
      <c r="L802" s="172"/>
      <c r="M802" s="172"/>
      <c r="N802" s="172"/>
      <c r="O802" s="172"/>
      <c r="P802" s="172"/>
      <c r="Q802" s="172"/>
      <c r="R802" s="175"/>
      <c r="T802" s="176"/>
      <c r="U802" s="172"/>
      <c r="V802" s="172"/>
      <c r="W802" s="172"/>
      <c r="X802" s="172"/>
      <c r="Y802" s="172"/>
      <c r="Z802" s="172"/>
      <c r="AA802" s="177"/>
      <c r="AT802" s="178" t="s">
        <v>204</v>
      </c>
      <c r="AU802" s="178" t="s">
        <v>112</v>
      </c>
      <c r="AV802" s="10" t="s">
        <v>23</v>
      </c>
      <c r="AW802" s="10" t="s">
        <v>42</v>
      </c>
      <c r="AX802" s="10" t="s">
        <v>85</v>
      </c>
      <c r="AY802" s="178" t="s">
        <v>149</v>
      </c>
    </row>
    <row r="803" spans="2:65" s="11" customFormat="1" ht="22.5" customHeight="1" x14ac:dyDescent="0.3">
      <c r="B803" s="179"/>
      <c r="C803" s="180"/>
      <c r="D803" s="180"/>
      <c r="E803" s="181" t="s">
        <v>21</v>
      </c>
      <c r="F803" s="281" t="s">
        <v>631</v>
      </c>
      <c r="G803" s="282"/>
      <c r="H803" s="282"/>
      <c r="I803" s="282"/>
      <c r="J803" s="180"/>
      <c r="K803" s="182">
        <v>28.215</v>
      </c>
      <c r="L803" s="180"/>
      <c r="M803" s="180"/>
      <c r="N803" s="180"/>
      <c r="O803" s="180"/>
      <c r="P803" s="180"/>
      <c r="Q803" s="180"/>
      <c r="R803" s="183"/>
      <c r="T803" s="184"/>
      <c r="U803" s="180"/>
      <c r="V803" s="180"/>
      <c r="W803" s="180"/>
      <c r="X803" s="180"/>
      <c r="Y803" s="180"/>
      <c r="Z803" s="180"/>
      <c r="AA803" s="185"/>
      <c r="AT803" s="186" t="s">
        <v>204</v>
      </c>
      <c r="AU803" s="186" t="s">
        <v>112</v>
      </c>
      <c r="AV803" s="11" t="s">
        <v>112</v>
      </c>
      <c r="AW803" s="11" t="s">
        <v>42</v>
      </c>
      <c r="AX803" s="11" t="s">
        <v>85</v>
      </c>
      <c r="AY803" s="186" t="s">
        <v>149</v>
      </c>
    </row>
    <row r="804" spans="2:65" s="12" customFormat="1" ht="22.5" customHeight="1" x14ac:dyDescent="0.3">
      <c r="B804" s="187"/>
      <c r="C804" s="188"/>
      <c r="D804" s="188"/>
      <c r="E804" s="189" t="s">
        <v>21</v>
      </c>
      <c r="F804" s="285" t="s">
        <v>211</v>
      </c>
      <c r="G804" s="286"/>
      <c r="H804" s="286"/>
      <c r="I804" s="286"/>
      <c r="J804" s="188"/>
      <c r="K804" s="190">
        <v>107.646</v>
      </c>
      <c r="L804" s="188"/>
      <c r="M804" s="188"/>
      <c r="N804" s="188"/>
      <c r="O804" s="188"/>
      <c r="P804" s="188"/>
      <c r="Q804" s="188"/>
      <c r="R804" s="191"/>
      <c r="T804" s="192"/>
      <c r="U804" s="188"/>
      <c r="V804" s="188"/>
      <c r="W804" s="188"/>
      <c r="X804" s="188"/>
      <c r="Y804" s="188"/>
      <c r="Z804" s="188"/>
      <c r="AA804" s="193"/>
      <c r="AT804" s="194" t="s">
        <v>204</v>
      </c>
      <c r="AU804" s="194" t="s">
        <v>112</v>
      </c>
      <c r="AV804" s="12" t="s">
        <v>197</v>
      </c>
      <c r="AW804" s="12" t="s">
        <v>42</v>
      </c>
      <c r="AX804" s="12" t="s">
        <v>23</v>
      </c>
      <c r="AY804" s="194" t="s">
        <v>149</v>
      </c>
    </row>
    <row r="805" spans="2:65" s="1" customFormat="1" ht="31.5" customHeight="1" x14ac:dyDescent="0.3">
      <c r="B805" s="33"/>
      <c r="C805" s="164" t="s">
        <v>1050</v>
      </c>
      <c r="D805" s="164" t="s">
        <v>150</v>
      </c>
      <c r="E805" s="165" t="s">
        <v>1051</v>
      </c>
      <c r="F805" s="253" t="s">
        <v>1052</v>
      </c>
      <c r="G805" s="254"/>
      <c r="H805" s="254"/>
      <c r="I805" s="254"/>
      <c r="J805" s="166" t="s">
        <v>274</v>
      </c>
      <c r="K805" s="167">
        <v>838.14</v>
      </c>
      <c r="L805" s="255">
        <v>0</v>
      </c>
      <c r="M805" s="254"/>
      <c r="N805" s="256">
        <f>ROUND(L805*K805,2)</f>
        <v>0</v>
      </c>
      <c r="O805" s="254"/>
      <c r="P805" s="254"/>
      <c r="Q805" s="254"/>
      <c r="R805" s="35"/>
      <c r="T805" s="168" t="s">
        <v>21</v>
      </c>
      <c r="U805" s="42" t="s">
        <v>50</v>
      </c>
      <c r="V805" s="34"/>
      <c r="W805" s="169">
        <f>V805*K805</f>
        <v>0</v>
      </c>
      <c r="X805" s="169">
        <v>0</v>
      </c>
      <c r="Y805" s="169">
        <f>X805*K805</f>
        <v>0</v>
      </c>
      <c r="Z805" s="169">
        <v>4.5999999999999999E-2</v>
      </c>
      <c r="AA805" s="170">
        <f>Z805*K805</f>
        <v>38.55444</v>
      </c>
      <c r="AR805" s="16" t="s">
        <v>197</v>
      </c>
      <c r="AT805" s="16" t="s">
        <v>150</v>
      </c>
      <c r="AU805" s="16" t="s">
        <v>112</v>
      </c>
      <c r="AY805" s="16" t="s">
        <v>149</v>
      </c>
      <c r="BE805" s="108">
        <f>IF(U805="základní",N805,0)</f>
        <v>0</v>
      </c>
      <c r="BF805" s="108">
        <f>IF(U805="snížená",N805,0)</f>
        <v>0</v>
      </c>
      <c r="BG805" s="108">
        <f>IF(U805="zákl. přenesená",N805,0)</f>
        <v>0</v>
      </c>
      <c r="BH805" s="108">
        <f>IF(U805="sníž. přenesená",N805,0)</f>
        <v>0</v>
      </c>
      <c r="BI805" s="108">
        <f>IF(U805="nulová",N805,0)</f>
        <v>0</v>
      </c>
      <c r="BJ805" s="16" t="s">
        <v>23</v>
      </c>
      <c r="BK805" s="108">
        <f>ROUND(L805*K805,2)</f>
        <v>0</v>
      </c>
      <c r="BL805" s="16" t="s">
        <v>197</v>
      </c>
      <c r="BM805" s="16" t="s">
        <v>1053</v>
      </c>
    </row>
    <row r="806" spans="2:65" s="11" customFormat="1" ht="22.5" customHeight="1" x14ac:dyDescent="0.3">
      <c r="B806" s="179"/>
      <c r="C806" s="180"/>
      <c r="D806" s="180"/>
      <c r="E806" s="181" t="s">
        <v>21</v>
      </c>
      <c r="F806" s="292" t="s">
        <v>1054</v>
      </c>
      <c r="G806" s="282"/>
      <c r="H806" s="282"/>
      <c r="I806" s="282"/>
      <c r="J806" s="180"/>
      <c r="K806" s="182">
        <v>838.14</v>
      </c>
      <c r="L806" s="180"/>
      <c r="M806" s="180"/>
      <c r="N806" s="180"/>
      <c r="O806" s="180"/>
      <c r="P806" s="180"/>
      <c r="Q806" s="180"/>
      <c r="R806" s="183"/>
      <c r="T806" s="184"/>
      <c r="U806" s="180"/>
      <c r="V806" s="180"/>
      <c r="W806" s="180"/>
      <c r="X806" s="180"/>
      <c r="Y806" s="180"/>
      <c r="Z806" s="180"/>
      <c r="AA806" s="185"/>
      <c r="AT806" s="186" t="s">
        <v>204</v>
      </c>
      <c r="AU806" s="186" t="s">
        <v>112</v>
      </c>
      <c r="AV806" s="11" t="s">
        <v>112</v>
      </c>
      <c r="AW806" s="11" t="s">
        <v>42</v>
      </c>
      <c r="AX806" s="11" t="s">
        <v>85</v>
      </c>
      <c r="AY806" s="186" t="s">
        <v>149</v>
      </c>
    </row>
    <row r="807" spans="2:65" s="12" customFormat="1" ht="22.5" customHeight="1" x14ac:dyDescent="0.3">
      <c r="B807" s="187"/>
      <c r="C807" s="188"/>
      <c r="D807" s="188"/>
      <c r="E807" s="189" t="s">
        <v>21</v>
      </c>
      <c r="F807" s="285" t="s">
        <v>211</v>
      </c>
      <c r="G807" s="286"/>
      <c r="H807" s="286"/>
      <c r="I807" s="286"/>
      <c r="J807" s="188"/>
      <c r="K807" s="190">
        <v>838.14</v>
      </c>
      <c r="L807" s="188"/>
      <c r="M807" s="188"/>
      <c r="N807" s="188"/>
      <c r="O807" s="188"/>
      <c r="P807" s="188"/>
      <c r="Q807" s="188"/>
      <c r="R807" s="191"/>
      <c r="T807" s="192"/>
      <c r="U807" s="188"/>
      <c r="V807" s="188"/>
      <c r="W807" s="188"/>
      <c r="X807" s="188"/>
      <c r="Y807" s="188"/>
      <c r="Z807" s="188"/>
      <c r="AA807" s="193"/>
      <c r="AT807" s="194" t="s">
        <v>204</v>
      </c>
      <c r="AU807" s="194" t="s">
        <v>112</v>
      </c>
      <c r="AV807" s="12" t="s">
        <v>197</v>
      </c>
      <c r="AW807" s="12" t="s">
        <v>42</v>
      </c>
      <c r="AX807" s="12" t="s">
        <v>23</v>
      </c>
      <c r="AY807" s="194" t="s">
        <v>149</v>
      </c>
    </row>
    <row r="808" spans="2:65" s="1" customFormat="1" ht="31.5" customHeight="1" x14ac:dyDescent="0.3">
      <c r="B808" s="33"/>
      <c r="C808" s="164" t="s">
        <v>1055</v>
      </c>
      <c r="D808" s="164" t="s">
        <v>150</v>
      </c>
      <c r="E808" s="165" t="s">
        <v>1056</v>
      </c>
      <c r="F808" s="253" t="s">
        <v>1057</v>
      </c>
      <c r="G808" s="254"/>
      <c r="H808" s="254"/>
      <c r="I808" s="254"/>
      <c r="J808" s="166" t="s">
        <v>274</v>
      </c>
      <c r="K808" s="167">
        <v>11.9</v>
      </c>
      <c r="L808" s="255">
        <v>0</v>
      </c>
      <c r="M808" s="254"/>
      <c r="N808" s="256">
        <f>ROUND(L808*K808,2)</f>
        <v>0</v>
      </c>
      <c r="O808" s="254"/>
      <c r="P808" s="254"/>
      <c r="Q808" s="254"/>
      <c r="R808" s="35"/>
      <c r="T808" s="168" t="s">
        <v>21</v>
      </c>
      <c r="U808" s="42" t="s">
        <v>50</v>
      </c>
      <c r="V808" s="34"/>
      <c r="W808" s="169">
        <f>V808*K808</f>
        <v>0</v>
      </c>
      <c r="X808" s="169">
        <v>0</v>
      </c>
      <c r="Y808" s="169">
        <f>X808*K808</f>
        <v>0</v>
      </c>
      <c r="Z808" s="169">
        <v>6.8000000000000005E-2</v>
      </c>
      <c r="AA808" s="170">
        <f>Z808*K808</f>
        <v>0.80920000000000003</v>
      </c>
      <c r="AR808" s="16" t="s">
        <v>197</v>
      </c>
      <c r="AT808" s="16" t="s">
        <v>150</v>
      </c>
      <c r="AU808" s="16" t="s">
        <v>112</v>
      </c>
      <c r="AY808" s="16" t="s">
        <v>149</v>
      </c>
      <c r="BE808" s="108">
        <f>IF(U808="základní",N808,0)</f>
        <v>0</v>
      </c>
      <c r="BF808" s="108">
        <f>IF(U808="snížená",N808,0)</f>
        <v>0</v>
      </c>
      <c r="BG808" s="108">
        <f>IF(U808="zákl. přenesená",N808,0)</f>
        <v>0</v>
      </c>
      <c r="BH808" s="108">
        <f>IF(U808="sníž. přenesená",N808,0)</f>
        <v>0</v>
      </c>
      <c r="BI808" s="108">
        <f>IF(U808="nulová",N808,0)</f>
        <v>0</v>
      </c>
      <c r="BJ808" s="16" t="s">
        <v>23</v>
      </c>
      <c r="BK808" s="108">
        <f>ROUND(L808*K808,2)</f>
        <v>0</v>
      </c>
      <c r="BL808" s="16" t="s">
        <v>197</v>
      </c>
      <c r="BM808" s="16" t="s">
        <v>1058</v>
      </c>
    </row>
    <row r="809" spans="2:65" s="10" customFormat="1" ht="22.5" customHeight="1" x14ac:dyDescent="0.3">
      <c r="B809" s="171"/>
      <c r="C809" s="172"/>
      <c r="D809" s="172"/>
      <c r="E809" s="173" t="s">
        <v>21</v>
      </c>
      <c r="F809" s="287" t="s">
        <v>1059</v>
      </c>
      <c r="G809" s="284"/>
      <c r="H809" s="284"/>
      <c r="I809" s="284"/>
      <c r="J809" s="172"/>
      <c r="K809" s="174" t="s">
        <v>21</v>
      </c>
      <c r="L809" s="172"/>
      <c r="M809" s="172"/>
      <c r="N809" s="172"/>
      <c r="O809" s="172"/>
      <c r="P809" s="172"/>
      <c r="Q809" s="172"/>
      <c r="R809" s="175"/>
      <c r="T809" s="176"/>
      <c r="U809" s="172"/>
      <c r="V809" s="172"/>
      <c r="W809" s="172"/>
      <c r="X809" s="172"/>
      <c r="Y809" s="172"/>
      <c r="Z809" s="172"/>
      <c r="AA809" s="177"/>
      <c r="AT809" s="178" t="s">
        <v>204</v>
      </c>
      <c r="AU809" s="178" t="s">
        <v>112</v>
      </c>
      <c r="AV809" s="10" t="s">
        <v>23</v>
      </c>
      <c r="AW809" s="10" t="s">
        <v>42</v>
      </c>
      <c r="AX809" s="10" t="s">
        <v>85</v>
      </c>
      <c r="AY809" s="178" t="s">
        <v>149</v>
      </c>
    </row>
    <row r="810" spans="2:65" s="11" customFormat="1" ht="22.5" customHeight="1" x14ac:dyDescent="0.3">
      <c r="B810" s="179"/>
      <c r="C810" s="180"/>
      <c r="D810" s="180"/>
      <c r="E810" s="181" t="s">
        <v>21</v>
      </c>
      <c r="F810" s="281" t="s">
        <v>1060</v>
      </c>
      <c r="G810" s="282"/>
      <c r="H810" s="282"/>
      <c r="I810" s="282"/>
      <c r="J810" s="180"/>
      <c r="K810" s="182">
        <v>11.9</v>
      </c>
      <c r="L810" s="180"/>
      <c r="M810" s="180"/>
      <c r="N810" s="180"/>
      <c r="O810" s="180"/>
      <c r="P810" s="180"/>
      <c r="Q810" s="180"/>
      <c r="R810" s="183"/>
      <c r="T810" s="184"/>
      <c r="U810" s="180"/>
      <c r="V810" s="180"/>
      <c r="W810" s="180"/>
      <c r="X810" s="180"/>
      <c r="Y810" s="180"/>
      <c r="Z810" s="180"/>
      <c r="AA810" s="185"/>
      <c r="AT810" s="186" t="s">
        <v>204</v>
      </c>
      <c r="AU810" s="186" t="s">
        <v>112</v>
      </c>
      <c r="AV810" s="11" t="s">
        <v>112</v>
      </c>
      <c r="AW810" s="11" t="s">
        <v>42</v>
      </c>
      <c r="AX810" s="11" t="s">
        <v>85</v>
      </c>
      <c r="AY810" s="186" t="s">
        <v>149</v>
      </c>
    </row>
    <row r="811" spans="2:65" s="12" customFormat="1" ht="22.5" customHeight="1" x14ac:dyDescent="0.3">
      <c r="B811" s="187"/>
      <c r="C811" s="188"/>
      <c r="D811" s="188"/>
      <c r="E811" s="189" t="s">
        <v>21</v>
      </c>
      <c r="F811" s="285" t="s">
        <v>211</v>
      </c>
      <c r="G811" s="286"/>
      <c r="H811" s="286"/>
      <c r="I811" s="286"/>
      <c r="J811" s="188"/>
      <c r="K811" s="190">
        <v>11.9</v>
      </c>
      <c r="L811" s="188"/>
      <c r="M811" s="188"/>
      <c r="N811" s="188"/>
      <c r="O811" s="188"/>
      <c r="P811" s="188"/>
      <c r="Q811" s="188"/>
      <c r="R811" s="191"/>
      <c r="T811" s="192"/>
      <c r="U811" s="188"/>
      <c r="V811" s="188"/>
      <c r="W811" s="188"/>
      <c r="X811" s="188"/>
      <c r="Y811" s="188"/>
      <c r="Z811" s="188"/>
      <c r="AA811" s="193"/>
      <c r="AT811" s="194" t="s">
        <v>204</v>
      </c>
      <c r="AU811" s="194" t="s">
        <v>112</v>
      </c>
      <c r="AV811" s="12" t="s">
        <v>197</v>
      </c>
      <c r="AW811" s="12" t="s">
        <v>42</v>
      </c>
      <c r="AX811" s="12" t="s">
        <v>23</v>
      </c>
      <c r="AY811" s="194" t="s">
        <v>149</v>
      </c>
    </row>
    <row r="812" spans="2:65" s="1" customFormat="1" ht="31.5" customHeight="1" x14ac:dyDescent="0.3">
      <c r="B812" s="33"/>
      <c r="C812" s="164" t="s">
        <v>1061</v>
      </c>
      <c r="D812" s="164" t="s">
        <v>150</v>
      </c>
      <c r="E812" s="165" t="s">
        <v>1062</v>
      </c>
      <c r="F812" s="253" t="s">
        <v>1063</v>
      </c>
      <c r="G812" s="254"/>
      <c r="H812" s="254"/>
      <c r="I812" s="254"/>
      <c r="J812" s="166" t="s">
        <v>274</v>
      </c>
      <c r="K812" s="167">
        <v>29.687000000000001</v>
      </c>
      <c r="L812" s="255">
        <v>0</v>
      </c>
      <c r="M812" s="254"/>
      <c r="N812" s="256">
        <f>ROUND(L812*K812,2)</f>
        <v>0</v>
      </c>
      <c r="O812" s="254"/>
      <c r="P812" s="254"/>
      <c r="Q812" s="254"/>
      <c r="R812" s="35"/>
      <c r="T812" s="168" t="s">
        <v>21</v>
      </c>
      <c r="U812" s="42" t="s">
        <v>50</v>
      </c>
      <c r="V812" s="34"/>
      <c r="W812" s="169">
        <f>V812*K812</f>
        <v>0</v>
      </c>
      <c r="X812" s="169">
        <v>0</v>
      </c>
      <c r="Y812" s="169">
        <f>X812*K812</f>
        <v>0</v>
      </c>
      <c r="Z812" s="169">
        <v>0</v>
      </c>
      <c r="AA812" s="170">
        <f>Z812*K812</f>
        <v>0</v>
      </c>
      <c r="AR812" s="16" t="s">
        <v>197</v>
      </c>
      <c r="AT812" s="16" t="s">
        <v>150</v>
      </c>
      <c r="AU812" s="16" t="s">
        <v>112</v>
      </c>
      <c r="AY812" s="16" t="s">
        <v>149</v>
      </c>
      <c r="BE812" s="108">
        <f>IF(U812="základní",N812,0)</f>
        <v>0</v>
      </c>
      <c r="BF812" s="108">
        <f>IF(U812="snížená",N812,0)</f>
        <v>0</v>
      </c>
      <c r="BG812" s="108">
        <f>IF(U812="zákl. přenesená",N812,0)</f>
        <v>0</v>
      </c>
      <c r="BH812" s="108">
        <f>IF(U812="sníž. přenesená",N812,0)</f>
        <v>0</v>
      </c>
      <c r="BI812" s="108">
        <f>IF(U812="nulová",N812,0)</f>
        <v>0</v>
      </c>
      <c r="BJ812" s="16" t="s">
        <v>23</v>
      </c>
      <c r="BK812" s="108">
        <f>ROUND(L812*K812,2)</f>
        <v>0</v>
      </c>
      <c r="BL812" s="16" t="s">
        <v>197</v>
      </c>
      <c r="BM812" s="16" t="s">
        <v>1064</v>
      </c>
    </row>
    <row r="813" spans="2:65" s="1" customFormat="1" ht="31.5" customHeight="1" x14ac:dyDescent="0.3">
      <c r="B813" s="33"/>
      <c r="C813" s="164" t="s">
        <v>1065</v>
      </c>
      <c r="D813" s="164" t="s">
        <v>150</v>
      </c>
      <c r="E813" s="165" t="s">
        <v>1066</v>
      </c>
      <c r="F813" s="253" t="s">
        <v>1067</v>
      </c>
      <c r="G813" s="254"/>
      <c r="H813" s="254"/>
      <c r="I813" s="254"/>
      <c r="J813" s="166" t="s">
        <v>274</v>
      </c>
      <c r="K813" s="167">
        <v>29.687000000000001</v>
      </c>
      <c r="L813" s="255">
        <v>0</v>
      </c>
      <c r="M813" s="254"/>
      <c r="N813" s="256">
        <f>ROUND(L813*K813,2)</f>
        <v>0</v>
      </c>
      <c r="O813" s="254"/>
      <c r="P813" s="254"/>
      <c r="Q813" s="254"/>
      <c r="R813" s="35"/>
      <c r="T813" s="168" t="s">
        <v>21</v>
      </c>
      <c r="U813" s="42" t="s">
        <v>50</v>
      </c>
      <c r="V813" s="34"/>
      <c r="W813" s="169">
        <f>V813*K813</f>
        <v>0</v>
      </c>
      <c r="X813" s="169">
        <v>0</v>
      </c>
      <c r="Y813" s="169">
        <f>X813*K813</f>
        <v>0</v>
      </c>
      <c r="Z813" s="169">
        <v>2.3300000000000001E-2</v>
      </c>
      <c r="AA813" s="170">
        <f>Z813*K813</f>
        <v>0.69170710000000002</v>
      </c>
      <c r="AR813" s="16" t="s">
        <v>197</v>
      </c>
      <c r="AT813" s="16" t="s">
        <v>150</v>
      </c>
      <c r="AU813" s="16" t="s">
        <v>112</v>
      </c>
      <c r="AY813" s="16" t="s">
        <v>149</v>
      </c>
      <c r="BE813" s="108">
        <f>IF(U813="základní",N813,0)</f>
        <v>0</v>
      </c>
      <c r="BF813" s="108">
        <f>IF(U813="snížená",N813,0)</f>
        <v>0</v>
      </c>
      <c r="BG813" s="108">
        <f>IF(U813="zákl. přenesená",N813,0)</f>
        <v>0</v>
      </c>
      <c r="BH813" s="108">
        <f>IF(U813="sníž. přenesená",N813,0)</f>
        <v>0</v>
      </c>
      <c r="BI813" s="108">
        <f>IF(U813="nulová",N813,0)</f>
        <v>0</v>
      </c>
      <c r="BJ813" s="16" t="s">
        <v>23</v>
      </c>
      <c r="BK813" s="108">
        <f>ROUND(L813*K813,2)</f>
        <v>0</v>
      </c>
      <c r="BL813" s="16" t="s">
        <v>197</v>
      </c>
      <c r="BM813" s="16" t="s">
        <v>1068</v>
      </c>
    </row>
    <row r="814" spans="2:65" s="1" customFormat="1" ht="31.5" customHeight="1" x14ac:dyDescent="0.3">
      <c r="B814" s="33"/>
      <c r="C814" s="164" t="s">
        <v>1069</v>
      </c>
      <c r="D814" s="164" t="s">
        <v>150</v>
      </c>
      <c r="E814" s="165" t="s">
        <v>1070</v>
      </c>
      <c r="F814" s="253" t="s">
        <v>1071</v>
      </c>
      <c r="G814" s="254"/>
      <c r="H814" s="254"/>
      <c r="I814" s="254"/>
      <c r="J814" s="166" t="s">
        <v>274</v>
      </c>
      <c r="K814" s="167">
        <v>29.687000000000001</v>
      </c>
      <c r="L814" s="255">
        <v>0</v>
      </c>
      <c r="M814" s="254"/>
      <c r="N814" s="256">
        <f>ROUND(L814*K814,2)</f>
        <v>0</v>
      </c>
      <c r="O814" s="254"/>
      <c r="P814" s="254"/>
      <c r="Q814" s="254"/>
      <c r="R814" s="35"/>
      <c r="T814" s="168" t="s">
        <v>21</v>
      </c>
      <c r="U814" s="42" t="s">
        <v>50</v>
      </c>
      <c r="V814" s="34"/>
      <c r="W814" s="169">
        <f>V814*K814</f>
        <v>0</v>
      </c>
      <c r="X814" s="169">
        <v>0</v>
      </c>
      <c r="Y814" s="169">
        <f>X814*K814</f>
        <v>0</v>
      </c>
      <c r="Z814" s="169">
        <v>0</v>
      </c>
      <c r="AA814" s="170">
        <f>Z814*K814</f>
        <v>0</v>
      </c>
      <c r="AR814" s="16" t="s">
        <v>197</v>
      </c>
      <c r="AT814" s="16" t="s">
        <v>150</v>
      </c>
      <c r="AU814" s="16" t="s">
        <v>112</v>
      </c>
      <c r="AY814" s="16" t="s">
        <v>149</v>
      </c>
      <c r="BE814" s="108">
        <f>IF(U814="základní",N814,0)</f>
        <v>0</v>
      </c>
      <c r="BF814" s="108">
        <f>IF(U814="snížená",N814,0)</f>
        <v>0</v>
      </c>
      <c r="BG814" s="108">
        <f>IF(U814="zákl. přenesená",N814,0)</f>
        <v>0</v>
      </c>
      <c r="BH814" s="108">
        <f>IF(U814="sníž. přenesená",N814,0)</f>
        <v>0</v>
      </c>
      <c r="BI814" s="108">
        <f>IF(U814="nulová",N814,0)</f>
        <v>0</v>
      </c>
      <c r="BJ814" s="16" t="s">
        <v>23</v>
      </c>
      <c r="BK814" s="108">
        <f>ROUND(L814*K814,2)</f>
        <v>0</v>
      </c>
      <c r="BL814" s="16" t="s">
        <v>197</v>
      </c>
      <c r="BM814" s="16" t="s">
        <v>1072</v>
      </c>
    </row>
    <row r="815" spans="2:65" s="1" customFormat="1" ht="22.5" customHeight="1" x14ac:dyDescent="0.3">
      <c r="B815" s="33"/>
      <c r="C815" s="164" t="s">
        <v>1073</v>
      </c>
      <c r="D815" s="164" t="s">
        <v>150</v>
      </c>
      <c r="E815" s="165" t="s">
        <v>1074</v>
      </c>
      <c r="F815" s="253" t="s">
        <v>1075</v>
      </c>
      <c r="G815" s="254"/>
      <c r="H815" s="254"/>
      <c r="I815" s="254"/>
      <c r="J815" s="166" t="s">
        <v>1076</v>
      </c>
      <c r="K815" s="167">
        <v>6</v>
      </c>
      <c r="L815" s="255">
        <v>0</v>
      </c>
      <c r="M815" s="254"/>
      <c r="N815" s="256">
        <f>ROUND(L815*K815,2)</f>
        <v>0</v>
      </c>
      <c r="O815" s="254"/>
      <c r="P815" s="254"/>
      <c r="Q815" s="254"/>
      <c r="R815" s="35"/>
      <c r="T815" s="168" t="s">
        <v>21</v>
      </c>
      <c r="U815" s="42" t="s">
        <v>50</v>
      </c>
      <c r="V815" s="34"/>
      <c r="W815" s="169">
        <f>V815*K815</f>
        <v>0</v>
      </c>
      <c r="X815" s="169">
        <v>0</v>
      </c>
      <c r="Y815" s="169">
        <f>X815*K815</f>
        <v>0</v>
      </c>
      <c r="Z815" s="169">
        <v>0</v>
      </c>
      <c r="AA815" s="170">
        <f>Z815*K815</f>
        <v>0</v>
      </c>
      <c r="AR815" s="16" t="s">
        <v>197</v>
      </c>
      <c r="AT815" s="16" t="s">
        <v>150</v>
      </c>
      <c r="AU815" s="16" t="s">
        <v>112</v>
      </c>
      <c r="AY815" s="16" t="s">
        <v>149</v>
      </c>
      <c r="BE815" s="108">
        <f>IF(U815="základní",N815,0)</f>
        <v>0</v>
      </c>
      <c r="BF815" s="108">
        <f>IF(U815="snížená",N815,0)</f>
        <v>0</v>
      </c>
      <c r="BG815" s="108">
        <f>IF(U815="zákl. přenesená",N815,0)</f>
        <v>0</v>
      </c>
      <c r="BH815" s="108">
        <f>IF(U815="sníž. přenesená",N815,0)</f>
        <v>0</v>
      </c>
      <c r="BI815" s="108">
        <f>IF(U815="nulová",N815,0)</f>
        <v>0</v>
      </c>
      <c r="BJ815" s="16" t="s">
        <v>23</v>
      </c>
      <c r="BK815" s="108">
        <f>ROUND(L815*K815,2)</f>
        <v>0</v>
      </c>
      <c r="BL815" s="16" t="s">
        <v>197</v>
      </c>
      <c r="BM815" s="16" t="s">
        <v>1077</v>
      </c>
    </row>
    <row r="816" spans="2:65" s="1" customFormat="1" ht="22.5" customHeight="1" x14ac:dyDescent="0.3">
      <c r="B816" s="33"/>
      <c r="C816" s="164" t="s">
        <v>1078</v>
      </c>
      <c r="D816" s="164" t="s">
        <v>150</v>
      </c>
      <c r="E816" s="165" t="s">
        <v>1079</v>
      </c>
      <c r="F816" s="253" t="s">
        <v>1080</v>
      </c>
      <c r="G816" s="254"/>
      <c r="H816" s="254"/>
      <c r="I816" s="254"/>
      <c r="J816" s="166" t="s">
        <v>297</v>
      </c>
      <c r="K816" s="167">
        <v>1</v>
      </c>
      <c r="L816" s="255">
        <v>0</v>
      </c>
      <c r="M816" s="254"/>
      <c r="N816" s="256">
        <f>ROUND(L816*K816,2)</f>
        <v>0</v>
      </c>
      <c r="O816" s="254"/>
      <c r="P816" s="254"/>
      <c r="Q816" s="254"/>
      <c r="R816" s="35"/>
      <c r="T816" s="168" t="s">
        <v>21</v>
      </c>
      <c r="U816" s="42" t="s">
        <v>50</v>
      </c>
      <c r="V816" s="34"/>
      <c r="W816" s="169">
        <f>V816*K816</f>
        <v>0</v>
      </c>
      <c r="X816" s="169">
        <v>0</v>
      </c>
      <c r="Y816" s="169">
        <f>X816*K816</f>
        <v>0</v>
      </c>
      <c r="Z816" s="169">
        <v>0</v>
      </c>
      <c r="AA816" s="170">
        <f>Z816*K816</f>
        <v>0</v>
      </c>
      <c r="AR816" s="16" t="s">
        <v>197</v>
      </c>
      <c r="AT816" s="16" t="s">
        <v>150</v>
      </c>
      <c r="AU816" s="16" t="s">
        <v>112</v>
      </c>
      <c r="AY816" s="16" t="s">
        <v>149</v>
      </c>
      <c r="BE816" s="108">
        <f>IF(U816="základní",N816,0)</f>
        <v>0</v>
      </c>
      <c r="BF816" s="108">
        <f>IF(U816="snížená",N816,0)</f>
        <v>0</v>
      </c>
      <c r="BG816" s="108">
        <f>IF(U816="zákl. přenesená",N816,0)</f>
        <v>0</v>
      </c>
      <c r="BH816" s="108">
        <f>IF(U816="sníž. přenesená",N816,0)</f>
        <v>0</v>
      </c>
      <c r="BI816" s="108">
        <f>IF(U816="nulová",N816,0)</f>
        <v>0</v>
      </c>
      <c r="BJ816" s="16" t="s">
        <v>23</v>
      </c>
      <c r="BK816" s="108">
        <f>ROUND(L816*K816,2)</f>
        <v>0</v>
      </c>
      <c r="BL816" s="16" t="s">
        <v>197</v>
      </c>
      <c r="BM816" s="16" t="s">
        <v>1081</v>
      </c>
    </row>
    <row r="817" spans="2:65" s="9" customFormat="1" ht="29.85" customHeight="1" x14ac:dyDescent="0.35">
      <c r="B817" s="153"/>
      <c r="C817" s="154"/>
      <c r="D817" s="163" t="s">
        <v>173</v>
      </c>
      <c r="E817" s="163"/>
      <c r="F817" s="163"/>
      <c r="G817" s="163"/>
      <c r="H817" s="163"/>
      <c r="I817" s="163"/>
      <c r="J817" s="163"/>
      <c r="K817" s="163"/>
      <c r="L817" s="163"/>
      <c r="M817" s="163"/>
      <c r="N817" s="263">
        <f>BK817</f>
        <v>0</v>
      </c>
      <c r="O817" s="264"/>
      <c r="P817" s="264"/>
      <c r="Q817" s="264"/>
      <c r="R817" s="156"/>
      <c r="T817" s="157"/>
      <c r="U817" s="154"/>
      <c r="V817" s="154"/>
      <c r="W817" s="158">
        <f>SUM(W818:W821)</f>
        <v>0</v>
      </c>
      <c r="X817" s="154"/>
      <c r="Y817" s="158">
        <f>SUM(Y818:Y821)</f>
        <v>0</v>
      </c>
      <c r="Z817" s="154"/>
      <c r="AA817" s="159">
        <f>SUM(AA818:AA821)</f>
        <v>0</v>
      </c>
      <c r="AR817" s="160" t="s">
        <v>23</v>
      </c>
      <c r="AT817" s="161" t="s">
        <v>84</v>
      </c>
      <c r="AU817" s="161" t="s">
        <v>23</v>
      </c>
      <c r="AY817" s="160" t="s">
        <v>149</v>
      </c>
      <c r="BK817" s="162">
        <f>SUM(BK818:BK821)</f>
        <v>0</v>
      </c>
    </row>
    <row r="818" spans="2:65" s="1" customFormat="1" ht="31.5" customHeight="1" x14ac:dyDescent="0.3">
      <c r="B818" s="33"/>
      <c r="C818" s="164" t="s">
        <v>1082</v>
      </c>
      <c r="D818" s="164" t="s">
        <v>150</v>
      </c>
      <c r="E818" s="165" t="s">
        <v>1083</v>
      </c>
      <c r="F818" s="253" t="s">
        <v>1084</v>
      </c>
      <c r="G818" s="254"/>
      <c r="H818" s="254"/>
      <c r="I818" s="254"/>
      <c r="J818" s="166" t="s">
        <v>230</v>
      </c>
      <c r="K818" s="167">
        <v>237.71799999999999</v>
      </c>
      <c r="L818" s="255">
        <v>0</v>
      </c>
      <c r="M818" s="254"/>
      <c r="N818" s="256">
        <f>ROUND(L818*K818,2)</f>
        <v>0</v>
      </c>
      <c r="O818" s="254"/>
      <c r="P818" s="254"/>
      <c r="Q818" s="254"/>
      <c r="R818" s="35"/>
      <c r="T818" s="168" t="s">
        <v>21</v>
      </c>
      <c r="U818" s="42" t="s">
        <v>50</v>
      </c>
      <c r="V818" s="34"/>
      <c r="W818" s="169">
        <f>V818*K818</f>
        <v>0</v>
      </c>
      <c r="X818" s="169">
        <v>0</v>
      </c>
      <c r="Y818" s="169">
        <f>X818*K818</f>
        <v>0</v>
      </c>
      <c r="Z818" s="169">
        <v>0</v>
      </c>
      <c r="AA818" s="170">
        <f>Z818*K818</f>
        <v>0</v>
      </c>
      <c r="AR818" s="16" t="s">
        <v>197</v>
      </c>
      <c r="AT818" s="16" t="s">
        <v>150</v>
      </c>
      <c r="AU818" s="16" t="s">
        <v>112</v>
      </c>
      <c r="AY818" s="16" t="s">
        <v>149</v>
      </c>
      <c r="BE818" s="108">
        <f>IF(U818="základní",N818,0)</f>
        <v>0</v>
      </c>
      <c r="BF818" s="108">
        <f>IF(U818="snížená",N818,0)</f>
        <v>0</v>
      </c>
      <c r="BG818" s="108">
        <f>IF(U818="zákl. přenesená",N818,0)</f>
        <v>0</v>
      </c>
      <c r="BH818" s="108">
        <f>IF(U818="sníž. přenesená",N818,0)</f>
        <v>0</v>
      </c>
      <c r="BI818" s="108">
        <f>IF(U818="nulová",N818,0)</f>
        <v>0</v>
      </c>
      <c r="BJ818" s="16" t="s">
        <v>23</v>
      </c>
      <c r="BK818" s="108">
        <f>ROUND(L818*K818,2)</f>
        <v>0</v>
      </c>
      <c r="BL818" s="16" t="s">
        <v>197</v>
      </c>
      <c r="BM818" s="16" t="s">
        <v>1085</v>
      </c>
    </row>
    <row r="819" spans="2:65" s="1" customFormat="1" ht="31.5" customHeight="1" x14ac:dyDescent="0.3">
      <c r="B819" s="33"/>
      <c r="C819" s="164" t="s">
        <v>1086</v>
      </c>
      <c r="D819" s="164" t="s">
        <v>150</v>
      </c>
      <c r="E819" s="165" t="s">
        <v>1087</v>
      </c>
      <c r="F819" s="253" t="s">
        <v>1088</v>
      </c>
      <c r="G819" s="254"/>
      <c r="H819" s="254"/>
      <c r="I819" s="254"/>
      <c r="J819" s="166" t="s">
        <v>230</v>
      </c>
      <c r="K819" s="167">
        <v>237.71799999999999</v>
      </c>
      <c r="L819" s="255">
        <v>0</v>
      </c>
      <c r="M819" s="254"/>
      <c r="N819" s="256">
        <f>ROUND(L819*K819,2)</f>
        <v>0</v>
      </c>
      <c r="O819" s="254"/>
      <c r="P819" s="254"/>
      <c r="Q819" s="254"/>
      <c r="R819" s="35"/>
      <c r="T819" s="168" t="s">
        <v>21</v>
      </c>
      <c r="U819" s="42" t="s">
        <v>50</v>
      </c>
      <c r="V819" s="34"/>
      <c r="W819" s="169">
        <f>V819*K819</f>
        <v>0</v>
      </c>
      <c r="X819" s="169">
        <v>0</v>
      </c>
      <c r="Y819" s="169">
        <f>X819*K819</f>
        <v>0</v>
      </c>
      <c r="Z819" s="169">
        <v>0</v>
      </c>
      <c r="AA819" s="170">
        <f>Z819*K819</f>
        <v>0</v>
      </c>
      <c r="AR819" s="16" t="s">
        <v>197</v>
      </c>
      <c r="AT819" s="16" t="s">
        <v>150</v>
      </c>
      <c r="AU819" s="16" t="s">
        <v>112</v>
      </c>
      <c r="AY819" s="16" t="s">
        <v>149</v>
      </c>
      <c r="BE819" s="108">
        <f>IF(U819="základní",N819,0)</f>
        <v>0</v>
      </c>
      <c r="BF819" s="108">
        <f>IF(U819="snížená",N819,0)</f>
        <v>0</v>
      </c>
      <c r="BG819" s="108">
        <f>IF(U819="zákl. přenesená",N819,0)</f>
        <v>0</v>
      </c>
      <c r="BH819" s="108">
        <f>IF(U819="sníž. přenesená",N819,0)</f>
        <v>0</v>
      </c>
      <c r="BI819" s="108">
        <f>IF(U819="nulová",N819,0)</f>
        <v>0</v>
      </c>
      <c r="BJ819" s="16" t="s">
        <v>23</v>
      </c>
      <c r="BK819" s="108">
        <f>ROUND(L819*K819,2)</f>
        <v>0</v>
      </c>
      <c r="BL819" s="16" t="s">
        <v>197</v>
      </c>
      <c r="BM819" s="16" t="s">
        <v>1089</v>
      </c>
    </row>
    <row r="820" spans="2:65" s="1" customFormat="1" ht="31.5" customHeight="1" x14ac:dyDescent="0.3">
      <c r="B820" s="33"/>
      <c r="C820" s="164" t="s">
        <v>1090</v>
      </c>
      <c r="D820" s="164" t="s">
        <v>150</v>
      </c>
      <c r="E820" s="165" t="s">
        <v>1091</v>
      </c>
      <c r="F820" s="253" t="s">
        <v>1092</v>
      </c>
      <c r="G820" s="254"/>
      <c r="H820" s="254"/>
      <c r="I820" s="254"/>
      <c r="J820" s="166" t="s">
        <v>230</v>
      </c>
      <c r="K820" s="167">
        <v>3565.77</v>
      </c>
      <c r="L820" s="255">
        <v>0</v>
      </c>
      <c r="M820" s="254"/>
      <c r="N820" s="256">
        <f>ROUND(L820*K820,2)</f>
        <v>0</v>
      </c>
      <c r="O820" s="254"/>
      <c r="P820" s="254"/>
      <c r="Q820" s="254"/>
      <c r="R820" s="35"/>
      <c r="T820" s="168" t="s">
        <v>21</v>
      </c>
      <c r="U820" s="42" t="s">
        <v>50</v>
      </c>
      <c r="V820" s="34"/>
      <c r="W820" s="169">
        <f>V820*K820</f>
        <v>0</v>
      </c>
      <c r="X820" s="169">
        <v>0</v>
      </c>
      <c r="Y820" s="169">
        <f>X820*K820</f>
        <v>0</v>
      </c>
      <c r="Z820" s="169">
        <v>0</v>
      </c>
      <c r="AA820" s="170">
        <f>Z820*K820</f>
        <v>0</v>
      </c>
      <c r="AR820" s="16" t="s">
        <v>197</v>
      </c>
      <c r="AT820" s="16" t="s">
        <v>150</v>
      </c>
      <c r="AU820" s="16" t="s">
        <v>112</v>
      </c>
      <c r="AY820" s="16" t="s">
        <v>149</v>
      </c>
      <c r="BE820" s="108">
        <f>IF(U820="základní",N820,0)</f>
        <v>0</v>
      </c>
      <c r="BF820" s="108">
        <f>IF(U820="snížená",N820,0)</f>
        <v>0</v>
      </c>
      <c r="BG820" s="108">
        <f>IF(U820="zákl. přenesená",N820,0)</f>
        <v>0</v>
      </c>
      <c r="BH820" s="108">
        <f>IF(U820="sníž. přenesená",N820,0)</f>
        <v>0</v>
      </c>
      <c r="BI820" s="108">
        <f>IF(U820="nulová",N820,0)</f>
        <v>0</v>
      </c>
      <c r="BJ820" s="16" t="s">
        <v>23</v>
      </c>
      <c r="BK820" s="108">
        <f>ROUND(L820*K820,2)</f>
        <v>0</v>
      </c>
      <c r="BL820" s="16" t="s">
        <v>197</v>
      </c>
      <c r="BM820" s="16" t="s">
        <v>1093</v>
      </c>
    </row>
    <row r="821" spans="2:65" s="1" customFormat="1" ht="31.5" customHeight="1" x14ac:dyDescent="0.3">
      <c r="B821" s="33"/>
      <c r="C821" s="164" t="s">
        <v>1094</v>
      </c>
      <c r="D821" s="164" t="s">
        <v>150</v>
      </c>
      <c r="E821" s="165" t="s">
        <v>1095</v>
      </c>
      <c r="F821" s="253" t="s">
        <v>1096</v>
      </c>
      <c r="G821" s="254"/>
      <c r="H821" s="254"/>
      <c r="I821" s="254"/>
      <c r="J821" s="166" t="s">
        <v>230</v>
      </c>
      <c r="K821" s="167">
        <v>237.71799999999999</v>
      </c>
      <c r="L821" s="255">
        <v>0</v>
      </c>
      <c r="M821" s="254"/>
      <c r="N821" s="256">
        <f>ROUND(L821*K821,2)</f>
        <v>0</v>
      </c>
      <c r="O821" s="254"/>
      <c r="P821" s="254"/>
      <c r="Q821" s="254"/>
      <c r="R821" s="35"/>
      <c r="T821" s="168" t="s">
        <v>21</v>
      </c>
      <c r="U821" s="42" t="s">
        <v>50</v>
      </c>
      <c r="V821" s="34"/>
      <c r="W821" s="169">
        <f>V821*K821</f>
        <v>0</v>
      </c>
      <c r="X821" s="169">
        <v>0</v>
      </c>
      <c r="Y821" s="169">
        <f>X821*K821</f>
        <v>0</v>
      </c>
      <c r="Z821" s="169">
        <v>0</v>
      </c>
      <c r="AA821" s="170">
        <f>Z821*K821</f>
        <v>0</v>
      </c>
      <c r="AR821" s="16" t="s">
        <v>197</v>
      </c>
      <c r="AT821" s="16" t="s">
        <v>150</v>
      </c>
      <c r="AU821" s="16" t="s">
        <v>112</v>
      </c>
      <c r="AY821" s="16" t="s">
        <v>149</v>
      </c>
      <c r="BE821" s="108">
        <f>IF(U821="základní",N821,0)</f>
        <v>0</v>
      </c>
      <c r="BF821" s="108">
        <f>IF(U821="snížená",N821,0)</f>
        <v>0</v>
      </c>
      <c r="BG821" s="108">
        <f>IF(U821="zákl. přenesená",N821,0)</f>
        <v>0</v>
      </c>
      <c r="BH821" s="108">
        <f>IF(U821="sníž. přenesená",N821,0)</f>
        <v>0</v>
      </c>
      <c r="BI821" s="108">
        <f>IF(U821="nulová",N821,0)</f>
        <v>0</v>
      </c>
      <c r="BJ821" s="16" t="s">
        <v>23</v>
      </c>
      <c r="BK821" s="108">
        <f>ROUND(L821*K821,2)</f>
        <v>0</v>
      </c>
      <c r="BL821" s="16" t="s">
        <v>197</v>
      </c>
      <c r="BM821" s="16" t="s">
        <v>1097</v>
      </c>
    </row>
    <row r="822" spans="2:65" s="9" customFormat="1" ht="29.85" customHeight="1" x14ac:dyDescent="0.35">
      <c r="B822" s="153"/>
      <c r="C822" s="154"/>
      <c r="D822" s="163" t="s">
        <v>174</v>
      </c>
      <c r="E822" s="163"/>
      <c r="F822" s="163"/>
      <c r="G822" s="163"/>
      <c r="H822" s="163"/>
      <c r="I822" s="163"/>
      <c r="J822" s="163"/>
      <c r="K822" s="163"/>
      <c r="L822" s="163"/>
      <c r="M822" s="163"/>
      <c r="N822" s="263">
        <f>BK822</f>
        <v>0</v>
      </c>
      <c r="O822" s="264"/>
      <c r="P822" s="264"/>
      <c r="Q822" s="264"/>
      <c r="R822" s="156"/>
      <c r="T822" s="157"/>
      <c r="U822" s="154"/>
      <c r="V822" s="154"/>
      <c r="W822" s="158">
        <f>W823</f>
        <v>0</v>
      </c>
      <c r="X822" s="154"/>
      <c r="Y822" s="158">
        <f>Y823</f>
        <v>0</v>
      </c>
      <c r="Z822" s="154"/>
      <c r="AA822" s="159">
        <f>AA823</f>
        <v>0</v>
      </c>
      <c r="AR822" s="160" t="s">
        <v>23</v>
      </c>
      <c r="AT822" s="161" t="s">
        <v>84</v>
      </c>
      <c r="AU822" s="161" t="s">
        <v>23</v>
      </c>
      <c r="AY822" s="160" t="s">
        <v>149</v>
      </c>
      <c r="BK822" s="162">
        <f>BK823</f>
        <v>0</v>
      </c>
    </row>
    <row r="823" spans="2:65" s="1" customFormat="1" ht="22.5" customHeight="1" x14ac:dyDescent="0.3">
      <c r="B823" s="33"/>
      <c r="C823" s="164" t="s">
        <v>1098</v>
      </c>
      <c r="D823" s="164" t="s">
        <v>150</v>
      </c>
      <c r="E823" s="165" t="s">
        <v>1099</v>
      </c>
      <c r="F823" s="253" t="s">
        <v>1100</v>
      </c>
      <c r="G823" s="254"/>
      <c r="H823" s="254"/>
      <c r="I823" s="254"/>
      <c r="J823" s="166" t="s">
        <v>230</v>
      </c>
      <c r="K823" s="167">
        <v>337.76600000000002</v>
      </c>
      <c r="L823" s="255">
        <v>0</v>
      </c>
      <c r="M823" s="254"/>
      <c r="N823" s="256">
        <f>ROUND(L823*K823,2)</f>
        <v>0</v>
      </c>
      <c r="O823" s="254"/>
      <c r="P823" s="254"/>
      <c r="Q823" s="254"/>
      <c r="R823" s="35"/>
      <c r="T823" s="168" t="s">
        <v>21</v>
      </c>
      <c r="U823" s="42" t="s">
        <v>50</v>
      </c>
      <c r="V823" s="34"/>
      <c r="W823" s="169">
        <f>V823*K823</f>
        <v>0</v>
      </c>
      <c r="X823" s="169">
        <v>0</v>
      </c>
      <c r="Y823" s="169">
        <f>X823*K823</f>
        <v>0</v>
      </c>
      <c r="Z823" s="169">
        <v>0</v>
      </c>
      <c r="AA823" s="170">
        <f>Z823*K823</f>
        <v>0</v>
      </c>
      <c r="AR823" s="16" t="s">
        <v>197</v>
      </c>
      <c r="AT823" s="16" t="s">
        <v>150</v>
      </c>
      <c r="AU823" s="16" t="s">
        <v>112</v>
      </c>
      <c r="AY823" s="16" t="s">
        <v>149</v>
      </c>
      <c r="BE823" s="108">
        <f>IF(U823="základní",N823,0)</f>
        <v>0</v>
      </c>
      <c r="BF823" s="108">
        <f>IF(U823="snížená",N823,0)</f>
        <v>0</v>
      </c>
      <c r="BG823" s="108">
        <f>IF(U823="zákl. přenesená",N823,0)</f>
        <v>0</v>
      </c>
      <c r="BH823" s="108">
        <f>IF(U823="sníž. přenesená",N823,0)</f>
        <v>0</v>
      </c>
      <c r="BI823" s="108">
        <f>IF(U823="nulová",N823,0)</f>
        <v>0</v>
      </c>
      <c r="BJ823" s="16" t="s">
        <v>23</v>
      </c>
      <c r="BK823" s="108">
        <f>ROUND(L823*K823,2)</f>
        <v>0</v>
      </c>
      <c r="BL823" s="16" t="s">
        <v>197</v>
      </c>
      <c r="BM823" s="16" t="s">
        <v>1101</v>
      </c>
    </row>
    <row r="824" spans="2:65" s="9" customFormat="1" ht="37.35" customHeight="1" x14ac:dyDescent="0.35">
      <c r="B824" s="153"/>
      <c r="C824" s="154"/>
      <c r="D824" s="155" t="s">
        <v>175</v>
      </c>
      <c r="E824" s="155"/>
      <c r="F824" s="155"/>
      <c r="G824" s="155"/>
      <c r="H824" s="155"/>
      <c r="I824" s="155"/>
      <c r="J824" s="155"/>
      <c r="K824" s="155"/>
      <c r="L824" s="155"/>
      <c r="M824" s="155"/>
      <c r="N824" s="250">
        <f>BK824</f>
        <v>0</v>
      </c>
      <c r="O824" s="251"/>
      <c r="P824" s="251"/>
      <c r="Q824" s="251"/>
      <c r="R824" s="156"/>
      <c r="T824" s="157"/>
      <c r="U824" s="154"/>
      <c r="V824" s="154"/>
      <c r="W824" s="158">
        <f>W825+W912+W956+W958+W961+W967+W1034+W1045+W1075+W1106+W1176+W1258+W1265+W1271+W1332+W1339</f>
        <v>0</v>
      </c>
      <c r="X824" s="154"/>
      <c r="Y824" s="158">
        <f>Y825+Y912+Y956+Y958+Y961+Y967+Y1034+Y1045+Y1075+Y1106+Y1176+Y1258+Y1265+Y1271+Y1332+Y1339</f>
        <v>49.241003209999995</v>
      </c>
      <c r="Z824" s="154"/>
      <c r="AA824" s="159">
        <f>AA825+AA912+AA956+AA958+AA961+AA967+AA1034+AA1045+AA1075+AA1106+AA1176+AA1258+AA1265+AA1271+AA1332+AA1339</f>
        <v>33.770690999999999</v>
      </c>
      <c r="AR824" s="160" t="s">
        <v>112</v>
      </c>
      <c r="AT824" s="161" t="s">
        <v>84</v>
      </c>
      <c r="AU824" s="161" t="s">
        <v>85</v>
      </c>
      <c r="AY824" s="160" t="s">
        <v>149</v>
      </c>
      <c r="BK824" s="162">
        <f>BK825+BK912+BK956+BK958+BK961+BK967+BK1034+BK1045+BK1075+BK1106+BK1176+BK1258+BK1265+BK1271+BK1332+BK1339</f>
        <v>0</v>
      </c>
    </row>
    <row r="825" spans="2:65" s="9" customFormat="1" ht="19.95" customHeight="1" x14ac:dyDescent="0.35">
      <c r="B825" s="153"/>
      <c r="C825" s="154"/>
      <c r="D825" s="163" t="s">
        <v>176</v>
      </c>
      <c r="E825" s="163"/>
      <c r="F825" s="163"/>
      <c r="G825" s="163"/>
      <c r="H825" s="163"/>
      <c r="I825" s="163"/>
      <c r="J825" s="163"/>
      <c r="K825" s="163"/>
      <c r="L825" s="163"/>
      <c r="M825" s="163"/>
      <c r="N825" s="261">
        <f>BK825</f>
        <v>0</v>
      </c>
      <c r="O825" s="262"/>
      <c r="P825" s="262"/>
      <c r="Q825" s="262"/>
      <c r="R825" s="156"/>
      <c r="T825" s="157"/>
      <c r="U825" s="154"/>
      <c r="V825" s="154"/>
      <c r="W825" s="158">
        <f>SUM(W826:W911)</f>
        <v>0</v>
      </c>
      <c r="X825" s="154"/>
      <c r="Y825" s="158">
        <f>SUM(Y826:Y911)</f>
        <v>1.4526550200000001</v>
      </c>
      <c r="Z825" s="154"/>
      <c r="AA825" s="159">
        <f>SUM(AA826:AA911)</f>
        <v>0</v>
      </c>
      <c r="AR825" s="160" t="s">
        <v>112</v>
      </c>
      <c r="AT825" s="161" t="s">
        <v>84</v>
      </c>
      <c r="AU825" s="161" t="s">
        <v>23</v>
      </c>
      <c r="AY825" s="160" t="s">
        <v>149</v>
      </c>
      <c r="BK825" s="162">
        <f>SUM(BK826:BK911)</f>
        <v>0</v>
      </c>
    </row>
    <row r="826" spans="2:65" s="1" customFormat="1" ht="31.5" customHeight="1" x14ac:dyDescent="0.3">
      <c r="B826" s="33"/>
      <c r="C826" s="164" t="s">
        <v>1102</v>
      </c>
      <c r="D826" s="164" t="s">
        <v>150</v>
      </c>
      <c r="E826" s="165" t="s">
        <v>1103</v>
      </c>
      <c r="F826" s="253" t="s">
        <v>1104</v>
      </c>
      <c r="G826" s="254"/>
      <c r="H826" s="254"/>
      <c r="I826" s="254"/>
      <c r="J826" s="166" t="s">
        <v>274</v>
      </c>
      <c r="K826" s="167">
        <v>116.89</v>
      </c>
      <c r="L826" s="255">
        <v>0</v>
      </c>
      <c r="M826" s="254"/>
      <c r="N826" s="256">
        <f>ROUND(L826*K826,2)</f>
        <v>0</v>
      </c>
      <c r="O826" s="254"/>
      <c r="P826" s="254"/>
      <c r="Q826" s="254"/>
      <c r="R826" s="35"/>
      <c r="T826" s="168" t="s">
        <v>21</v>
      </c>
      <c r="U826" s="42" t="s">
        <v>50</v>
      </c>
      <c r="V826" s="34"/>
      <c r="W826" s="169">
        <f>V826*K826</f>
        <v>0</v>
      </c>
      <c r="X826" s="169">
        <v>0</v>
      </c>
      <c r="Y826" s="169">
        <f>X826*K826</f>
        <v>0</v>
      </c>
      <c r="Z826" s="169">
        <v>0</v>
      </c>
      <c r="AA826" s="170">
        <f>Z826*K826</f>
        <v>0</v>
      </c>
      <c r="AR826" s="16" t="s">
        <v>294</v>
      </c>
      <c r="AT826" s="16" t="s">
        <v>150</v>
      </c>
      <c r="AU826" s="16" t="s">
        <v>112</v>
      </c>
      <c r="AY826" s="16" t="s">
        <v>149</v>
      </c>
      <c r="BE826" s="108">
        <f>IF(U826="základní",N826,0)</f>
        <v>0</v>
      </c>
      <c r="BF826" s="108">
        <f>IF(U826="snížená",N826,0)</f>
        <v>0</v>
      </c>
      <c r="BG826" s="108">
        <f>IF(U826="zákl. přenesená",N826,0)</f>
        <v>0</v>
      </c>
      <c r="BH826" s="108">
        <f>IF(U826="sníž. přenesená",N826,0)</f>
        <v>0</v>
      </c>
      <c r="BI826" s="108">
        <f>IF(U826="nulová",N826,0)</f>
        <v>0</v>
      </c>
      <c r="BJ826" s="16" t="s">
        <v>23</v>
      </c>
      <c r="BK826" s="108">
        <f>ROUND(L826*K826,2)</f>
        <v>0</v>
      </c>
      <c r="BL826" s="16" t="s">
        <v>294</v>
      </c>
      <c r="BM826" s="16" t="s">
        <v>1105</v>
      </c>
    </row>
    <row r="827" spans="2:65" s="11" customFormat="1" ht="22.5" customHeight="1" x14ac:dyDescent="0.3">
      <c r="B827" s="179"/>
      <c r="C827" s="180"/>
      <c r="D827" s="180"/>
      <c r="E827" s="181" t="s">
        <v>21</v>
      </c>
      <c r="F827" s="292" t="s">
        <v>914</v>
      </c>
      <c r="G827" s="282"/>
      <c r="H827" s="282"/>
      <c r="I827" s="282"/>
      <c r="J827" s="180"/>
      <c r="K827" s="182">
        <v>116.89</v>
      </c>
      <c r="L827" s="180"/>
      <c r="M827" s="180"/>
      <c r="N827" s="180"/>
      <c r="O827" s="180"/>
      <c r="P827" s="180"/>
      <c r="Q827" s="180"/>
      <c r="R827" s="183"/>
      <c r="T827" s="184"/>
      <c r="U827" s="180"/>
      <c r="V827" s="180"/>
      <c r="W827" s="180"/>
      <c r="X827" s="180"/>
      <c r="Y827" s="180"/>
      <c r="Z827" s="180"/>
      <c r="AA827" s="185"/>
      <c r="AT827" s="186" t="s">
        <v>204</v>
      </c>
      <c r="AU827" s="186" t="s">
        <v>112</v>
      </c>
      <c r="AV827" s="11" t="s">
        <v>112</v>
      </c>
      <c r="AW827" s="11" t="s">
        <v>42</v>
      </c>
      <c r="AX827" s="11" t="s">
        <v>85</v>
      </c>
      <c r="AY827" s="186" t="s">
        <v>149</v>
      </c>
    </row>
    <row r="828" spans="2:65" s="12" customFormat="1" ht="22.5" customHeight="1" x14ac:dyDescent="0.3">
      <c r="B828" s="187"/>
      <c r="C828" s="188"/>
      <c r="D828" s="188"/>
      <c r="E828" s="189" t="s">
        <v>21</v>
      </c>
      <c r="F828" s="285" t="s">
        <v>211</v>
      </c>
      <c r="G828" s="286"/>
      <c r="H828" s="286"/>
      <c r="I828" s="286"/>
      <c r="J828" s="188"/>
      <c r="K828" s="190">
        <v>116.89</v>
      </c>
      <c r="L828" s="188"/>
      <c r="M828" s="188"/>
      <c r="N828" s="188"/>
      <c r="O828" s="188"/>
      <c r="P828" s="188"/>
      <c r="Q828" s="188"/>
      <c r="R828" s="191"/>
      <c r="T828" s="192"/>
      <c r="U828" s="188"/>
      <c r="V828" s="188"/>
      <c r="W828" s="188"/>
      <c r="X828" s="188"/>
      <c r="Y828" s="188"/>
      <c r="Z828" s="188"/>
      <c r="AA828" s="193"/>
      <c r="AT828" s="194" t="s">
        <v>204</v>
      </c>
      <c r="AU828" s="194" t="s">
        <v>112</v>
      </c>
      <c r="AV828" s="12" t="s">
        <v>197</v>
      </c>
      <c r="AW828" s="12" t="s">
        <v>42</v>
      </c>
      <c r="AX828" s="12" t="s">
        <v>23</v>
      </c>
      <c r="AY828" s="194" t="s">
        <v>149</v>
      </c>
    </row>
    <row r="829" spans="2:65" s="1" customFormat="1" ht="22.5" customHeight="1" x14ac:dyDescent="0.3">
      <c r="B829" s="33"/>
      <c r="C829" s="195" t="s">
        <v>1106</v>
      </c>
      <c r="D829" s="195" t="s">
        <v>356</v>
      </c>
      <c r="E829" s="196" t="s">
        <v>1107</v>
      </c>
      <c r="F829" s="288" t="s">
        <v>1108</v>
      </c>
      <c r="G829" s="289"/>
      <c r="H829" s="289"/>
      <c r="I829" s="289"/>
      <c r="J829" s="197" t="s">
        <v>1109</v>
      </c>
      <c r="K829" s="198">
        <v>35.067</v>
      </c>
      <c r="L829" s="290">
        <v>0</v>
      </c>
      <c r="M829" s="289"/>
      <c r="N829" s="291">
        <f>ROUND(L829*K829,2)</f>
        <v>0</v>
      </c>
      <c r="O829" s="254"/>
      <c r="P829" s="254"/>
      <c r="Q829" s="254"/>
      <c r="R829" s="35"/>
      <c r="T829" s="168" t="s">
        <v>21</v>
      </c>
      <c r="U829" s="42" t="s">
        <v>50</v>
      </c>
      <c r="V829" s="34"/>
      <c r="W829" s="169">
        <f>V829*K829</f>
        <v>0</v>
      </c>
      <c r="X829" s="169">
        <v>1E-3</v>
      </c>
      <c r="Y829" s="169">
        <f>X829*K829</f>
        <v>3.5067000000000001E-2</v>
      </c>
      <c r="Z829" s="169">
        <v>0</v>
      </c>
      <c r="AA829" s="170">
        <f>Z829*K829</f>
        <v>0</v>
      </c>
      <c r="AR829" s="16" t="s">
        <v>384</v>
      </c>
      <c r="AT829" s="16" t="s">
        <v>356</v>
      </c>
      <c r="AU829" s="16" t="s">
        <v>112</v>
      </c>
      <c r="AY829" s="16" t="s">
        <v>149</v>
      </c>
      <c r="BE829" s="108">
        <f>IF(U829="základní",N829,0)</f>
        <v>0</v>
      </c>
      <c r="BF829" s="108">
        <f>IF(U829="snížená",N829,0)</f>
        <v>0</v>
      </c>
      <c r="BG829" s="108">
        <f>IF(U829="zákl. přenesená",N829,0)</f>
        <v>0</v>
      </c>
      <c r="BH829" s="108">
        <f>IF(U829="sníž. přenesená",N829,0)</f>
        <v>0</v>
      </c>
      <c r="BI829" s="108">
        <f>IF(U829="nulová",N829,0)</f>
        <v>0</v>
      </c>
      <c r="BJ829" s="16" t="s">
        <v>23</v>
      </c>
      <c r="BK829" s="108">
        <f>ROUND(L829*K829,2)</f>
        <v>0</v>
      </c>
      <c r="BL829" s="16" t="s">
        <v>294</v>
      </c>
      <c r="BM829" s="16" t="s">
        <v>1110</v>
      </c>
    </row>
    <row r="830" spans="2:65" s="1" customFormat="1" ht="31.5" customHeight="1" x14ac:dyDescent="0.3">
      <c r="B830" s="33"/>
      <c r="C830" s="164" t="s">
        <v>1111</v>
      </c>
      <c r="D830" s="164" t="s">
        <v>150</v>
      </c>
      <c r="E830" s="165" t="s">
        <v>1112</v>
      </c>
      <c r="F830" s="253" t="s">
        <v>1113</v>
      </c>
      <c r="G830" s="254"/>
      <c r="H830" s="254"/>
      <c r="I830" s="254"/>
      <c r="J830" s="166" t="s">
        <v>274</v>
      </c>
      <c r="K830" s="167">
        <v>233.78</v>
      </c>
      <c r="L830" s="255">
        <v>0</v>
      </c>
      <c r="M830" s="254"/>
      <c r="N830" s="256">
        <f>ROUND(L830*K830,2)</f>
        <v>0</v>
      </c>
      <c r="O830" s="254"/>
      <c r="P830" s="254"/>
      <c r="Q830" s="254"/>
      <c r="R830" s="35"/>
      <c r="T830" s="168" t="s">
        <v>21</v>
      </c>
      <c r="U830" s="42" t="s">
        <v>50</v>
      </c>
      <c r="V830" s="34"/>
      <c r="W830" s="169">
        <f>V830*K830</f>
        <v>0</v>
      </c>
      <c r="X830" s="169">
        <v>4.0000000000000002E-4</v>
      </c>
      <c r="Y830" s="169">
        <f>X830*K830</f>
        <v>9.3512000000000012E-2</v>
      </c>
      <c r="Z830" s="169">
        <v>0</v>
      </c>
      <c r="AA830" s="170">
        <f>Z830*K830</f>
        <v>0</v>
      </c>
      <c r="AR830" s="16" t="s">
        <v>294</v>
      </c>
      <c r="AT830" s="16" t="s">
        <v>150</v>
      </c>
      <c r="AU830" s="16" t="s">
        <v>112</v>
      </c>
      <c r="AY830" s="16" t="s">
        <v>149</v>
      </c>
      <c r="BE830" s="108">
        <f>IF(U830="základní",N830,0)</f>
        <v>0</v>
      </c>
      <c r="BF830" s="108">
        <f>IF(U830="snížená",N830,0)</f>
        <v>0</v>
      </c>
      <c r="BG830" s="108">
        <f>IF(U830="zákl. přenesená",N830,0)</f>
        <v>0</v>
      </c>
      <c r="BH830" s="108">
        <f>IF(U830="sníž. přenesená",N830,0)</f>
        <v>0</v>
      </c>
      <c r="BI830" s="108">
        <f>IF(U830="nulová",N830,0)</f>
        <v>0</v>
      </c>
      <c r="BJ830" s="16" t="s">
        <v>23</v>
      </c>
      <c r="BK830" s="108">
        <f>ROUND(L830*K830,2)</f>
        <v>0</v>
      </c>
      <c r="BL830" s="16" t="s">
        <v>294</v>
      </c>
      <c r="BM830" s="16" t="s">
        <v>1114</v>
      </c>
    </row>
    <row r="831" spans="2:65" s="10" customFormat="1" ht="22.5" customHeight="1" x14ac:dyDescent="0.3">
      <c r="B831" s="171"/>
      <c r="C831" s="172"/>
      <c r="D831" s="172"/>
      <c r="E831" s="173" t="s">
        <v>21</v>
      </c>
      <c r="F831" s="287" t="s">
        <v>351</v>
      </c>
      <c r="G831" s="284"/>
      <c r="H831" s="284"/>
      <c r="I831" s="284"/>
      <c r="J831" s="172"/>
      <c r="K831" s="174" t="s">
        <v>21</v>
      </c>
      <c r="L831" s="172"/>
      <c r="M831" s="172"/>
      <c r="N831" s="172"/>
      <c r="O831" s="172"/>
      <c r="P831" s="172"/>
      <c r="Q831" s="172"/>
      <c r="R831" s="175"/>
      <c r="T831" s="176"/>
      <c r="U831" s="172"/>
      <c r="V831" s="172"/>
      <c r="W831" s="172"/>
      <c r="X831" s="172"/>
      <c r="Y831" s="172"/>
      <c r="Z831" s="172"/>
      <c r="AA831" s="177"/>
      <c r="AT831" s="178" t="s">
        <v>204</v>
      </c>
      <c r="AU831" s="178" t="s">
        <v>112</v>
      </c>
      <c r="AV831" s="10" t="s">
        <v>23</v>
      </c>
      <c r="AW831" s="10" t="s">
        <v>42</v>
      </c>
      <c r="AX831" s="10" t="s">
        <v>85</v>
      </c>
      <c r="AY831" s="178" t="s">
        <v>149</v>
      </c>
    </row>
    <row r="832" spans="2:65" s="11" customFormat="1" ht="22.5" customHeight="1" x14ac:dyDescent="0.3">
      <c r="B832" s="179"/>
      <c r="C832" s="180"/>
      <c r="D832" s="180"/>
      <c r="E832" s="181" t="s">
        <v>21</v>
      </c>
      <c r="F832" s="281" t="s">
        <v>1115</v>
      </c>
      <c r="G832" s="282"/>
      <c r="H832" s="282"/>
      <c r="I832" s="282"/>
      <c r="J832" s="180"/>
      <c r="K832" s="182">
        <v>233.78</v>
      </c>
      <c r="L832" s="180"/>
      <c r="M832" s="180"/>
      <c r="N832" s="180"/>
      <c r="O832" s="180"/>
      <c r="P832" s="180"/>
      <c r="Q832" s="180"/>
      <c r="R832" s="183"/>
      <c r="T832" s="184"/>
      <c r="U832" s="180"/>
      <c r="V832" s="180"/>
      <c r="W832" s="180"/>
      <c r="X832" s="180"/>
      <c r="Y832" s="180"/>
      <c r="Z832" s="180"/>
      <c r="AA832" s="185"/>
      <c r="AT832" s="186" t="s">
        <v>204</v>
      </c>
      <c r="AU832" s="186" t="s">
        <v>112</v>
      </c>
      <c r="AV832" s="11" t="s">
        <v>112</v>
      </c>
      <c r="AW832" s="11" t="s">
        <v>42</v>
      </c>
      <c r="AX832" s="11" t="s">
        <v>85</v>
      </c>
      <c r="AY832" s="186" t="s">
        <v>149</v>
      </c>
    </row>
    <row r="833" spans="2:65" s="12" customFormat="1" ht="22.5" customHeight="1" x14ac:dyDescent="0.3">
      <c r="B833" s="187"/>
      <c r="C833" s="188"/>
      <c r="D833" s="188"/>
      <c r="E833" s="189" t="s">
        <v>21</v>
      </c>
      <c r="F833" s="285" t="s">
        <v>211</v>
      </c>
      <c r="G833" s="286"/>
      <c r="H833" s="286"/>
      <c r="I833" s="286"/>
      <c r="J833" s="188"/>
      <c r="K833" s="190">
        <v>233.78</v>
      </c>
      <c r="L833" s="188"/>
      <c r="M833" s="188"/>
      <c r="N833" s="188"/>
      <c r="O833" s="188"/>
      <c r="P833" s="188"/>
      <c r="Q833" s="188"/>
      <c r="R833" s="191"/>
      <c r="T833" s="192"/>
      <c r="U833" s="188"/>
      <c r="V833" s="188"/>
      <c r="W833" s="188"/>
      <c r="X833" s="188"/>
      <c r="Y833" s="188"/>
      <c r="Z833" s="188"/>
      <c r="AA833" s="193"/>
      <c r="AT833" s="194" t="s">
        <v>204</v>
      </c>
      <c r="AU833" s="194" t="s">
        <v>112</v>
      </c>
      <c r="AV833" s="12" t="s">
        <v>197</v>
      </c>
      <c r="AW833" s="12" t="s">
        <v>42</v>
      </c>
      <c r="AX833" s="12" t="s">
        <v>23</v>
      </c>
      <c r="AY833" s="194" t="s">
        <v>149</v>
      </c>
    </row>
    <row r="834" spans="2:65" s="1" customFormat="1" ht="22.5" customHeight="1" x14ac:dyDescent="0.3">
      <c r="B834" s="33"/>
      <c r="C834" s="195" t="s">
        <v>1116</v>
      </c>
      <c r="D834" s="195" t="s">
        <v>356</v>
      </c>
      <c r="E834" s="196" t="s">
        <v>1117</v>
      </c>
      <c r="F834" s="288" t="s">
        <v>1118</v>
      </c>
      <c r="G834" s="289"/>
      <c r="H834" s="289"/>
      <c r="I834" s="289"/>
      <c r="J834" s="197" t="s">
        <v>274</v>
      </c>
      <c r="K834" s="198">
        <v>128.57900000000001</v>
      </c>
      <c r="L834" s="290">
        <v>0</v>
      </c>
      <c r="M834" s="289"/>
      <c r="N834" s="291">
        <f>ROUND(L834*K834,2)</f>
        <v>0</v>
      </c>
      <c r="O834" s="254"/>
      <c r="P834" s="254"/>
      <c r="Q834" s="254"/>
      <c r="R834" s="35"/>
      <c r="T834" s="168" t="s">
        <v>21</v>
      </c>
      <c r="U834" s="42" t="s">
        <v>50</v>
      </c>
      <c r="V834" s="34"/>
      <c r="W834" s="169">
        <f>V834*K834</f>
        <v>0</v>
      </c>
      <c r="X834" s="169">
        <v>3.8800000000000002E-3</v>
      </c>
      <c r="Y834" s="169">
        <f>X834*K834</f>
        <v>0.49888652000000006</v>
      </c>
      <c r="Z834" s="169">
        <v>0</v>
      </c>
      <c r="AA834" s="170">
        <f>Z834*K834</f>
        <v>0</v>
      </c>
      <c r="AR834" s="16" t="s">
        <v>384</v>
      </c>
      <c r="AT834" s="16" t="s">
        <v>356</v>
      </c>
      <c r="AU834" s="16" t="s">
        <v>112</v>
      </c>
      <c r="AY834" s="16" t="s">
        <v>149</v>
      </c>
      <c r="BE834" s="108">
        <f>IF(U834="základní",N834,0)</f>
        <v>0</v>
      </c>
      <c r="BF834" s="108">
        <f>IF(U834="snížená",N834,0)</f>
        <v>0</v>
      </c>
      <c r="BG834" s="108">
        <f>IF(U834="zákl. přenesená",N834,0)</f>
        <v>0</v>
      </c>
      <c r="BH834" s="108">
        <f>IF(U834="sníž. přenesená",N834,0)</f>
        <v>0</v>
      </c>
      <c r="BI834" s="108">
        <f>IF(U834="nulová",N834,0)</f>
        <v>0</v>
      </c>
      <c r="BJ834" s="16" t="s">
        <v>23</v>
      </c>
      <c r="BK834" s="108">
        <f>ROUND(L834*K834,2)</f>
        <v>0</v>
      </c>
      <c r="BL834" s="16" t="s">
        <v>294</v>
      </c>
      <c r="BM834" s="16" t="s">
        <v>1119</v>
      </c>
    </row>
    <row r="835" spans="2:65" s="11" customFormat="1" ht="22.5" customHeight="1" x14ac:dyDescent="0.3">
      <c r="B835" s="179"/>
      <c r="C835" s="180"/>
      <c r="D835" s="180"/>
      <c r="E835" s="181" t="s">
        <v>21</v>
      </c>
      <c r="F835" s="292" t="s">
        <v>1120</v>
      </c>
      <c r="G835" s="282"/>
      <c r="H835" s="282"/>
      <c r="I835" s="282"/>
      <c r="J835" s="180"/>
      <c r="K835" s="182">
        <v>128.57900000000001</v>
      </c>
      <c r="L835" s="180"/>
      <c r="M835" s="180"/>
      <c r="N835" s="180"/>
      <c r="O835" s="180"/>
      <c r="P835" s="180"/>
      <c r="Q835" s="180"/>
      <c r="R835" s="183"/>
      <c r="T835" s="184"/>
      <c r="U835" s="180"/>
      <c r="V835" s="180"/>
      <c r="W835" s="180"/>
      <c r="X835" s="180"/>
      <c r="Y835" s="180"/>
      <c r="Z835" s="180"/>
      <c r="AA835" s="185"/>
      <c r="AT835" s="186" t="s">
        <v>204</v>
      </c>
      <c r="AU835" s="186" t="s">
        <v>112</v>
      </c>
      <c r="AV835" s="11" t="s">
        <v>112</v>
      </c>
      <c r="AW835" s="11" t="s">
        <v>42</v>
      </c>
      <c r="AX835" s="11" t="s">
        <v>85</v>
      </c>
      <c r="AY835" s="186" t="s">
        <v>149</v>
      </c>
    </row>
    <row r="836" spans="2:65" s="12" customFormat="1" ht="22.5" customHeight="1" x14ac:dyDescent="0.3">
      <c r="B836" s="187"/>
      <c r="C836" s="188"/>
      <c r="D836" s="188"/>
      <c r="E836" s="189" t="s">
        <v>21</v>
      </c>
      <c r="F836" s="285" t="s">
        <v>211</v>
      </c>
      <c r="G836" s="286"/>
      <c r="H836" s="286"/>
      <c r="I836" s="286"/>
      <c r="J836" s="188"/>
      <c r="K836" s="190">
        <v>128.57900000000001</v>
      </c>
      <c r="L836" s="188"/>
      <c r="M836" s="188"/>
      <c r="N836" s="188"/>
      <c r="O836" s="188"/>
      <c r="P836" s="188"/>
      <c r="Q836" s="188"/>
      <c r="R836" s="191"/>
      <c r="T836" s="192"/>
      <c r="U836" s="188"/>
      <c r="V836" s="188"/>
      <c r="W836" s="188"/>
      <c r="X836" s="188"/>
      <c r="Y836" s="188"/>
      <c r="Z836" s="188"/>
      <c r="AA836" s="193"/>
      <c r="AT836" s="194" t="s">
        <v>204</v>
      </c>
      <c r="AU836" s="194" t="s">
        <v>112</v>
      </c>
      <c r="AV836" s="12" t="s">
        <v>197</v>
      </c>
      <c r="AW836" s="12" t="s">
        <v>42</v>
      </c>
      <c r="AX836" s="12" t="s">
        <v>23</v>
      </c>
      <c r="AY836" s="194" t="s">
        <v>149</v>
      </c>
    </row>
    <row r="837" spans="2:65" s="1" customFormat="1" ht="22.5" customHeight="1" x14ac:dyDescent="0.3">
      <c r="B837" s="33"/>
      <c r="C837" s="195" t="s">
        <v>1121</v>
      </c>
      <c r="D837" s="195" t="s">
        <v>356</v>
      </c>
      <c r="E837" s="196" t="s">
        <v>1122</v>
      </c>
      <c r="F837" s="288" t="s">
        <v>1123</v>
      </c>
      <c r="G837" s="289"/>
      <c r="H837" s="289"/>
      <c r="I837" s="289"/>
      <c r="J837" s="197" t="s">
        <v>274</v>
      </c>
      <c r="K837" s="198">
        <v>128.57900000000001</v>
      </c>
      <c r="L837" s="290">
        <v>0</v>
      </c>
      <c r="M837" s="289"/>
      <c r="N837" s="291">
        <f>ROUND(L837*K837,2)</f>
        <v>0</v>
      </c>
      <c r="O837" s="254"/>
      <c r="P837" s="254"/>
      <c r="Q837" s="254"/>
      <c r="R837" s="35"/>
      <c r="T837" s="168" t="s">
        <v>21</v>
      </c>
      <c r="U837" s="42" t="s">
        <v>50</v>
      </c>
      <c r="V837" s="34"/>
      <c r="W837" s="169">
        <f>V837*K837</f>
        <v>0</v>
      </c>
      <c r="X837" s="169">
        <v>4.1000000000000003E-3</v>
      </c>
      <c r="Y837" s="169">
        <f>X837*K837</f>
        <v>0.52717390000000008</v>
      </c>
      <c r="Z837" s="169">
        <v>0</v>
      </c>
      <c r="AA837" s="170">
        <f>Z837*K837</f>
        <v>0</v>
      </c>
      <c r="AR837" s="16" t="s">
        <v>384</v>
      </c>
      <c r="AT837" s="16" t="s">
        <v>356</v>
      </c>
      <c r="AU837" s="16" t="s">
        <v>112</v>
      </c>
      <c r="AY837" s="16" t="s">
        <v>149</v>
      </c>
      <c r="BE837" s="108">
        <f>IF(U837="základní",N837,0)</f>
        <v>0</v>
      </c>
      <c r="BF837" s="108">
        <f>IF(U837="snížená",N837,0)</f>
        <v>0</v>
      </c>
      <c r="BG837" s="108">
        <f>IF(U837="zákl. přenesená",N837,0)</f>
        <v>0</v>
      </c>
      <c r="BH837" s="108">
        <f>IF(U837="sníž. přenesená",N837,0)</f>
        <v>0</v>
      </c>
      <c r="BI837" s="108">
        <f>IF(U837="nulová",N837,0)</f>
        <v>0</v>
      </c>
      <c r="BJ837" s="16" t="s">
        <v>23</v>
      </c>
      <c r="BK837" s="108">
        <f>ROUND(L837*K837,2)</f>
        <v>0</v>
      </c>
      <c r="BL837" s="16" t="s">
        <v>294</v>
      </c>
      <c r="BM837" s="16" t="s">
        <v>1124</v>
      </c>
    </row>
    <row r="838" spans="2:65" s="1" customFormat="1" ht="31.5" customHeight="1" x14ac:dyDescent="0.3">
      <c r="B838" s="33"/>
      <c r="C838" s="164" t="s">
        <v>1125</v>
      </c>
      <c r="D838" s="164" t="s">
        <v>150</v>
      </c>
      <c r="E838" s="165" t="s">
        <v>1126</v>
      </c>
      <c r="F838" s="253" t="s">
        <v>1127</v>
      </c>
      <c r="G838" s="254"/>
      <c r="H838" s="254"/>
      <c r="I838" s="254"/>
      <c r="J838" s="166" t="s">
        <v>274</v>
      </c>
      <c r="K838" s="167">
        <v>37.96</v>
      </c>
      <c r="L838" s="255">
        <v>0</v>
      </c>
      <c r="M838" s="254"/>
      <c r="N838" s="256">
        <f>ROUND(L838*K838,2)</f>
        <v>0</v>
      </c>
      <c r="O838" s="254"/>
      <c r="P838" s="254"/>
      <c r="Q838" s="254"/>
      <c r="R838" s="35"/>
      <c r="T838" s="168" t="s">
        <v>21</v>
      </c>
      <c r="U838" s="42" t="s">
        <v>50</v>
      </c>
      <c r="V838" s="34"/>
      <c r="W838" s="169">
        <f>V838*K838</f>
        <v>0</v>
      </c>
      <c r="X838" s="169">
        <v>6.4000000000000005E-4</v>
      </c>
      <c r="Y838" s="169">
        <f>X838*K838</f>
        <v>2.4294400000000004E-2</v>
      </c>
      <c r="Z838" s="169">
        <v>0</v>
      </c>
      <c r="AA838" s="170">
        <f>Z838*K838</f>
        <v>0</v>
      </c>
      <c r="AR838" s="16" t="s">
        <v>294</v>
      </c>
      <c r="AT838" s="16" t="s">
        <v>150</v>
      </c>
      <c r="AU838" s="16" t="s">
        <v>112</v>
      </c>
      <c r="AY838" s="16" t="s">
        <v>149</v>
      </c>
      <c r="BE838" s="108">
        <f>IF(U838="základní",N838,0)</f>
        <v>0</v>
      </c>
      <c r="BF838" s="108">
        <f>IF(U838="snížená",N838,0)</f>
        <v>0</v>
      </c>
      <c r="BG838" s="108">
        <f>IF(U838="zákl. přenesená",N838,0)</f>
        <v>0</v>
      </c>
      <c r="BH838" s="108">
        <f>IF(U838="sníž. přenesená",N838,0)</f>
        <v>0</v>
      </c>
      <c r="BI838" s="108">
        <f>IF(U838="nulová",N838,0)</f>
        <v>0</v>
      </c>
      <c r="BJ838" s="16" t="s">
        <v>23</v>
      </c>
      <c r="BK838" s="108">
        <f>ROUND(L838*K838,2)</f>
        <v>0</v>
      </c>
      <c r="BL838" s="16" t="s">
        <v>294</v>
      </c>
      <c r="BM838" s="16" t="s">
        <v>1128</v>
      </c>
    </row>
    <row r="839" spans="2:65" s="10" customFormat="1" ht="22.5" customHeight="1" x14ac:dyDescent="0.3">
      <c r="B839" s="171"/>
      <c r="C839" s="172"/>
      <c r="D839" s="172"/>
      <c r="E839" s="173" t="s">
        <v>21</v>
      </c>
      <c r="F839" s="287" t="s">
        <v>241</v>
      </c>
      <c r="G839" s="284"/>
      <c r="H839" s="284"/>
      <c r="I839" s="284"/>
      <c r="J839" s="172"/>
      <c r="K839" s="174" t="s">
        <v>21</v>
      </c>
      <c r="L839" s="172"/>
      <c r="M839" s="172"/>
      <c r="N839" s="172"/>
      <c r="O839" s="172"/>
      <c r="P839" s="172"/>
      <c r="Q839" s="172"/>
      <c r="R839" s="175"/>
      <c r="T839" s="176"/>
      <c r="U839" s="172"/>
      <c r="V839" s="172"/>
      <c r="W839" s="172"/>
      <c r="X839" s="172"/>
      <c r="Y839" s="172"/>
      <c r="Z839" s="172"/>
      <c r="AA839" s="177"/>
      <c r="AT839" s="178" t="s">
        <v>204</v>
      </c>
      <c r="AU839" s="178" t="s">
        <v>112</v>
      </c>
      <c r="AV839" s="10" t="s">
        <v>23</v>
      </c>
      <c r="AW839" s="10" t="s">
        <v>42</v>
      </c>
      <c r="AX839" s="10" t="s">
        <v>85</v>
      </c>
      <c r="AY839" s="178" t="s">
        <v>149</v>
      </c>
    </row>
    <row r="840" spans="2:65" s="11" customFormat="1" ht="22.5" customHeight="1" x14ac:dyDescent="0.3">
      <c r="B840" s="179"/>
      <c r="C840" s="180"/>
      <c r="D840" s="180"/>
      <c r="E840" s="181" t="s">
        <v>21</v>
      </c>
      <c r="F840" s="281" t="s">
        <v>1129</v>
      </c>
      <c r="G840" s="282"/>
      <c r="H840" s="282"/>
      <c r="I840" s="282"/>
      <c r="J840" s="180"/>
      <c r="K840" s="182">
        <v>2.8050000000000002</v>
      </c>
      <c r="L840" s="180"/>
      <c r="M840" s="180"/>
      <c r="N840" s="180"/>
      <c r="O840" s="180"/>
      <c r="P840" s="180"/>
      <c r="Q840" s="180"/>
      <c r="R840" s="183"/>
      <c r="T840" s="184"/>
      <c r="U840" s="180"/>
      <c r="V840" s="180"/>
      <c r="W840" s="180"/>
      <c r="X840" s="180"/>
      <c r="Y840" s="180"/>
      <c r="Z840" s="180"/>
      <c r="AA840" s="185"/>
      <c r="AT840" s="186" t="s">
        <v>204</v>
      </c>
      <c r="AU840" s="186" t="s">
        <v>112</v>
      </c>
      <c r="AV840" s="11" t="s">
        <v>112</v>
      </c>
      <c r="AW840" s="11" t="s">
        <v>42</v>
      </c>
      <c r="AX840" s="11" t="s">
        <v>85</v>
      </c>
      <c r="AY840" s="186" t="s">
        <v>149</v>
      </c>
    </row>
    <row r="841" spans="2:65" s="11" customFormat="1" ht="22.5" customHeight="1" x14ac:dyDescent="0.3">
      <c r="B841" s="179"/>
      <c r="C841" s="180"/>
      <c r="D841" s="180"/>
      <c r="E841" s="181" t="s">
        <v>21</v>
      </c>
      <c r="F841" s="281" t="s">
        <v>1130</v>
      </c>
      <c r="G841" s="282"/>
      <c r="H841" s="282"/>
      <c r="I841" s="282"/>
      <c r="J841" s="180"/>
      <c r="K841" s="182">
        <v>9.452</v>
      </c>
      <c r="L841" s="180"/>
      <c r="M841" s="180"/>
      <c r="N841" s="180"/>
      <c r="O841" s="180"/>
      <c r="P841" s="180"/>
      <c r="Q841" s="180"/>
      <c r="R841" s="183"/>
      <c r="T841" s="184"/>
      <c r="U841" s="180"/>
      <c r="V841" s="180"/>
      <c r="W841" s="180"/>
      <c r="X841" s="180"/>
      <c r="Y841" s="180"/>
      <c r="Z841" s="180"/>
      <c r="AA841" s="185"/>
      <c r="AT841" s="186" t="s">
        <v>204</v>
      </c>
      <c r="AU841" s="186" t="s">
        <v>112</v>
      </c>
      <c r="AV841" s="11" t="s">
        <v>112</v>
      </c>
      <c r="AW841" s="11" t="s">
        <v>42</v>
      </c>
      <c r="AX841" s="11" t="s">
        <v>85</v>
      </c>
      <c r="AY841" s="186" t="s">
        <v>149</v>
      </c>
    </row>
    <row r="842" spans="2:65" s="11" customFormat="1" ht="22.5" customHeight="1" x14ac:dyDescent="0.3">
      <c r="B842" s="179"/>
      <c r="C842" s="180"/>
      <c r="D842" s="180"/>
      <c r="E842" s="181" t="s">
        <v>21</v>
      </c>
      <c r="F842" s="281" t="s">
        <v>1131</v>
      </c>
      <c r="G842" s="282"/>
      <c r="H842" s="282"/>
      <c r="I842" s="282"/>
      <c r="J842" s="180"/>
      <c r="K842" s="182">
        <v>23.295000000000002</v>
      </c>
      <c r="L842" s="180"/>
      <c r="M842" s="180"/>
      <c r="N842" s="180"/>
      <c r="O842" s="180"/>
      <c r="P842" s="180"/>
      <c r="Q842" s="180"/>
      <c r="R842" s="183"/>
      <c r="T842" s="184"/>
      <c r="U842" s="180"/>
      <c r="V842" s="180"/>
      <c r="W842" s="180"/>
      <c r="X842" s="180"/>
      <c r="Y842" s="180"/>
      <c r="Z842" s="180"/>
      <c r="AA842" s="185"/>
      <c r="AT842" s="186" t="s">
        <v>204</v>
      </c>
      <c r="AU842" s="186" t="s">
        <v>112</v>
      </c>
      <c r="AV842" s="11" t="s">
        <v>112</v>
      </c>
      <c r="AW842" s="11" t="s">
        <v>42</v>
      </c>
      <c r="AX842" s="11" t="s">
        <v>85</v>
      </c>
      <c r="AY842" s="186" t="s">
        <v>149</v>
      </c>
    </row>
    <row r="843" spans="2:65" s="11" customFormat="1" ht="22.5" customHeight="1" x14ac:dyDescent="0.3">
      <c r="B843" s="179"/>
      <c r="C843" s="180"/>
      <c r="D843" s="180"/>
      <c r="E843" s="181" t="s">
        <v>21</v>
      </c>
      <c r="F843" s="281" t="s">
        <v>1132</v>
      </c>
      <c r="G843" s="282"/>
      <c r="H843" s="282"/>
      <c r="I843" s="282"/>
      <c r="J843" s="180"/>
      <c r="K843" s="182">
        <v>2.4079999999999999</v>
      </c>
      <c r="L843" s="180"/>
      <c r="M843" s="180"/>
      <c r="N843" s="180"/>
      <c r="O843" s="180"/>
      <c r="P843" s="180"/>
      <c r="Q843" s="180"/>
      <c r="R843" s="183"/>
      <c r="T843" s="184"/>
      <c r="U843" s="180"/>
      <c r="V843" s="180"/>
      <c r="W843" s="180"/>
      <c r="X843" s="180"/>
      <c r="Y843" s="180"/>
      <c r="Z843" s="180"/>
      <c r="AA843" s="185"/>
      <c r="AT843" s="186" t="s">
        <v>204</v>
      </c>
      <c r="AU843" s="186" t="s">
        <v>112</v>
      </c>
      <c r="AV843" s="11" t="s">
        <v>112</v>
      </c>
      <c r="AW843" s="11" t="s">
        <v>42</v>
      </c>
      <c r="AX843" s="11" t="s">
        <v>85</v>
      </c>
      <c r="AY843" s="186" t="s">
        <v>149</v>
      </c>
    </row>
    <row r="844" spans="2:65" s="12" customFormat="1" ht="22.5" customHeight="1" x14ac:dyDescent="0.3">
      <c r="B844" s="187"/>
      <c r="C844" s="188"/>
      <c r="D844" s="188"/>
      <c r="E844" s="189" t="s">
        <v>21</v>
      </c>
      <c r="F844" s="285" t="s">
        <v>211</v>
      </c>
      <c r="G844" s="286"/>
      <c r="H844" s="286"/>
      <c r="I844" s="286"/>
      <c r="J844" s="188"/>
      <c r="K844" s="190">
        <v>37.96</v>
      </c>
      <c r="L844" s="188"/>
      <c r="M844" s="188"/>
      <c r="N844" s="188"/>
      <c r="O844" s="188"/>
      <c r="P844" s="188"/>
      <c r="Q844" s="188"/>
      <c r="R844" s="191"/>
      <c r="T844" s="192"/>
      <c r="U844" s="188"/>
      <c r="V844" s="188"/>
      <c r="W844" s="188"/>
      <c r="X844" s="188"/>
      <c r="Y844" s="188"/>
      <c r="Z844" s="188"/>
      <c r="AA844" s="193"/>
      <c r="AT844" s="194" t="s">
        <v>204</v>
      </c>
      <c r="AU844" s="194" t="s">
        <v>112</v>
      </c>
      <c r="AV844" s="12" t="s">
        <v>197</v>
      </c>
      <c r="AW844" s="12" t="s">
        <v>42</v>
      </c>
      <c r="AX844" s="12" t="s">
        <v>23</v>
      </c>
      <c r="AY844" s="194" t="s">
        <v>149</v>
      </c>
    </row>
    <row r="845" spans="2:65" s="1" customFormat="1" ht="31.5" customHeight="1" x14ac:dyDescent="0.3">
      <c r="B845" s="33"/>
      <c r="C845" s="164" t="s">
        <v>1133</v>
      </c>
      <c r="D845" s="164" t="s">
        <v>150</v>
      </c>
      <c r="E845" s="165" t="s">
        <v>1134</v>
      </c>
      <c r="F845" s="253" t="s">
        <v>1135</v>
      </c>
      <c r="G845" s="254"/>
      <c r="H845" s="254"/>
      <c r="I845" s="254"/>
      <c r="J845" s="166" t="s">
        <v>274</v>
      </c>
      <c r="K845" s="167">
        <v>32.64</v>
      </c>
      <c r="L845" s="255">
        <v>0</v>
      </c>
      <c r="M845" s="254"/>
      <c r="N845" s="256">
        <f>ROUND(L845*K845,2)</f>
        <v>0</v>
      </c>
      <c r="O845" s="254"/>
      <c r="P845" s="254"/>
      <c r="Q845" s="254"/>
      <c r="R845" s="35"/>
      <c r="T845" s="168" t="s">
        <v>21</v>
      </c>
      <c r="U845" s="42" t="s">
        <v>50</v>
      </c>
      <c r="V845" s="34"/>
      <c r="W845" s="169">
        <f>V845*K845</f>
        <v>0</v>
      </c>
      <c r="X845" s="169">
        <v>4.5799999999999999E-3</v>
      </c>
      <c r="Y845" s="169">
        <f>X845*K845</f>
        <v>0.14949119999999999</v>
      </c>
      <c r="Z845" s="169">
        <v>0</v>
      </c>
      <c r="AA845" s="170">
        <f>Z845*K845</f>
        <v>0</v>
      </c>
      <c r="AR845" s="16" t="s">
        <v>294</v>
      </c>
      <c r="AT845" s="16" t="s">
        <v>150</v>
      </c>
      <c r="AU845" s="16" t="s">
        <v>112</v>
      </c>
      <c r="AY845" s="16" t="s">
        <v>149</v>
      </c>
      <c r="BE845" s="108">
        <f>IF(U845="základní",N845,0)</f>
        <v>0</v>
      </c>
      <c r="BF845" s="108">
        <f>IF(U845="snížená",N845,0)</f>
        <v>0</v>
      </c>
      <c r="BG845" s="108">
        <f>IF(U845="zákl. přenesená",N845,0)</f>
        <v>0</v>
      </c>
      <c r="BH845" s="108">
        <f>IF(U845="sníž. přenesená",N845,0)</f>
        <v>0</v>
      </c>
      <c r="BI845" s="108">
        <f>IF(U845="nulová",N845,0)</f>
        <v>0</v>
      </c>
      <c r="BJ845" s="16" t="s">
        <v>23</v>
      </c>
      <c r="BK845" s="108">
        <f>ROUND(L845*K845,2)</f>
        <v>0</v>
      </c>
      <c r="BL845" s="16" t="s">
        <v>294</v>
      </c>
      <c r="BM845" s="16" t="s">
        <v>1136</v>
      </c>
    </row>
    <row r="846" spans="2:65" s="10" customFormat="1" ht="22.5" customHeight="1" x14ac:dyDescent="0.3">
      <c r="B846" s="171"/>
      <c r="C846" s="172"/>
      <c r="D846" s="172"/>
      <c r="E846" s="173" t="s">
        <v>21</v>
      </c>
      <c r="F846" s="287" t="s">
        <v>647</v>
      </c>
      <c r="G846" s="284"/>
      <c r="H846" s="284"/>
      <c r="I846" s="284"/>
      <c r="J846" s="172"/>
      <c r="K846" s="174" t="s">
        <v>21</v>
      </c>
      <c r="L846" s="172"/>
      <c r="M846" s="172"/>
      <c r="N846" s="172"/>
      <c r="O846" s="172"/>
      <c r="P846" s="172"/>
      <c r="Q846" s="172"/>
      <c r="R846" s="175"/>
      <c r="T846" s="176"/>
      <c r="U846" s="172"/>
      <c r="V846" s="172"/>
      <c r="W846" s="172"/>
      <c r="X846" s="172"/>
      <c r="Y846" s="172"/>
      <c r="Z846" s="172"/>
      <c r="AA846" s="177"/>
      <c r="AT846" s="178" t="s">
        <v>204</v>
      </c>
      <c r="AU846" s="178" t="s">
        <v>112</v>
      </c>
      <c r="AV846" s="10" t="s">
        <v>23</v>
      </c>
      <c r="AW846" s="10" t="s">
        <v>42</v>
      </c>
      <c r="AX846" s="10" t="s">
        <v>85</v>
      </c>
      <c r="AY846" s="178" t="s">
        <v>149</v>
      </c>
    </row>
    <row r="847" spans="2:65" s="11" customFormat="1" ht="22.5" customHeight="1" x14ac:dyDescent="0.3">
      <c r="B847" s="179"/>
      <c r="C847" s="180"/>
      <c r="D847" s="180"/>
      <c r="E847" s="181" t="s">
        <v>21</v>
      </c>
      <c r="F847" s="281" t="s">
        <v>1137</v>
      </c>
      <c r="G847" s="282"/>
      <c r="H847" s="282"/>
      <c r="I847" s="282"/>
      <c r="J847" s="180"/>
      <c r="K847" s="182">
        <v>1.91</v>
      </c>
      <c r="L847" s="180"/>
      <c r="M847" s="180"/>
      <c r="N847" s="180"/>
      <c r="O847" s="180"/>
      <c r="P847" s="180"/>
      <c r="Q847" s="180"/>
      <c r="R847" s="183"/>
      <c r="T847" s="184"/>
      <c r="U847" s="180"/>
      <c r="V847" s="180"/>
      <c r="W847" s="180"/>
      <c r="X847" s="180"/>
      <c r="Y847" s="180"/>
      <c r="Z847" s="180"/>
      <c r="AA847" s="185"/>
      <c r="AT847" s="186" t="s">
        <v>204</v>
      </c>
      <c r="AU847" s="186" t="s">
        <v>112</v>
      </c>
      <c r="AV847" s="11" t="s">
        <v>112</v>
      </c>
      <c r="AW847" s="11" t="s">
        <v>42</v>
      </c>
      <c r="AX847" s="11" t="s">
        <v>85</v>
      </c>
      <c r="AY847" s="186" t="s">
        <v>149</v>
      </c>
    </row>
    <row r="848" spans="2:65" s="10" customFormat="1" ht="22.5" customHeight="1" x14ac:dyDescent="0.3">
      <c r="B848" s="171"/>
      <c r="C848" s="172"/>
      <c r="D848" s="172"/>
      <c r="E848" s="173" t="s">
        <v>21</v>
      </c>
      <c r="F848" s="283" t="s">
        <v>645</v>
      </c>
      <c r="G848" s="284"/>
      <c r="H848" s="284"/>
      <c r="I848" s="284"/>
      <c r="J848" s="172"/>
      <c r="K848" s="174" t="s">
        <v>21</v>
      </c>
      <c r="L848" s="172"/>
      <c r="M848" s="172"/>
      <c r="N848" s="172"/>
      <c r="O848" s="172"/>
      <c r="P848" s="172"/>
      <c r="Q848" s="172"/>
      <c r="R848" s="175"/>
      <c r="T848" s="176"/>
      <c r="U848" s="172"/>
      <c r="V848" s="172"/>
      <c r="W848" s="172"/>
      <c r="X848" s="172"/>
      <c r="Y848" s="172"/>
      <c r="Z848" s="172"/>
      <c r="AA848" s="177"/>
      <c r="AT848" s="178" t="s">
        <v>204</v>
      </c>
      <c r="AU848" s="178" t="s">
        <v>112</v>
      </c>
      <c r="AV848" s="10" t="s">
        <v>23</v>
      </c>
      <c r="AW848" s="10" t="s">
        <v>42</v>
      </c>
      <c r="AX848" s="10" t="s">
        <v>85</v>
      </c>
      <c r="AY848" s="178" t="s">
        <v>149</v>
      </c>
    </row>
    <row r="849" spans="2:51" s="11" customFormat="1" ht="22.5" customHeight="1" x14ac:dyDescent="0.3">
      <c r="B849" s="179"/>
      <c r="C849" s="180"/>
      <c r="D849" s="180"/>
      <c r="E849" s="181" t="s">
        <v>21</v>
      </c>
      <c r="F849" s="281" t="s">
        <v>1138</v>
      </c>
      <c r="G849" s="282"/>
      <c r="H849" s="282"/>
      <c r="I849" s="282"/>
      <c r="J849" s="180"/>
      <c r="K849" s="182">
        <v>1.4</v>
      </c>
      <c r="L849" s="180"/>
      <c r="M849" s="180"/>
      <c r="N849" s="180"/>
      <c r="O849" s="180"/>
      <c r="P849" s="180"/>
      <c r="Q849" s="180"/>
      <c r="R849" s="183"/>
      <c r="T849" s="184"/>
      <c r="U849" s="180"/>
      <c r="V849" s="180"/>
      <c r="W849" s="180"/>
      <c r="X849" s="180"/>
      <c r="Y849" s="180"/>
      <c r="Z849" s="180"/>
      <c r="AA849" s="185"/>
      <c r="AT849" s="186" t="s">
        <v>204</v>
      </c>
      <c r="AU849" s="186" t="s">
        <v>112</v>
      </c>
      <c r="AV849" s="11" t="s">
        <v>112</v>
      </c>
      <c r="AW849" s="11" t="s">
        <v>42</v>
      </c>
      <c r="AX849" s="11" t="s">
        <v>85</v>
      </c>
      <c r="AY849" s="186" t="s">
        <v>149</v>
      </c>
    </row>
    <row r="850" spans="2:51" s="10" customFormat="1" ht="22.5" customHeight="1" x14ac:dyDescent="0.3">
      <c r="B850" s="171"/>
      <c r="C850" s="172"/>
      <c r="D850" s="172"/>
      <c r="E850" s="173" t="s">
        <v>21</v>
      </c>
      <c r="F850" s="283" t="s">
        <v>649</v>
      </c>
      <c r="G850" s="284"/>
      <c r="H850" s="284"/>
      <c r="I850" s="284"/>
      <c r="J850" s="172"/>
      <c r="K850" s="174" t="s">
        <v>21</v>
      </c>
      <c r="L850" s="172"/>
      <c r="M850" s="172"/>
      <c r="N850" s="172"/>
      <c r="O850" s="172"/>
      <c r="P850" s="172"/>
      <c r="Q850" s="172"/>
      <c r="R850" s="175"/>
      <c r="T850" s="176"/>
      <c r="U850" s="172"/>
      <c r="V850" s="172"/>
      <c r="W850" s="172"/>
      <c r="X850" s="172"/>
      <c r="Y850" s="172"/>
      <c r="Z850" s="172"/>
      <c r="AA850" s="177"/>
      <c r="AT850" s="178" t="s">
        <v>204</v>
      </c>
      <c r="AU850" s="178" t="s">
        <v>112</v>
      </c>
      <c r="AV850" s="10" t="s">
        <v>23</v>
      </c>
      <c r="AW850" s="10" t="s">
        <v>42</v>
      </c>
      <c r="AX850" s="10" t="s">
        <v>85</v>
      </c>
      <c r="AY850" s="178" t="s">
        <v>149</v>
      </c>
    </row>
    <row r="851" spans="2:51" s="11" customFormat="1" ht="22.5" customHeight="1" x14ac:dyDescent="0.3">
      <c r="B851" s="179"/>
      <c r="C851" s="180"/>
      <c r="D851" s="180"/>
      <c r="E851" s="181" t="s">
        <v>21</v>
      </c>
      <c r="F851" s="281" t="s">
        <v>1139</v>
      </c>
      <c r="G851" s="282"/>
      <c r="H851" s="282"/>
      <c r="I851" s="282"/>
      <c r="J851" s="180"/>
      <c r="K851" s="182">
        <v>1.74</v>
      </c>
      <c r="L851" s="180"/>
      <c r="M851" s="180"/>
      <c r="N851" s="180"/>
      <c r="O851" s="180"/>
      <c r="P851" s="180"/>
      <c r="Q851" s="180"/>
      <c r="R851" s="183"/>
      <c r="T851" s="184"/>
      <c r="U851" s="180"/>
      <c r="V851" s="180"/>
      <c r="W851" s="180"/>
      <c r="X851" s="180"/>
      <c r="Y851" s="180"/>
      <c r="Z851" s="180"/>
      <c r="AA851" s="185"/>
      <c r="AT851" s="186" t="s">
        <v>204</v>
      </c>
      <c r="AU851" s="186" t="s">
        <v>112</v>
      </c>
      <c r="AV851" s="11" t="s">
        <v>112</v>
      </c>
      <c r="AW851" s="11" t="s">
        <v>42</v>
      </c>
      <c r="AX851" s="11" t="s">
        <v>85</v>
      </c>
      <c r="AY851" s="186" t="s">
        <v>149</v>
      </c>
    </row>
    <row r="852" spans="2:51" s="10" customFormat="1" ht="22.5" customHeight="1" x14ac:dyDescent="0.3">
      <c r="B852" s="171"/>
      <c r="C852" s="172"/>
      <c r="D852" s="172"/>
      <c r="E852" s="173" t="s">
        <v>21</v>
      </c>
      <c r="F852" s="283" t="s">
        <v>653</v>
      </c>
      <c r="G852" s="284"/>
      <c r="H852" s="284"/>
      <c r="I852" s="284"/>
      <c r="J852" s="172"/>
      <c r="K852" s="174" t="s">
        <v>21</v>
      </c>
      <c r="L852" s="172"/>
      <c r="M852" s="172"/>
      <c r="N852" s="172"/>
      <c r="O852" s="172"/>
      <c r="P852" s="172"/>
      <c r="Q852" s="172"/>
      <c r="R852" s="175"/>
      <c r="T852" s="176"/>
      <c r="U852" s="172"/>
      <c r="V852" s="172"/>
      <c r="W852" s="172"/>
      <c r="X852" s="172"/>
      <c r="Y852" s="172"/>
      <c r="Z852" s="172"/>
      <c r="AA852" s="177"/>
      <c r="AT852" s="178" t="s">
        <v>204</v>
      </c>
      <c r="AU852" s="178" t="s">
        <v>112</v>
      </c>
      <c r="AV852" s="10" t="s">
        <v>23</v>
      </c>
      <c r="AW852" s="10" t="s">
        <v>42</v>
      </c>
      <c r="AX852" s="10" t="s">
        <v>85</v>
      </c>
      <c r="AY852" s="178" t="s">
        <v>149</v>
      </c>
    </row>
    <row r="853" spans="2:51" s="11" customFormat="1" ht="22.5" customHeight="1" x14ac:dyDescent="0.3">
      <c r="B853" s="179"/>
      <c r="C853" s="180"/>
      <c r="D853" s="180"/>
      <c r="E853" s="181" t="s">
        <v>21</v>
      </c>
      <c r="F853" s="281" t="s">
        <v>1140</v>
      </c>
      <c r="G853" s="282"/>
      <c r="H853" s="282"/>
      <c r="I853" s="282"/>
      <c r="J853" s="180"/>
      <c r="K853" s="182">
        <v>1.87</v>
      </c>
      <c r="L853" s="180"/>
      <c r="M853" s="180"/>
      <c r="N853" s="180"/>
      <c r="O853" s="180"/>
      <c r="P853" s="180"/>
      <c r="Q853" s="180"/>
      <c r="R853" s="183"/>
      <c r="T853" s="184"/>
      <c r="U853" s="180"/>
      <c r="V853" s="180"/>
      <c r="W853" s="180"/>
      <c r="X853" s="180"/>
      <c r="Y853" s="180"/>
      <c r="Z853" s="180"/>
      <c r="AA853" s="185"/>
      <c r="AT853" s="186" t="s">
        <v>204</v>
      </c>
      <c r="AU853" s="186" t="s">
        <v>112</v>
      </c>
      <c r="AV853" s="11" t="s">
        <v>112</v>
      </c>
      <c r="AW853" s="11" t="s">
        <v>42</v>
      </c>
      <c r="AX853" s="11" t="s">
        <v>85</v>
      </c>
      <c r="AY853" s="186" t="s">
        <v>149</v>
      </c>
    </row>
    <row r="854" spans="2:51" s="10" customFormat="1" ht="22.5" customHeight="1" x14ac:dyDescent="0.3">
      <c r="B854" s="171"/>
      <c r="C854" s="172"/>
      <c r="D854" s="172"/>
      <c r="E854" s="173" t="s">
        <v>21</v>
      </c>
      <c r="F854" s="283" t="s">
        <v>655</v>
      </c>
      <c r="G854" s="284"/>
      <c r="H854" s="284"/>
      <c r="I854" s="284"/>
      <c r="J854" s="172"/>
      <c r="K854" s="174" t="s">
        <v>21</v>
      </c>
      <c r="L854" s="172"/>
      <c r="M854" s="172"/>
      <c r="N854" s="172"/>
      <c r="O854" s="172"/>
      <c r="P854" s="172"/>
      <c r="Q854" s="172"/>
      <c r="R854" s="175"/>
      <c r="T854" s="176"/>
      <c r="U854" s="172"/>
      <c r="V854" s="172"/>
      <c r="W854" s="172"/>
      <c r="X854" s="172"/>
      <c r="Y854" s="172"/>
      <c r="Z854" s="172"/>
      <c r="AA854" s="177"/>
      <c r="AT854" s="178" t="s">
        <v>204</v>
      </c>
      <c r="AU854" s="178" t="s">
        <v>112</v>
      </c>
      <c r="AV854" s="10" t="s">
        <v>23</v>
      </c>
      <c r="AW854" s="10" t="s">
        <v>42</v>
      </c>
      <c r="AX854" s="10" t="s">
        <v>85</v>
      </c>
      <c r="AY854" s="178" t="s">
        <v>149</v>
      </c>
    </row>
    <row r="855" spans="2:51" s="11" customFormat="1" ht="22.5" customHeight="1" x14ac:dyDescent="0.3">
      <c r="B855" s="179"/>
      <c r="C855" s="180"/>
      <c r="D855" s="180"/>
      <c r="E855" s="181" t="s">
        <v>21</v>
      </c>
      <c r="F855" s="281" t="s">
        <v>1141</v>
      </c>
      <c r="G855" s="282"/>
      <c r="H855" s="282"/>
      <c r="I855" s="282"/>
      <c r="J855" s="180"/>
      <c r="K855" s="182">
        <v>3.03</v>
      </c>
      <c r="L855" s="180"/>
      <c r="M855" s="180"/>
      <c r="N855" s="180"/>
      <c r="O855" s="180"/>
      <c r="P855" s="180"/>
      <c r="Q855" s="180"/>
      <c r="R855" s="183"/>
      <c r="T855" s="184"/>
      <c r="U855" s="180"/>
      <c r="V855" s="180"/>
      <c r="W855" s="180"/>
      <c r="X855" s="180"/>
      <c r="Y855" s="180"/>
      <c r="Z855" s="180"/>
      <c r="AA855" s="185"/>
      <c r="AT855" s="186" t="s">
        <v>204</v>
      </c>
      <c r="AU855" s="186" t="s">
        <v>112</v>
      </c>
      <c r="AV855" s="11" t="s">
        <v>112</v>
      </c>
      <c r="AW855" s="11" t="s">
        <v>42</v>
      </c>
      <c r="AX855" s="11" t="s">
        <v>85</v>
      </c>
      <c r="AY855" s="186" t="s">
        <v>149</v>
      </c>
    </row>
    <row r="856" spans="2:51" s="10" customFormat="1" ht="22.5" customHeight="1" x14ac:dyDescent="0.3">
      <c r="B856" s="171"/>
      <c r="C856" s="172"/>
      <c r="D856" s="172"/>
      <c r="E856" s="173" t="s">
        <v>21</v>
      </c>
      <c r="F856" s="283" t="s">
        <v>686</v>
      </c>
      <c r="G856" s="284"/>
      <c r="H856" s="284"/>
      <c r="I856" s="284"/>
      <c r="J856" s="172"/>
      <c r="K856" s="174" t="s">
        <v>21</v>
      </c>
      <c r="L856" s="172"/>
      <c r="M856" s="172"/>
      <c r="N856" s="172"/>
      <c r="O856" s="172"/>
      <c r="P856" s="172"/>
      <c r="Q856" s="172"/>
      <c r="R856" s="175"/>
      <c r="T856" s="176"/>
      <c r="U856" s="172"/>
      <c r="V856" s="172"/>
      <c r="W856" s="172"/>
      <c r="X856" s="172"/>
      <c r="Y856" s="172"/>
      <c r="Z856" s="172"/>
      <c r="AA856" s="177"/>
      <c r="AT856" s="178" t="s">
        <v>204</v>
      </c>
      <c r="AU856" s="178" t="s">
        <v>112</v>
      </c>
      <c r="AV856" s="10" t="s">
        <v>23</v>
      </c>
      <c r="AW856" s="10" t="s">
        <v>42</v>
      </c>
      <c r="AX856" s="10" t="s">
        <v>85</v>
      </c>
      <c r="AY856" s="178" t="s">
        <v>149</v>
      </c>
    </row>
    <row r="857" spans="2:51" s="11" customFormat="1" ht="22.5" customHeight="1" x14ac:dyDescent="0.3">
      <c r="B857" s="179"/>
      <c r="C857" s="180"/>
      <c r="D857" s="180"/>
      <c r="E857" s="181" t="s">
        <v>21</v>
      </c>
      <c r="F857" s="281" t="s">
        <v>1142</v>
      </c>
      <c r="G857" s="282"/>
      <c r="H857" s="282"/>
      <c r="I857" s="282"/>
      <c r="J857" s="180"/>
      <c r="K857" s="182">
        <v>3.64</v>
      </c>
      <c r="L857" s="180"/>
      <c r="M857" s="180"/>
      <c r="N857" s="180"/>
      <c r="O857" s="180"/>
      <c r="P857" s="180"/>
      <c r="Q857" s="180"/>
      <c r="R857" s="183"/>
      <c r="T857" s="184"/>
      <c r="U857" s="180"/>
      <c r="V857" s="180"/>
      <c r="W857" s="180"/>
      <c r="X857" s="180"/>
      <c r="Y857" s="180"/>
      <c r="Z857" s="180"/>
      <c r="AA857" s="185"/>
      <c r="AT857" s="186" t="s">
        <v>204</v>
      </c>
      <c r="AU857" s="186" t="s">
        <v>112</v>
      </c>
      <c r="AV857" s="11" t="s">
        <v>112</v>
      </c>
      <c r="AW857" s="11" t="s">
        <v>42</v>
      </c>
      <c r="AX857" s="11" t="s">
        <v>85</v>
      </c>
      <c r="AY857" s="186" t="s">
        <v>149</v>
      </c>
    </row>
    <row r="858" spans="2:51" s="10" customFormat="1" ht="22.5" customHeight="1" x14ac:dyDescent="0.3">
      <c r="B858" s="171"/>
      <c r="C858" s="172"/>
      <c r="D858" s="172"/>
      <c r="E858" s="173" t="s">
        <v>21</v>
      </c>
      <c r="F858" s="283" t="s">
        <v>666</v>
      </c>
      <c r="G858" s="284"/>
      <c r="H858" s="284"/>
      <c r="I858" s="284"/>
      <c r="J858" s="172"/>
      <c r="K858" s="174" t="s">
        <v>21</v>
      </c>
      <c r="L858" s="172"/>
      <c r="M858" s="172"/>
      <c r="N858" s="172"/>
      <c r="O858" s="172"/>
      <c r="P858" s="172"/>
      <c r="Q858" s="172"/>
      <c r="R858" s="175"/>
      <c r="T858" s="176"/>
      <c r="U858" s="172"/>
      <c r="V858" s="172"/>
      <c r="W858" s="172"/>
      <c r="X858" s="172"/>
      <c r="Y858" s="172"/>
      <c r="Z858" s="172"/>
      <c r="AA858" s="177"/>
      <c r="AT858" s="178" t="s">
        <v>204</v>
      </c>
      <c r="AU858" s="178" t="s">
        <v>112</v>
      </c>
      <c r="AV858" s="10" t="s">
        <v>23</v>
      </c>
      <c r="AW858" s="10" t="s">
        <v>42</v>
      </c>
      <c r="AX858" s="10" t="s">
        <v>85</v>
      </c>
      <c r="AY858" s="178" t="s">
        <v>149</v>
      </c>
    </row>
    <row r="859" spans="2:51" s="11" customFormat="1" ht="22.5" customHeight="1" x14ac:dyDescent="0.3">
      <c r="B859" s="179"/>
      <c r="C859" s="180"/>
      <c r="D859" s="180"/>
      <c r="E859" s="181" t="s">
        <v>21</v>
      </c>
      <c r="F859" s="281" t="s">
        <v>1143</v>
      </c>
      <c r="G859" s="282"/>
      <c r="H859" s="282"/>
      <c r="I859" s="282"/>
      <c r="J859" s="180"/>
      <c r="K859" s="182">
        <v>3.38</v>
      </c>
      <c r="L859" s="180"/>
      <c r="M859" s="180"/>
      <c r="N859" s="180"/>
      <c r="O859" s="180"/>
      <c r="P859" s="180"/>
      <c r="Q859" s="180"/>
      <c r="R859" s="183"/>
      <c r="T859" s="184"/>
      <c r="U859" s="180"/>
      <c r="V859" s="180"/>
      <c r="W859" s="180"/>
      <c r="X859" s="180"/>
      <c r="Y859" s="180"/>
      <c r="Z859" s="180"/>
      <c r="AA859" s="185"/>
      <c r="AT859" s="186" t="s">
        <v>204</v>
      </c>
      <c r="AU859" s="186" t="s">
        <v>112</v>
      </c>
      <c r="AV859" s="11" t="s">
        <v>112</v>
      </c>
      <c r="AW859" s="11" t="s">
        <v>42</v>
      </c>
      <c r="AX859" s="11" t="s">
        <v>85</v>
      </c>
      <c r="AY859" s="186" t="s">
        <v>149</v>
      </c>
    </row>
    <row r="860" spans="2:51" s="10" customFormat="1" ht="22.5" customHeight="1" x14ac:dyDescent="0.3">
      <c r="B860" s="171"/>
      <c r="C860" s="172"/>
      <c r="D860" s="172"/>
      <c r="E860" s="173" t="s">
        <v>21</v>
      </c>
      <c r="F860" s="283" t="s">
        <v>674</v>
      </c>
      <c r="G860" s="284"/>
      <c r="H860" s="284"/>
      <c r="I860" s="284"/>
      <c r="J860" s="172"/>
      <c r="K860" s="174" t="s">
        <v>21</v>
      </c>
      <c r="L860" s="172"/>
      <c r="M860" s="172"/>
      <c r="N860" s="172"/>
      <c r="O860" s="172"/>
      <c r="P860" s="172"/>
      <c r="Q860" s="172"/>
      <c r="R860" s="175"/>
      <c r="T860" s="176"/>
      <c r="U860" s="172"/>
      <c r="V860" s="172"/>
      <c r="W860" s="172"/>
      <c r="X860" s="172"/>
      <c r="Y860" s="172"/>
      <c r="Z860" s="172"/>
      <c r="AA860" s="177"/>
      <c r="AT860" s="178" t="s">
        <v>204</v>
      </c>
      <c r="AU860" s="178" t="s">
        <v>112</v>
      </c>
      <c r="AV860" s="10" t="s">
        <v>23</v>
      </c>
      <c r="AW860" s="10" t="s">
        <v>42</v>
      </c>
      <c r="AX860" s="10" t="s">
        <v>85</v>
      </c>
      <c r="AY860" s="178" t="s">
        <v>149</v>
      </c>
    </row>
    <row r="861" spans="2:51" s="11" customFormat="1" ht="22.5" customHeight="1" x14ac:dyDescent="0.3">
      <c r="B861" s="179"/>
      <c r="C861" s="180"/>
      <c r="D861" s="180"/>
      <c r="E861" s="181" t="s">
        <v>21</v>
      </c>
      <c r="F861" s="281" t="s">
        <v>1144</v>
      </c>
      <c r="G861" s="282"/>
      <c r="H861" s="282"/>
      <c r="I861" s="282"/>
      <c r="J861" s="180"/>
      <c r="K861" s="182">
        <v>2.74</v>
      </c>
      <c r="L861" s="180"/>
      <c r="M861" s="180"/>
      <c r="N861" s="180"/>
      <c r="O861" s="180"/>
      <c r="P861" s="180"/>
      <c r="Q861" s="180"/>
      <c r="R861" s="183"/>
      <c r="T861" s="184"/>
      <c r="U861" s="180"/>
      <c r="V861" s="180"/>
      <c r="W861" s="180"/>
      <c r="X861" s="180"/>
      <c r="Y861" s="180"/>
      <c r="Z861" s="180"/>
      <c r="AA861" s="185"/>
      <c r="AT861" s="186" t="s">
        <v>204</v>
      </c>
      <c r="AU861" s="186" t="s">
        <v>112</v>
      </c>
      <c r="AV861" s="11" t="s">
        <v>112</v>
      </c>
      <c r="AW861" s="11" t="s">
        <v>42</v>
      </c>
      <c r="AX861" s="11" t="s">
        <v>85</v>
      </c>
      <c r="AY861" s="186" t="s">
        <v>149</v>
      </c>
    </row>
    <row r="862" spans="2:51" s="10" customFormat="1" ht="22.5" customHeight="1" x14ac:dyDescent="0.3">
      <c r="B862" s="171"/>
      <c r="C862" s="172"/>
      <c r="D862" s="172"/>
      <c r="E862" s="173" t="s">
        <v>21</v>
      </c>
      <c r="F862" s="283" t="s">
        <v>706</v>
      </c>
      <c r="G862" s="284"/>
      <c r="H862" s="284"/>
      <c r="I862" s="284"/>
      <c r="J862" s="172"/>
      <c r="K862" s="174" t="s">
        <v>21</v>
      </c>
      <c r="L862" s="172"/>
      <c r="M862" s="172"/>
      <c r="N862" s="172"/>
      <c r="O862" s="172"/>
      <c r="P862" s="172"/>
      <c r="Q862" s="172"/>
      <c r="R862" s="175"/>
      <c r="T862" s="176"/>
      <c r="U862" s="172"/>
      <c r="V862" s="172"/>
      <c r="W862" s="172"/>
      <c r="X862" s="172"/>
      <c r="Y862" s="172"/>
      <c r="Z862" s="172"/>
      <c r="AA862" s="177"/>
      <c r="AT862" s="178" t="s">
        <v>204</v>
      </c>
      <c r="AU862" s="178" t="s">
        <v>112</v>
      </c>
      <c r="AV862" s="10" t="s">
        <v>23</v>
      </c>
      <c r="AW862" s="10" t="s">
        <v>42</v>
      </c>
      <c r="AX862" s="10" t="s">
        <v>85</v>
      </c>
      <c r="AY862" s="178" t="s">
        <v>149</v>
      </c>
    </row>
    <row r="863" spans="2:51" s="11" customFormat="1" ht="22.5" customHeight="1" x14ac:dyDescent="0.3">
      <c r="B863" s="179"/>
      <c r="C863" s="180"/>
      <c r="D863" s="180"/>
      <c r="E863" s="181" t="s">
        <v>21</v>
      </c>
      <c r="F863" s="281" t="s">
        <v>1145</v>
      </c>
      <c r="G863" s="282"/>
      <c r="H863" s="282"/>
      <c r="I863" s="282"/>
      <c r="J863" s="180"/>
      <c r="K863" s="182">
        <v>4.38</v>
      </c>
      <c r="L863" s="180"/>
      <c r="M863" s="180"/>
      <c r="N863" s="180"/>
      <c r="O863" s="180"/>
      <c r="P863" s="180"/>
      <c r="Q863" s="180"/>
      <c r="R863" s="183"/>
      <c r="T863" s="184"/>
      <c r="U863" s="180"/>
      <c r="V863" s="180"/>
      <c r="W863" s="180"/>
      <c r="X863" s="180"/>
      <c r="Y863" s="180"/>
      <c r="Z863" s="180"/>
      <c r="AA863" s="185"/>
      <c r="AT863" s="186" t="s">
        <v>204</v>
      </c>
      <c r="AU863" s="186" t="s">
        <v>112</v>
      </c>
      <c r="AV863" s="11" t="s">
        <v>112</v>
      </c>
      <c r="AW863" s="11" t="s">
        <v>42</v>
      </c>
      <c r="AX863" s="11" t="s">
        <v>85</v>
      </c>
      <c r="AY863" s="186" t="s">
        <v>149</v>
      </c>
    </row>
    <row r="864" spans="2:51" s="10" customFormat="1" ht="22.5" customHeight="1" x14ac:dyDescent="0.3">
      <c r="B864" s="171"/>
      <c r="C864" s="172"/>
      <c r="D864" s="172"/>
      <c r="E864" s="173" t="s">
        <v>21</v>
      </c>
      <c r="F864" s="283" t="s">
        <v>772</v>
      </c>
      <c r="G864" s="284"/>
      <c r="H864" s="284"/>
      <c r="I864" s="284"/>
      <c r="J864" s="172"/>
      <c r="K864" s="174" t="s">
        <v>21</v>
      </c>
      <c r="L864" s="172"/>
      <c r="M864" s="172"/>
      <c r="N864" s="172"/>
      <c r="O864" s="172"/>
      <c r="P864" s="172"/>
      <c r="Q864" s="172"/>
      <c r="R864" s="175"/>
      <c r="T864" s="176"/>
      <c r="U864" s="172"/>
      <c r="V864" s="172"/>
      <c r="W864" s="172"/>
      <c r="X864" s="172"/>
      <c r="Y864" s="172"/>
      <c r="Z864" s="172"/>
      <c r="AA864" s="177"/>
      <c r="AT864" s="178" t="s">
        <v>204</v>
      </c>
      <c r="AU864" s="178" t="s">
        <v>112</v>
      </c>
      <c r="AV864" s="10" t="s">
        <v>23</v>
      </c>
      <c r="AW864" s="10" t="s">
        <v>42</v>
      </c>
      <c r="AX864" s="10" t="s">
        <v>85</v>
      </c>
      <c r="AY864" s="178" t="s">
        <v>149</v>
      </c>
    </row>
    <row r="865" spans="2:65" s="11" customFormat="1" ht="22.5" customHeight="1" x14ac:dyDescent="0.3">
      <c r="B865" s="179"/>
      <c r="C865" s="180"/>
      <c r="D865" s="180"/>
      <c r="E865" s="181" t="s">
        <v>21</v>
      </c>
      <c r="F865" s="281" t="s">
        <v>1146</v>
      </c>
      <c r="G865" s="282"/>
      <c r="H865" s="282"/>
      <c r="I865" s="282"/>
      <c r="J865" s="180"/>
      <c r="K865" s="182">
        <v>1.76</v>
      </c>
      <c r="L865" s="180"/>
      <c r="M865" s="180"/>
      <c r="N865" s="180"/>
      <c r="O865" s="180"/>
      <c r="P865" s="180"/>
      <c r="Q865" s="180"/>
      <c r="R865" s="183"/>
      <c r="T865" s="184"/>
      <c r="U865" s="180"/>
      <c r="V865" s="180"/>
      <c r="W865" s="180"/>
      <c r="X865" s="180"/>
      <c r="Y865" s="180"/>
      <c r="Z865" s="180"/>
      <c r="AA865" s="185"/>
      <c r="AT865" s="186" t="s">
        <v>204</v>
      </c>
      <c r="AU865" s="186" t="s">
        <v>112</v>
      </c>
      <c r="AV865" s="11" t="s">
        <v>112</v>
      </c>
      <c r="AW865" s="11" t="s">
        <v>42</v>
      </c>
      <c r="AX865" s="11" t="s">
        <v>85</v>
      </c>
      <c r="AY865" s="186" t="s">
        <v>149</v>
      </c>
    </row>
    <row r="866" spans="2:65" s="10" customFormat="1" ht="22.5" customHeight="1" x14ac:dyDescent="0.3">
      <c r="B866" s="171"/>
      <c r="C866" s="172"/>
      <c r="D866" s="172"/>
      <c r="E866" s="173" t="s">
        <v>21</v>
      </c>
      <c r="F866" s="283" t="s">
        <v>696</v>
      </c>
      <c r="G866" s="284"/>
      <c r="H866" s="284"/>
      <c r="I866" s="284"/>
      <c r="J866" s="172"/>
      <c r="K866" s="174" t="s">
        <v>21</v>
      </c>
      <c r="L866" s="172"/>
      <c r="M866" s="172"/>
      <c r="N866" s="172"/>
      <c r="O866" s="172"/>
      <c r="P866" s="172"/>
      <c r="Q866" s="172"/>
      <c r="R866" s="175"/>
      <c r="T866" s="176"/>
      <c r="U866" s="172"/>
      <c r="V866" s="172"/>
      <c r="W866" s="172"/>
      <c r="X866" s="172"/>
      <c r="Y866" s="172"/>
      <c r="Z866" s="172"/>
      <c r="AA866" s="177"/>
      <c r="AT866" s="178" t="s">
        <v>204</v>
      </c>
      <c r="AU866" s="178" t="s">
        <v>112</v>
      </c>
      <c r="AV866" s="10" t="s">
        <v>23</v>
      </c>
      <c r="AW866" s="10" t="s">
        <v>42</v>
      </c>
      <c r="AX866" s="10" t="s">
        <v>85</v>
      </c>
      <c r="AY866" s="178" t="s">
        <v>149</v>
      </c>
    </row>
    <row r="867" spans="2:65" s="11" customFormat="1" ht="22.5" customHeight="1" x14ac:dyDescent="0.3">
      <c r="B867" s="179"/>
      <c r="C867" s="180"/>
      <c r="D867" s="180"/>
      <c r="E867" s="181" t="s">
        <v>21</v>
      </c>
      <c r="F867" s="281" t="s">
        <v>1147</v>
      </c>
      <c r="G867" s="282"/>
      <c r="H867" s="282"/>
      <c r="I867" s="282"/>
      <c r="J867" s="180"/>
      <c r="K867" s="182">
        <v>3.42</v>
      </c>
      <c r="L867" s="180"/>
      <c r="M867" s="180"/>
      <c r="N867" s="180"/>
      <c r="O867" s="180"/>
      <c r="P867" s="180"/>
      <c r="Q867" s="180"/>
      <c r="R867" s="183"/>
      <c r="T867" s="184"/>
      <c r="U867" s="180"/>
      <c r="V867" s="180"/>
      <c r="W867" s="180"/>
      <c r="X867" s="180"/>
      <c r="Y867" s="180"/>
      <c r="Z867" s="180"/>
      <c r="AA867" s="185"/>
      <c r="AT867" s="186" t="s">
        <v>204</v>
      </c>
      <c r="AU867" s="186" t="s">
        <v>112</v>
      </c>
      <c r="AV867" s="11" t="s">
        <v>112</v>
      </c>
      <c r="AW867" s="11" t="s">
        <v>42</v>
      </c>
      <c r="AX867" s="11" t="s">
        <v>85</v>
      </c>
      <c r="AY867" s="186" t="s">
        <v>149</v>
      </c>
    </row>
    <row r="868" spans="2:65" s="10" customFormat="1" ht="22.5" customHeight="1" x14ac:dyDescent="0.3">
      <c r="B868" s="171"/>
      <c r="C868" s="172"/>
      <c r="D868" s="172"/>
      <c r="E868" s="173" t="s">
        <v>21</v>
      </c>
      <c r="F868" s="283" t="s">
        <v>694</v>
      </c>
      <c r="G868" s="284"/>
      <c r="H868" s="284"/>
      <c r="I868" s="284"/>
      <c r="J868" s="172"/>
      <c r="K868" s="174" t="s">
        <v>21</v>
      </c>
      <c r="L868" s="172"/>
      <c r="M868" s="172"/>
      <c r="N868" s="172"/>
      <c r="O868" s="172"/>
      <c r="P868" s="172"/>
      <c r="Q868" s="172"/>
      <c r="R868" s="175"/>
      <c r="T868" s="176"/>
      <c r="U868" s="172"/>
      <c r="V868" s="172"/>
      <c r="W868" s="172"/>
      <c r="X868" s="172"/>
      <c r="Y868" s="172"/>
      <c r="Z868" s="172"/>
      <c r="AA868" s="177"/>
      <c r="AT868" s="178" t="s">
        <v>204</v>
      </c>
      <c r="AU868" s="178" t="s">
        <v>112</v>
      </c>
      <c r="AV868" s="10" t="s">
        <v>23</v>
      </c>
      <c r="AW868" s="10" t="s">
        <v>42</v>
      </c>
      <c r="AX868" s="10" t="s">
        <v>85</v>
      </c>
      <c r="AY868" s="178" t="s">
        <v>149</v>
      </c>
    </row>
    <row r="869" spans="2:65" s="11" customFormat="1" ht="22.5" customHeight="1" x14ac:dyDescent="0.3">
      <c r="B869" s="179"/>
      <c r="C869" s="180"/>
      <c r="D869" s="180"/>
      <c r="E869" s="181" t="s">
        <v>21</v>
      </c>
      <c r="F869" s="281" t="s">
        <v>1148</v>
      </c>
      <c r="G869" s="282"/>
      <c r="H869" s="282"/>
      <c r="I869" s="282"/>
      <c r="J869" s="180"/>
      <c r="K869" s="182">
        <v>3.37</v>
      </c>
      <c r="L869" s="180"/>
      <c r="M869" s="180"/>
      <c r="N869" s="180"/>
      <c r="O869" s="180"/>
      <c r="P869" s="180"/>
      <c r="Q869" s="180"/>
      <c r="R869" s="183"/>
      <c r="T869" s="184"/>
      <c r="U869" s="180"/>
      <c r="V869" s="180"/>
      <c r="W869" s="180"/>
      <c r="X869" s="180"/>
      <c r="Y869" s="180"/>
      <c r="Z869" s="180"/>
      <c r="AA869" s="185"/>
      <c r="AT869" s="186" t="s">
        <v>204</v>
      </c>
      <c r="AU869" s="186" t="s">
        <v>112</v>
      </c>
      <c r="AV869" s="11" t="s">
        <v>112</v>
      </c>
      <c r="AW869" s="11" t="s">
        <v>42</v>
      </c>
      <c r="AX869" s="11" t="s">
        <v>85</v>
      </c>
      <c r="AY869" s="186" t="s">
        <v>149</v>
      </c>
    </row>
    <row r="870" spans="2:65" s="12" customFormat="1" ht="22.5" customHeight="1" x14ac:dyDescent="0.3">
      <c r="B870" s="187"/>
      <c r="C870" s="188"/>
      <c r="D870" s="188"/>
      <c r="E870" s="189" t="s">
        <v>21</v>
      </c>
      <c r="F870" s="285" t="s">
        <v>211</v>
      </c>
      <c r="G870" s="286"/>
      <c r="H870" s="286"/>
      <c r="I870" s="286"/>
      <c r="J870" s="188"/>
      <c r="K870" s="190">
        <v>32.64</v>
      </c>
      <c r="L870" s="188"/>
      <c r="M870" s="188"/>
      <c r="N870" s="188"/>
      <c r="O870" s="188"/>
      <c r="P870" s="188"/>
      <c r="Q870" s="188"/>
      <c r="R870" s="191"/>
      <c r="T870" s="192"/>
      <c r="U870" s="188"/>
      <c r="V870" s="188"/>
      <c r="W870" s="188"/>
      <c r="X870" s="188"/>
      <c r="Y870" s="188"/>
      <c r="Z870" s="188"/>
      <c r="AA870" s="193"/>
      <c r="AT870" s="194" t="s">
        <v>204</v>
      </c>
      <c r="AU870" s="194" t="s">
        <v>112</v>
      </c>
      <c r="AV870" s="12" t="s">
        <v>197</v>
      </c>
      <c r="AW870" s="12" t="s">
        <v>42</v>
      </c>
      <c r="AX870" s="12" t="s">
        <v>23</v>
      </c>
      <c r="AY870" s="194" t="s">
        <v>149</v>
      </c>
    </row>
    <row r="871" spans="2:65" s="1" customFormat="1" ht="31.5" customHeight="1" x14ac:dyDescent="0.3">
      <c r="B871" s="33"/>
      <c r="C871" s="164" t="s">
        <v>1149</v>
      </c>
      <c r="D871" s="164" t="s">
        <v>150</v>
      </c>
      <c r="E871" s="165" t="s">
        <v>1150</v>
      </c>
      <c r="F871" s="253" t="s">
        <v>1151</v>
      </c>
      <c r="G871" s="254"/>
      <c r="H871" s="254"/>
      <c r="I871" s="254"/>
      <c r="J871" s="166" t="s">
        <v>274</v>
      </c>
      <c r="K871" s="167">
        <v>24</v>
      </c>
      <c r="L871" s="255">
        <v>0</v>
      </c>
      <c r="M871" s="254"/>
      <c r="N871" s="256">
        <f>ROUND(L871*K871,2)</f>
        <v>0</v>
      </c>
      <c r="O871" s="254"/>
      <c r="P871" s="254"/>
      <c r="Q871" s="254"/>
      <c r="R871" s="35"/>
      <c r="T871" s="168" t="s">
        <v>21</v>
      </c>
      <c r="U871" s="42" t="s">
        <v>50</v>
      </c>
      <c r="V871" s="34"/>
      <c r="W871" s="169">
        <f>V871*K871</f>
        <v>0</v>
      </c>
      <c r="X871" s="169">
        <v>4.5799999999999999E-3</v>
      </c>
      <c r="Y871" s="169">
        <f>X871*K871</f>
        <v>0.10991999999999999</v>
      </c>
      <c r="Z871" s="169">
        <v>0</v>
      </c>
      <c r="AA871" s="170">
        <f>Z871*K871</f>
        <v>0</v>
      </c>
      <c r="AR871" s="16" t="s">
        <v>294</v>
      </c>
      <c r="AT871" s="16" t="s">
        <v>150</v>
      </c>
      <c r="AU871" s="16" t="s">
        <v>112</v>
      </c>
      <c r="AY871" s="16" t="s">
        <v>149</v>
      </c>
      <c r="BE871" s="108">
        <f>IF(U871="základní",N871,0)</f>
        <v>0</v>
      </c>
      <c r="BF871" s="108">
        <f>IF(U871="snížená",N871,0)</f>
        <v>0</v>
      </c>
      <c r="BG871" s="108">
        <f>IF(U871="zákl. přenesená",N871,0)</f>
        <v>0</v>
      </c>
      <c r="BH871" s="108">
        <f>IF(U871="sníž. přenesená",N871,0)</f>
        <v>0</v>
      </c>
      <c r="BI871" s="108">
        <f>IF(U871="nulová",N871,0)</f>
        <v>0</v>
      </c>
      <c r="BJ871" s="16" t="s">
        <v>23</v>
      </c>
      <c r="BK871" s="108">
        <f>ROUND(L871*K871,2)</f>
        <v>0</v>
      </c>
      <c r="BL871" s="16" t="s">
        <v>294</v>
      </c>
      <c r="BM871" s="16" t="s">
        <v>1152</v>
      </c>
    </row>
    <row r="872" spans="2:65" s="10" customFormat="1" ht="22.5" customHeight="1" x14ac:dyDescent="0.3">
      <c r="B872" s="171"/>
      <c r="C872" s="172"/>
      <c r="D872" s="172"/>
      <c r="E872" s="173" t="s">
        <v>21</v>
      </c>
      <c r="F872" s="287" t="s">
        <v>686</v>
      </c>
      <c r="G872" s="284"/>
      <c r="H872" s="284"/>
      <c r="I872" s="284"/>
      <c r="J872" s="172"/>
      <c r="K872" s="174" t="s">
        <v>21</v>
      </c>
      <c r="L872" s="172"/>
      <c r="M872" s="172"/>
      <c r="N872" s="172"/>
      <c r="O872" s="172"/>
      <c r="P872" s="172"/>
      <c r="Q872" s="172"/>
      <c r="R872" s="175"/>
      <c r="T872" s="176"/>
      <c r="U872" s="172"/>
      <c r="V872" s="172"/>
      <c r="W872" s="172"/>
      <c r="X872" s="172"/>
      <c r="Y872" s="172"/>
      <c r="Z872" s="172"/>
      <c r="AA872" s="177"/>
      <c r="AT872" s="178" t="s">
        <v>204</v>
      </c>
      <c r="AU872" s="178" t="s">
        <v>112</v>
      </c>
      <c r="AV872" s="10" t="s">
        <v>23</v>
      </c>
      <c r="AW872" s="10" t="s">
        <v>42</v>
      </c>
      <c r="AX872" s="10" t="s">
        <v>85</v>
      </c>
      <c r="AY872" s="178" t="s">
        <v>149</v>
      </c>
    </row>
    <row r="873" spans="2:65" s="11" customFormat="1" ht="22.5" customHeight="1" x14ac:dyDescent="0.3">
      <c r="B873" s="179"/>
      <c r="C873" s="180"/>
      <c r="D873" s="180"/>
      <c r="E873" s="181" t="s">
        <v>21</v>
      </c>
      <c r="F873" s="281" t="s">
        <v>1153</v>
      </c>
      <c r="G873" s="282"/>
      <c r="H873" s="282"/>
      <c r="I873" s="282"/>
      <c r="J873" s="180"/>
      <c r="K873" s="182">
        <v>4</v>
      </c>
      <c r="L873" s="180"/>
      <c r="M873" s="180"/>
      <c r="N873" s="180"/>
      <c r="O873" s="180"/>
      <c r="P873" s="180"/>
      <c r="Q873" s="180"/>
      <c r="R873" s="183"/>
      <c r="T873" s="184"/>
      <c r="U873" s="180"/>
      <c r="V873" s="180"/>
      <c r="W873" s="180"/>
      <c r="X873" s="180"/>
      <c r="Y873" s="180"/>
      <c r="Z873" s="180"/>
      <c r="AA873" s="185"/>
      <c r="AT873" s="186" t="s">
        <v>204</v>
      </c>
      <c r="AU873" s="186" t="s">
        <v>112</v>
      </c>
      <c r="AV873" s="11" t="s">
        <v>112</v>
      </c>
      <c r="AW873" s="11" t="s">
        <v>42</v>
      </c>
      <c r="AX873" s="11" t="s">
        <v>85</v>
      </c>
      <c r="AY873" s="186" t="s">
        <v>149</v>
      </c>
    </row>
    <row r="874" spans="2:65" s="10" customFormat="1" ht="22.5" customHeight="1" x14ac:dyDescent="0.3">
      <c r="B874" s="171"/>
      <c r="C874" s="172"/>
      <c r="D874" s="172"/>
      <c r="E874" s="173" t="s">
        <v>21</v>
      </c>
      <c r="F874" s="283" t="s">
        <v>666</v>
      </c>
      <c r="G874" s="284"/>
      <c r="H874" s="284"/>
      <c r="I874" s="284"/>
      <c r="J874" s="172"/>
      <c r="K874" s="174" t="s">
        <v>21</v>
      </c>
      <c r="L874" s="172"/>
      <c r="M874" s="172"/>
      <c r="N874" s="172"/>
      <c r="O874" s="172"/>
      <c r="P874" s="172"/>
      <c r="Q874" s="172"/>
      <c r="R874" s="175"/>
      <c r="T874" s="176"/>
      <c r="U874" s="172"/>
      <c r="V874" s="172"/>
      <c r="W874" s="172"/>
      <c r="X874" s="172"/>
      <c r="Y874" s="172"/>
      <c r="Z874" s="172"/>
      <c r="AA874" s="177"/>
      <c r="AT874" s="178" t="s">
        <v>204</v>
      </c>
      <c r="AU874" s="178" t="s">
        <v>112</v>
      </c>
      <c r="AV874" s="10" t="s">
        <v>23</v>
      </c>
      <c r="AW874" s="10" t="s">
        <v>42</v>
      </c>
      <c r="AX874" s="10" t="s">
        <v>85</v>
      </c>
      <c r="AY874" s="178" t="s">
        <v>149</v>
      </c>
    </row>
    <row r="875" spans="2:65" s="11" customFormat="1" ht="22.5" customHeight="1" x14ac:dyDescent="0.3">
      <c r="B875" s="179"/>
      <c r="C875" s="180"/>
      <c r="D875" s="180"/>
      <c r="E875" s="181" t="s">
        <v>21</v>
      </c>
      <c r="F875" s="281" t="s">
        <v>1153</v>
      </c>
      <c r="G875" s="282"/>
      <c r="H875" s="282"/>
      <c r="I875" s="282"/>
      <c r="J875" s="180"/>
      <c r="K875" s="182">
        <v>4</v>
      </c>
      <c r="L875" s="180"/>
      <c r="M875" s="180"/>
      <c r="N875" s="180"/>
      <c r="O875" s="180"/>
      <c r="P875" s="180"/>
      <c r="Q875" s="180"/>
      <c r="R875" s="183"/>
      <c r="T875" s="184"/>
      <c r="U875" s="180"/>
      <c r="V875" s="180"/>
      <c r="W875" s="180"/>
      <c r="X875" s="180"/>
      <c r="Y875" s="180"/>
      <c r="Z875" s="180"/>
      <c r="AA875" s="185"/>
      <c r="AT875" s="186" t="s">
        <v>204</v>
      </c>
      <c r="AU875" s="186" t="s">
        <v>112</v>
      </c>
      <c r="AV875" s="11" t="s">
        <v>112</v>
      </c>
      <c r="AW875" s="11" t="s">
        <v>42</v>
      </c>
      <c r="AX875" s="11" t="s">
        <v>85</v>
      </c>
      <c r="AY875" s="186" t="s">
        <v>149</v>
      </c>
    </row>
    <row r="876" spans="2:65" s="10" customFormat="1" ht="22.5" customHeight="1" x14ac:dyDescent="0.3">
      <c r="B876" s="171"/>
      <c r="C876" s="172"/>
      <c r="D876" s="172"/>
      <c r="E876" s="173" t="s">
        <v>21</v>
      </c>
      <c r="F876" s="283" t="s">
        <v>674</v>
      </c>
      <c r="G876" s="284"/>
      <c r="H876" s="284"/>
      <c r="I876" s="284"/>
      <c r="J876" s="172"/>
      <c r="K876" s="174" t="s">
        <v>21</v>
      </c>
      <c r="L876" s="172"/>
      <c r="M876" s="172"/>
      <c r="N876" s="172"/>
      <c r="O876" s="172"/>
      <c r="P876" s="172"/>
      <c r="Q876" s="172"/>
      <c r="R876" s="175"/>
      <c r="T876" s="176"/>
      <c r="U876" s="172"/>
      <c r="V876" s="172"/>
      <c r="W876" s="172"/>
      <c r="X876" s="172"/>
      <c r="Y876" s="172"/>
      <c r="Z876" s="172"/>
      <c r="AA876" s="177"/>
      <c r="AT876" s="178" t="s">
        <v>204</v>
      </c>
      <c r="AU876" s="178" t="s">
        <v>112</v>
      </c>
      <c r="AV876" s="10" t="s">
        <v>23</v>
      </c>
      <c r="AW876" s="10" t="s">
        <v>42</v>
      </c>
      <c r="AX876" s="10" t="s">
        <v>85</v>
      </c>
      <c r="AY876" s="178" t="s">
        <v>149</v>
      </c>
    </row>
    <row r="877" spans="2:65" s="11" customFormat="1" ht="22.5" customHeight="1" x14ac:dyDescent="0.3">
      <c r="B877" s="179"/>
      <c r="C877" s="180"/>
      <c r="D877" s="180"/>
      <c r="E877" s="181" t="s">
        <v>21</v>
      </c>
      <c r="F877" s="281" t="s">
        <v>1153</v>
      </c>
      <c r="G877" s="282"/>
      <c r="H877" s="282"/>
      <c r="I877" s="282"/>
      <c r="J877" s="180"/>
      <c r="K877" s="182">
        <v>4</v>
      </c>
      <c r="L877" s="180"/>
      <c r="M877" s="180"/>
      <c r="N877" s="180"/>
      <c r="O877" s="180"/>
      <c r="P877" s="180"/>
      <c r="Q877" s="180"/>
      <c r="R877" s="183"/>
      <c r="T877" s="184"/>
      <c r="U877" s="180"/>
      <c r="V877" s="180"/>
      <c r="W877" s="180"/>
      <c r="X877" s="180"/>
      <c r="Y877" s="180"/>
      <c r="Z877" s="180"/>
      <c r="AA877" s="185"/>
      <c r="AT877" s="186" t="s">
        <v>204</v>
      </c>
      <c r="AU877" s="186" t="s">
        <v>112</v>
      </c>
      <c r="AV877" s="11" t="s">
        <v>112</v>
      </c>
      <c r="AW877" s="11" t="s">
        <v>42</v>
      </c>
      <c r="AX877" s="11" t="s">
        <v>85</v>
      </c>
      <c r="AY877" s="186" t="s">
        <v>149</v>
      </c>
    </row>
    <row r="878" spans="2:65" s="10" customFormat="1" ht="22.5" customHeight="1" x14ac:dyDescent="0.3">
      <c r="B878" s="171"/>
      <c r="C878" s="172"/>
      <c r="D878" s="172"/>
      <c r="E878" s="173" t="s">
        <v>21</v>
      </c>
      <c r="F878" s="283" t="s">
        <v>706</v>
      </c>
      <c r="G878" s="284"/>
      <c r="H878" s="284"/>
      <c r="I878" s="284"/>
      <c r="J878" s="172"/>
      <c r="K878" s="174" t="s">
        <v>21</v>
      </c>
      <c r="L878" s="172"/>
      <c r="M878" s="172"/>
      <c r="N878" s="172"/>
      <c r="O878" s="172"/>
      <c r="P878" s="172"/>
      <c r="Q878" s="172"/>
      <c r="R878" s="175"/>
      <c r="T878" s="176"/>
      <c r="U878" s="172"/>
      <c r="V878" s="172"/>
      <c r="W878" s="172"/>
      <c r="X878" s="172"/>
      <c r="Y878" s="172"/>
      <c r="Z878" s="172"/>
      <c r="AA878" s="177"/>
      <c r="AT878" s="178" t="s">
        <v>204</v>
      </c>
      <c r="AU878" s="178" t="s">
        <v>112</v>
      </c>
      <c r="AV878" s="10" t="s">
        <v>23</v>
      </c>
      <c r="AW878" s="10" t="s">
        <v>42</v>
      </c>
      <c r="AX878" s="10" t="s">
        <v>85</v>
      </c>
      <c r="AY878" s="178" t="s">
        <v>149</v>
      </c>
    </row>
    <row r="879" spans="2:65" s="11" customFormat="1" ht="22.5" customHeight="1" x14ac:dyDescent="0.3">
      <c r="B879" s="179"/>
      <c r="C879" s="180"/>
      <c r="D879" s="180"/>
      <c r="E879" s="181" t="s">
        <v>21</v>
      </c>
      <c r="F879" s="281" t="s">
        <v>1153</v>
      </c>
      <c r="G879" s="282"/>
      <c r="H879" s="282"/>
      <c r="I879" s="282"/>
      <c r="J879" s="180"/>
      <c r="K879" s="182">
        <v>4</v>
      </c>
      <c r="L879" s="180"/>
      <c r="M879" s="180"/>
      <c r="N879" s="180"/>
      <c r="O879" s="180"/>
      <c r="P879" s="180"/>
      <c r="Q879" s="180"/>
      <c r="R879" s="183"/>
      <c r="T879" s="184"/>
      <c r="U879" s="180"/>
      <c r="V879" s="180"/>
      <c r="W879" s="180"/>
      <c r="X879" s="180"/>
      <c r="Y879" s="180"/>
      <c r="Z879" s="180"/>
      <c r="AA879" s="185"/>
      <c r="AT879" s="186" t="s">
        <v>204</v>
      </c>
      <c r="AU879" s="186" t="s">
        <v>112</v>
      </c>
      <c r="AV879" s="11" t="s">
        <v>112</v>
      </c>
      <c r="AW879" s="11" t="s">
        <v>42</v>
      </c>
      <c r="AX879" s="11" t="s">
        <v>85</v>
      </c>
      <c r="AY879" s="186" t="s">
        <v>149</v>
      </c>
    </row>
    <row r="880" spans="2:65" s="10" customFormat="1" ht="22.5" customHeight="1" x14ac:dyDescent="0.3">
      <c r="B880" s="171"/>
      <c r="C880" s="172"/>
      <c r="D880" s="172"/>
      <c r="E880" s="173" t="s">
        <v>21</v>
      </c>
      <c r="F880" s="283" t="s">
        <v>696</v>
      </c>
      <c r="G880" s="284"/>
      <c r="H880" s="284"/>
      <c r="I880" s="284"/>
      <c r="J880" s="172"/>
      <c r="K880" s="174" t="s">
        <v>21</v>
      </c>
      <c r="L880" s="172"/>
      <c r="M880" s="172"/>
      <c r="N880" s="172"/>
      <c r="O880" s="172"/>
      <c r="P880" s="172"/>
      <c r="Q880" s="172"/>
      <c r="R880" s="175"/>
      <c r="T880" s="176"/>
      <c r="U880" s="172"/>
      <c r="V880" s="172"/>
      <c r="W880" s="172"/>
      <c r="X880" s="172"/>
      <c r="Y880" s="172"/>
      <c r="Z880" s="172"/>
      <c r="AA880" s="177"/>
      <c r="AT880" s="178" t="s">
        <v>204</v>
      </c>
      <c r="AU880" s="178" t="s">
        <v>112</v>
      </c>
      <c r="AV880" s="10" t="s">
        <v>23</v>
      </c>
      <c r="AW880" s="10" t="s">
        <v>42</v>
      </c>
      <c r="AX880" s="10" t="s">
        <v>85</v>
      </c>
      <c r="AY880" s="178" t="s">
        <v>149</v>
      </c>
    </row>
    <row r="881" spans="2:65" s="11" customFormat="1" ht="22.5" customHeight="1" x14ac:dyDescent="0.3">
      <c r="B881" s="179"/>
      <c r="C881" s="180"/>
      <c r="D881" s="180"/>
      <c r="E881" s="181" t="s">
        <v>21</v>
      </c>
      <c r="F881" s="281" t="s">
        <v>1153</v>
      </c>
      <c r="G881" s="282"/>
      <c r="H881" s="282"/>
      <c r="I881" s="282"/>
      <c r="J881" s="180"/>
      <c r="K881" s="182">
        <v>4</v>
      </c>
      <c r="L881" s="180"/>
      <c r="M881" s="180"/>
      <c r="N881" s="180"/>
      <c r="O881" s="180"/>
      <c r="P881" s="180"/>
      <c r="Q881" s="180"/>
      <c r="R881" s="183"/>
      <c r="T881" s="184"/>
      <c r="U881" s="180"/>
      <c r="V881" s="180"/>
      <c r="W881" s="180"/>
      <c r="X881" s="180"/>
      <c r="Y881" s="180"/>
      <c r="Z881" s="180"/>
      <c r="AA881" s="185"/>
      <c r="AT881" s="186" t="s">
        <v>204</v>
      </c>
      <c r="AU881" s="186" t="s">
        <v>112</v>
      </c>
      <c r="AV881" s="11" t="s">
        <v>112</v>
      </c>
      <c r="AW881" s="11" t="s">
        <v>42</v>
      </c>
      <c r="AX881" s="11" t="s">
        <v>85</v>
      </c>
      <c r="AY881" s="186" t="s">
        <v>149</v>
      </c>
    </row>
    <row r="882" spans="2:65" s="10" customFormat="1" ht="22.5" customHeight="1" x14ac:dyDescent="0.3">
      <c r="B882" s="171"/>
      <c r="C882" s="172"/>
      <c r="D882" s="172"/>
      <c r="E882" s="173" t="s">
        <v>21</v>
      </c>
      <c r="F882" s="283" t="s">
        <v>694</v>
      </c>
      <c r="G882" s="284"/>
      <c r="H882" s="284"/>
      <c r="I882" s="284"/>
      <c r="J882" s="172"/>
      <c r="K882" s="174" t="s">
        <v>21</v>
      </c>
      <c r="L882" s="172"/>
      <c r="M882" s="172"/>
      <c r="N882" s="172"/>
      <c r="O882" s="172"/>
      <c r="P882" s="172"/>
      <c r="Q882" s="172"/>
      <c r="R882" s="175"/>
      <c r="T882" s="176"/>
      <c r="U882" s="172"/>
      <c r="V882" s="172"/>
      <c r="W882" s="172"/>
      <c r="X882" s="172"/>
      <c r="Y882" s="172"/>
      <c r="Z882" s="172"/>
      <c r="AA882" s="177"/>
      <c r="AT882" s="178" t="s">
        <v>204</v>
      </c>
      <c r="AU882" s="178" t="s">
        <v>112</v>
      </c>
      <c r="AV882" s="10" t="s">
        <v>23</v>
      </c>
      <c r="AW882" s="10" t="s">
        <v>42</v>
      </c>
      <c r="AX882" s="10" t="s">
        <v>85</v>
      </c>
      <c r="AY882" s="178" t="s">
        <v>149</v>
      </c>
    </row>
    <row r="883" spans="2:65" s="11" customFormat="1" ht="22.5" customHeight="1" x14ac:dyDescent="0.3">
      <c r="B883" s="179"/>
      <c r="C883" s="180"/>
      <c r="D883" s="180"/>
      <c r="E883" s="181" t="s">
        <v>21</v>
      </c>
      <c r="F883" s="281" t="s">
        <v>1153</v>
      </c>
      <c r="G883" s="282"/>
      <c r="H883" s="282"/>
      <c r="I883" s="282"/>
      <c r="J883" s="180"/>
      <c r="K883" s="182">
        <v>4</v>
      </c>
      <c r="L883" s="180"/>
      <c r="M883" s="180"/>
      <c r="N883" s="180"/>
      <c r="O883" s="180"/>
      <c r="P883" s="180"/>
      <c r="Q883" s="180"/>
      <c r="R883" s="183"/>
      <c r="T883" s="184"/>
      <c r="U883" s="180"/>
      <c r="V883" s="180"/>
      <c r="W883" s="180"/>
      <c r="X883" s="180"/>
      <c r="Y883" s="180"/>
      <c r="Z883" s="180"/>
      <c r="AA883" s="185"/>
      <c r="AT883" s="186" t="s">
        <v>204</v>
      </c>
      <c r="AU883" s="186" t="s">
        <v>112</v>
      </c>
      <c r="AV883" s="11" t="s">
        <v>112</v>
      </c>
      <c r="AW883" s="11" t="s">
        <v>42</v>
      </c>
      <c r="AX883" s="11" t="s">
        <v>85</v>
      </c>
      <c r="AY883" s="186" t="s">
        <v>149</v>
      </c>
    </row>
    <row r="884" spans="2:65" s="12" customFormat="1" ht="22.5" customHeight="1" x14ac:dyDescent="0.3">
      <c r="B884" s="187"/>
      <c r="C884" s="188"/>
      <c r="D884" s="188"/>
      <c r="E884" s="189" t="s">
        <v>21</v>
      </c>
      <c r="F884" s="285" t="s">
        <v>211</v>
      </c>
      <c r="G884" s="286"/>
      <c r="H884" s="286"/>
      <c r="I884" s="286"/>
      <c r="J884" s="188"/>
      <c r="K884" s="190">
        <v>24</v>
      </c>
      <c r="L884" s="188"/>
      <c r="M884" s="188"/>
      <c r="N884" s="188"/>
      <c r="O884" s="188"/>
      <c r="P884" s="188"/>
      <c r="Q884" s="188"/>
      <c r="R884" s="191"/>
      <c r="T884" s="192"/>
      <c r="U884" s="188"/>
      <c r="V884" s="188"/>
      <c r="W884" s="188"/>
      <c r="X884" s="188"/>
      <c r="Y884" s="188"/>
      <c r="Z884" s="188"/>
      <c r="AA884" s="193"/>
      <c r="AT884" s="194" t="s">
        <v>204</v>
      </c>
      <c r="AU884" s="194" t="s">
        <v>112</v>
      </c>
      <c r="AV884" s="12" t="s">
        <v>197</v>
      </c>
      <c r="AW884" s="12" t="s">
        <v>42</v>
      </c>
      <c r="AX884" s="12" t="s">
        <v>23</v>
      </c>
      <c r="AY884" s="194" t="s">
        <v>149</v>
      </c>
    </row>
    <row r="885" spans="2:65" s="1" customFormat="1" ht="31.5" customHeight="1" x14ac:dyDescent="0.3">
      <c r="B885" s="33"/>
      <c r="C885" s="164" t="s">
        <v>1154</v>
      </c>
      <c r="D885" s="164" t="s">
        <v>150</v>
      </c>
      <c r="E885" s="165" t="s">
        <v>1155</v>
      </c>
      <c r="F885" s="253" t="s">
        <v>1156</v>
      </c>
      <c r="G885" s="254"/>
      <c r="H885" s="254"/>
      <c r="I885" s="254"/>
      <c r="J885" s="166" t="s">
        <v>306</v>
      </c>
      <c r="K885" s="167">
        <v>95.4</v>
      </c>
      <c r="L885" s="255">
        <v>0</v>
      </c>
      <c r="M885" s="254"/>
      <c r="N885" s="256">
        <f>ROUND(L885*K885,2)</f>
        <v>0</v>
      </c>
      <c r="O885" s="254"/>
      <c r="P885" s="254"/>
      <c r="Q885" s="254"/>
      <c r="R885" s="35"/>
      <c r="T885" s="168" t="s">
        <v>21</v>
      </c>
      <c r="U885" s="42" t="s">
        <v>50</v>
      </c>
      <c r="V885" s="34"/>
      <c r="W885" s="169">
        <f>V885*K885</f>
        <v>0</v>
      </c>
      <c r="X885" s="169">
        <v>1.4999999999999999E-4</v>
      </c>
      <c r="Y885" s="169">
        <f>X885*K885</f>
        <v>1.431E-2</v>
      </c>
      <c r="Z885" s="169">
        <v>0</v>
      </c>
      <c r="AA885" s="170">
        <f>Z885*K885</f>
        <v>0</v>
      </c>
      <c r="AR885" s="16" t="s">
        <v>294</v>
      </c>
      <c r="AT885" s="16" t="s">
        <v>150</v>
      </c>
      <c r="AU885" s="16" t="s">
        <v>112</v>
      </c>
      <c r="AY885" s="16" t="s">
        <v>149</v>
      </c>
      <c r="BE885" s="108">
        <f>IF(U885="základní",N885,0)</f>
        <v>0</v>
      </c>
      <c r="BF885" s="108">
        <f>IF(U885="snížená",N885,0)</f>
        <v>0</v>
      </c>
      <c r="BG885" s="108">
        <f>IF(U885="zákl. přenesená",N885,0)</f>
        <v>0</v>
      </c>
      <c r="BH885" s="108">
        <f>IF(U885="sníž. přenesená",N885,0)</f>
        <v>0</v>
      </c>
      <c r="BI885" s="108">
        <f>IF(U885="nulová",N885,0)</f>
        <v>0</v>
      </c>
      <c r="BJ885" s="16" t="s">
        <v>23</v>
      </c>
      <c r="BK885" s="108">
        <f>ROUND(L885*K885,2)</f>
        <v>0</v>
      </c>
      <c r="BL885" s="16" t="s">
        <v>294</v>
      </c>
      <c r="BM885" s="16" t="s">
        <v>1157</v>
      </c>
    </row>
    <row r="886" spans="2:65" s="10" customFormat="1" ht="22.5" customHeight="1" x14ac:dyDescent="0.3">
      <c r="B886" s="171"/>
      <c r="C886" s="172"/>
      <c r="D886" s="172"/>
      <c r="E886" s="173" t="s">
        <v>21</v>
      </c>
      <c r="F886" s="287" t="s">
        <v>647</v>
      </c>
      <c r="G886" s="284"/>
      <c r="H886" s="284"/>
      <c r="I886" s="284"/>
      <c r="J886" s="172"/>
      <c r="K886" s="174" t="s">
        <v>21</v>
      </c>
      <c r="L886" s="172"/>
      <c r="M886" s="172"/>
      <c r="N886" s="172"/>
      <c r="O886" s="172"/>
      <c r="P886" s="172"/>
      <c r="Q886" s="172"/>
      <c r="R886" s="175"/>
      <c r="T886" s="176"/>
      <c r="U886" s="172"/>
      <c r="V886" s="172"/>
      <c r="W886" s="172"/>
      <c r="X886" s="172"/>
      <c r="Y886" s="172"/>
      <c r="Z886" s="172"/>
      <c r="AA886" s="177"/>
      <c r="AT886" s="178" t="s">
        <v>204</v>
      </c>
      <c r="AU886" s="178" t="s">
        <v>112</v>
      </c>
      <c r="AV886" s="10" t="s">
        <v>23</v>
      </c>
      <c r="AW886" s="10" t="s">
        <v>42</v>
      </c>
      <c r="AX886" s="10" t="s">
        <v>85</v>
      </c>
      <c r="AY886" s="178" t="s">
        <v>149</v>
      </c>
    </row>
    <row r="887" spans="2:65" s="11" customFormat="1" ht="22.5" customHeight="1" x14ac:dyDescent="0.3">
      <c r="B887" s="179"/>
      <c r="C887" s="180"/>
      <c r="D887" s="180"/>
      <c r="E887" s="181" t="s">
        <v>21</v>
      </c>
      <c r="F887" s="281" t="s">
        <v>1158</v>
      </c>
      <c r="G887" s="282"/>
      <c r="H887" s="282"/>
      <c r="I887" s="282"/>
      <c r="J887" s="180"/>
      <c r="K887" s="182">
        <v>6.3</v>
      </c>
      <c r="L887" s="180"/>
      <c r="M887" s="180"/>
      <c r="N887" s="180"/>
      <c r="O887" s="180"/>
      <c r="P887" s="180"/>
      <c r="Q887" s="180"/>
      <c r="R887" s="183"/>
      <c r="T887" s="184"/>
      <c r="U887" s="180"/>
      <c r="V887" s="180"/>
      <c r="W887" s="180"/>
      <c r="X887" s="180"/>
      <c r="Y887" s="180"/>
      <c r="Z887" s="180"/>
      <c r="AA887" s="185"/>
      <c r="AT887" s="186" t="s">
        <v>204</v>
      </c>
      <c r="AU887" s="186" t="s">
        <v>112</v>
      </c>
      <c r="AV887" s="11" t="s">
        <v>112</v>
      </c>
      <c r="AW887" s="11" t="s">
        <v>42</v>
      </c>
      <c r="AX887" s="11" t="s">
        <v>85</v>
      </c>
      <c r="AY887" s="186" t="s">
        <v>149</v>
      </c>
    </row>
    <row r="888" spans="2:65" s="10" customFormat="1" ht="22.5" customHeight="1" x14ac:dyDescent="0.3">
      <c r="B888" s="171"/>
      <c r="C888" s="172"/>
      <c r="D888" s="172"/>
      <c r="E888" s="173" t="s">
        <v>21</v>
      </c>
      <c r="F888" s="283" t="s">
        <v>645</v>
      </c>
      <c r="G888" s="284"/>
      <c r="H888" s="284"/>
      <c r="I888" s="284"/>
      <c r="J888" s="172"/>
      <c r="K888" s="174" t="s">
        <v>21</v>
      </c>
      <c r="L888" s="172"/>
      <c r="M888" s="172"/>
      <c r="N888" s="172"/>
      <c r="O888" s="172"/>
      <c r="P888" s="172"/>
      <c r="Q888" s="172"/>
      <c r="R888" s="175"/>
      <c r="T888" s="176"/>
      <c r="U888" s="172"/>
      <c r="V888" s="172"/>
      <c r="W888" s="172"/>
      <c r="X888" s="172"/>
      <c r="Y888" s="172"/>
      <c r="Z888" s="172"/>
      <c r="AA888" s="177"/>
      <c r="AT888" s="178" t="s">
        <v>204</v>
      </c>
      <c r="AU888" s="178" t="s">
        <v>112</v>
      </c>
      <c r="AV888" s="10" t="s">
        <v>23</v>
      </c>
      <c r="AW888" s="10" t="s">
        <v>42</v>
      </c>
      <c r="AX888" s="10" t="s">
        <v>85</v>
      </c>
      <c r="AY888" s="178" t="s">
        <v>149</v>
      </c>
    </row>
    <row r="889" spans="2:65" s="11" customFormat="1" ht="22.5" customHeight="1" x14ac:dyDescent="0.3">
      <c r="B889" s="179"/>
      <c r="C889" s="180"/>
      <c r="D889" s="180"/>
      <c r="E889" s="181" t="s">
        <v>21</v>
      </c>
      <c r="F889" s="281" t="s">
        <v>1159</v>
      </c>
      <c r="G889" s="282"/>
      <c r="H889" s="282"/>
      <c r="I889" s="282"/>
      <c r="J889" s="180"/>
      <c r="K889" s="182">
        <v>4.9000000000000004</v>
      </c>
      <c r="L889" s="180"/>
      <c r="M889" s="180"/>
      <c r="N889" s="180"/>
      <c r="O889" s="180"/>
      <c r="P889" s="180"/>
      <c r="Q889" s="180"/>
      <c r="R889" s="183"/>
      <c r="T889" s="184"/>
      <c r="U889" s="180"/>
      <c r="V889" s="180"/>
      <c r="W889" s="180"/>
      <c r="X889" s="180"/>
      <c r="Y889" s="180"/>
      <c r="Z889" s="180"/>
      <c r="AA889" s="185"/>
      <c r="AT889" s="186" t="s">
        <v>204</v>
      </c>
      <c r="AU889" s="186" t="s">
        <v>112</v>
      </c>
      <c r="AV889" s="11" t="s">
        <v>112</v>
      </c>
      <c r="AW889" s="11" t="s">
        <v>42</v>
      </c>
      <c r="AX889" s="11" t="s">
        <v>85</v>
      </c>
      <c r="AY889" s="186" t="s">
        <v>149</v>
      </c>
    </row>
    <row r="890" spans="2:65" s="10" customFormat="1" ht="22.5" customHeight="1" x14ac:dyDescent="0.3">
      <c r="B890" s="171"/>
      <c r="C890" s="172"/>
      <c r="D890" s="172"/>
      <c r="E890" s="173" t="s">
        <v>21</v>
      </c>
      <c r="F890" s="283" t="s">
        <v>649</v>
      </c>
      <c r="G890" s="284"/>
      <c r="H890" s="284"/>
      <c r="I890" s="284"/>
      <c r="J890" s="172"/>
      <c r="K890" s="174" t="s">
        <v>21</v>
      </c>
      <c r="L890" s="172"/>
      <c r="M890" s="172"/>
      <c r="N890" s="172"/>
      <c r="O890" s="172"/>
      <c r="P890" s="172"/>
      <c r="Q890" s="172"/>
      <c r="R890" s="175"/>
      <c r="T890" s="176"/>
      <c r="U890" s="172"/>
      <c r="V890" s="172"/>
      <c r="W890" s="172"/>
      <c r="X890" s="172"/>
      <c r="Y890" s="172"/>
      <c r="Z890" s="172"/>
      <c r="AA890" s="177"/>
      <c r="AT890" s="178" t="s">
        <v>204</v>
      </c>
      <c r="AU890" s="178" t="s">
        <v>112</v>
      </c>
      <c r="AV890" s="10" t="s">
        <v>23</v>
      </c>
      <c r="AW890" s="10" t="s">
        <v>42</v>
      </c>
      <c r="AX890" s="10" t="s">
        <v>85</v>
      </c>
      <c r="AY890" s="178" t="s">
        <v>149</v>
      </c>
    </row>
    <row r="891" spans="2:65" s="11" customFormat="1" ht="22.5" customHeight="1" x14ac:dyDescent="0.3">
      <c r="B891" s="179"/>
      <c r="C891" s="180"/>
      <c r="D891" s="180"/>
      <c r="E891" s="181" t="s">
        <v>21</v>
      </c>
      <c r="F891" s="281" t="s">
        <v>1160</v>
      </c>
      <c r="G891" s="282"/>
      <c r="H891" s="282"/>
      <c r="I891" s="282"/>
      <c r="J891" s="180"/>
      <c r="K891" s="182">
        <v>5.35</v>
      </c>
      <c r="L891" s="180"/>
      <c r="M891" s="180"/>
      <c r="N891" s="180"/>
      <c r="O891" s="180"/>
      <c r="P891" s="180"/>
      <c r="Q891" s="180"/>
      <c r="R891" s="183"/>
      <c r="T891" s="184"/>
      <c r="U891" s="180"/>
      <c r="V891" s="180"/>
      <c r="W891" s="180"/>
      <c r="X891" s="180"/>
      <c r="Y891" s="180"/>
      <c r="Z891" s="180"/>
      <c r="AA891" s="185"/>
      <c r="AT891" s="186" t="s">
        <v>204</v>
      </c>
      <c r="AU891" s="186" t="s">
        <v>112</v>
      </c>
      <c r="AV891" s="11" t="s">
        <v>112</v>
      </c>
      <c r="AW891" s="11" t="s">
        <v>42</v>
      </c>
      <c r="AX891" s="11" t="s">
        <v>85</v>
      </c>
      <c r="AY891" s="186" t="s">
        <v>149</v>
      </c>
    </row>
    <row r="892" spans="2:65" s="10" customFormat="1" ht="22.5" customHeight="1" x14ac:dyDescent="0.3">
      <c r="B892" s="171"/>
      <c r="C892" s="172"/>
      <c r="D892" s="172"/>
      <c r="E892" s="173" t="s">
        <v>21</v>
      </c>
      <c r="F892" s="283" t="s">
        <v>653</v>
      </c>
      <c r="G892" s="284"/>
      <c r="H892" s="284"/>
      <c r="I892" s="284"/>
      <c r="J892" s="172"/>
      <c r="K892" s="174" t="s">
        <v>21</v>
      </c>
      <c r="L892" s="172"/>
      <c r="M892" s="172"/>
      <c r="N892" s="172"/>
      <c r="O892" s="172"/>
      <c r="P892" s="172"/>
      <c r="Q892" s="172"/>
      <c r="R892" s="175"/>
      <c r="T892" s="176"/>
      <c r="U892" s="172"/>
      <c r="V892" s="172"/>
      <c r="W892" s="172"/>
      <c r="X892" s="172"/>
      <c r="Y892" s="172"/>
      <c r="Z892" s="172"/>
      <c r="AA892" s="177"/>
      <c r="AT892" s="178" t="s">
        <v>204</v>
      </c>
      <c r="AU892" s="178" t="s">
        <v>112</v>
      </c>
      <c r="AV892" s="10" t="s">
        <v>23</v>
      </c>
      <c r="AW892" s="10" t="s">
        <v>42</v>
      </c>
      <c r="AX892" s="10" t="s">
        <v>85</v>
      </c>
      <c r="AY892" s="178" t="s">
        <v>149</v>
      </c>
    </row>
    <row r="893" spans="2:65" s="11" customFormat="1" ht="22.5" customHeight="1" x14ac:dyDescent="0.3">
      <c r="B893" s="179"/>
      <c r="C893" s="180"/>
      <c r="D893" s="180"/>
      <c r="E893" s="181" t="s">
        <v>21</v>
      </c>
      <c r="F893" s="281" t="s">
        <v>1161</v>
      </c>
      <c r="G893" s="282"/>
      <c r="H893" s="282"/>
      <c r="I893" s="282"/>
      <c r="J893" s="180"/>
      <c r="K893" s="182">
        <v>5.95</v>
      </c>
      <c r="L893" s="180"/>
      <c r="M893" s="180"/>
      <c r="N893" s="180"/>
      <c r="O893" s="180"/>
      <c r="P893" s="180"/>
      <c r="Q893" s="180"/>
      <c r="R893" s="183"/>
      <c r="T893" s="184"/>
      <c r="U893" s="180"/>
      <c r="V893" s="180"/>
      <c r="W893" s="180"/>
      <c r="X893" s="180"/>
      <c r="Y893" s="180"/>
      <c r="Z893" s="180"/>
      <c r="AA893" s="185"/>
      <c r="AT893" s="186" t="s">
        <v>204</v>
      </c>
      <c r="AU893" s="186" t="s">
        <v>112</v>
      </c>
      <c r="AV893" s="11" t="s">
        <v>112</v>
      </c>
      <c r="AW893" s="11" t="s">
        <v>42</v>
      </c>
      <c r="AX893" s="11" t="s">
        <v>85</v>
      </c>
      <c r="AY893" s="186" t="s">
        <v>149</v>
      </c>
    </row>
    <row r="894" spans="2:65" s="10" customFormat="1" ht="22.5" customHeight="1" x14ac:dyDescent="0.3">
      <c r="B894" s="171"/>
      <c r="C894" s="172"/>
      <c r="D894" s="172"/>
      <c r="E894" s="173" t="s">
        <v>21</v>
      </c>
      <c r="F894" s="283" t="s">
        <v>655</v>
      </c>
      <c r="G894" s="284"/>
      <c r="H894" s="284"/>
      <c r="I894" s="284"/>
      <c r="J894" s="172"/>
      <c r="K894" s="174" t="s">
        <v>21</v>
      </c>
      <c r="L894" s="172"/>
      <c r="M894" s="172"/>
      <c r="N894" s="172"/>
      <c r="O894" s="172"/>
      <c r="P894" s="172"/>
      <c r="Q894" s="172"/>
      <c r="R894" s="175"/>
      <c r="T894" s="176"/>
      <c r="U894" s="172"/>
      <c r="V894" s="172"/>
      <c r="W894" s="172"/>
      <c r="X894" s="172"/>
      <c r="Y894" s="172"/>
      <c r="Z894" s="172"/>
      <c r="AA894" s="177"/>
      <c r="AT894" s="178" t="s">
        <v>204</v>
      </c>
      <c r="AU894" s="178" t="s">
        <v>112</v>
      </c>
      <c r="AV894" s="10" t="s">
        <v>23</v>
      </c>
      <c r="AW894" s="10" t="s">
        <v>42</v>
      </c>
      <c r="AX894" s="10" t="s">
        <v>85</v>
      </c>
      <c r="AY894" s="178" t="s">
        <v>149</v>
      </c>
    </row>
    <row r="895" spans="2:65" s="11" customFormat="1" ht="22.5" customHeight="1" x14ac:dyDescent="0.3">
      <c r="B895" s="179"/>
      <c r="C895" s="180"/>
      <c r="D895" s="180"/>
      <c r="E895" s="181" t="s">
        <v>21</v>
      </c>
      <c r="F895" s="281" t="s">
        <v>1162</v>
      </c>
      <c r="G895" s="282"/>
      <c r="H895" s="282"/>
      <c r="I895" s="282"/>
      <c r="J895" s="180"/>
      <c r="K895" s="182">
        <v>7.7</v>
      </c>
      <c r="L895" s="180"/>
      <c r="M895" s="180"/>
      <c r="N895" s="180"/>
      <c r="O895" s="180"/>
      <c r="P895" s="180"/>
      <c r="Q895" s="180"/>
      <c r="R895" s="183"/>
      <c r="T895" s="184"/>
      <c r="U895" s="180"/>
      <c r="V895" s="180"/>
      <c r="W895" s="180"/>
      <c r="X895" s="180"/>
      <c r="Y895" s="180"/>
      <c r="Z895" s="180"/>
      <c r="AA895" s="185"/>
      <c r="AT895" s="186" t="s">
        <v>204</v>
      </c>
      <c r="AU895" s="186" t="s">
        <v>112</v>
      </c>
      <c r="AV895" s="11" t="s">
        <v>112</v>
      </c>
      <c r="AW895" s="11" t="s">
        <v>42</v>
      </c>
      <c r="AX895" s="11" t="s">
        <v>85</v>
      </c>
      <c r="AY895" s="186" t="s">
        <v>149</v>
      </c>
    </row>
    <row r="896" spans="2:65" s="10" customFormat="1" ht="22.5" customHeight="1" x14ac:dyDescent="0.3">
      <c r="B896" s="171"/>
      <c r="C896" s="172"/>
      <c r="D896" s="172"/>
      <c r="E896" s="173" t="s">
        <v>21</v>
      </c>
      <c r="F896" s="283" t="s">
        <v>686</v>
      </c>
      <c r="G896" s="284"/>
      <c r="H896" s="284"/>
      <c r="I896" s="284"/>
      <c r="J896" s="172"/>
      <c r="K896" s="174" t="s">
        <v>21</v>
      </c>
      <c r="L896" s="172"/>
      <c r="M896" s="172"/>
      <c r="N896" s="172"/>
      <c r="O896" s="172"/>
      <c r="P896" s="172"/>
      <c r="Q896" s="172"/>
      <c r="R896" s="175"/>
      <c r="T896" s="176"/>
      <c r="U896" s="172"/>
      <c r="V896" s="172"/>
      <c r="W896" s="172"/>
      <c r="X896" s="172"/>
      <c r="Y896" s="172"/>
      <c r="Z896" s="172"/>
      <c r="AA896" s="177"/>
      <c r="AT896" s="178" t="s">
        <v>204</v>
      </c>
      <c r="AU896" s="178" t="s">
        <v>112</v>
      </c>
      <c r="AV896" s="10" t="s">
        <v>23</v>
      </c>
      <c r="AW896" s="10" t="s">
        <v>42</v>
      </c>
      <c r="AX896" s="10" t="s">
        <v>85</v>
      </c>
      <c r="AY896" s="178" t="s">
        <v>149</v>
      </c>
    </row>
    <row r="897" spans="2:65" s="11" customFormat="1" ht="22.5" customHeight="1" x14ac:dyDescent="0.3">
      <c r="B897" s="179"/>
      <c r="C897" s="180"/>
      <c r="D897" s="180"/>
      <c r="E897" s="181" t="s">
        <v>21</v>
      </c>
      <c r="F897" s="281" t="s">
        <v>1163</v>
      </c>
      <c r="G897" s="282"/>
      <c r="H897" s="282"/>
      <c r="I897" s="282"/>
      <c r="J897" s="180"/>
      <c r="K897" s="182">
        <v>9.9</v>
      </c>
      <c r="L897" s="180"/>
      <c r="M897" s="180"/>
      <c r="N897" s="180"/>
      <c r="O897" s="180"/>
      <c r="P897" s="180"/>
      <c r="Q897" s="180"/>
      <c r="R897" s="183"/>
      <c r="T897" s="184"/>
      <c r="U897" s="180"/>
      <c r="V897" s="180"/>
      <c r="W897" s="180"/>
      <c r="X897" s="180"/>
      <c r="Y897" s="180"/>
      <c r="Z897" s="180"/>
      <c r="AA897" s="185"/>
      <c r="AT897" s="186" t="s">
        <v>204</v>
      </c>
      <c r="AU897" s="186" t="s">
        <v>112</v>
      </c>
      <c r="AV897" s="11" t="s">
        <v>112</v>
      </c>
      <c r="AW897" s="11" t="s">
        <v>42</v>
      </c>
      <c r="AX897" s="11" t="s">
        <v>85</v>
      </c>
      <c r="AY897" s="186" t="s">
        <v>149</v>
      </c>
    </row>
    <row r="898" spans="2:65" s="10" customFormat="1" ht="22.5" customHeight="1" x14ac:dyDescent="0.3">
      <c r="B898" s="171"/>
      <c r="C898" s="172"/>
      <c r="D898" s="172"/>
      <c r="E898" s="173" t="s">
        <v>21</v>
      </c>
      <c r="F898" s="283" t="s">
        <v>666</v>
      </c>
      <c r="G898" s="284"/>
      <c r="H898" s="284"/>
      <c r="I898" s="284"/>
      <c r="J898" s="172"/>
      <c r="K898" s="174" t="s">
        <v>21</v>
      </c>
      <c r="L898" s="172"/>
      <c r="M898" s="172"/>
      <c r="N898" s="172"/>
      <c r="O898" s="172"/>
      <c r="P898" s="172"/>
      <c r="Q898" s="172"/>
      <c r="R898" s="175"/>
      <c r="T898" s="176"/>
      <c r="U898" s="172"/>
      <c r="V898" s="172"/>
      <c r="W898" s="172"/>
      <c r="X898" s="172"/>
      <c r="Y898" s="172"/>
      <c r="Z898" s="172"/>
      <c r="AA898" s="177"/>
      <c r="AT898" s="178" t="s">
        <v>204</v>
      </c>
      <c r="AU898" s="178" t="s">
        <v>112</v>
      </c>
      <c r="AV898" s="10" t="s">
        <v>23</v>
      </c>
      <c r="AW898" s="10" t="s">
        <v>42</v>
      </c>
      <c r="AX898" s="10" t="s">
        <v>85</v>
      </c>
      <c r="AY898" s="178" t="s">
        <v>149</v>
      </c>
    </row>
    <row r="899" spans="2:65" s="11" customFormat="1" ht="22.5" customHeight="1" x14ac:dyDescent="0.3">
      <c r="B899" s="179"/>
      <c r="C899" s="180"/>
      <c r="D899" s="180"/>
      <c r="E899" s="181" t="s">
        <v>21</v>
      </c>
      <c r="F899" s="281" t="s">
        <v>1164</v>
      </c>
      <c r="G899" s="282"/>
      <c r="H899" s="282"/>
      <c r="I899" s="282"/>
      <c r="J899" s="180"/>
      <c r="K899" s="182">
        <v>9.35</v>
      </c>
      <c r="L899" s="180"/>
      <c r="M899" s="180"/>
      <c r="N899" s="180"/>
      <c r="O899" s="180"/>
      <c r="P899" s="180"/>
      <c r="Q899" s="180"/>
      <c r="R899" s="183"/>
      <c r="T899" s="184"/>
      <c r="U899" s="180"/>
      <c r="V899" s="180"/>
      <c r="W899" s="180"/>
      <c r="X899" s="180"/>
      <c r="Y899" s="180"/>
      <c r="Z899" s="180"/>
      <c r="AA899" s="185"/>
      <c r="AT899" s="186" t="s">
        <v>204</v>
      </c>
      <c r="AU899" s="186" t="s">
        <v>112</v>
      </c>
      <c r="AV899" s="11" t="s">
        <v>112</v>
      </c>
      <c r="AW899" s="11" t="s">
        <v>42</v>
      </c>
      <c r="AX899" s="11" t="s">
        <v>85</v>
      </c>
      <c r="AY899" s="186" t="s">
        <v>149</v>
      </c>
    </row>
    <row r="900" spans="2:65" s="10" customFormat="1" ht="22.5" customHeight="1" x14ac:dyDescent="0.3">
      <c r="B900" s="171"/>
      <c r="C900" s="172"/>
      <c r="D900" s="172"/>
      <c r="E900" s="173" t="s">
        <v>21</v>
      </c>
      <c r="F900" s="283" t="s">
        <v>674</v>
      </c>
      <c r="G900" s="284"/>
      <c r="H900" s="284"/>
      <c r="I900" s="284"/>
      <c r="J900" s="172"/>
      <c r="K900" s="174" t="s">
        <v>21</v>
      </c>
      <c r="L900" s="172"/>
      <c r="M900" s="172"/>
      <c r="N900" s="172"/>
      <c r="O900" s="172"/>
      <c r="P900" s="172"/>
      <c r="Q900" s="172"/>
      <c r="R900" s="175"/>
      <c r="T900" s="176"/>
      <c r="U900" s="172"/>
      <c r="V900" s="172"/>
      <c r="W900" s="172"/>
      <c r="X900" s="172"/>
      <c r="Y900" s="172"/>
      <c r="Z900" s="172"/>
      <c r="AA900" s="177"/>
      <c r="AT900" s="178" t="s">
        <v>204</v>
      </c>
      <c r="AU900" s="178" t="s">
        <v>112</v>
      </c>
      <c r="AV900" s="10" t="s">
        <v>23</v>
      </c>
      <c r="AW900" s="10" t="s">
        <v>42</v>
      </c>
      <c r="AX900" s="10" t="s">
        <v>85</v>
      </c>
      <c r="AY900" s="178" t="s">
        <v>149</v>
      </c>
    </row>
    <row r="901" spans="2:65" s="11" customFormat="1" ht="22.5" customHeight="1" x14ac:dyDescent="0.3">
      <c r="B901" s="179"/>
      <c r="C901" s="180"/>
      <c r="D901" s="180"/>
      <c r="E901" s="181" t="s">
        <v>21</v>
      </c>
      <c r="F901" s="281" t="s">
        <v>1165</v>
      </c>
      <c r="G901" s="282"/>
      <c r="H901" s="282"/>
      <c r="I901" s="282"/>
      <c r="J901" s="180"/>
      <c r="K901" s="182">
        <v>7.75</v>
      </c>
      <c r="L901" s="180"/>
      <c r="M901" s="180"/>
      <c r="N901" s="180"/>
      <c r="O901" s="180"/>
      <c r="P901" s="180"/>
      <c r="Q901" s="180"/>
      <c r="R901" s="183"/>
      <c r="T901" s="184"/>
      <c r="U901" s="180"/>
      <c r="V901" s="180"/>
      <c r="W901" s="180"/>
      <c r="X901" s="180"/>
      <c r="Y901" s="180"/>
      <c r="Z901" s="180"/>
      <c r="AA901" s="185"/>
      <c r="AT901" s="186" t="s">
        <v>204</v>
      </c>
      <c r="AU901" s="186" t="s">
        <v>112</v>
      </c>
      <c r="AV901" s="11" t="s">
        <v>112</v>
      </c>
      <c r="AW901" s="11" t="s">
        <v>42</v>
      </c>
      <c r="AX901" s="11" t="s">
        <v>85</v>
      </c>
      <c r="AY901" s="186" t="s">
        <v>149</v>
      </c>
    </row>
    <row r="902" spans="2:65" s="10" customFormat="1" ht="22.5" customHeight="1" x14ac:dyDescent="0.3">
      <c r="B902" s="171"/>
      <c r="C902" s="172"/>
      <c r="D902" s="172"/>
      <c r="E902" s="173" t="s">
        <v>21</v>
      </c>
      <c r="F902" s="283" t="s">
        <v>706</v>
      </c>
      <c r="G902" s="284"/>
      <c r="H902" s="284"/>
      <c r="I902" s="284"/>
      <c r="J902" s="172"/>
      <c r="K902" s="174" t="s">
        <v>21</v>
      </c>
      <c r="L902" s="172"/>
      <c r="M902" s="172"/>
      <c r="N902" s="172"/>
      <c r="O902" s="172"/>
      <c r="P902" s="172"/>
      <c r="Q902" s="172"/>
      <c r="R902" s="175"/>
      <c r="T902" s="176"/>
      <c r="U902" s="172"/>
      <c r="V902" s="172"/>
      <c r="W902" s="172"/>
      <c r="X902" s="172"/>
      <c r="Y902" s="172"/>
      <c r="Z902" s="172"/>
      <c r="AA902" s="177"/>
      <c r="AT902" s="178" t="s">
        <v>204</v>
      </c>
      <c r="AU902" s="178" t="s">
        <v>112</v>
      </c>
      <c r="AV902" s="10" t="s">
        <v>23</v>
      </c>
      <c r="AW902" s="10" t="s">
        <v>42</v>
      </c>
      <c r="AX902" s="10" t="s">
        <v>85</v>
      </c>
      <c r="AY902" s="178" t="s">
        <v>149</v>
      </c>
    </row>
    <row r="903" spans="2:65" s="11" customFormat="1" ht="22.5" customHeight="1" x14ac:dyDescent="0.3">
      <c r="B903" s="179"/>
      <c r="C903" s="180"/>
      <c r="D903" s="180"/>
      <c r="E903" s="181" t="s">
        <v>21</v>
      </c>
      <c r="F903" s="281" t="s">
        <v>1166</v>
      </c>
      <c r="G903" s="282"/>
      <c r="H903" s="282"/>
      <c r="I903" s="282"/>
      <c r="J903" s="180"/>
      <c r="K903" s="182">
        <v>10.8</v>
      </c>
      <c r="L903" s="180"/>
      <c r="M903" s="180"/>
      <c r="N903" s="180"/>
      <c r="O903" s="180"/>
      <c r="P903" s="180"/>
      <c r="Q903" s="180"/>
      <c r="R903" s="183"/>
      <c r="T903" s="184"/>
      <c r="U903" s="180"/>
      <c r="V903" s="180"/>
      <c r="W903" s="180"/>
      <c r="X903" s="180"/>
      <c r="Y903" s="180"/>
      <c r="Z903" s="180"/>
      <c r="AA903" s="185"/>
      <c r="AT903" s="186" t="s">
        <v>204</v>
      </c>
      <c r="AU903" s="186" t="s">
        <v>112</v>
      </c>
      <c r="AV903" s="11" t="s">
        <v>112</v>
      </c>
      <c r="AW903" s="11" t="s">
        <v>42</v>
      </c>
      <c r="AX903" s="11" t="s">
        <v>85</v>
      </c>
      <c r="AY903" s="186" t="s">
        <v>149</v>
      </c>
    </row>
    <row r="904" spans="2:65" s="10" customFormat="1" ht="22.5" customHeight="1" x14ac:dyDescent="0.3">
      <c r="B904" s="171"/>
      <c r="C904" s="172"/>
      <c r="D904" s="172"/>
      <c r="E904" s="173" t="s">
        <v>21</v>
      </c>
      <c r="F904" s="283" t="s">
        <v>772</v>
      </c>
      <c r="G904" s="284"/>
      <c r="H904" s="284"/>
      <c r="I904" s="284"/>
      <c r="J904" s="172"/>
      <c r="K904" s="174" t="s">
        <v>21</v>
      </c>
      <c r="L904" s="172"/>
      <c r="M904" s="172"/>
      <c r="N904" s="172"/>
      <c r="O904" s="172"/>
      <c r="P904" s="172"/>
      <c r="Q904" s="172"/>
      <c r="R904" s="175"/>
      <c r="T904" s="176"/>
      <c r="U904" s="172"/>
      <c r="V904" s="172"/>
      <c r="W904" s="172"/>
      <c r="X904" s="172"/>
      <c r="Y904" s="172"/>
      <c r="Z904" s="172"/>
      <c r="AA904" s="177"/>
      <c r="AT904" s="178" t="s">
        <v>204</v>
      </c>
      <c r="AU904" s="178" t="s">
        <v>112</v>
      </c>
      <c r="AV904" s="10" t="s">
        <v>23</v>
      </c>
      <c r="AW904" s="10" t="s">
        <v>42</v>
      </c>
      <c r="AX904" s="10" t="s">
        <v>85</v>
      </c>
      <c r="AY904" s="178" t="s">
        <v>149</v>
      </c>
    </row>
    <row r="905" spans="2:65" s="11" customFormat="1" ht="22.5" customHeight="1" x14ac:dyDescent="0.3">
      <c r="B905" s="179"/>
      <c r="C905" s="180"/>
      <c r="D905" s="180"/>
      <c r="E905" s="181" t="s">
        <v>21</v>
      </c>
      <c r="F905" s="281" t="s">
        <v>1167</v>
      </c>
      <c r="G905" s="282"/>
      <c r="H905" s="282"/>
      <c r="I905" s="282"/>
      <c r="J905" s="180"/>
      <c r="K905" s="182">
        <v>7.5</v>
      </c>
      <c r="L905" s="180"/>
      <c r="M905" s="180"/>
      <c r="N905" s="180"/>
      <c r="O905" s="180"/>
      <c r="P905" s="180"/>
      <c r="Q905" s="180"/>
      <c r="R905" s="183"/>
      <c r="T905" s="184"/>
      <c r="U905" s="180"/>
      <c r="V905" s="180"/>
      <c r="W905" s="180"/>
      <c r="X905" s="180"/>
      <c r="Y905" s="180"/>
      <c r="Z905" s="180"/>
      <c r="AA905" s="185"/>
      <c r="AT905" s="186" t="s">
        <v>204</v>
      </c>
      <c r="AU905" s="186" t="s">
        <v>112</v>
      </c>
      <c r="AV905" s="11" t="s">
        <v>112</v>
      </c>
      <c r="AW905" s="11" t="s">
        <v>42</v>
      </c>
      <c r="AX905" s="11" t="s">
        <v>85</v>
      </c>
      <c r="AY905" s="186" t="s">
        <v>149</v>
      </c>
    </row>
    <row r="906" spans="2:65" s="10" customFormat="1" ht="22.5" customHeight="1" x14ac:dyDescent="0.3">
      <c r="B906" s="171"/>
      <c r="C906" s="172"/>
      <c r="D906" s="172"/>
      <c r="E906" s="173" t="s">
        <v>21</v>
      </c>
      <c r="F906" s="283" t="s">
        <v>696</v>
      </c>
      <c r="G906" s="284"/>
      <c r="H906" s="284"/>
      <c r="I906" s="284"/>
      <c r="J906" s="172"/>
      <c r="K906" s="174" t="s">
        <v>21</v>
      </c>
      <c r="L906" s="172"/>
      <c r="M906" s="172"/>
      <c r="N906" s="172"/>
      <c r="O906" s="172"/>
      <c r="P906" s="172"/>
      <c r="Q906" s="172"/>
      <c r="R906" s="175"/>
      <c r="T906" s="176"/>
      <c r="U906" s="172"/>
      <c r="V906" s="172"/>
      <c r="W906" s="172"/>
      <c r="X906" s="172"/>
      <c r="Y906" s="172"/>
      <c r="Z906" s="172"/>
      <c r="AA906" s="177"/>
      <c r="AT906" s="178" t="s">
        <v>204</v>
      </c>
      <c r="AU906" s="178" t="s">
        <v>112</v>
      </c>
      <c r="AV906" s="10" t="s">
        <v>23</v>
      </c>
      <c r="AW906" s="10" t="s">
        <v>42</v>
      </c>
      <c r="AX906" s="10" t="s">
        <v>85</v>
      </c>
      <c r="AY906" s="178" t="s">
        <v>149</v>
      </c>
    </row>
    <row r="907" spans="2:65" s="11" customFormat="1" ht="22.5" customHeight="1" x14ac:dyDescent="0.3">
      <c r="B907" s="179"/>
      <c r="C907" s="180"/>
      <c r="D907" s="180"/>
      <c r="E907" s="181" t="s">
        <v>21</v>
      </c>
      <c r="F907" s="281" t="s">
        <v>1168</v>
      </c>
      <c r="G907" s="282"/>
      <c r="H907" s="282"/>
      <c r="I907" s="282"/>
      <c r="J907" s="180"/>
      <c r="K907" s="182">
        <v>9.4</v>
      </c>
      <c r="L907" s="180"/>
      <c r="M907" s="180"/>
      <c r="N907" s="180"/>
      <c r="O907" s="180"/>
      <c r="P907" s="180"/>
      <c r="Q907" s="180"/>
      <c r="R907" s="183"/>
      <c r="T907" s="184"/>
      <c r="U907" s="180"/>
      <c r="V907" s="180"/>
      <c r="W907" s="180"/>
      <c r="X907" s="180"/>
      <c r="Y907" s="180"/>
      <c r="Z907" s="180"/>
      <c r="AA907" s="185"/>
      <c r="AT907" s="186" t="s">
        <v>204</v>
      </c>
      <c r="AU907" s="186" t="s">
        <v>112</v>
      </c>
      <c r="AV907" s="11" t="s">
        <v>112</v>
      </c>
      <c r="AW907" s="11" t="s">
        <v>42</v>
      </c>
      <c r="AX907" s="11" t="s">
        <v>85</v>
      </c>
      <c r="AY907" s="186" t="s">
        <v>149</v>
      </c>
    </row>
    <row r="908" spans="2:65" s="10" customFormat="1" ht="22.5" customHeight="1" x14ac:dyDescent="0.3">
      <c r="B908" s="171"/>
      <c r="C908" s="172"/>
      <c r="D908" s="172"/>
      <c r="E908" s="173" t="s">
        <v>21</v>
      </c>
      <c r="F908" s="283" t="s">
        <v>694</v>
      </c>
      <c r="G908" s="284"/>
      <c r="H908" s="284"/>
      <c r="I908" s="284"/>
      <c r="J908" s="172"/>
      <c r="K908" s="174" t="s">
        <v>21</v>
      </c>
      <c r="L908" s="172"/>
      <c r="M908" s="172"/>
      <c r="N908" s="172"/>
      <c r="O908" s="172"/>
      <c r="P908" s="172"/>
      <c r="Q908" s="172"/>
      <c r="R908" s="175"/>
      <c r="T908" s="176"/>
      <c r="U908" s="172"/>
      <c r="V908" s="172"/>
      <c r="W908" s="172"/>
      <c r="X908" s="172"/>
      <c r="Y908" s="172"/>
      <c r="Z908" s="172"/>
      <c r="AA908" s="177"/>
      <c r="AT908" s="178" t="s">
        <v>204</v>
      </c>
      <c r="AU908" s="178" t="s">
        <v>112</v>
      </c>
      <c r="AV908" s="10" t="s">
        <v>23</v>
      </c>
      <c r="AW908" s="10" t="s">
        <v>42</v>
      </c>
      <c r="AX908" s="10" t="s">
        <v>85</v>
      </c>
      <c r="AY908" s="178" t="s">
        <v>149</v>
      </c>
    </row>
    <row r="909" spans="2:65" s="11" customFormat="1" ht="22.5" customHeight="1" x14ac:dyDescent="0.3">
      <c r="B909" s="179"/>
      <c r="C909" s="180"/>
      <c r="D909" s="180"/>
      <c r="E909" s="181" t="s">
        <v>21</v>
      </c>
      <c r="F909" s="281" t="s">
        <v>1169</v>
      </c>
      <c r="G909" s="282"/>
      <c r="H909" s="282"/>
      <c r="I909" s="282"/>
      <c r="J909" s="180"/>
      <c r="K909" s="182">
        <v>10.5</v>
      </c>
      <c r="L909" s="180"/>
      <c r="M909" s="180"/>
      <c r="N909" s="180"/>
      <c r="O909" s="180"/>
      <c r="P909" s="180"/>
      <c r="Q909" s="180"/>
      <c r="R909" s="183"/>
      <c r="T909" s="184"/>
      <c r="U909" s="180"/>
      <c r="V909" s="180"/>
      <c r="W909" s="180"/>
      <c r="X909" s="180"/>
      <c r="Y909" s="180"/>
      <c r="Z909" s="180"/>
      <c r="AA909" s="185"/>
      <c r="AT909" s="186" t="s">
        <v>204</v>
      </c>
      <c r="AU909" s="186" t="s">
        <v>112</v>
      </c>
      <c r="AV909" s="11" t="s">
        <v>112</v>
      </c>
      <c r="AW909" s="11" t="s">
        <v>42</v>
      </c>
      <c r="AX909" s="11" t="s">
        <v>85</v>
      </c>
      <c r="AY909" s="186" t="s">
        <v>149</v>
      </c>
    </row>
    <row r="910" spans="2:65" s="12" customFormat="1" ht="22.5" customHeight="1" x14ac:dyDescent="0.3">
      <c r="B910" s="187"/>
      <c r="C910" s="188"/>
      <c r="D910" s="188"/>
      <c r="E910" s="189" t="s">
        <v>21</v>
      </c>
      <c r="F910" s="285" t="s">
        <v>211</v>
      </c>
      <c r="G910" s="286"/>
      <c r="H910" s="286"/>
      <c r="I910" s="286"/>
      <c r="J910" s="188"/>
      <c r="K910" s="190">
        <v>95.4</v>
      </c>
      <c r="L910" s="188"/>
      <c r="M910" s="188"/>
      <c r="N910" s="188"/>
      <c r="O910" s="188"/>
      <c r="P910" s="188"/>
      <c r="Q910" s="188"/>
      <c r="R910" s="191"/>
      <c r="T910" s="192"/>
      <c r="U910" s="188"/>
      <c r="V910" s="188"/>
      <c r="W910" s="188"/>
      <c r="X910" s="188"/>
      <c r="Y910" s="188"/>
      <c r="Z910" s="188"/>
      <c r="AA910" s="193"/>
      <c r="AT910" s="194" t="s">
        <v>204</v>
      </c>
      <c r="AU910" s="194" t="s">
        <v>112</v>
      </c>
      <c r="AV910" s="12" t="s">
        <v>197</v>
      </c>
      <c r="AW910" s="12" t="s">
        <v>42</v>
      </c>
      <c r="AX910" s="12" t="s">
        <v>23</v>
      </c>
      <c r="AY910" s="194" t="s">
        <v>149</v>
      </c>
    </row>
    <row r="911" spans="2:65" s="1" customFormat="1" ht="31.5" customHeight="1" x14ac:dyDescent="0.3">
      <c r="B911" s="33"/>
      <c r="C911" s="164" t="s">
        <v>1170</v>
      </c>
      <c r="D911" s="164" t="s">
        <v>150</v>
      </c>
      <c r="E911" s="165" t="s">
        <v>1171</v>
      </c>
      <c r="F911" s="253" t="s">
        <v>1172</v>
      </c>
      <c r="G911" s="254"/>
      <c r="H911" s="254"/>
      <c r="I911" s="254"/>
      <c r="J911" s="166" t="s">
        <v>1173</v>
      </c>
      <c r="K911" s="199">
        <v>0</v>
      </c>
      <c r="L911" s="255">
        <v>0</v>
      </c>
      <c r="M911" s="254"/>
      <c r="N911" s="256">
        <f>ROUND(L911*K911,2)</f>
        <v>0</v>
      </c>
      <c r="O911" s="254"/>
      <c r="P911" s="254"/>
      <c r="Q911" s="254"/>
      <c r="R911" s="35"/>
      <c r="T911" s="168" t="s">
        <v>21</v>
      </c>
      <c r="U911" s="42" t="s">
        <v>50</v>
      </c>
      <c r="V911" s="34"/>
      <c r="W911" s="169">
        <f>V911*K911</f>
        <v>0</v>
      </c>
      <c r="X911" s="169">
        <v>0</v>
      </c>
      <c r="Y911" s="169">
        <f>X911*K911</f>
        <v>0</v>
      </c>
      <c r="Z911" s="169">
        <v>0</v>
      </c>
      <c r="AA911" s="170">
        <f>Z911*K911</f>
        <v>0</v>
      </c>
      <c r="AR911" s="16" t="s">
        <v>294</v>
      </c>
      <c r="AT911" s="16" t="s">
        <v>150</v>
      </c>
      <c r="AU911" s="16" t="s">
        <v>112</v>
      </c>
      <c r="AY911" s="16" t="s">
        <v>149</v>
      </c>
      <c r="BE911" s="108">
        <f>IF(U911="základní",N911,0)</f>
        <v>0</v>
      </c>
      <c r="BF911" s="108">
        <f>IF(U911="snížená",N911,0)</f>
        <v>0</v>
      </c>
      <c r="BG911" s="108">
        <f>IF(U911="zákl. přenesená",N911,0)</f>
        <v>0</v>
      </c>
      <c r="BH911" s="108">
        <f>IF(U911="sníž. přenesená",N911,0)</f>
        <v>0</v>
      </c>
      <c r="BI911" s="108">
        <f>IF(U911="nulová",N911,0)</f>
        <v>0</v>
      </c>
      <c r="BJ911" s="16" t="s">
        <v>23</v>
      </c>
      <c r="BK911" s="108">
        <f>ROUND(L911*K911,2)</f>
        <v>0</v>
      </c>
      <c r="BL911" s="16" t="s">
        <v>294</v>
      </c>
      <c r="BM911" s="16" t="s">
        <v>1174</v>
      </c>
    </row>
    <row r="912" spans="2:65" s="9" customFormat="1" ht="29.85" customHeight="1" x14ac:dyDescent="0.35">
      <c r="B912" s="153"/>
      <c r="C912" s="154"/>
      <c r="D912" s="163" t="s">
        <v>177</v>
      </c>
      <c r="E912" s="163"/>
      <c r="F912" s="163"/>
      <c r="G912" s="163"/>
      <c r="H912" s="163"/>
      <c r="I912" s="163"/>
      <c r="J912" s="163"/>
      <c r="K912" s="163"/>
      <c r="L912" s="163"/>
      <c r="M912" s="163"/>
      <c r="N912" s="263">
        <f>BK912</f>
        <v>0</v>
      </c>
      <c r="O912" s="264"/>
      <c r="P912" s="264"/>
      <c r="Q912" s="264"/>
      <c r="R912" s="156"/>
      <c r="T912" s="157"/>
      <c r="U912" s="154"/>
      <c r="V912" s="154"/>
      <c r="W912" s="158">
        <f>SUM(W913:W955)</f>
        <v>0</v>
      </c>
      <c r="X912" s="154"/>
      <c r="Y912" s="158">
        <f>SUM(Y913:Y955)</f>
        <v>2.6329148199999999</v>
      </c>
      <c r="Z912" s="154"/>
      <c r="AA912" s="159">
        <f>SUM(AA913:AA955)</f>
        <v>0</v>
      </c>
      <c r="AR912" s="160" t="s">
        <v>112</v>
      </c>
      <c r="AT912" s="161" t="s">
        <v>84</v>
      </c>
      <c r="AU912" s="161" t="s">
        <v>23</v>
      </c>
      <c r="AY912" s="160" t="s">
        <v>149</v>
      </c>
      <c r="BK912" s="162">
        <f>SUM(BK913:BK955)</f>
        <v>0</v>
      </c>
    </row>
    <row r="913" spans="2:65" s="1" customFormat="1" ht="31.5" customHeight="1" x14ac:dyDescent="0.3">
      <c r="B913" s="33"/>
      <c r="C913" s="164" t="s">
        <v>1175</v>
      </c>
      <c r="D913" s="164" t="s">
        <v>150</v>
      </c>
      <c r="E913" s="165" t="s">
        <v>1176</v>
      </c>
      <c r="F913" s="253" t="s">
        <v>1177</v>
      </c>
      <c r="G913" s="254"/>
      <c r="H913" s="254"/>
      <c r="I913" s="254"/>
      <c r="J913" s="166" t="s">
        <v>274</v>
      </c>
      <c r="K913" s="167">
        <v>216.32499999999999</v>
      </c>
      <c r="L913" s="255">
        <v>0</v>
      </c>
      <c r="M913" s="254"/>
      <c r="N913" s="256">
        <f>ROUND(L913*K913,2)</f>
        <v>0</v>
      </c>
      <c r="O913" s="254"/>
      <c r="P913" s="254"/>
      <c r="Q913" s="254"/>
      <c r="R913" s="35"/>
      <c r="T913" s="168" t="s">
        <v>21</v>
      </c>
      <c r="U913" s="42" t="s">
        <v>50</v>
      </c>
      <c r="V913" s="34"/>
      <c r="W913" s="169">
        <f>V913*K913</f>
        <v>0</v>
      </c>
      <c r="X913" s="169">
        <v>2.9999999999999997E-4</v>
      </c>
      <c r="Y913" s="169">
        <f>X913*K913</f>
        <v>6.4897499999999997E-2</v>
      </c>
      <c r="Z913" s="169">
        <v>0</v>
      </c>
      <c r="AA913" s="170">
        <f>Z913*K913</f>
        <v>0</v>
      </c>
      <c r="AR913" s="16" t="s">
        <v>294</v>
      </c>
      <c r="AT913" s="16" t="s">
        <v>150</v>
      </c>
      <c r="AU913" s="16" t="s">
        <v>112</v>
      </c>
      <c r="AY913" s="16" t="s">
        <v>149</v>
      </c>
      <c r="BE913" s="108">
        <f>IF(U913="základní",N913,0)</f>
        <v>0</v>
      </c>
      <c r="BF913" s="108">
        <f>IF(U913="snížená",N913,0)</f>
        <v>0</v>
      </c>
      <c r="BG913" s="108">
        <f>IF(U913="zákl. přenesená",N913,0)</f>
        <v>0</v>
      </c>
      <c r="BH913" s="108">
        <f>IF(U913="sníž. přenesená",N913,0)</f>
        <v>0</v>
      </c>
      <c r="BI913" s="108">
        <f>IF(U913="nulová",N913,0)</f>
        <v>0</v>
      </c>
      <c r="BJ913" s="16" t="s">
        <v>23</v>
      </c>
      <c r="BK913" s="108">
        <f>ROUND(L913*K913,2)</f>
        <v>0</v>
      </c>
      <c r="BL913" s="16" t="s">
        <v>294</v>
      </c>
      <c r="BM913" s="16" t="s">
        <v>1178</v>
      </c>
    </row>
    <row r="914" spans="2:65" s="11" customFormat="1" ht="22.5" customHeight="1" x14ac:dyDescent="0.3">
      <c r="B914" s="179"/>
      <c r="C914" s="180"/>
      <c r="D914" s="180"/>
      <c r="E914" s="181" t="s">
        <v>21</v>
      </c>
      <c r="F914" s="292" t="s">
        <v>1179</v>
      </c>
      <c r="G914" s="282"/>
      <c r="H914" s="282"/>
      <c r="I914" s="282"/>
      <c r="J914" s="180"/>
      <c r="K914" s="182">
        <v>114.625</v>
      </c>
      <c r="L914" s="180"/>
      <c r="M914" s="180"/>
      <c r="N914" s="180"/>
      <c r="O914" s="180"/>
      <c r="P914" s="180"/>
      <c r="Q914" s="180"/>
      <c r="R914" s="183"/>
      <c r="T914" s="184"/>
      <c r="U914" s="180"/>
      <c r="V914" s="180"/>
      <c r="W914" s="180"/>
      <c r="X914" s="180"/>
      <c r="Y914" s="180"/>
      <c r="Z914" s="180"/>
      <c r="AA914" s="185"/>
      <c r="AT914" s="186" t="s">
        <v>204</v>
      </c>
      <c r="AU914" s="186" t="s">
        <v>112</v>
      </c>
      <c r="AV914" s="11" t="s">
        <v>112</v>
      </c>
      <c r="AW914" s="11" t="s">
        <v>42</v>
      </c>
      <c r="AX914" s="11" t="s">
        <v>85</v>
      </c>
      <c r="AY914" s="186" t="s">
        <v>149</v>
      </c>
    </row>
    <row r="915" spans="2:65" s="11" customFormat="1" ht="22.5" customHeight="1" x14ac:dyDescent="0.3">
      <c r="B915" s="179"/>
      <c r="C915" s="180"/>
      <c r="D915" s="180"/>
      <c r="E915" s="181" t="s">
        <v>21</v>
      </c>
      <c r="F915" s="281" t="s">
        <v>1180</v>
      </c>
      <c r="G915" s="282"/>
      <c r="H915" s="282"/>
      <c r="I915" s="282"/>
      <c r="J915" s="180"/>
      <c r="K915" s="182">
        <v>24</v>
      </c>
      <c r="L915" s="180"/>
      <c r="M915" s="180"/>
      <c r="N915" s="180"/>
      <c r="O915" s="180"/>
      <c r="P915" s="180"/>
      <c r="Q915" s="180"/>
      <c r="R915" s="183"/>
      <c r="T915" s="184"/>
      <c r="U915" s="180"/>
      <c r="V915" s="180"/>
      <c r="W915" s="180"/>
      <c r="X915" s="180"/>
      <c r="Y915" s="180"/>
      <c r="Z915" s="180"/>
      <c r="AA915" s="185"/>
      <c r="AT915" s="186" t="s">
        <v>204</v>
      </c>
      <c r="AU915" s="186" t="s">
        <v>112</v>
      </c>
      <c r="AV915" s="11" t="s">
        <v>112</v>
      </c>
      <c r="AW915" s="11" t="s">
        <v>42</v>
      </c>
      <c r="AX915" s="11" t="s">
        <v>85</v>
      </c>
      <c r="AY915" s="186" t="s">
        <v>149</v>
      </c>
    </row>
    <row r="916" spans="2:65" s="11" customFormat="1" ht="22.5" customHeight="1" x14ac:dyDescent="0.3">
      <c r="B916" s="179"/>
      <c r="C916" s="180"/>
      <c r="D916" s="180"/>
      <c r="E916" s="181" t="s">
        <v>21</v>
      </c>
      <c r="F916" s="281" t="s">
        <v>1181</v>
      </c>
      <c r="G916" s="282"/>
      <c r="H916" s="282"/>
      <c r="I916" s="282"/>
      <c r="J916" s="180"/>
      <c r="K916" s="182">
        <v>28.2</v>
      </c>
      <c r="L916" s="180"/>
      <c r="M916" s="180"/>
      <c r="N916" s="180"/>
      <c r="O916" s="180"/>
      <c r="P916" s="180"/>
      <c r="Q916" s="180"/>
      <c r="R916" s="183"/>
      <c r="T916" s="184"/>
      <c r="U916" s="180"/>
      <c r="V916" s="180"/>
      <c r="W916" s="180"/>
      <c r="X916" s="180"/>
      <c r="Y916" s="180"/>
      <c r="Z916" s="180"/>
      <c r="AA916" s="185"/>
      <c r="AT916" s="186" t="s">
        <v>204</v>
      </c>
      <c r="AU916" s="186" t="s">
        <v>112</v>
      </c>
      <c r="AV916" s="11" t="s">
        <v>112</v>
      </c>
      <c r="AW916" s="11" t="s">
        <v>42</v>
      </c>
      <c r="AX916" s="11" t="s">
        <v>85</v>
      </c>
      <c r="AY916" s="186" t="s">
        <v>149</v>
      </c>
    </row>
    <row r="917" spans="2:65" s="11" customFormat="1" ht="22.5" customHeight="1" x14ac:dyDescent="0.3">
      <c r="B917" s="179"/>
      <c r="C917" s="180"/>
      <c r="D917" s="180"/>
      <c r="E917" s="181" t="s">
        <v>21</v>
      </c>
      <c r="F917" s="281" t="s">
        <v>1182</v>
      </c>
      <c r="G917" s="282"/>
      <c r="H917" s="282"/>
      <c r="I917" s="282"/>
      <c r="J917" s="180"/>
      <c r="K917" s="182">
        <v>44.7</v>
      </c>
      <c r="L917" s="180"/>
      <c r="M917" s="180"/>
      <c r="N917" s="180"/>
      <c r="O917" s="180"/>
      <c r="P917" s="180"/>
      <c r="Q917" s="180"/>
      <c r="R917" s="183"/>
      <c r="T917" s="184"/>
      <c r="U917" s="180"/>
      <c r="V917" s="180"/>
      <c r="W917" s="180"/>
      <c r="X917" s="180"/>
      <c r="Y917" s="180"/>
      <c r="Z917" s="180"/>
      <c r="AA917" s="185"/>
      <c r="AT917" s="186" t="s">
        <v>204</v>
      </c>
      <c r="AU917" s="186" t="s">
        <v>112</v>
      </c>
      <c r="AV917" s="11" t="s">
        <v>112</v>
      </c>
      <c r="AW917" s="11" t="s">
        <v>42</v>
      </c>
      <c r="AX917" s="11" t="s">
        <v>85</v>
      </c>
      <c r="AY917" s="186" t="s">
        <v>149</v>
      </c>
    </row>
    <row r="918" spans="2:65" s="10" customFormat="1" ht="22.5" customHeight="1" x14ac:dyDescent="0.3">
      <c r="B918" s="171"/>
      <c r="C918" s="172"/>
      <c r="D918" s="172"/>
      <c r="E918" s="173" t="s">
        <v>21</v>
      </c>
      <c r="F918" s="283" t="s">
        <v>1183</v>
      </c>
      <c r="G918" s="284"/>
      <c r="H918" s="284"/>
      <c r="I918" s="284"/>
      <c r="J918" s="172"/>
      <c r="K918" s="174" t="s">
        <v>21</v>
      </c>
      <c r="L918" s="172"/>
      <c r="M918" s="172"/>
      <c r="N918" s="172"/>
      <c r="O918" s="172"/>
      <c r="P918" s="172"/>
      <c r="Q918" s="172"/>
      <c r="R918" s="175"/>
      <c r="T918" s="176"/>
      <c r="U918" s="172"/>
      <c r="V918" s="172"/>
      <c r="W918" s="172"/>
      <c r="X918" s="172"/>
      <c r="Y918" s="172"/>
      <c r="Z918" s="172"/>
      <c r="AA918" s="177"/>
      <c r="AT918" s="178" t="s">
        <v>204</v>
      </c>
      <c r="AU918" s="178" t="s">
        <v>112</v>
      </c>
      <c r="AV918" s="10" t="s">
        <v>23</v>
      </c>
      <c r="AW918" s="10" t="s">
        <v>42</v>
      </c>
      <c r="AX918" s="10" t="s">
        <v>85</v>
      </c>
      <c r="AY918" s="178" t="s">
        <v>149</v>
      </c>
    </row>
    <row r="919" spans="2:65" s="11" customFormat="1" ht="22.5" customHeight="1" x14ac:dyDescent="0.3">
      <c r="B919" s="179"/>
      <c r="C919" s="180"/>
      <c r="D919" s="180"/>
      <c r="E919" s="181" t="s">
        <v>21</v>
      </c>
      <c r="F919" s="281" t="s">
        <v>1184</v>
      </c>
      <c r="G919" s="282"/>
      <c r="H919" s="282"/>
      <c r="I919" s="282"/>
      <c r="J919" s="180"/>
      <c r="K919" s="182">
        <v>4.8</v>
      </c>
      <c r="L919" s="180"/>
      <c r="M919" s="180"/>
      <c r="N919" s="180"/>
      <c r="O919" s="180"/>
      <c r="P919" s="180"/>
      <c r="Q919" s="180"/>
      <c r="R919" s="183"/>
      <c r="T919" s="184"/>
      <c r="U919" s="180"/>
      <c r="V919" s="180"/>
      <c r="W919" s="180"/>
      <c r="X919" s="180"/>
      <c r="Y919" s="180"/>
      <c r="Z919" s="180"/>
      <c r="AA919" s="185"/>
      <c r="AT919" s="186" t="s">
        <v>204</v>
      </c>
      <c r="AU919" s="186" t="s">
        <v>112</v>
      </c>
      <c r="AV919" s="11" t="s">
        <v>112</v>
      </c>
      <c r="AW919" s="11" t="s">
        <v>42</v>
      </c>
      <c r="AX919" s="11" t="s">
        <v>85</v>
      </c>
      <c r="AY919" s="186" t="s">
        <v>149</v>
      </c>
    </row>
    <row r="920" spans="2:65" s="12" customFormat="1" ht="22.5" customHeight="1" x14ac:dyDescent="0.3">
      <c r="B920" s="187"/>
      <c r="C920" s="188"/>
      <c r="D920" s="188"/>
      <c r="E920" s="189" t="s">
        <v>21</v>
      </c>
      <c r="F920" s="285" t="s">
        <v>211</v>
      </c>
      <c r="G920" s="286"/>
      <c r="H920" s="286"/>
      <c r="I920" s="286"/>
      <c r="J920" s="188"/>
      <c r="K920" s="190">
        <v>216.32499999999999</v>
      </c>
      <c r="L920" s="188"/>
      <c r="M920" s="188"/>
      <c r="N920" s="188"/>
      <c r="O920" s="188"/>
      <c r="P920" s="188"/>
      <c r="Q920" s="188"/>
      <c r="R920" s="191"/>
      <c r="T920" s="192"/>
      <c r="U920" s="188"/>
      <c r="V920" s="188"/>
      <c r="W920" s="188"/>
      <c r="X920" s="188"/>
      <c r="Y920" s="188"/>
      <c r="Z920" s="188"/>
      <c r="AA920" s="193"/>
      <c r="AT920" s="194" t="s">
        <v>204</v>
      </c>
      <c r="AU920" s="194" t="s">
        <v>112</v>
      </c>
      <c r="AV920" s="12" t="s">
        <v>197</v>
      </c>
      <c r="AW920" s="12" t="s">
        <v>42</v>
      </c>
      <c r="AX920" s="12" t="s">
        <v>23</v>
      </c>
      <c r="AY920" s="194" t="s">
        <v>149</v>
      </c>
    </row>
    <row r="921" spans="2:65" s="1" customFormat="1" ht="31.5" customHeight="1" x14ac:dyDescent="0.3">
      <c r="B921" s="33"/>
      <c r="C921" s="164" t="s">
        <v>1185</v>
      </c>
      <c r="D921" s="164" t="s">
        <v>150</v>
      </c>
      <c r="E921" s="165" t="s">
        <v>1186</v>
      </c>
      <c r="F921" s="253" t="s">
        <v>1187</v>
      </c>
      <c r="G921" s="254"/>
      <c r="H921" s="254"/>
      <c r="I921" s="254"/>
      <c r="J921" s="166" t="s">
        <v>274</v>
      </c>
      <c r="K921" s="167">
        <v>216.32499999999999</v>
      </c>
      <c r="L921" s="255">
        <v>0</v>
      </c>
      <c r="M921" s="254"/>
      <c r="N921" s="256">
        <f>ROUND(L921*K921,2)</f>
        <v>0</v>
      </c>
      <c r="O921" s="254"/>
      <c r="P921" s="254"/>
      <c r="Q921" s="254"/>
      <c r="R921" s="35"/>
      <c r="T921" s="168" t="s">
        <v>21</v>
      </c>
      <c r="U921" s="42" t="s">
        <v>50</v>
      </c>
      <c r="V921" s="34"/>
      <c r="W921" s="169">
        <f>V921*K921</f>
        <v>0</v>
      </c>
      <c r="X921" s="169">
        <v>4.2000000000000002E-4</v>
      </c>
      <c r="Y921" s="169">
        <f>X921*K921</f>
        <v>9.0856499999999993E-2</v>
      </c>
      <c r="Z921" s="169">
        <v>0</v>
      </c>
      <c r="AA921" s="170">
        <f>Z921*K921</f>
        <v>0</v>
      </c>
      <c r="AR921" s="16" t="s">
        <v>294</v>
      </c>
      <c r="AT921" s="16" t="s">
        <v>150</v>
      </c>
      <c r="AU921" s="16" t="s">
        <v>112</v>
      </c>
      <c r="AY921" s="16" t="s">
        <v>149</v>
      </c>
      <c r="BE921" s="108">
        <f>IF(U921="základní",N921,0)</f>
        <v>0</v>
      </c>
      <c r="BF921" s="108">
        <f>IF(U921="snížená",N921,0)</f>
        <v>0</v>
      </c>
      <c r="BG921" s="108">
        <f>IF(U921="zákl. přenesená",N921,0)</f>
        <v>0</v>
      </c>
      <c r="BH921" s="108">
        <f>IF(U921="sníž. přenesená",N921,0)</f>
        <v>0</v>
      </c>
      <c r="BI921" s="108">
        <f>IF(U921="nulová",N921,0)</f>
        <v>0</v>
      </c>
      <c r="BJ921" s="16" t="s">
        <v>23</v>
      </c>
      <c r="BK921" s="108">
        <f>ROUND(L921*K921,2)</f>
        <v>0</v>
      </c>
      <c r="BL921" s="16" t="s">
        <v>294</v>
      </c>
      <c r="BM921" s="16" t="s">
        <v>1188</v>
      </c>
    </row>
    <row r="922" spans="2:65" s="11" customFormat="1" ht="22.5" customHeight="1" x14ac:dyDescent="0.3">
      <c r="B922" s="179"/>
      <c r="C922" s="180"/>
      <c r="D922" s="180"/>
      <c r="E922" s="181" t="s">
        <v>21</v>
      </c>
      <c r="F922" s="292" t="s">
        <v>1179</v>
      </c>
      <c r="G922" s="282"/>
      <c r="H922" s="282"/>
      <c r="I922" s="282"/>
      <c r="J922" s="180"/>
      <c r="K922" s="182">
        <v>114.625</v>
      </c>
      <c r="L922" s="180"/>
      <c r="M922" s="180"/>
      <c r="N922" s="180"/>
      <c r="O922" s="180"/>
      <c r="P922" s="180"/>
      <c r="Q922" s="180"/>
      <c r="R922" s="183"/>
      <c r="T922" s="184"/>
      <c r="U922" s="180"/>
      <c r="V922" s="180"/>
      <c r="W922" s="180"/>
      <c r="X922" s="180"/>
      <c r="Y922" s="180"/>
      <c r="Z922" s="180"/>
      <c r="AA922" s="185"/>
      <c r="AT922" s="186" t="s">
        <v>204</v>
      </c>
      <c r="AU922" s="186" t="s">
        <v>112</v>
      </c>
      <c r="AV922" s="11" t="s">
        <v>112</v>
      </c>
      <c r="AW922" s="11" t="s">
        <v>42</v>
      </c>
      <c r="AX922" s="11" t="s">
        <v>85</v>
      </c>
      <c r="AY922" s="186" t="s">
        <v>149</v>
      </c>
    </row>
    <row r="923" spans="2:65" s="11" customFormat="1" ht="22.5" customHeight="1" x14ac:dyDescent="0.3">
      <c r="B923" s="179"/>
      <c r="C923" s="180"/>
      <c r="D923" s="180"/>
      <c r="E923" s="181" t="s">
        <v>21</v>
      </c>
      <c r="F923" s="281" t="s">
        <v>1180</v>
      </c>
      <c r="G923" s="282"/>
      <c r="H923" s="282"/>
      <c r="I923" s="282"/>
      <c r="J923" s="180"/>
      <c r="K923" s="182">
        <v>24</v>
      </c>
      <c r="L923" s="180"/>
      <c r="M923" s="180"/>
      <c r="N923" s="180"/>
      <c r="O923" s="180"/>
      <c r="P923" s="180"/>
      <c r="Q923" s="180"/>
      <c r="R923" s="183"/>
      <c r="T923" s="184"/>
      <c r="U923" s="180"/>
      <c r="V923" s="180"/>
      <c r="W923" s="180"/>
      <c r="X923" s="180"/>
      <c r="Y923" s="180"/>
      <c r="Z923" s="180"/>
      <c r="AA923" s="185"/>
      <c r="AT923" s="186" t="s">
        <v>204</v>
      </c>
      <c r="AU923" s="186" t="s">
        <v>112</v>
      </c>
      <c r="AV923" s="11" t="s">
        <v>112</v>
      </c>
      <c r="AW923" s="11" t="s">
        <v>42</v>
      </c>
      <c r="AX923" s="11" t="s">
        <v>85</v>
      </c>
      <c r="AY923" s="186" t="s">
        <v>149</v>
      </c>
    </row>
    <row r="924" spans="2:65" s="11" customFormat="1" ht="22.5" customHeight="1" x14ac:dyDescent="0.3">
      <c r="B924" s="179"/>
      <c r="C924" s="180"/>
      <c r="D924" s="180"/>
      <c r="E924" s="181" t="s">
        <v>21</v>
      </c>
      <c r="F924" s="281" t="s">
        <v>1181</v>
      </c>
      <c r="G924" s="282"/>
      <c r="H924" s="282"/>
      <c r="I924" s="282"/>
      <c r="J924" s="180"/>
      <c r="K924" s="182">
        <v>28.2</v>
      </c>
      <c r="L924" s="180"/>
      <c r="M924" s="180"/>
      <c r="N924" s="180"/>
      <c r="O924" s="180"/>
      <c r="P924" s="180"/>
      <c r="Q924" s="180"/>
      <c r="R924" s="183"/>
      <c r="T924" s="184"/>
      <c r="U924" s="180"/>
      <c r="V924" s="180"/>
      <c r="W924" s="180"/>
      <c r="X924" s="180"/>
      <c r="Y924" s="180"/>
      <c r="Z924" s="180"/>
      <c r="AA924" s="185"/>
      <c r="AT924" s="186" t="s">
        <v>204</v>
      </c>
      <c r="AU924" s="186" t="s">
        <v>112</v>
      </c>
      <c r="AV924" s="11" t="s">
        <v>112</v>
      </c>
      <c r="AW924" s="11" t="s">
        <v>42</v>
      </c>
      <c r="AX924" s="11" t="s">
        <v>85</v>
      </c>
      <c r="AY924" s="186" t="s">
        <v>149</v>
      </c>
    </row>
    <row r="925" spans="2:65" s="11" customFormat="1" ht="22.5" customHeight="1" x14ac:dyDescent="0.3">
      <c r="B925" s="179"/>
      <c r="C925" s="180"/>
      <c r="D925" s="180"/>
      <c r="E925" s="181" t="s">
        <v>21</v>
      </c>
      <c r="F925" s="281" t="s">
        <v>1182</v>
      </c>
      <c r="G925" s="282"/>
      <c r="H925" s="282"/>
      <c r="I925" s="282"/>
      <c r="J925" s="180"/>
      <c r="K925" s="182">
        <v>44.7</v>
      </c>
      <c r="L925" s="180"/>
      <c r="M925" s="180"/>
      <c r="N925" s="180"/>
      <c r="O925" s="180"/>
      <c r="P925" s="180"/>
      <c r="Q925" s="180"/>
      <c r="R925" s="183"/>
      <c r="T925" s="184"/>
      <c r="U925" s="180"/>
      <c r="V925" s="180"/>
      <c r="W925" s="180"/>
      <c r="X925" s="180"/>
      <c r="Y925" s="180"/>
      <c r="Z925" s="180"/>
      <c r="AA925" s="185"/>
      <c r="AT925" s="186" t="s">
        <v>204</v>
      </c>
      <c r="AU925" s="186" t="s">
        <v>112</v>
      </c>
      <c r="AV925" s="11" t="s">
        <v>112</v>
      </c>
      <c r="AW925" s="11" t="s">
        <v>42</v>
      </c>
      <c r="AX925" s="11" t="s">
        <v>85</v>
      </c>
      <c r="AY925" s="186" t="s">
        <v>149</v>
      </c>
    </row>
    <row r="926" spans="2:65" s="10" customFormat="1" ht="22.5" customHeight="1" x14ac:dyDescent="0.3">
      <c r="B926" s="171"/>
      <c r="C926" s="172"/>
      <c r="D926" s="172"/>
      <c r="E926" s="173" t="s">
        <v>21</v>
      </c>
      <c r="F926" s="283" t="s">
        <v>1183</v>
      </c>
      <c r="G926" s="284"/>
      <c r="H926" s="284"/>
      <c r="I926" s="284"/>
      <c r="J926" s="172"/>
      <c r="K926" s="174" t="s">
        <v>21</v>
      </c>
      <c r="L926" s="172"/>
      <c r="M926" s="172"/>
      <c r="N926" s="172"/>
      <c r="O926" s="172"/>
      <c r="P926" s="172"/>
      <c r="Q926" s="172"/>
      <c r="R926" s="175"/>
      <c r="T926" s="176"/>
      <c r="U926" s="172"/>
      <c r="V926" s="172"/>
      <c r="W926" s="172"/>
      <c r="X926" s="172"/>
      <c r="Y926" s="172"/>
      <c r="Z926" s="172"/>
      <c r="AA926" s="177"/>
      <c r="AT926" s="178" t="s">
        <v>204</v>
      </c>
      <c r="AU926" s="178" t="s">
        <v>112</v>
      </c>
      <c r="AV926" s="10" t="s">
        <v>23</v>
      </c>
      <c r="AW926" s="10" t="s">
        <v>42</v>
      </c>
      <c r="AX926" s="10" t="s">
        <v>85</v>
      </c>
      <c r="AY926" s="178" t="s">
        <v>149</v>
      </c>
    </row>
    <row r="927" spans="2:65" s="11" customFormat="1" ht="22.5" customHeight="1" x14ac:dyDescent="0.3">
      <c r="B927" s="179"/>
      <c r="C927" s="180"/>
      <c r="D927" s="180"/>
      <c r="E927" s="181" t="s">
        <v>21</v>
      </c>
      <c r="F927" s="281" t="s">
        <v>1184</v>
      </c>
      <c r="G927" s="282"/>
      <c r="H927" s="282"/>
      <c r="I927" s="282"/>
      <c r="J927" s="180"/>
      <c r="K927" s="182">
        <v>4.8</v>
      </c>
      <c r="L927" s="180"/>
      <c r="M927" s="180"/>
      <c r="N927" s="180"/>
      <c r="O927" s="180"/>
      <c r="P927" s="180"/>
      <c r="Q927" s="180"/>
      <c r="R927" s="183"/>
      <c r="T927" s="184"/>
      <c r="U927" s="180"/>
      <c r="V927" s="180"/>
      <c r="W927" s="180"/>
      <c r="X927" s="180"/>
      <c r="Y927" s="180"/>
      <c r="Z927" s="180"/>
      <c r="AA927" s="185"/>
      <c r="AT927" s="186" t="s">
        <v>204</v>
      </c>
      <c r="AU927" s="186" t="s">
        <v>112</v>
      </c>
      <c r="AV927" s="11" t="s">
        <v>112</v>
      </c>
      <c r="AW927" s="11" t="s">
        <v>42</v>
      </c>
      <c r="AX927" s="11" t="s">
        <v>85</v>
      </c>
      <c r="AY927" s="186" t="s">
        <v>149</v>
      </c>
    </row>
    <row r="928" spans="2:65" s="12" customFormat="1" ht="22.5" customHeight="1" x14ac:dyDescent="0.3">
      <c r="B928" s="187"/>
      <c r="C928" s="188"/>
      <c r="D928" s="188"/>
      <c r="E928" s="189" t="s">
        <v>21</v>
      </c>
      <c r="F928" s="285" t="s">
        <v>211</v>
      </c>
      <c r="G928" s="286"/>
      <c r="H928" s="286"/>
      <c r="I928" s="286"/>
      <c r="J928" s="188"/>
      <c r="K928" s="190">
        <v>216.32499999999999</v>
      </c>
      <c r="L928" s="188"/>
      <c r="M928" s="188"/>
      <c r="N928" s="188"/>
      <c r="O928" s="188"/>
      <c r="P928" s="188"/>
      <c r="Q928" s="188"/>
      <c r="R928" s="191"/>
      <c r="T928" s="192"/>
      <c r="U928" s="188"/>
      <c r="V928" s="188"/>
      <c r="W928" s="188"/>
      <c r="X928" s="188"/>
      <c r="Y928" s="188"/>
      <c r="Z928" s="188"/>
      <c r="AA928" s="193"/>
      <c r="AT928" s="194" t="s">
        <v>204</v>
      </c>
      <c r="AU928" s="194" t="s">
        <v>112</v>
      </c>
      <c r="AV928" s="12" t="s">
        <v>197</v>
      </c>
      <c r="AW928" s="12" t="s">
        <v>42</v>
      </c>
      <c r="AX928" s="12" t="s">
        <v>23</v>
      </c>
      <c r="AY928" s="194" t="s">
        <v>149</v>
      </c>
    </row>
    <row r="929" spans="2:65" s="1" customFormat="1" ht="22.5" customHeight="1" x14ac:dyDescent="0.3">
      <c r="B929" s="33"/>
      <c r="C929" s="195" t="s">
        <v>1189</v>
      </c>
      <c r="D929" s="195" t="s">
        <v>356</v>
      </c>
      <c r="E929" s="196" t="s">
        <v>1190</v>
      </c>
      <c r="F929" s="288" t="s">
        <v>1191</v>
      </c>
      <c r="G929" s="289"/>
      <c r="H929" s="289"/>
      <c r="I929" s="289"/>
      <c r="J929" s="197" t="s">
        <v>274</v>
      </c>
      <c r="K929" s="198">
        <v>237.958</v>
      </c>
      <c r="L929" s="290">
        <v>0</v>
      </c>
      <c r="M929" s="289"/>
      <c r="N929" s="291">
        <f>ROUND(L929*K929,2)</f>
        <v>0</v>
      </c>
      <c r="O929" s="254"/>
      <c r="P929" s="254"/>
      <c r="Q929" s="254"/>
      <c r="R929" s="35"/>
      <c r="T929" s="168" t="s">
        <v>21</v>
      </c>
      <c r="U929" s="42" t="s">
        <v>50</v>
      </c>
      <c r="V929" s="34"/>
      <c r="W929" s="169">
        <f>V929*K929</f>
        <v>0</v>
      </c>
      <c r="X929" s="169">
        <v>2.0999999999999999E-3</v>
      </c>
      <c r="Y929" s="169">
        <f>X929*K929</f>
        <v>0.49971179999999998</v>
      </c>
      <c r="Z929" s="169">
        <v>0</v>
      </c>
      <c r="AA929" s="170">
        <f>Z929*K929</f>
        <v>0</v>
      </c>
      <c r="AR929" s="16" t="s">
        <v>384</v>
      </c>
      <c r="AT929" s="16" t="s">
        <v>356</v>
      </c>
      <c r="AU929" s="16" t="s">
        <v>112</v>
      </c>
      <c r="AY929" s="16" t="s">
        <v>149</v>
      </c>
      <c r="BE929" s="108">
        <f>IF(U929="základní",N929,0)</f>
        <v>0</v>
      </c>
      <c r="BF929" s="108">
        <f>IF(U929="snížená",N929,0)</f>
        <v>0</v>
      </c>
      <c r="BG929" s="108">
        <f>IF(U929="zákl. přenesená",N929,0)</f>
        <v>0</v>
      </c>
      <c r="BH929" s="108">
        <f>IF(U929="sníž. přenesená",N929,0)</f>
        <v>0</v>
      </c>
      <c r="BI929" s="108">
        <f>IF(U929="nulová",N929,0)</f>
        <v>0</v>
      </c>
      <c r="BJ929" s="16" t="s">
        <v>23</v>
      </c>
      <c r="BK929" s="108">
        <f>ROUND(L929*K929,2)</f>
        <v>0</v>
      </c>
      <c r="BL929" s="16" t="s">
        <v>294</v>
      </c>
      <c r="BM929" s="16" t="s">
        <v>1192</v>
      </c>
    </row>
    <row r="930" spans="2:65" s="11" customFormat="1" ht="22.5" customHeight="1" x14ac:dyDescent="0.3">
      <c r="B930" s="179"/>
      <c r="C930" s="180"/>
      <c r="D930" s="180"/>
      <c r="E930" s="181" t="s">
        <v>21</v>
      </c>
      <c r="F930" s="292" t="s">
        <v>1193</v>
      </c>
      <c r="G930" s="282"/>
      <c r="H930" s="282"/>
      <c r="I930" s="282"/>
      <c r="J930" s="180"/>
      <c r="K930" s="182">
        <v>237.958</v>
      </c>
      <c r="L930" s="180"/>
      <c r="M930" s="180"/>
      <c r="N930" s="180"/>
      <c r="O930" s="180"/>
      <c r="P930" s="180"/>
      <c r="Q930" s="180"/>
      <c r="R930" s="183"/>
      <c r="T930" s="184"/>
      <c r="U930" s="180"/>
      <c r="V930" s="180"/>
      <c r="W930" s="180"/>
      <c r="X930" s="180"/>
      <c r="Y930" s="180"/>
      <c r="Z930" s="180"/>
      <c r="AA930" s="185"/>
      <c r="AT930" s="186" t="s">
        <v>204</v>
      </c>
      <c r="AU930" s="186" t="s">
        <v>112</v>
      </c>
      <c r="AV930" s="11" t="s">
        <v>112</v>
      </c>
      <c r="AW930" s="11" t="s">
        <v>42</v>
      </c>
      <c r="AX930" s="11" t="s">
        <v>85</v>
      </c>
      <c r="AY930" s="186" t="s">
        <v>149</v>
      </c>
    </row>
    <row r="931" spans="2:65" s="12" customFormat="1" ht="22.5" customHeight="1" x14ac:dyDescent="0.3">
      <c r="B931" s="187"/>
      <c r="C931" s="188"/>
      <c r="D931" s="188"/>
      <c r="E931" s="189" t="s">
        <v>21</v>
      </c>
      <c r="F931" s="285" t="s">
        <v>211</v>
      </c>
      <c r="G931" s="286"/>
      <c r="H931" s="286"/>
      <c r="I931" s="286"/>
      <c r="J931" s="188"/>
      <c r="K931" s="190">
        <v>237.958</v>
      </c>
      <c r="L931" s="188"/>
      <c r="M931" s="188"/>
      <c r="N931" s="188"/>
      <c r="O931" s="188"/>
      <c r="P931" s="188"/>
      <c r="Q931" s="188"/>
      <c r="R931" s="191"/>
      <c r="T931" s="192"/>
      <c r="U931" s="188"/>
      <c r="V931" s="188"/>
      <c r="W931" s="188"/>
      <c r="X931" s="188"/>
      <c r="Y931" s="188"/>
      <c r="Z931" s="188"/>
      <c r="AA931" s="193"/>
      <c r="AT931" s="194" t="s">
        <v>204</v>
      </c>
      <c r="AU931" s="194" t="s">
        <v>112</v>
      </c>
      <c r="AV931" s="12" t="s">
        <v>197</v>
      </c>
      <c r="AW931" s="12" t="s">
        <v>42</v>
      </c>
      <c r="AX931" s="12" t="s">
        <v>23</v>
      </c>
      <c r="AY931" s="194" t="s">
        <v>149</v>
      </c>
    </row>
    <row r="932" spans="2:65" s="1" customFormat="1" ht="22.5" customHeight="1" x14ac:dyDescent="0.3">
      <c r="B932" s="33"/>
      <c r="C932" s="195" t="s">
        <v>1194</v>
      </c>
      <c r="D932" s="195" t="s">
        <v>356</v>
      </c>
      <c r="E932" s="196" t="s">
        <v>1195</v>
      </c>
      <c r="F932" s="288" t="s">
        <v>1196</v>
      </c>
      <c r="G932" s="289"/>
      <c r="H932" s="289"/>
      <c r="I932" s="289"/>
      <c r="J932" s="197" t="s">
        <v>274</v>
      </c>
      <c r="K932" s="198">
        <v>237.958</v>
      </c>
      <c r="L932" s="290">
        <v>0</v>
      </c>
      <c r="M932" s="289"/>
      <c r="N932" s="291">
        <f>ROUND(L932*K932,2)</f>
        <v>0</v>
      </c>
      <c r="O932" s="254"/>
      <c r="P932" s="254"/>
      <c r="Q932" s="254"/>
      <c r="R932" s="35"/>
      <c r="T932" s="168" t="s">
        <v>21</v>
      </c>
      <c r="U932" s="42" t="s">
        <v>50</v>
      </c>
      <c r="V932" s="34"/>
      <c r="W932" s="169">
        <f>V932*K932</f>
        <v>0</v>
      </c>
      <c r="X932" s="169">
        <v>6.3E-3</v>
      </c>
      <c r="Y932" s="169">
        <f>X932*K932</f>
        <v>1.4991353999999999</v>
      </c>
      <c r="Z932" s="169">
        <v>0</v>
      </c>
      <c r="AA932" s="170">
        <f>Z932*K932</f>
        <v>0</v>
      </c>
      <c r="AR932" s="16" t="s">
        <v>384</v>
      </c>
      <c r="AT932" s="16" t="s">
        <v>356</v>
      </c>
      <c r="AU932" s="16" t="s">
        <v>112</v>
      </c>
      <c r="AY932" s="16" t="s">
        <v>149</v>
      </c>
      <c r="BE932" s="108">
        <f>IF(U932="základní",N932,0)</f>
        <v>0</v>
      </c>
      <c r="BF932" s="108">
        <f>IF(U932="snížená",N932,0)</f>
        <v>0</v>
      </c>
      <c r="BG932" s="108">
        <f>IF(U932="zákl. přenesená",N932,0)</f>
        <v>0</v>
      </c>
      <c r="BH932" s="108">
        <f>IF(U932="sníž. přenesená",N932,0)</f>
        <v>0</v>
      </c>
      <c r="BI932" s="108">
        <f>IF(U932="nulová",N932,0)</f>
        <v>0</v>
      </c>
      <c r="BJ932" s="16" t="s">
        <v>23</v>
      </c>
      <c r="BK932" s="108">
        <f>ROUND(L932*K932,2)</f>
        <v>0</v>
      </c>
      <c r="BL932" s="16" t="s">
        <v>294</v>
      </c>
      <c r="BM932" s="16" t="s">
        <v>1197</v>
      </c>
    </row>
    <row r="933" spans="2:65" s="11" customFormat="1" ht="22.5" customHeight="1" x14ac:dyDescent="0.3">
      <c r="B933" s="179"/>
      <c r="C933" s="180"/>
      <c r="D933" s="180"/>
      <c r="E933" s="181" t="s">
        <v>21</v>
      </c>
      <c r="F933" s="292" t="s">
        <v>1193</v>
      </c>
      <c r="G933" s="282"/>
      <c r="H933" s="282"/>
      <c r="I933" s="282"/>
      <c r="J933" s="180"/>
      <c r="K933" s="182">
        <v>237.958</v>
      </c>
      <c r="L933" s="180"/>
      <c r="M933" s="180"/>
      <c r="N933" s="180"/>
      <c r="O933" s="180"/>
      <c r="P933" s="180"/>
      <c r="Q933" s="180"/>
      <c r="R933" s="183"/>
      <c r="T933" s="184"/>
      <c r="U933" s="180"/>
      <c r="V933" s="180"/>
      <c r="W933" s="180"/>
      <c r="X933" s="180"/>
      <c r="Y933" s="180"/>
      <c r="Z933" s="180"/>
      <c r="AA933" s="185"/>
      <c r="AT933" s="186" t="s">
        <v>204</v>
      </c>
      <c r="AU933" s="186" t="s">
        <v>112</v>
      </c>
      <c r="AV933" s="11" t="s">
        <v>112</v>
      </c>
      <c r="AW933" s="11" t="s">
        <v>42</v>
      </c>
      <c r="AX933" s="11" t="s">
        <v>85</v>
      </c>
      <c r="AY933" s="186" t="s">
        <v>149</v>
      </c>
    </row>
    <row r="934" spans="2:65" s="12" customFormat="1" ht="22.5" customHeight="1" x14ac:dyDescent="0.3">
      <c r="B934" s="187"/>
      <c r="C934" s="188"/>
      <c r="D934" s="188"/>
      <c r="E934" s="189" t="s">
        <v>21</v>
      </c>
      <c r="F934" s="285" t="s">
        <v>211</v>
      </c>
      <c r="G934" s="286"/>
      <c r="H934" s="286"/>
      <c r="I934" s="286"/>
      <c r="J934" s="188"/>
      <c r="K934" s="190">
        <v>237.958</v>
      </c>
      <c r="L934" s="188"/>
      <c r="M934" s="188"/>
      <c r="N934" s="188"/>
      <c r="O934" s="188"/>
      <c r="P934" s="188"/>
      <c r="Q934" s="188"/>
      <c r="R934" s="191"/>
      <c r="T934" s="192"/>
      <c r="U934" s="188"/>
      <c r="V934" s="188"/>
      <c r="W934" s="188"/>
      <c r="X934" s="188"/>
      <c r="Y934" s="188"/>
      <c r="Z934" s="188"/>
      <c r="AA934" s="193"/>
      <c r="AT934" s="194" t="s">
        <v>204</v>
      </c>
      <c r="AU934" s="194" t="s">
        <v>112</v>
      </c>
      <c r="AV934" s="12" t="s">
        <v>197</v>
      </c>
      <c r="AW934" s="12" t="s">
        <v>42</v>
      </c>
      <c r="AX934" s="12" t="s">
        <v>23</v>
      </c>
      <c r="AY934" s="194" t="s">
        <v>149</v>
      </c>
    </row>
    <row r="935" spans="2:65" s="1" customFormat="1" ht="31.5" customHeight="1" x14ac:dyDescent="0.3">
      <c r="B935" s="33"/>
      <c r="C935" s="164" t="s">
        <v>1198</v>
      </c>
      <c r="D935" s="164" t="s">
        <v>150</v>
      </c>
      <c r="E935" s="165" t="s">
        <v>1199</v>
      </c>
      <c r="F935" s="253" t="s">
        <v>1200</v>
      </c>
      <c r="G935" s="254"/>
      <c r="H935" s="254"/>
      <c r="I935" s="254"/>
      <c r="J935" s="166" t="s">
        <v>274</v>
      </c>
      <c r="K935" s="167">
        <v>388.02</v>
      </c>
      <c r="L935" s="255">
        <v>0</v>
      </c>
      <c r="M935" s="254"/>
      <c r="N935" s="256">
        <f>ROUND(L935*K935,2)</f>
        <v>0</v>
      </c>
      <c r="O935" s="254"/>
      <c r="P935" s="254"/>
      <c r="Q935" s="254"/>
      <c r="R935" s="35"/>
      <c r="T935" s="168" t="s">
        <v>21</v>
      </c>
      <c r="U935" s="42" t="s">
        <v>50</v>
      </c>
      <c r="V935" s="34"/>
      <c r="W935" s="169">
        <f>V935*K935</f>
        <v>0</v>
      </c>
      <c r="X935" s="169">
        <v>0</v>
      </c>
      <c r="Y935" s="169">
        <f>X935*K935</f>
        <v>0</v>
      </c>
      <c r="Z935" s="169">
        <v>0</v>
      </c>
      <c r="AA935" s="170">
        <f>Z935*K935</f>
        <v>0</v>
      </c>
      <c r="AR935" s="16" t="s">
        <v>294</v>
      </c>
      <c r="AT935" s="16" t="s">
        <v>150</v>
      </c>
      <c r="AU935" s="16" t="s">
        <v>112</v>
      </c>
      <c r="AY935" s="16" t="s">
        <v>149</v>
      </c>
      <c r="BE935" s="108">
        <f>IF(U935="základní",N935,0)</f>
        <v>0</v>
      </c>
      <c r="BF935" s="108">
        <f>IF(U935="snížená",N935,0)</f>
        <v>0</v>
      </c>
      <c r="BG935" s="108">
        <f>IF(U935="zákl. přenesená",N935,0)</f>
        <v>0</v>
      </c>
      <c r="BH935" s="108">
        <f>IF(U935="sníž. přenesená",N935,0)</f>
        <v>0</v>
      </c>
      <c r="BI935" s="108">
        <f>IF(U935="nulová",N935,0)</f>
        <v>0</v>
      </c>
      <c r="BJ935" s="16" t="s">
        <v>23</v>
      </c>
      <c r="BK935" s="108">
        <f>ROUND(L935*K935,2)</f>
        <v>0</v>
      </c>
      <c r="BL935" s="16" t="s">
        <v>294</v>
      </c>
      <c r="BM935" s="16" t="s">
        <v>1201</v>
      </c>
    </row>
    <row r="936" spans="2:65" s="11" customFormat="1" ht="22.5" customHeight="1" x14ac:dyDescent="0.3">
      <c r="B936" s="179"/>
      <c r="C936" s="180"/>
      <c r="D936" s="180"/>
      <c r="E936" s="181" t="s">
        <v>21</v>
      </c>
      <c r="F936" s="292" t="s">
        <v>954</v>
      </c>
      <c r="G936" s="282"/>
      <c r="H936" s="282"/>
      <c r="I936" s="282"/>
      <c r="J936" s="180"/>
      <c r="K936" s="182">
        <v>388.02</v>
      </c>
      <c r="L936" s="180"/>
      <c r="M936" s="180"/>
      <c r="N936" s="180"/>
      <c r="O936" s="180"/>
      <c r="P936" s="180"/>
      <c r="Q936" s="180"/>
      <c r="R936" s="183"/>
      <c r="T936" s="184"/>
      <c r="U936" s="180"/>
      <c r="V936" s="180"/>
      <c r="W936" s="180"/>
      <c r="X936" s="180"/>
      <c r="Y936" s="180"/>
      <c r="Z936" s="180"/>
      <c r="AA936" s="185"/>
      <c r="AT936" s="186" t="s">
        <v>204</v>
      </c>
      <c r="AU936" s="186" t="s">
        <v>112</v>
      </c>
      <c r="AV936" s="11" t="s">
        <v>112</v>
      </c>
      <c r="AW936" s="11" t="s">
        <v>42</v>
      </c>
      <c r="AX936" s="11" t="s">
        <v>85</v>
      </c>
      <c r="AY936" s="186" t="s">
        <v>149</v>
      </c>
    </row>
    <row r="937" spans="2:65" s="12" customFormat="1" ht="22.5" customHeight="1" x14ac:dyDescent="0.3">
      <c r="B937" s="187"/>
      <c r="C937" s="188"/>
      <c r="D937" s="188"/>
      <c r="E937" s="189" t="s">
        <v>21</v>
      </c>
      <c r="F937" s="285" t="s">
        <v>211</v>
      </c>
      <c r="G937" s="286"/>
      <c r="H937" s="286"/>
      <c r="I937" s="286"/>
      <c r="J937" s="188"/>
      <c r="K937" s="190">
        <v>388.02</v>
      </c>
      <c r="L937" s="188"/>
      <c r="M937" s="188"/>
      <c r="N937" s="188"/>
      <c r="O937" s="188"/>
      <c r="P937" s="188"/>
      <c r="Q937" s="188"/>
      <c r="R937" s="191"/>
      <c r="T937" s="192"/>
      <c r="U937" s="188"/>
      <c r="V937" s="188"/>
      <c r="W937" s="188"/>
      <c r="X937" s="188"/>
      <c r="Y937" s="188"/>
      <c r="Z937" s="188"/>
      <c r="AA937" s="193"/>
      <c r="AT937" s="194" t="s">
        <v>204</v>
      </c>
      <c r="AU937" s="194" t="s">
        <v>112</v>
      </c>
      <c r="AV937" s="12" t="s">
        <v>197</v>
      </c>
      <c r="AW937" s="12" t="s">
        <v>42</v>
      </c>
      <c r="AX937" s="12" t="s">
        <v>23</v>
      </c>
      <c r="AY937" s="194" t="s">
        <v>149</v>
      </c>
    </row>
    <row r="938" spans="2:65" s="1" customFormat="1" ht="31.5" customHeight="1" x14ac:dyDescent="0.3">
      <c r="B938" s="33"/>
      <c r="C938" s="195" t="s">
        <v>1202</v>
      </c>
      <c r="D938" s="195" t="s">
        <v>356</v>
      </c>
      <c r="E938" s="196" t="s">
        <v>1203</v>
      </c>
      <c r="F938" s="288" t="s">
        <v>1204</v>
      </c>
      <c r="G938" s="289"/>
      <c r="H938" s="289"/>
      <c r="I938" s="289"/>
      <c r="J938" s="197" t="s">
        <v>274</v>
      </c>
      <c r="K938" s="198">
        <v>119.22799999999999</v>
      </c>
      <c r="L938" s="290">
        <v>0</v>
      </c>
      <c r="M938" s="289"/>
      <c r="N938" s="291">
        <f>ROUND(L938*K938,2)</f>
        <v>0</v>
      </c>
      <c r="O938" s="254"/>
      <c r="P938" s="254"/>
      <c r="Q938" s="254"/>
      <c r="R938" s="35"/>
      <c r="T938" s="168" t="s">
        <v>21</v>
      </c>
      <c r="U938" s="42" t="s">
        <v>50</v>
      </c>
      <c r="V938" s="34"/>
      <c r="W938" s="169">
        <f>V938*K938</f>
        <v>0</v>
      </c>
      <c r="X938" s="169">
        <v>2.5000000000000001E-3</v>
      </c>
      <c r="Y938" s="169">
        <f>X938*K938</f>
        <v>0.29807</v>
      </c>
      <c r="Z938" s="169">
        <v>0</v>
      </c>
      <c r="AA938" s="170">
        <f>Z938*K938</f>
        <v>0</v>
      </c>
      <c r="AR938" s="16" t="s">
        <v>384</v>
      </c>
      <c r="AT938" s="16" t="s">
        <v>356</v>
      </c>
      <c r="AU938" s="16" t="s">
        <v>112</v>
      </c>
      <c r="AY938" s="16" t="s">
        <v>149</v>
      </c>
      <c r="BE938" s="108">
        <f>IF(U938="základní",N938,0)</f>
        <v>0</v>
      </c>
      <c r="BF938" s="108">
        <f>IF(U938="snížená",N938,0)</f>
        <v>0</v>
      </c>
      <c r="BG938" s="108">
        <f>IF(U938="zákl. přenesená",N938,0)</f>
        <v>0</v>
      </c>
      <c r="BH938" s="108">
        <f>IF(U938="sníž. přenesená",N938,0)</f>
        <v>0</v>
      </c>
      <c r="BI938" s="108">
        <f>IF(U938="nulová",N938,0)</f>
        <v>0</v>
      </c>
      <c r="BJ938" s="16" t="s">
        <v>23</v>
      </c>
      <c r="BK938" s="108">
        <f>ROUND(L938*K938,2)</f>
        <v>0</v>
      </c>
      <c r="BL938" s="16" t="s">
        <v>294</v>
      </c>
      <c r="BM938" s="16" t="s">
        <v>1205</v>
      </c>
    </row>
    <row r="939" spans="2:65" s="1" customFormat="1" ht="22.5" customHeight="1" x14ac:dyDescent="0.3">
      <c r="B939" s="33"/>
      <c r="C939" s="34"/>
      <c r="D939" s="34"/>
      <c r="E939" s="34"/>
      <c r="F939" s="293" t="s">
        <v>1206</v>
      </c>
      <c r="G939" s="210"/>
      <c r="H939" s="210"/>
      <c r="I939" s="210"/>
      <c r="J939" s="34"/>
      <c r="K939" s="34"/>
      <c r="L939" s="34"/>
      <c r="M939" s="34"/>
      <c r="N939" s="34"/>
      <c r="O939" s="34"/>
      <c r="P939" s="34"/>
      <c r="Q939" s="34"/>
      <c r="R939" s="35"/>
      <c r="T939" s="76"/>
      <c r="U939" s="34"/>
      <c r="V939" s="34"/>
      <c r="W939" s="34"/>
      <c r="X939" s="34"/>
      <c r="Y939" s="34"/>
      <c r="Z939" s="34"/>
      <c r="AA939" s="77"/>
      <c r="AT939" s="16" t="s">
        <v>361</v>
      </c>
      <c r="AU939" s="16" t="s">
        <v>112</v>
      </c>
    </row>
    <row r="940" spans="2:65" s="11" customFormat="1" ht="22.5" customHeight="1" x14ac:dyDescent="0.3">
      <c r="B940" s="179"/>
      <c r="C940" s="180"/>
      <c r="D940" s="180"/>
      <c r="E940" s="181" t="s">
        <v>21</v>
      </c>
      <c r="F940" s="281" t="s">
        <v>1207</v>
      </c>
      <c r="G940" s="282"/>
      <c r="H940" s="282"/>
      <c r="I940" s="282"/>
      <c r="J940" s="180"/>
      <c r="K940" s="182">
        <v>119.22799999999999</v>
      </c>
      <c r="L940" s="180"/>
      <c r="M940" s="180"/>
      <c r="N940" s="180"/>
      <c r="O940" s="180"/>
      <c r="P940" s="180"/>
      <c r="Q940" s="180"/>
      <c r="R940" s="183"/>
      <c r="T940" s="184"/>
      <c r="U940" s="180"/>
      <c r="V940" s="180"/>
      <c r="W940" s="180"/>
      <c r="X940" s="180"/>
      <c r="Y940" s="180"/>
      <c r="Z940" s="180"/>
      <c r="AA940" s="185"/>
      <c r="AT940" s="186" t="s">
        <v>204</v>
      </c>
      <c r="AU940" s="186" t="s">
        <v>112</v>
      </c>
      <c r="AV940" s="11" t="s">
        <v>112</v>
      </c>
      <c r="AW940" s="11" t="s">
        <v>42</v>
      </c>
      <c r="AX940" s="11" t="s">
        <v>85</v>
      </c>
      <c r="AY940" s="186" t="s">
        <v>149</v>
      </c>
    </row>
    <row r="941" spans="2:65" s="12" customFormat="1" ht="22.5" customHeight="1" x14ac:dyDescent="0.3">
      <c r="B941" s="187"/>
      <c r="C941" s="188"/>
      <c r="D941" s="188"/>
      <c r="E941" s="189" t="s">
        <v>21</v>
      </c>
      <c r="F941" s="285" t="s">
        <v>211</v>
      </c>
      <c r="G941" s="286"/>
      <c r="H941" s="286"/>
      <c r="I941" s="286"/>
      <c r="J941" s="188"/>
      <c r="K941" s="190">
        <v>119.22799999999999</v>
      </c>
      <c r="L941" s="188"/>
      <c r="M941" s="188"/>
      <c r="N941" s="188"/>
      <c r="O941" s="188"/>
      <c r="P941" s="188"/>
      <c r="Q941" s="188"/>
      <c r="R941" s="191"/>
      <c r="T941" s="192"/>
      <c r="U941" s="188"/>
      <c r="V941" s="188"/>
      <c r="W941" s="188"/>
      <c r="X941" s="188"/>
      <c r="Y941" s="188"/>
      <c r="Z941" s="188"/>
      <c r="AA941" s="193"/>
      <c r="AT941" s="194" t="s">
        <v>204</v>
      </c>
      <c r="AU941" s="194" t="s">
        <v>112</v>
      </c>
      <c r="AV941" s="12" t="s">
        <v>197</v>
      </c>
      <c r="AW941" s="12" t="s">
        <v>42</v>
      </c>
      <c r="AX941" s="12" t="s">
        <v>23</v>
      </c>
      <c r="AY941" s="194" t="s">
        <v>149</v>
      </c>
    </row>
    <row r="942" spans="2:65" s="1" customFormat="1" ht="31.5" customHeight="1" x14ac:dyDescent="0.3">
      <c r="B942" s="33"/>
      <c r="C942" s="195" t="s">
        <v>1208</v>
      </c>
      <c r="D942" s="195" t="s">
        <v>356</v>
      </c>
      <c r="E942" s="196" t="s">
        <v>1209</v>
      </c>
      <c r="F942" s="288" t="s">
        <v>1210</v>
      </c>
      <c r="G942" s="289"/>
      <c r="H942" s="289"/>
      <c r="I942" s="289"/>
      <c r="J942" s="197" t="s">
        <v>274</v>
      </c>
      <c r="K942" s="198">
        <v>276.553</v>
      </c>
      <c r="L942" s="290">
        <v>0</v>
      </c>
      <c r="M942" s="289"/>
      <c r="N942" s="291">
        <f>ROUND(L942*K942,2)</f>
        <v>0</v>
      </c>
      <c r="O942" s="254"/>
      <c r="P942" s="254"/>
      <c r="Q942" s="254"/>
      <c r="R942" s="35"/>
      <c r="T942" s="168" t="s">
        <v>21</v>
      </c>
      <c r="U942" s="42" t="s">
        <v>50</v>
      </c>
      <c r="V942" s="34"/>
      <c r="W942" s="169">
        <f>V942*K942</f>
        <v>0</v>
      </c>
      <c r="X942" s="169">
        <v>5.0000000000000001E-4</v>
      </c>
      <c r="Y942" s="169">
        <f>X942*K942</f>
        <v>0.1382765</v>
      </c>
      <c r="Z942" s="169">
        <v>0</v>
      </c>
      <c r="AA942" s="170">
        <f>Z942*K942</f>
        <v>0</v>
      </c>
      <c r="AR942" s="16" t="s">
        <v>384</v>
      </c>
      <c r="AT942" s="16" t="s">
        <v>356</v>
      </c>
      <c r="AU942" s="16" t="s">
        <v>112</v>
      </c>
      <c r="AY942" s="16" t="s">
        <v>149</v>
      </c>
      <c r="BE942" s="108">
        <f>IF(U942="základní",N942,0)</f>
        <v>0</v>
      </c>
      <c r="BF942" s="108">
        <f>IF(U942="snížená",N942,0)</f>
        <v>0</v>
      </c>
      <c r="BG942" s="108">
        <f>IF(U942="zákl. přenesená",N942,0)</f>
        <v>0</v>
      </c>
      <c r="BH942" s="108">
        <f>IF(U942="sníž. přenesená",N942,0)</f>
        <v>0</v>
      </c>
      <c r="BI942" s="108">
        <f>IF(U942="nulová",N942,0)</f>
        <v>0</v>
      </c>
      <c r="BJ942" s="16" t="s">
        <v>23</v>
      </c>
      <c r="BK942" s="108">
        <f>ROUND(L942*K942,2)</f>
        <v>0</v>
      </c>
      <c r="BL942" s="16" t="s">
        <v>294</v>
      </c>
      <c r="BM942" s="16" t="s">
        <v>1211</v>
      </c>
    </row>
    <row r="943" spans="2:65" s="1" customFormat="1" ht="22.5" customHeight="1" x14ac:dyDescent="0.3">
      <c r="B943" s="33"/>
      <c r="C943" s="34"/>
      <c r="D943" s="34"/>
      <c r="E943" s="34"/>
      <c r="F943" s="293" t="s">
        <v>1206</v>
      </c>
      <c r="G943" s="210"/>
      <c r="H943" s="210"/>
      <c r="I943" s="210"/>
      <c r="J943" s="34"/>
      <c r="K943" s="34"/>
      <c r="L943" s="34"/>
      <c r="M943" s="34"/>
      <c r="N943" s="34"/>
      <c r="O943" s="34"/>
      <c r="P943" s="34"/>
      <c r="Q943" s="34"/>
      <c r="R943" s="35"/>
      <c r="T943" s="76"/>
      <c r="U943" s="34"/>
      <c r="V943" s="34"/>
      <c r="W943" s="34"/>
      <c r="X943" s="34"/>
      <c r="Y943" s="34"/>
      <c r="Z943" s="34"/>
      <c r="AA943" s="77"/>
      <c r="AT943" s="16" t="s">
        <v>361</v>
      </c>
      <c r="AU943" s="16" t="s">
        <v>112</v>
      </c>
    </row>
    <row r="944" spans="2:65" s="11" customFormat="1" ht="22.5" customHeight="1" x14ac:dyDescent="0.3">
      <c r="B944" s="179"/>
      <c r="C944" s="180"/>
      <c r="D944" s="180"/>
      <c r="E944" s="181" t="s">
        <v>21</v>
      </c>
      <c r="F944" s="281" t="s">
        <v>1212</v>
      </c>
      <c r="G944" s="282"/>
      <c r="H944" s="282"/>
      <c r="I944" s="282"/>
      <c r="J944" s="180"/>
      <c r="K944" s="182">
        <v>276.553</v>
      </c>
      <c r="L944" s="180"/>
      <c r="M944" s="180"/>
      <c r="N944" s="180"/>
      <c r="O944" s="180"/>
      <c r="P944" s="180"/>
      <c r="Q944" s="180"/>
      <c r="R944" s="183"/>
      <c r="T944" s="184"/>
      <c r="U944" s="180"/>
      <c r="V944" s="180"/>
      <c r="W944" s="180"/>
      <c r="X944" s="180"/>
      <c r="Y944" s="180"/>
      <c r="Z944" s="180"/>
      <c r="AA944" s="185"/>
      <c r="AT944" s="186" t="s">
        <v>204</v>
      </c>
      <c r="AU944" s="186" t="s">
        <v>112</v>
      </c>
      <c r="AV944" s="11" t="s">
        <v>112</v>
      </c>
      <c r="AW944" s="11" t="s">
        <v>42</v>
      </c>
      <c r="AX944" s="11" t="s">
        <v>85</v>
      </c>
      <c r="AY944" s="186" t="s">
        <v>149</v>
      </c>
    </row>
    <row r="945" spans="2:65" s="12" customFormat="1" ht="22.5" customHeight="1" x14ac:dyDescent="0.3">
      <c r="B945" s="187"/>
      <c r="C945" s="188"/>
      <c r="D945" s="188"/>
      <c r="E945" s="189" t="s">
        <v>21</v>
      </c>
      <c r="F945" s="285" t="s">
        <v>211</v>
      </c>
      <c r="G945" s="286"/>
      <c r="H945" s="286"/>
      <c r="I945" s="286"/>
      <c r="J945" s="188"/>
      <c r="K945" s="190">
        <v>276.553</v>
      </c>
      <c r="L945" s="188"/>
      <c r="M945" s="188"/>
      <c r="N945" s="188"/>
      <c r="O945" s="188"/>
      <c r="P945" s="188"/>
      <c r="Q945" s="188"/>
      <c r="R945" s="191"/>
      <c r="T945" s="192"/>
      <c r="U945" s="188"/>
      <c r="V945" s="188"/>
      <c r="W945" s="188"/>
      <c r="X945" s="188"/>
      <c r="Y945" s="188"/>
      <c r="Z945" s="188"/>
      <c r="AA945" s="193"/>
      <c r="AT945" s="194" t="s">
        <v>204</v>
      </c>
      <c r="AU945" s="194" t="s">
        <v>112</v>
      </c>
      <c r="AV945" s="12" t="s">
        <v>197</v>
      </c>
      <c r="AW945" s="12" t="s">
        <v>42</v>
      </c>
      <c r="AX945" s="12" t="s">
        <v>23</v>
      </c>
      <c r="AY945" s="194" t="s">
        <v>149</v>
      </c>
    </row>
    <row r="946" spans="2:65" s="1" customFormat="1" ht="31.5" customHeight="1" x14ac:dyDescent="0.3">
      <c r="B946" s="33"/>
      <c r="C946" s="164" t="s">
        <v>1213</v>
      </c>
      <c r="D946" s="164" t="s">
        <v>150</v>
      </c>
      <c r="E946" s="165" t="s">
        <v>1214</v>
      </c>
      <c r="F946" s="253" t="s">
        <v>1215</v>
      </c>
      <c r="G946" s="254"/>
      <c r="H946" s="254"/>
      <c r="I946" s="254"/>
      <c r="J946" s="166" t="s">
        <v>274</v>
      </c>
      <c r="K946" s="167">
        <v>216.32499999999999</v>
      </c>
      <c r="L946" s="255">
        <v>0</v>
      </c>
      <c r="M946" s="254"/>
      <c r="N946" s="256">
        <f>ROUND(L946*K946,2)</f>
        <v>0</v>
      </c>
      <c r="O946" s="254"/>
      <c r="P946" s="254"/>
      <c r="Q946" s="254"/>
      <c r="R946" s="35"/>
      <c r="T946" s="168" t="s">
        <v>21</v>
      </c>
      <c r="U946" s="42" t="s">
        <v>50</v>
      </c>
      <c r="V946" s="34"/>
      <c r="W946" s="169">
        <f>V946*K946</f>
        <v>0</v>
      </c>
      <c r="X946" s="169">
        <v>4.0000000000000003E-5</v>
      </c>
      <c r="Y946" s="169">
        <f>X946*K946</f>
        <v>8.653000000000001E-3</v>
      </c>
      <c r="Z946" s="169">
        <v>0</v>
      </c>
      <c r="AA946" s="170">
        <f>Z946*K946</f>
        <v>0</v>
      </c>
      <c r="AR946" s="16" t="s">
        <v>294</v>
      </c>
      <c r="AT946" s="16" t="s">
        <v>150</v>
      </c>
      <c r="AU946" s="16" t="s">
        <v>112</v>
      </c>
      <c r="AY946" s="16" t="s">
        <v>149</v>
      </c>
      <c r="BE946" s="108">
        <f>IF(U946="základní",N946,0)</f>
        <v>0</v>
      </c>
      <c r="BF946" s="108">
        <f>IF(U946="snížená",N946,0)</f>
        <v>0</v>
      </c>
      <c r="BG946" s="108">
        <f>IF(U946="zákl. přenesená",N946,0)</f>
        <v>0</v>
      </c>
      <c r="BH946" s="108">
        <f>IF(U946="sníž. přenesená",N946,0)</f>
        <v>0</v>
      </c>
      <c r="BI946" s="108">
        <f>IF(U946="nulová",N946,0)</f>
        <v>0</v>
      </c>
      <c r="BJ946" s="16" t="s">
        <v>23</v>
      </c>
      <c r="BK946" s="108">
        <f>ROUND(L946*K946,2)</f>
        <v>0</v>
      </c>
      <c r="BL946" s="16" t="s">
        <v>294</v>
      </c>
      <c r="BM946" s="16" t="s">
        <v>1216</v>
      </c>
    </row>
    <row r="947" spans="2:65" s="11" customFormat="1" ht="22.5" customHeight="1" x14ac:dyDescent="0.3">
      <c r="B947" s="179"/>
      <c r="C947" s="180"/>
      <c r="D947" s="180"/>
      <c r="E947" s="181" t="s">
        <v>21</v>
      </c>
      <c r="F947" s="292" t="s">
        <v>1179</v>
      </c>
      <c r="G947" s="282"/>
      <c r="H947" s="282"/>
      <c r="I947" s="282"/>
      <c r="J947" s="180"/>
      <c r="K947" s="182">
        <v>114.625</v>
      </c>
      <c r="L947" s="180"/>
      <c r="M947" s="180"/>
      <c r="N947" s="180"/>
      <c r="O947" s="180"/>
      <c r="P947" s="180"/>
      <c r="Q947" s="180"/>
      <c r="R947" s="183"/>
      <c r="T947" s="184"/>
      <c r="U947" s="180"/>
      <c r="V947" s="180"/>
      <c r="W947" s="180"/>
      <c r="X947" s="180"/>
      <c r="Y947" s="180"/>
      <c r="Z947" s="180"/>
      <c r="AA947" s="185"/>
      <c r="AT947" s="186" t="s">
        <v>204</v>
      </c>
      <c r="AU947" s="186" t="s">
        <v>112</v>
      </c>
      <c r="AV947" s="11" t="s">
        <v>112</v>
      </c>
      <c r="AW947" s="11" t="s">
        <v>42</v>
      </c>
      <c r="AX947" s="11" t="s">
        <v>85</v>
      </c>
      <c r="AY947" s="186" t="s">
        <v>149</v>
      </c>
    </row>
    <row r="948" spans="2:65" s="11" customFormat="1" ht="22.5" customHeight="1" x14ac:dyDescent="0.3">
      <c r="B948" s="179"/>
      <c r="C948" s="180"/>
      <c r="D948" s="180"/>
      <c r="E948" s="181" t="s">
        <v>21</v>
      </c>
      <c r="F948" s="281" t="s">
        <v>1180</v>
      </c>
      <c r="G948" s="282"/>
      <c r="H948" s="282"/>
      <c r="I948" s="282"/>
      <c r="J948" s="180"/>
      <c r="K948" s="182">
        <v>24</v>
      </c>
      <c r="L948" s="180"/>
      <c r="M948" s="180"/>
      <c r="N948" s="180"/>
      <c r="O948" s="180"/>
      <c r="P948" s="180"/>
      <c r="Q948" s="180"/>
      <c r="R948" s="183"/>
      <c r="T948" s="184"/>
      <c r="U948" s="180"/>
      <c r="V948" s="180"/>
      <c r="W948" s="180"/>
      <c r="X948" s="180"/>
      <c r="Y948" s="180"/>
      <c r="Z948" s="180"/>
      <c r="AA948" s="185"/>
      <c r="AT948" s="186" t="s">
        <v>204</v>
      </c>
      <c r="AU948" s="186" t="s">
        <v>112</v>
      </c>
      <c r="AV948" s="11" t="s">
        <v>112</v>
      </c>
      <c r="AW948" s="11" t="s">
        <v>42</v>
      </c>
      <c r="AX948" s="11" t="s">
        <v>85</v>
      </c>
      <c r="AY948" s="186" t="s">
        <v>149</v>
      </c>
    </row>
    <row r="949" spans="2:65" s="11" customFormat="1" ht="22.5" customHeight="1" x14ac:dyDescent="0.3">
      <c r="B949" s="179"/>
      <c r="C949" s="180"/>
      <c r="D949" s="180"/>
      <c r="E949" s="181" t="s">
        <v>21</v>
      </c>
      <c r="F949" s="281" t="s">
        <v>1181</v>
      </c>
      <c r="G949" s="282"/>
      <c r="H949" s="282"/>
      <c r="I949" s="282"/>
      <c r="J949" s="180"/>
      <c r="K949" s="182">
        <v>28.2</v>
      </c>
      <c r="L949" s="180"/>
      <c r="M949" s="180"/>
      <c r="N949" s="180"/>
      <c r="O949" s="180"/>
      <c r="P949" s="180"/>
      <c r="Q949" s="180"/>
      <c r="R949" s="183"/>
      <c r="T949" s="184"/>
      <c r="U949" s="180"/>
      <c r="V949" s="180"/>
      <c r="W949" s="180"/>
      <c r="X949" s="180"/>
      <c r="Y949" s="180"/>
      <c r="Z949" s="180"/>
      <c r="AA949" s="185"/>
      <c r="AT949" s="186" t="s">
        <v>204</v>
      </c>
      <c r="AU949" s="186" t="s">
        <v>112</v>
      </c>
      <c r="AV949" s="11" t="s">
        <v>112</v>
      </c>
      <c r="AW949" s="11" t="s">
        <v>42</v>
      </c>
      <c r="AX949" s="11" t="s">
        <v>85</v>
      </c>
      <c r="AY949" s="186" t="s">
        <v>149</v>
      </c>
    </row>
    <row r="950" spans="2:65" s="11" customFormat="1" ht="22.5" customHeight="1" x14ac:dyDescent="0.3">
      <c r="B950" s="179"/>
      <c r="C950" s="180"/>
      <c r="D950" s="180"/>
      <c r="E950" s="181" t="s">
        <v>21</v>
      </c>
      <c r="F950" s="281" t="s">
        <v>1182</v>
      </c>
      <c r="G950" s="282"/>
      <c r="H950" s="282"/>
      <c r="I950" s="282"/>
      <c r="J950" s="180"/>
      <c r="K950" s="182">
        <v>44.7</v>
      </c>
      <c r="L950" s="180"/>
      <c r="M950" s="180"/>
      <c r="N950" s="180"/>
      <c r="O950" s="180"/>
      <c r="P950" s="180"/>
      <c r="Q950" s="180"/>
      <c r="R950" s="183"/>
      <c r="T950" s="184"/>
      <c r="U950" s="180"/>
      <c r="V950" s="180"/>
      <c r="W950" s="180"/>
      <c r="X950" s="180"/>
      <c r="Y950" s="180"/>
      <c r="Z950" s="180"/>
      <c r="AA950" s="185"/>
      <c r="AT950" s="186" t="s">
        <v>204</v>
      </c>
      <c r="AU950" s="186" t="s">
        <v>112</v>
      </c>
      <c r="AV950" s="11" t="s">
        <v>112</v>
      </c>
      <c r="AW950" s="11" t="s">
        <v>42</v>
      </c>
      <c r="AX950" s="11" t="s">
        <v>85</v>
      </c>
      <c r="AY950" s="186" t="s">
        <v>149</v>
      </c>
    </row>
    <row r="951" spans="2:65" s="10" customFormat="1" ht="22.5" customHeight="1" x14ac:dyDescent="0.3">
      <c r="B951" s="171"/>
      <c r="C951" s="172"/>
      <c r="D951" s="172"/>
      <c r="E951" s="173" t="s">
        <v>21</v>
      </c>
      <c r="F951" s="283" t="s">
        <v>1183</v>
      </c>
      <c r="G951" s="284"/>
      <c r="H951" s="284"/>
      <c r="I951" s="284"/>
      <c r="J951" s="172"/>
      <c r="K951" s="174" t="s">
        <v>21</v>
      </c>
      <c r="L951" s="172"/>
      <c r="M951" s="172"/>
      <c r="N951" s="172"/>
      <c r="O951" s="172"/>
      <c r="P951" s="172"/>
      <c r="Q951" s="172"/>
      <c r="R951" s="175"/>
      <c r="T951" s="176"/>
      <c r="U951" s="172"/>
      <c r="V951" s="172"/>
      <c r="W951" s="172"/>
      <c r="X951" s="172"/>
      <c r="Y951" s="172"/>
      <c r="Z951" s="172"/>
      <c r="AA951" s="177"/>
      <c r="AT951" s="178" t="s">
        <v>204</v>
      </c>
      <c r="AU951" s="178" t="s">
        <v>112</v>
      </c>
      <c r="AV951" s="10" t="s">
        <v>23</v>
      </c>
      <c r="AW951" s="10" t="s">
        <v>42</v>
      </c>
      <c r="AX951" s="10" t="s">
        <v>85</v>
      </c>
      <c r="AY951" s="178" t="s">
        <v>149</v>
      </c>
    </row>
    <row r="952" spans="2:65" s="11" customFormat="1" ht="22.5" customHeight="1" x14ac:dyDescent="0.3">
      <c r="B952" s="179"/>
      <c r="C952" s="180"/>
      <c r="D952" s="180"/>
      <c r="E952" s="181" t="s">
        <v>21</v>
      </c>
      <c r="F952" s="281" t="s">
        <v>1184</v>
      </c>
      <c r="G952" s="282"/>
      <c r="H952" s="282"/>
      <c r="I952" s="282"/>
      <c r="J952" s="180"/>
      <c r="K952" s="182">
        <v>4.8</v>
      </c>
      <c r="L952" s="180"/>
      <c r="M952" s="180"/>
      <c r="N952" s="180"/>
      <c r="O952" s="180"/>
      <c r="P952" s="180"/>
      <c r="Q952" s="180"/>
      <c r="R952" s="183"/>
      <c r="T952" s="184"/>
      <c r="U952" s="180"/>
      <c r="V952" s="180"/>
      <c r="W952" s="180"/>
      <c r="X952" s="180"/>
      <c r="Y952" s="180"/>
      <c r="Z952" s="180"/>
      <c r="AA952" s="185"/>
      <c r="AT952" s="186" t="s">
        <v>204</v>
      </c>
      <c r="AU952" s="186" t="s">
        <v>112</v>
      </c>
      <c r="AV952" s="11" t="s">
        <v>112</v>
      </c>
      <c r="AW952" s="11" t="s">
        <v>42</v>
      </c>
      <c r="AX952" s="11" t="s">
        <v>85</v>
      </c>
      <c r="AY952" s="186" t="s">
        <v>149</v>
      </c>
    </row>
    <row r="953" spans="2:65" s="12" customFormat="1" ht="22.5" customHeight="1" x14ac:dyDescent="0.3">
      <c r="B953" s="187"/>
      <c r="C953" s="188"/>
      <c r="D953" s="188"/>
      <c r="E953" s="189" t="s">
        <v>21</v>
      </c>
      <c r="F953" s="285" t="s">
        <v>211</v>
      </c>
      <c r="G953" s="286"/>
      <c r="H953" s="286"/>
      <c r="I953" s="286"/>
      <c r="J953" s="188"/>
      <c r="K953" s="190">
        <v>216.32499999999999</v>
      </c>
      <c r="L953" s="188"/>
      <c r="M953" s="188"/>
      <c r="N953" s="188"/>
      <c r="O953" s="188"/>
      <c r="P953" s="188"/>
      <c r="Q953" s="188"/>
      <c r="R953" s="191"/>
      <c r="T953" s="192"/>
      <c r="U953" s="188"/>
      <c r="V953" s="188"/>
      <c r="W953" s="188"/>
      <c r="X953" s="188"/>
      <c r="Y953" s="188"/>
      <c r="Z953" s="188"/>
      <c r="AA953" s="193"/>
      <c r="AT953" s="194" t="s">
        <v>204</v>
      </c>
      <c r="AU953" s="194" t="s">
        <v>112</v>
      </c>
      <c r="AV953" s="12" t="s">
        <v>197</v>
      </c>
      <c r="AW953" s="12" t="s">
        <v>42</v>
      </c>
      <c r="AX953" s="12" t="s">
        <v>23</v>
      </c>
      <c r="AY953" s="194" t="s">
        <v>149</v>
      </c>
    </row>
    <row r="954" spans="2:65" s="1" customFormat="1" ht="22.5" customHeight="1" x14ac:dyDescent="0.3">
      <c r="B954" s="33"/>
      <c r="C954" s="195" t="s">
        <v>1217</v>
      </c>
      <c r="D954" s="195" t="s">
        <v>356</v>
      </c>
      <c r="E954" s="196" t="s">
        <v>1218</v>
      </c>
      <c r="F954" s="288" t="s">
        <v>1219</v>
      </c>
      <c r="G954" s="289"/>
      <c r="H954" s="289"/>
      <c r="I954" s="289"/>
      <c r="J954" s="197" t="s">
        <v>274</v>
      </c>
      <c r="K954" s="198">
        <v>237.958</v>
      </c>
      <c r="L954" s="290">
        <v>0</v>
      </c>
      <c r="M954" s="289"/>
      <c r="N954" s="291">
        <f>ROUND(L954*K954,2)</f>
        <v>0</v>
      </c>
      <c r="O954" s="254"/>
      <c r="P954" s="254"/>
      <c r="Q954" s="254"/>
      <c r="R954" s="35"/>
      <c r="T954" s="168" t="s">
        <v>21</v>
      </c>
      <c r="U954" s="42" t="s">
        <v>50</v>
      </c>
      <c r="V954" s="34"/>
      <c r="W954" s="169">
        <f>V954*K954</f>
        <v>0</v>
      </c>
      <c r="X954" s="169">
        <v>1.3999999999999999E-4</v>
      </c>
      <c r="Y954" s="169">
        <f>X954*K954</f>
        <v>3.3314119999999996E-2</v>
      </c>
      <c r="Z954" s="169">
        <v>0</v>
      </c>
      <c r="AA954" s="170">
        <f>Z954*K954</f>
        <v>0</v>
      </c>
      <c r="AR954" s="16" t="s">
        <v>384</v>
      </c>
      <c r="AT954" s="16" t="s">
        <v>356</v>
      </c>
      <c r="AU954" s="16" t="s">
        <v>112</v>
      </c>
      <c r="AY954" s="16" t="s">
        <v>149</v>
      </c>
      <c r="BE954" s="108">
        <f>IF(U954="základní",N954,0)</f>
        <v>0</v>
      </c>
      <c r="BF954" s="108">
        <f>IF(U954="snížená",N954,0)</f>
        <v>0</v>
      </c>
      <c r="BG954" s="108">
        <f>IF(U954="zákl. přenesená",N954,0)</f>
        <v>0</v>
      </c>
      <c r="BH954" s="108">
        <f>IF(U954="sníž. přenesená",N954,0)</f>
        <v>0</v>
      </c>
      <c r="BI954" s="108">
        <f>IF(U954="nulová",N954,0)</f>
        <v>0</v>
      </c>
      <c r="BJ954" s="16" t="s">
        <v>23</v>
      </c>
      <c r="BK954" s="108">
        <f>ROUND(L954*K954,2)</f>
        <v>0</v>
      </c>
      <c r="BL954" s="16" t="s">
        <v>294</v>
      </c>
      <c r="BM954" s="16" t="s">
        <v>1220</v>
      </c>
    </row>
    <row r="955" spans="2:65" s="1" customFormat="1" ht="31.5" customHeight="1" x14ac:dyDescent="0.3">
      <c r="B955" s="33"/>
      <c r="C955" s="164" t="s">
        <v>1221</v>
      </c>
      <c r="D955" s="164" t="s">
        <v>150</v>
      </c>
      <c r="E955" s="165" t="s">
        <v>1222</v>
      </c>
      <c r="F955" s="253" t="s">
        <v>1223</v>
      </c>
      <c r="G955" s="254"/>
      <c r="H955" s="254"/>
      <c r="I955" s="254"/>
      <c r="J955" s="166" t="s">
        <v>1173</v>
      </c>
      <c r="K955" s="199">
        <v>0</v>
      </c>
      <c r="L955" s="255">
        <v>0</v>
      </c>
      <c r="M955" s="254"/>
      <c r="N955" s="256">
        <f>ROUND(L955*K955,2)</f>
        <v>0</v>
      </c>
      <c r="O955" s="254"/>
      <c r="P955" s="254"/>
      <c r="Q955" s="254"/>
      <c r="R955" s="35"/>
      <c r="T955" s="168" t="s">
        <v>21</v>
      </c>
      <c r="U955" s="42" t="s">
        <v>50</v>
      </c>
      <c r="V955" s="34"/>
      <c r="W955" s="169">
        <f>V955*K955</f>
        <v>0</v>
      </c>
      <c r="X955" s="169">
        <v>0</v>
      </c>
      <c r="Y955" s="169">
        <f>X955*K955</f>
        <v>0</v>
      </c>
      <c r="Z955" s="169">
        <v>0</v>
      </c>
      <c r="AA955" s="170">
        <f>Z955*K955</f>
        <v>0</v>
      </c>
      <c r="AR955" s="16" t="s">
        <v>294</v>
      </c>
      <c r="AT955" s="16" t="s">
        <v>150</v>
      </c>
      <c r="AU955" s="16" t="s">
        <v>112</v>
      </c>
      <c r="AY955" s="16" t="s">
        <v>149</v>
      </c>
      <c r="BE955" s="108">
        <f>IF(U955="základní",N955,0)</f>
        <v>0</v>
      </c>
      <c r="BF955" s="108">
        <f>IF(U955="snížená",N955,0)</f>
        <v>0</v>
      </c>
      <c r="BG955" s="108">
        <f>IF(U955="zákl. přenesená",N955,0)</f>
        <v>0</v>
      </c>
      <c r="BH955" s="108">
        <f>IF(U955="sníž. přenesená",N955,0)</f>
        <v>0</v>
      </c>
      <c r="BI955" s="108">
        <f>IF(U955="nulová",N955,0)</f>
        <v>0</v>
      </c>
      <c r="BJ955" s="16" t="s">
        <v>23</v>
      </c>
      <c r="BK955" s="108">
        <f>ROUND(L955*K955,2)</f>
        <v>0</v>
      </c>
      <c r="BL955" s="16" t="s">
        <v>294</v>
      </c>
      <c r="BM955" s="16" t="s">
        <v>1224</v>
      </c>
    </row>
    <row r="956" spans="2:65" s="9" customFormat="1" ht="29.85" customHeight="1" x14ac:dyDescent="0.35">
      <c r="B956" s="153"/>
      <c r="C956" s="154"/>
      <c r="D956" s="163" t="s">
        <v>178</v>
      </c>
      <c r="E956" s="163"/>
      <c r="F956" s="163"/>
      <c r="G956" s="163"/>
      <c r="H956" s="163"/>
      <c r="I956" s="163"/>
      <c r="J956" s="163"/>
      <c r="K956" s="163"/>
      <c r="L956" s="163"/>
      <c r="M956" s="163"/>
      <c r="N956" s="263">
        <f>BK956</f>
        <v>0</v>
      </c>
      <c r="O956" s="264"/>
      <c r="P956" s="264"/>
      <c r="Q956" s="264"/>
      <c r="R956" s="156"/>
      <c r="T956" s="157"/>
      <c r="U956" s="154"/>
      <c r="V956" s="154"/>
      <c r="W956" s="158">
        <f>W957</f>
        <v>0</v>
      </c>
      <c r="X956" s="154"/>
      <c r="Y956" s="158">
        <f>Y957</f>
        <v>0</v>
      </c>
      <c r="Z956" s="154"/>
      <c r="AA956" s="159">
        <f>AA957</f>
        <v>0</v>
      </c>
      <c r="AR956" s="160" t="s">
        <v>112</v>
      </c>
      <c r="AT956" s="161" t="s">
        <v>84</v>
      </c>
      <c r="AU956" s="161" t="s">
        <v>23</v>
      </c>
      <c r="AY956" s="160" t="s">
        <v>149</v>
      </c>
      <c r="BK956" s="162">
        <f>BK957</f>
        <v>0</v>
      </c>
    </row>
    <row r="957" spans="2:65" s="1" customFormat="1" ht="31.5" customHeight="1" x14ac:dyDescent="0.3">
      <c r="B957" s="33"/>
      <c r="C957" s="164" t="s">
        <v>1225</v>
      </c>
      <c r="D957" s="164" t="s">
        <v>150</v>
      </c>
      <c r="E957" s="165" t="s">
        <v>1226</v>
      </c>
      <c r="F957" s="253" t="s">
        <v>1227</v>
      </c>
      <c r="G957" s="254"/>
      <c r="H957" s="254"/>
      <c r="I957" s="254"/>
      <c r="J957" s="166" t="s">
        <v>153</v>
      </c>
      <c r="K957" s="167">
        <v>1</v>
      </c>
      <c r="L957" s="255">
        <v>0</v>
      </c>
      <c r="M957" s="254"/>
      <c r="N957" s="256">
        <f>ROUND(L957*K957,2)</f>
        <v>0</v>
      </c>
      <c r="O957" s="254"/>
      <c r="P957" s="254"/>
      <c r="Q957" s="254"/>
      <c r="R957" s="35"/>
      <c r="T957" s="168" t="s">
        <v>21</v>
      </c>
      <c r="U957" s="42" t="s">
        <v>50</v>
      </c>
      <c r="V957" s="34"/>
      <c r="W957" s="169">
        <f>V957*K957</f>
        <v>0</v>
      </c>
      <c r="X957" s="169">
        <v>0</v>
      </c>
      <c r="Y957" s="169">
        <f>X957*K957</f>
        <v>0</v>
      </c>
      <c r="Z957" s="169">
        <v>0</v>
      </c>
      <c r="AA957" s="170">
        <f>Z957*K957</f>
        <v>0</v>
      </c>
      <c r="AR957" s="16" t="s">
        <v>294</v>
      </c>
      <c r="AT957" s="16" t="s">
        <v>150</v>
      </c>
      <c r="AU957" s="16" t="s">
        <v>112</v>
      </c>
      <c r="AY957" s="16" t="s">
        <v>149</v>
      </c>
      <c r="BE957" s="108">
        <f>IF(U957="základní",N957,0)</f>
        <v>0</v>
      </c>
      <c r="BF957" s="108">
        <f>IF(U957="snížená",N957,0)</f>
        <v>0</v>
      </c>
      <c r="BG957" s="108">
        <f>IF(U957="zákl. přenesená",N957,0)</f>
        <v>0</v>
      </c>
      <c r="BH957" s="108">
        <f>IF(U957="sníž. přenesená",N957,0)</f>
        <v>0</v>
      </c>
      <c r="BI957" s="108">
        <f>IF(U957="nulová",N957,0)</f>
        <v>0</v>
      </c>
      <c r="BJ957" s="16" t="s">
        <v>23</v>
      </c>
      <c r="BK957" s="108">
        <f>ROUND(L957*K957,2)</f>
        <v>0</v>
      </c>
      <c r="BL957" s="16" t="s">
        <v>294</v>
      </c>
      <c r="BM957" s="16" t="s">
        <v>1228</v>
      </c>
    </row>
    <row r="958" spans="2:65" s="9" customFormat="1" ht="29.85" customHeight="1" x14ac:dyDescent="0.35">
      <c r="B958" s="153"/>
      <c r="C958" s="154"/>
      <c r="D958" s="163" t="s">
        <v>179</v>
      </c>
      <c r="E958" s="163"/>
      <c r="F958" s="163"/>
      <c r="G958" s="163"/>
      <c r="H958" s="163"/>
      <c r="I958" s="163"/>
      <c r="J958" s="163"/>
      <c r="K958" s="163"/>
      <c r="L958" s="163"/>
      <c r="M958" s="163"/>
      <c r="N958" s="263">
        <f>BK958</f>
        <v>0</v>
      </c>
      <c r="O958" s="264"/>
      <c r="P958" s="264"/>
      <c r="Q958" s="264"/>
      <c r="R958" s="156"/>
      <c r="T958" s="157"/>
      <c r="U958" s="154"/>
      <c r="V958" s="154"/>
      <c r="W958" s="158">
        <f>SUM(W959:W960)</f>
        <v>0</v>
      </c>
      <c r="X958" s="154"/>
      <c r="Y958" s="158">
        <f>SUM(Y959:Y960)</f>
        <v>0</v>
      </c>
      <c r="Z958" s="154"/>
      <c r="AA958" s="159">
        <f>SUM(AA959:AA960)</f>
        <v>0</v>
      </c>
      <c r="AR958" s="160" t="s">
        <v>112</v>
      </c>
      <c r="AT958" s="161" t="s">
        <v>84</v>
      </c>
      <c r="AU958" s="161" t="s">
        <v>23</v>
      </c>
      <c r="AY958" s="160" t="s">
        <v>149</v>
      </c>
      <c r="BK958" s="162">
        <f>SUM(BK959:BK960)</f>
        <v>0</v>
      </c>
    </row>
    <row r="959" spans="2:65" s="1" customFormat="1" ht="31.5" customHeight="1" x14ac:dyDescent="0.3">
      <c r="B959" s="33"/>
      <c r="C959" s="164" t="s">
        <v>1229</v>
      </c>
      <c r="D959" s="164" t="s">
        <v>150</v>
      </c>
      <c r="E959" s="165" t="s">
        <v>1230</v>
      </c>
      <c r="F959" s="253" t="s">
        <v>1231</v>
      </c>
      <c r="G959" s="254"/>
      <c r="H959" s="254"/>
      <c r="I959" s="254"/>
      <c r="J959" s="166" t="s">
        <v>153</v>
      </c>
      <c r="K959" s="167">
        <v>1</v>
      </c>
      <c r="L959" s="255">
        <v>0</v>
      </c>
      <c r="M959" s="254"/>
      <c r="N959" s="256">
        <f>ROUND(L959*K959,2)</f>
        <v>0</v>
      </c>
      <c r="O959" s="254"/>
      <c r="P959" s="254"/>
      <c r="Q959" s="254"/>
      <c r="R959" s="35"/>
      <c r="T959" s="168" t="s">
        <v>21</v>
      </c>
      <c r="U959" s="42" t="s">
        <v>50</v>
      </c>
      <c r="V959" s="34"/>
      <c r="W959" s="169">
        <f>V959*K959</f>
        <v>0</v>
      </c>
      <c r="X959" s="169">
        <v>0</v>
      </c>
      <c r="Y959" s="169">
        <f>X959*K959</f>
        <v>0</v>
      </c>
      <c r="Z959" s="169">
        <v>0</v>
      </c>
      <c r="AA959" s="170">
        <f>Z959*K959</f>
        <v>0</v>
      </c>
      <c r="AR959" s="16" t="s">
        <v>294</v>
      </c>
      <c r="AT959" s="16" t="s">
        <v>150</v>
      </c>
      <c r="AU959" s="16" t="s">
        <v>112</v>
      </c>
      <c r="AY959" s="16" t="s">
        <v>149</v>
      </c>
      <c r="BE959" s="108">
        <f>IF(U959="základní",N959,0)</f>
        <v>0</v>
      </c>
      <c r="BF959" s="108">
        <f>IF(U959="snížená",N959,0)</f>
        <v>0</v>
      </c>
      <c r="BG959" s="108">
        <f>IF(U959="zákl. přenesená",N959,0)</f>
        <v>0</v>
      </c>
      <c r="BH959" s="108">
        <f>IF(U959="sníž. přenesená",N959,0)</f>
        <v>0</v>
      </c>
      <c r="BI959" s="108">
        <f>IF(U959="nulová",N959,0)</f>
        <v>0</v>
      </c>
      <c r="BJ959" s="16" t="s">
        <v>23</v>
      </c>
      <c r="BK959" s="108">
        <f>ROUND(L959*K959,2)</f>
        <v>0</v>
      </c>
      <c r="BL959" s="16" t="s">
        <v>294</v>
      </c>
      <c r="BM959" s="16" t="s">
        <v>1232</v>
      </c>
    </row>
    <row r="960" spans="2:65" s="1" customFormat="1" ht="22.5" customHeight="1" x14ac:dyDescent="0.3">
      <c r="B960" s="33"/>
      <c r="C960" s="164" t="s">
        <v>1233</v>
      </c>
      <c r="D960" s="164" t="s">
        <v>150</v>
      </c>
      <c r="E960" s="165" t="s">
        <v>1234</v>
      </c>
      <c r="F960" s="253" t="s">
        <v>1235</v>
      </c>
      <c r="G960" s="254"/>
      <c r="H960" s="254"/>
      <c r="I960" s="254"/>
      <c r="J960" s="166" t="s">
        <v>153</v>
      </c>
      <c r="K960" s="167">
        <v>1</v>
      </c>
      <c r="L960" s="255">
        <v>0</v>
      </c>
      <c r="M960" s="254"/>
      <c r="N960" s="256">
        <f>ROUND(L960*K960,2)</f>
        <v>0</v>
      </c>
      <c r="O960" s="254"/>
      <c r="P960" s="254"/>
      <c r="Q960" s="254"/>
      <c r="R960" s="35"/>
      <c r="T960" s="168" t="s">
        <v>21</v>
      </c>
      <c r="U960" s="42" t="s">
        <v>50</v>
      </c>
      <c r="V960" s="34"/>
      <c r="W960" s="169">
        <f>V960*K960</f>
        <v>0</v>
      </c>
      <c r="X960" s="169">
        <v>0</v>
      </c>
      <c r="Y960" s="169">
        <f>X960*K960</f>
        <v>0</v>
      </c>
      <c r="Z960" s="169">
        <v>0</v>
      </c>
      <c r="AA960" s="170">
        <f>Z960*K960</f>
        <v>0</v>
      </c>
      <c r="AR960" s="16" t="s">
        <v>294</v>
      </c>
      <c r="AT960" s="16" t="s">
        <v>150</v>
      </c>
      <c r="AU960" s="16" t="s">
        <v>112</v>
      </c>
      <c r="AY960" s="16" t="s">
        <v>149</v>
      </c>
      <c r="BE960" s="108">
        <f>IF(U960="základní",N960,0)</f>
        <v>0</v>
      </c>
      <c r="BF960" s="108">
        <f>IF(U960="snížená",N960,0)</f>
        <v>0</v>
      </c>
      <c r="BG960" s="108">
        <f>IF(U960="zákl. přenesená",N960,0)</f>
        <v>0</v>
      </c>
      <c r="BH960" s="108">
        <f>IF(U960="sníž. přenesená",N960,0)</f>
        <v>0</v>
      </c>
      <c r="BI960" s="108">
        <f>IF(U960="nulová",N960,0)</f>
        <v>0</v>
      </c>
      <c r="BJ960" s="16" t="s">
        <v>23</v>
      </c>
      <c r="BK960" s="108">
        <f>ROUND(L960*K960,2)</f>
        <v>0</v>
      </c>
      <c r="BL960" s="16" t="s">
        <v>294</v>
      </c>
      <c r="BM960" s="16" t="s">
        <v>1236</v>
      </c>
    </row>
    <row r="961" spans="2:65" s="9" customFormat="1" ht="29.85" customHeight="1" x14ac:dyDescent="0.35">
      <c r="B961" s="153"/>
      <c r="C961" s="154"/>
      <c r="D961" s="163" t="s">
        <v>180</v>
      </c>
      <c r="E961" s="163"/>
      <c r="F961" s="163"/>
      <c r="G961" s="163"/>
      <c r="H961" s="163"/>
      <c r="I961" s="163"/>
      <c r="J961" s="163"/>
      <c r="K961" s="163"/>
      <c r="L961" s="163"/>
      <c r="M961" s="163"/>
      <c r="N961" s="263">
        <f>BK961</f>
        <v>0</v>
      </c>
      <c r="O961" s="264"/>
      <c r="P961" s="264"/>
      <c r="Q961" s="264"/>
      <c r="R961" s="156"/>
      <c r="T961" s="157"/>
      <c r="U961" s="154"/>
      <c r="V961" s="154"/>
      <c r="W961" s="158">
        <f>SUM(W962:W966)</f>
        <v>0</v>
      </c>
      <c r="X961" s="154"/>
      <c r="Y961" s="158">
        <f>SUM(Y962:Y966)</f>
        <v>0.12443399999999999</v>
      </c>
      <c r="Z961" s="154"/>
      <c r="AA961" s="159">
        <f>SUM(AA962:AA966)</f>
        <v>0</v>
      </c>
      <c r="AR961" s="160" t="s">
        <v>112</v>
      </c>
      <c r="AT961" s="161" t="s">
        <v>84</v>
      </c>
      <c r="AU961" s="161" t="s">
        <v>23</v>
      </c>
      <c r="AY961" s="160" t="s">
        <v>149</v>
      </c>
      <c r="BK961" s="162">
        <f>SUM(BK962:BK966)</f>
        <v>0</v>
      </c>
    </row>
    <row r="962" spans="2:65" s="1" customFormat="1" ht="31.5" customHeight="1" x14ac:dyDescent="0.3">
      <c r="B962" s="33"/>
      <c r="C962" s="164" t="s">
        <v>1237</v>
      </c>
      <c r="D962" s="164" t="s">
        <v>150</v>
      </c>
      <c r="E962" s="165" t="s">
        <v>1238</v>
      </c>
      <c r="F962" s="253" t="s">
        <v>1239</v>
      </c>
      <c r="G962" s="254"/>
      <c r="H962" s="254"/>
      <c r="I962" s="254"/>
      <c r="J962" s="166" t="s">
        <v>274</v>
      </c>
      <c r="K962" s="167">
        <v>1.24</v>
      </c>
      <c r="L962" s="255">
        <v>0</v>
      </c>
      <c r="M962" s="254"/>
      <c r="N962" s="256">
        <f>ROUND(L962*K962,2)</f>
        <v>0</v>
      </c>
      <c r="O962" s="254"/>
      <c r="P962" s="254"/>
      <c r="Q962" s="254"/>
      <c r="R962" s="35"/>
      <c r="T962" s="168" t="s">
        <v>21</v>
      </c>
      <c r="U962" s="42" t="s">
        <v>50</v>
      </c>
      <c r="V962" s="34"/>
      <c r="W962" s="169">
        <f>V962*K962</f>
        <v>0</v>
      </c>
      <c r="X962" s="169">
        <v>0.10034999999999999</v>
      </c>
      <c r="Y962" s="169">
        <f>X962*K962</f>
        <v>0.12443399999999999</v>
      </c>
      <c r="Z962" s="169">
        <v>0</v>
      </c>
      <c r="AA962" s="170">
        <f>Z962*K962</f>
        <v>0</v>
      </c>
      <c r="AR962" s="16" t="s">
        <v>294</v>
      </c>
      <c r="AT962" s="16" t="s">
        <v>150</v>
      </c>
      <c r="AU962" s="16" t="s">
        <v>112</v>
      </c>
      <c r="AY962" s="16" t="s">
        <v>149</v>
      </c>
      <c r="BE962" s="108">
        <f>IF(U962="základní",N962,0)</f>
        <v>0</v>
      </c>
      <c r="BF962" s="108">
        <f>IF(U962="snížená",N962,0)</f>
        <v>0</v>
      </c>
      <c r="BG962" s="108">
        <f>IF(U962="zákl. přenesená",N962,0)</f>
        <v>0</v>
      </c>
      <c r="BH962" s="108">
        <f>IF(U962="sníž. přenesená",N962,0)</f>
        <v>0</v>
      </c>
      <c r="BI962" s="108">
        <f>IF(U962="nulová",N962,0)</f>
        <v>0</v>
      </c>
      <c r="BJ962" s="16" t="s">
        <v>23</v>
      </c>
      <c r="BK962" s="108">
        <f>ROUND(L962*K962,2)</f>
        <v>0</v>
      </c>
      <c r="BL962" s="16" t="s">
        <v>294</v>
      </c>
      <c r="BM962" s="16" t="s">
        <v>1240</v>
      </c>
    </row>
    <row r="963" spans="2:65" s="11" customFormat="1" ht="22.5" customHeight="1" x14ac:dyDescent="0.3">
      <c r="B963" s="179"/>
      <c r="C963" s="180"/>
      <c r="D963" s="180"/>
      <c r="E963" s="181" t="s">
        <v>21</v>
      </c>
      <c r="F963" s="292" t="s">
        <v>1241</v>
      </c>
      <c r="G963" s="282"/>
      <c r="H963" s="282"/>
      <c r="I963" s="282"/>
      <c r="J963" s="180"/>
      <c r="K963" s="182">
        <v>0.6</v>
      </c>
      <c r="L963" s="180"/>
      <c r="M963" s="180"/>
      <c r="N963" s="180"/>
      <c r="O963" s="180"/>
      <c r="P963" s="180"/>
      <c r="Q963" s="180"/>
      <c r="R963" s="183"/>
      <c r="T963" s="184"/>
      <c r="U963" s="180"/>
      <c r="V963" s="180"/>
      <c r="W963" s="180"/>
      <c r="X963" s="180"/>
      <c r="Y963" s="180"/>
      <c r="Z963" s="180"/>
      <c r="AA963" s="185"/>
      <c r="AT963" s="186" t="s">
        <v>204</v>
      </c>
      <c r="AU963" s="186" t="s">
        <v>112</v>
      </c>
      <c r="AV963" s="11" t="s">
        <v>112</v>
      </c>
      <c r="AW963" s="11" t="s">
        <v>42</v>
      </c>
      <c r="AX963" s="11" t="s">
        <v>85</v>
      </c>
      <c r="AY963" s="186" t="s">
        <v>149</v>
      </c>
    </row>
    <row r="964" spans="2:65" s="11" customFormat="1" ht="22.5" customHeight="1" x14ac:dyDescent="0.3">
      <c r="B964" s="179"/>
      <c r="C964" s="180"/>
      <c r="D964" s="180"/>
      <c r="E964" s="181" t="s">
        <v>21</v>
      </c>
      <c r="F964" s="281" t="s">
        <v>1242</v>
      </c>
      <c r="G964" s="282"/>
      <c r="H964" s="282"/>
      <c r="I964" s="282"/>
      <c r="J964" s="180"/>
      <c r="K964" s="182">
        <v>0.64</v>
      </c>
      <c r="L964" s="180"/>
      <c r="M964" s="180"/>
      <c r="N964" s="180"/>
      <c r="O964" s="180"/>
      <c r="P964" s="180"/>
      <c r="Q964" s="180"/>
      <c r="R964" s="183"/>
      <c r="T964" s="184"/>
      <c r="U964" s="180"/>
      <c r="V964" s="180"/>
      <c r="W964" s="180"/>
      <c r="X964" s="180"/>
      <c r="Y964" s="180"/>
      <c r="Z964" s="180"/>
      <c r="AA964" s="185"/>
      <c r="AT964" s="186" t="s">
        <v>204</v>
      </c>
      <c r="AU964" s="186" t="s">
        <v>112</v>
      </c>
      <c r="AV964" s="11" t="s">
        <v>112</v>
      </c>
      <c r="AW964" s="11" t="s">
        <v>42</v>
      </c>
      <c r="AX964" s="11" t="s">
        <v>85</v>
      </c>
      <c r="AY964" s="186" t="s">
        <v>149</v>
      </c>
    </row>
    <row r="965" spans="2:65" s="12" customFormat="1" ht="22.5" customHeight="1" x14ac:dyDescent="0.3">
      <c r="B965" s="187"/>
      <c r="C965" s="188"/>
      <c r="D965" s="188"/>
      <c r="E965" s="189" t="s">
        <v>21</v>
      </c>
      <c r="F965" s="285" t="s">
        <v>211</v>
      </c>
      <c r="G965" s="286"/>
      <c r="H965" s="286"/>
      <c r="I965" s="286"/>
      <c r="J965" s="188"/>
      <c r="K965" s="190">
        <v>1.24</v>
      </c>
      <c r="L965" s="188"/>
      <c r="M965" s="188"/>
      <c r="N965" s="188"/>
      <c r="O965" s="188"/>
      <c r="P965" s="188"/>
      <c r="Q965" s="188"/>
      <c r="R965" s="191"/>
      <c r="T965" s="192"/>
      <c r="U965" s="188"/>
      <c r="V965" s="188"/>
      <c r="W965" s="188"/>
      <c r="X965" s="188"/>
      <c r="Y965" s="188"/>
      <c r="Z965" s="188"/>
      <c r="AA965" s="193"/>
      <c r="AT965" s="194" t="s">
        <v>204</v>
      </c>
      <c r="AU965" s="194" t="s">
        <v>112</v>
      </c>
      <c r="AV965" s="12" t="s">
        <v>197</v>
      </c>
      <c r="AW965" s="12" t="s">
        <v>42</v>
      </c>
      <c r="AX965" s="12" t="s">
        <v>23</v>
      </c>
      <c r="AY965" s="194" t="s">
        <v>149</v>
      </c>
    </row>
    <row r="966" spans="2:65" s="1" customFormat="1" ht="31.5" customHeight="1" x14ac:dyDescent="0.3">
      <c r="B966" s="33"/>
      <c r="C966" s="164" t="s">
        <v>1243</v>
      </c>
      <c r="D966" s="164" t="s">
        <v>150</v>
      </c>
      <c r="E966" s="165" t="s">
        <v>1244</v>
      </c>
      <c r="F966" s="253" t="s">
        <v>1245</v>
      </c>
      <c r="G966" s="254"/>
      <c r="H966" s="254"/>
      <c r="I966" s="254"/>
      <c r="J966" s="166" t="s">
        <v>230</v>
      </c>
      <c r="K966" s="167">
        <v>0.124</v>
      </c>
      <c r="L966" s="255">
        <v>0</v>
      </c>
      <c r="M966" s="254"/>
      <c r="N966" s="256">
        <f>ROUND(L966*K966,2)</f>
        <v>0</v>
      </c>
      <c r="O966" s="254"/>
      <c r="P966" s="254"/>
      <c r="Q966" s="254"/>
      <c r="R966" s="35"/>
      <c r="T966" s="168" t="s">
        <v>21</v>
      </c>
      <c r="U966" s="42" t="s">
        <v>50</v>
      </c>
      <c r="V966" s="34"/>
      <c r="W966" s="169">
        <f>V966*K966</f>
        <v>0</v>
      </c>
      <c r="X966" s="169">
        <v>0</v>
      </c>
      <c r="Y966" s="169">
        <f>X966*K966</f>
        <v>0</v>
      </c>
      <c r="Z966" s="169">
        <v>0</v>
      </c>
      <c r="AA966" s="170">
        <f>Z966*K966</f>
        <v>0</v>
      </c>
      <c r="AR966" s="16" t="s">
        <v>294</v>
      </c>
      <c r="AT966" s="16" t="s">
        <v>150</v>
      </c>
      <c r="AU966" s="16" t="s">
        <v>112</v>
      </c>
      <c r="AY966" s="16" t="s">
        <v>149</v>
      </c>
      <c r="BE966" s="108">
        <f>IF(U966="základní",N966,0)</f>
        <v>0</v>
      </c>
      <c r="BF966" s="108">
        <f>IF(U966="snížená",N966,0)</f>
        <v>0</v>
      </c>
      <c r="BG966" s="108">
        <f>IF(U966="zákl. přenesená",N966,0)</f>
        <v>0</v>
      </c>
      <c r="BH966" s="108">
        <f>IF(U966="sníž. přenesená",N966,0)</f>
        <v>0</v>
      </c>
      <c r="BI966" s="108">
        <f>IF(U966="nulová",N966,0)</f>
        <v>0</v>
      </c>
      <c r="BJ966" s="16" t="s">
        <v>23</v>
      </c>
      <c r="BK966" s="108">
        <f>ROUND(L966*K966,2)</f>
        <v>0</v>
      </c>
      <c r="BL966" s="16" t="s">
        <v>294</v>
      </c>
      <c r="BM966" s="16" t="s">
        <v>1246</v>
      </c>
    </row>
    <row r="967" spans="2:65" s="9" customFormat="1" ht="29.85" customHeight="1" x14ac:dyDescent="0.35">
      <c r="B967" s="153"/>
      <c r="C967" s="154"/>
      <c r="D967" s="163" t="s">
        <v>181</v>
      </c>
      <c r="E967" s="163"/>
      <c r="F967" s="163"/>
      <c r="G967" s="163"/>
      <c r="H967" s="163"/>
      <c r="I967" s="163"/>
      <c r="J967" s="163"/>
      <c r="K967" s="163"/>
      <c r="L967" s="163"/>
      <c r="M967" s="163"/>
      <c r="N967" s="263">
        <f>BK967</f>
        <v>0</v>
      </c>
      <c r="O967" s="264"/>
      <c r="P967" s="264"/>
      <c r="Q967" s="264"/>
      <c r="R967" s="156"/>
      <c r="T967" s="157"/>
      <c r="U967" s="154"/>
      <c r="V967" s="154"/>
      <c r="W967" s="158">
        <f>SUM(W968:W1033)</f>
        <v>0</v>
      </c>
      <c r="X967" s="154"/>
      <c r="Y967" s="158">
        <f>SUM(Y968:Y1033)</f>
        <v>13.761588509999999</v>
      </c>
      <c r="Z967" s="154"/>
      <c r="AA967" s="159">
        <f>SUM(AA968:AA1033)</f>
        <v>30.374919999999999</v>
      </c>
      <c r="AR967" s="160" t="s">
        <v>112</v>
      </c>
      <c r="AT967" s="161" t="s">
        <v>84</v>
      </c>
      <c r="AU967" s="161" t="s">
        <v>23</v>
      </c>
      <c r="AY967" s="160" t="s">
        <v>149</v>
      </c>
      <c r="BK967" s="162">
        <f>SUM(BK968:BK1033)</f>
        <v>0</v>
      </c>
    </row>
    <row r="968" spans="2:65" s="1" customFormat="1" ht="22.5" customHeight="1" x14ac:dyDescent="0.3">
      <c r="B968" s="33"/>
      <c r="C968" s="164" t="s">
        <v>1247</v>
      </c>
      <c r="D968" s="164" t="s">
        <v>150</v>
      </c>
      <c r="E968" s="165" t="s">
        <v>1248</v>
      </c>
      <c r="F968" s="253" t="s">
        <v>1249</v>
      </c>
      <c r="G968" s="254"/>
      <c r="H968" s="254"/>
      <c r="I968" s="254"/>
      <c r="J968" s="166" t="s">
        <v>201</v>
      </c>
      <c r="K968" s="167">
        <v>1.5840000000000001</v>
      </c>
      <c r="L968" s="255">
        <v>0</v>
      </c>
      <c r="M968" s="254"/>
      <c r="N968" s="256">
        <f>ROUND(L968*K968,2)</f>
        <v>0</v>
      </c>
      <c r="O968" s="254"/>
      <c r="P968" s="254"/>
      <c r="Q968" s="254"/>
      <c r="R968" s="35"/>
      <c r="T968" s="168" t="s">
        <v>21</v>
      </c>
      <c r="U968" s="42" t="s">
        <v>50</v>
      </c>
      <c r="V968" s="34"/>
      <c r="W968" s="169">
        <f>V968*K968</f>
        <v>0</v>
      </c>
      <c r="X968" s="169">
        <v>0</v>
      </c>
      <c r="Y968" s="169">
        <f>X968*K968</f>
        <v>0</v>
      </c>
      <c r="Z968" s="169">
        <v>0</v>
      </c>
      <c r="AA968" s="170">
        <f>Z968*K968</f>
        <v>0</v>
      </c>
      <c r="AR968" s="16" t="s">
        <v>294</v>
      </c>
      <c r="AT968" s="16" t="s">
        <v>150</v>
      </c>
      <c r="AU968" s="16" t="s">
        <v>112</v>
      </c>
      <c r="AY968" s="16" t="s">
        <v>149</v>
      </c>
      <c r="BE968" s="108">
        <f>IF(U968="základní",N968,0)</f>
        <v>0</v>
      </c>
      <c r="BF968" s="108">
        <f>IF(U968="snížená",N968,0)</f>
        <v>0</v>
      </c>
      <c r="BG968" s="108">
        <f>IF(U968="zákl. přenesená",N968,0)</f>
        <v>0</v>
      </c>
      <c r="BH968" s="108">
        <f>IF(U968="sníž. přenesená",N968,0)</f>
        <v>0</v>
      </c>
      <c r="BI968" s="108">
        <f>IF(U968="nulová",N968,0)</f>
        <v>0</v>
      </c>
      <c r="BJ968" s="16" t="s">
        <v>23</v>
      </c>
      <c r="BK968" s="108">
        <f>ROUND(L968*K968,2)</f>
        <v>0</v>
      </c>
      <c r="BL968" s="16" t="s">
        <v>294</v>
      </c>
      <c r="BM968" s="16" t="s">
        <v>1250</v>
      </c>
    </row>
    <row r="969" spans="2:65" s="11" customFormat="1" ht="22.5" customHeight="1" x14ac:dyDescent="0.3">
      <c r="B969" s="179"/>
      <c r="C969" s="180"/>
      <c r="D969" s="180"/>
      <c r="E969" s="181" t="s">
        <v>21</v>
      </c>
      <c r="F969" s="292" t="s">
        <v>1251</v>
      </c>
      <c r="G969" s="282"/>
      <c r="H969" s="282"/>
      <c r="I969" s="282"/>
      <c r="J969" s="180"/>
      <c r="K969" s="182">
        <v>1.5840000000000001</v>
      </c>
      <c r="L969" s="180"/>
      <c r="M969" s="180"/>
      <c r="N969" s="180"/>
      <c r="O969" s="180"/>
      <c r="P969" s="180"/>
      <c r="Q969" s="180"/>
      <c r="R969" s="183"/>
      <c r="T969" s="184"/>
      <c r="U969" s="180"/>
      <c r="V969" s="180"/>
      <c r="W969" s="180"/>
      <c r="X969" s="180"/>
      <c r="Y969" s="180"/>
      <c r="Z969" s="180"/>
      <c r="AA969" s="185"/>
      <c r="AT969" s="186" t="s">
        <v>204</v>
      </c>
      <c r="AU969" s="186" t="s">
        <v>112</v>
      </c>
      <c r="AV969" s="11" t="s">
        <v>112</v>
      </c>
      <c r="AW969" s="11" t="s">
        <v>42</v>
      </c>
      <c r="AX969" s="11" t="s">
        <v>85</v>
      </c>
      <c r="AY969" s="186" t="s">
        <v>149</v>
      </c>
    </row>
    <row r="970" spans="2:65" s="12" customFormat="1" ht="22.5" customHeight="1" x14ac:dyDescent="0.3">
      <c r="B970" s="187"/>
      <c r="C970" s="188"/>
      <c r="D970" s="188"/>
      <c r="E970" s="189" t="s">
        <v>21</v>
      </c>
      <c r="F970" s="285" t="s">
        <v>211</v>
      </c>
      <c r="G970" s="286"/>
      <c r="H970" s="286"/>
      <c r="I970" s="286"/>
      <c r="J970" s="188"/>
      <c r="K970" s="190">
        <v>1.5840000000000001</v>
      </c>
      <c r="L970" s="188"/>
      <c r="M970" s="188"/>
      <c r="N970" s="188"/>
      <c r="O970" s="188"/>
      <c r="P970" s="188"/>
      <c r="Q970" s="188"/>
      <c r="R970" s="191"/>
      <c r="T970" s="192"/>
      <c r="U970" s="188"/>
      <c r="V970" s="188"/>
      <c r="W970" s="188"/>
      <c r="X970" s="188"/>
      <c r="Y970" s="188"/>
      <c r="Z970" s="188"/>
      <c r="AA970" s="193"/>
      <c r="AT970" s="194" t="s">
        <v>204</v>
      </c>
      <c r="AU970" s="194" t="s">
        <v>112</v>
      </c>
      <c r="AV970" s="12" t="s">
        <v>197</v>
      </c>
      <c r="AW970" s="12" t="s">
        <v>42</v>
      </c>
      <c r="AX970" s="12" t="s">
        <v>23</v>
      </c>
      <c r="AY970" s="194" t="s">
        <v>149</v>
      </c>
    </row>
    <row r="971" spans="2:65" s="1" customFormat="1" ht="31.5" customHeight="1" x14ac:dyDescent="0.3">
      <c r="B971" s="33"/>
      <c r="C971" s="164" t="s">
        <v>1252</v>
      </c>
      <c r="D971" s="164" t="s">
        <v>150</v>
      </c>
      <c r="E971" s="165" t="s">
        <v>1253</v>
      </c>
      <c r="F971" s="253" t="s">
        <v>1254</v>
      </c>
      <c r="G971" s="254"/>
      <c r="H971" s="254"/>
      <c r="I971" s="254"/>
      <c r="J971" s="166" t="s">
        <v>201</v>
      </c>
      <c r="K971" s="167">
        <v>23.018999999999998</v>
      </c>
      <c r="L971" s="255">
        <v>0</v>
      </c>
      <c r="M971" s="254"/>
      <c r="N971" s="256">
        <f>ROUND(L971*K971,2)</f>
        <v>0</v>
      </c>
      <c r="O971" s="254"/>
      <c r="P971" s="254"/>
      <c r="Q971" s="254"/>
      <c r="R971" s="35"/>
      <c r="T971" s="168" t="s">
        <v>21</v>
      </c>
      <c r="U971" s="42" t="s">
        <v>50</v>
      </c>
      <c r="V971" s="34"/>
      <c r="W971" s="169">
        <f>V971*K971</f>
        <v>0</v>
      </c>
      <c r="X971" s="169">
        <v>1.08E-3</v>
      </c>
      <c r="Y971" s="169">
        <f>X971*K971</f>
        <v>2.4860519999999997E-2</v>
      </c>
      <c r="Z971" s="169">
        <v>0</v>
      </c>
      <c r="AA971" s="170">
        <f>Z971*K971</f>
        <v>0</v>
      </c>
      <c r="AR971" s="16" t="s">
        <v>294</v>
      </c>
      <c r="AT971" s="16" t="s">
        <v>150</v>
      </c>
      <c r="AU971" s="16" t="s">
        <v>112</v>
      </c>
      <c r="AY971" s="16" t="s">
        <v>149</v>
      </c>
      <c r="BE971" s="108">
        <f>IF(U971="základní",N971,0)</f>
        <v>0</v>
      </c>
      <c r="BF971" s="108">
        <f>IF(U971="snížená",N971,0)</f>
        <v>0</v>
      </c>
      <c r="BG971" s="108">
        <f>IF(U971="zákl. přenesená",N971,0)</f>
        <v>0</v>
      </c>
      <c r="BH971" s="108">
        <f>IF(U971="sníž. přenesená",N971,0)</f>
        <v>0</v>
      </c>
      <c r="BI971" s="108">
        <f>IF(U971="nulová",N971,0)</f>
        <v>0</v>
      </c>
      <c r="BJ971" s="16" t="s">
        <v>23</v>
      </c>
      <c r="BK971" s="108">
        <f>ROUND(L971*K971,2)</f>
        <v>0</v>
      </c>
      <c r="BL971" s="16" t="s">
        <v>294</v>
      </c>
      <c r="BM971" s="16" t="s">
        <v>1255</v>
      </c>
    </row>
    <row r="972" spans="2:65" s="10" customFormat="1" ht="22.5" customHeight="1" x14ac:dyDescent="0.3">
      <c r="B972" s="171"/>
      <c r="C972" s="172"/>
      <c r="D972" s="172"/>
      <c r="E972" s="173" t="s">
        <v>21</v>
      </c>
      <c r="F972" s="287" t="s">
        <v>1256</v>
      </c>
      <c r="G972" s="284"/>
      <c r="H972" s="284"/>
      <c r="I972" s="284"/>
      <c r="J972" s="172"/>
      <c r="K972" s="174" t="s">
        <v>21</v>
      </c>
      <c r="L972" s="172"/>
      <c r="M972" s="172"/>
      <c r="N972" s="172"/>
      <c r="O972" s="172"/>
      <c r="P972" s="172"/>
      <c r="Q972" s="172"/>
      <c r="R972" s="175"/>
      <c r="T972" s="176"/>
      <c r="U972" s="172"/>
      <c r="V972" s="172"/>
      <c r="W972" s="172"/>
      <c r="X972" s="172"/>
      <c r="Y972" s="172"/>
      <c r="Z972" s="172"/>
      <c r="AA972" s="177"/>
      <c r="AT972" s="178" t="s">
        <v>204</v>
      </c>
      <c r="AU972" s="178" t="s">
        <v>112</v>
      </c>
      <c r="AV972" s="10" t="s">
        <v>23</v>
      </c>
      <c r="AW972" s="10" t="s">
        <v>42</v>
      </c>
      <c r="AX972" s="10" t="s">
        <v>85</v>
      </c>
      <c r="AY972" s="178" t="s">
        <v>149</v>
      </c>
    </row>
    <row r="973" spans="2:65" s="11" customFormat="1" ht="22.5" customHeight="1" x14ac:dyDescent="0.3">
      <c r="B973" s="179"/>
      <c r="C973" s="180"/>
      <c r="D973" s="180"/>
      <c r="E973" s="181" t="s">
        <v>21</v>
      </c>
      <c r="F973" s="281" t="s">
        <v>1257</v>
      </c>
      <c r="G973" s="282"/>
      <c r="H973" s="282"/>
      <c r="I973" s="282"/>
      <c r="J973" s="180"/>
      <c r="K973" s="182">
        <v>6.72</v>
      </c>
      <c r="L973" s="180"/>
      <c r="M973" s="180"/>
      <c r="N973" s="180"/>
      <c r="O973" s="180"/>
      <c r="P973" s="180"/>
      <c r="Q973" s="180"/>
      <c r="R973" s="183"/>
      <c r="T973" s="184"/>
      <c r="U973" s="180"/>
      <c r="V973" s="180"/>
      <c r="W973" s="180"/>
      <c r="X973" s="180"/>
      <c r="Y973" s="180"/>
      <c r="Z973" s="180"/>
      <c r="AA973" s="185"/>
      <c r="AT973" s="186" t="s">
        <v>204</v>
      </c>
      <c r="AU973" s="186" t="s">
        <v>112</v>
      </c>
      <c r="AV973" s="11" t="s">
        <v>112</v>
      </c>
      <c r="AW973" s="11" t="s">
        <v>42</v>
      </c>
      <c r="AX973" s="11" t="s">
        <v>85</v>
      </c>
      <c r="AY973" s="186" t="s">
        <v>149</v>
      </c>
    </row>
    <row r="974" spans="2:65" s="10" customFormat="1" ht="22.5" customHeight="1" x14ac:dyDescent="0.3">
      <c r="B974" s="171"/>
      <c r="C974" s="172"/>
      <c r="D974" s="172"/>
      <c r="E974" s="173" t="s">
        <v>21</v>
      </c>
      <c r="F974" s="283" t="s">
        <v>1258</v>
      </c>
      <c r="G974" s="284"/>
      <c r="H974" s="284"/>
      <c r="I974" s="284"/>
      <c r="J974" s="172"/>
      <c r="K974" s="174" t="s">
        <v>21</v>
      </c>
      <c r="L974" s="172"/>
      <c r="M974" s="172"/>
      <c r="N974" s="172"/>
      <c r="O974" s="172"/>
      <c r="P974" s="172"/>
      <c r="Q974" s="172"/>
      <c r="R974" s="175"/>
      <c r="T974" s="176"/>
      <c r="U974" s="172"/>
      <c r="V974" s="172"/>
      <c r="W974" s="172"/>
      <c r="X974" s="172"/>
      <c r="Y974" s="172"/>
      <c r="Z974" s="172"/>
      <c r="AA974" s="177"/>
      <c r="AT974" s="178" t="s">
        <v>204</v>
      </c>
      <c r="AU974" s="178" t="s">
        <v>112</v>
      </c>
      <c r="AV974" s="10" t="s">
        <v>23</v>
      </c>
      <c r="AW974" s="10" t="s">
        <v>42</v>
      </c>
      <c r="AX974" s="10" t="s">
        <v>85</v>
      </c>
      <c r="AY974" s="178" t="s">
        <v>149</v>
      </c>
    </row>
    <row r="975" spans="2:65" s="11" customFormat="1" ht="22.5" customHeight="1" x14ac:dyDescent="0.3">
      <c r="B975" s="179"/>
      <c r="C975" s="180"/>
      <c r="D975" s="180"/>
      <c r="E975" s="181" t="s">
        <v>21</v>
      </c>
      <c r="F975" s="281" t="s">
        <v>1259</v>
      </c>
      <c r="G975" s="282"/>
      <c r="H975" s="282"/>
      <c r="I975" s="282"/>
      <c r="J975" s="180"/>
      <c r="K975" s="182">
        <v>13.275</v>
      </c>
      <c r="L975" s="180"/>
      <c r="M975" s="180"/>
      <c r="N975" s="180"/>
      <c r="O975" s="180"/>
      <c r="P975" s="180"/>
      <c r="Q975" s="180"/>
      <c r="R975" s="183"/>
      <c r="T975" s="184"/>
      <c r="U975" s="180"/>
      <c r="V975" s="180"/>
      <c r="W975" s="180"/>
      <c r="X975" s="180"/>
      <c r="Y975" s="180"/>
      <c r="Z975" s="180"/>
      <c r="AA975" s="185"/>
      <c r="AT975" s="186" t="s">
        <v>204</v>
      </c>
      <c r="AU975" s="186" t="s">
        <v>112</v>
      </c>
      <c r="AV975" s="11" t="s">
        <v>112</v>
      </c>
      <c r="AW975" s="11" t="s">
        <v>42</v>
      </c>
      <c r="AX975" s="11" t="s">
        <v>85</v>
      </c>
      <c r="AY975" s="186" t="s">
        <v>149</v>
      </c>
    </row>
    <row r="976" spans="2:65" s="10" customFormat="1" ht="22.5" customHeight="1" x14ac:dyDescent="0.3">
      <c r="B976" s="171"/>
      <c r="C976" s="172"/>
      <c r="D976" s="172"/>
      <c r="E976" s="173" t="s">
        <v>21</v>
      </c>
      <c r="F976" s="283" t="s">
        <v>1260</v>
      </c>
      <c r="G976" s="284"/>
      <c r="H976" s="284"/>
      <c r="I976" s="284"/>
      <c r="J976" s="172"/>
      <c r="K976" s="174" t="s">
        <v>21</v>
      </c>
      <c r="L976" s="172"/>
      <c r="M976" s="172"/>
      <c r="N976" s="172"/>
      <c r="O976" s="172"/>
      <c r="P976" s="172"/>
      <c r="Q976" s="172"/>
      <c r="R976" s="175"/>
      <c r="T976" s="176"/>
      <c r="U976" s="172"/>
      <c r="V976" s="172"/>
      <c r="W976" s="172"/>
      <c r="X976" s="172"/>
      <c r="Y976" s="172"/>
      <c r="Z976" s="172"/>
      <c r="AA976" s="177"/>
      <c r="AT976" s="178" t="s">
        <v>204</v>
      </c>
      <c r="AU976" s="178" t="s">
        <v>112</v>
      </c>
      <c r="AV976" s="10" t="s">
        <v>23</v>
      </c>
      <c r="AW976" s="10" t="s">
        <v>42</v>
      </c>
      <c r="AX976" s="10" t="s">
        <v>85</v>
      </c>
      <c r="AY976" s="178" t="s">
        <v>149</v>
      </c>
    </row>
    <row r="977" spans="2:65" s="11" customFormat="1" ht="22.5" customHeight="1" x14ac:dyDescent="0.3">
      <c r="B977" s="179"/>
      <c r="C977" s="180"/>
      <c r="D977" s="180"/>
      <c r="E977" s="181" t="s">
        <v>21</v>
      </c>
      <c r="F977" s="281" t="s">
        <v>1261</v>
      </c>
      <c r="G977" s="282"/>
      <c r="H977" s="282"/>
      <c r="I977" s="282"/>
      <c r="J977" s="180"/>
      <c r="K977" s="182">
        <v>3.024</v>
      </c>
      <c r="L977" s="180"/>
      <c r="M977" s="180"/>
      <c r="N977" s="180"/>
      <c r="O977" s="180"/>
      <c r="P977" s="180"/>
      <c r="Q977" s="180"/>
      <c r="R977" s="183"/>
      <c r="T977" s="184"/>
      <c r="U977" s="180"/>
      <c r="V977" s="180"/>
      <c r="W977" s="180"/>
      <c r="X977" s="180"/>
      <c r="Y977" s="180"/>
      <c r="Z977" s="180"/>
      <c r="AA977" s="185"/>
      <c r="AT977" s="186" t="s">
        <v>204</v>
      </c>
      <c r="AU977" s="186" t="s">
        <v>112</v>
      </c>
      <c r="AV977" s="11" t="s">
        <v>112</v>
      </c>
      <c r="AW977" s="11" t="s">
        <v>42</v>
      </c>
      <c r="AX977" s="11" t="s">
        <v>85</v>
      </c>
      <c r="AY977" s="186" t="s">
        <v>149</v>
      </c>
    </row>
    <row r="978" spans="2:65" s="12" customFormat="1" ht="22.5" customHeight="1" x14ac:dyDescent="0.3">
      <c r="B978" s="187"/>
      <c r="C978" s="188"/>
      <c r="D978" s="188"/>
      <c r="E978" s="189" t="s">
        <v>21</v>
      </c>
      <c r="F978" s="285" t="s">
        <v>211</v>
      </c>
      <c r="G978" s="286"/>
      <c r="H978" s="286"/>
      <c r="I978" s="286"/>
      <c r="J978" s="188"/>
      <c r="K978" s="190">
        <v>23.018999999999998</v>
      </c>
      <c r="L978" s="188"/>
      <c r="M978" s="188"/>
      <c r="N978" s="188"/>
      <c r="O978" s="188"/>
      <c r="P978" s="188"/>
      <c r="Q978" s="188"/>
      <c r="R978" s="191"/>
      <c r="T978" s="192"/>
      <c r="U978" s="188"/>
      <c r="V978" s="188"/>
      <c r="W978" s="188"/>
      <c r="X978" s="188"/>
      <c r="Y978" s="188"/>
      <c r="Z978" s="188"/>
      <c r="AA978" s="193"/>
      <c r="AT978" s="194" t="s">
        <v>204</v>
      </c>
      <c r="AU978" s="194" t="s">
        <v>112</v>
      </c>
      <c r="AV978" s="12" t="s">
        <v>197</v>
      </c>
      <c r="AW978" s="12" t="s">
        <v>42</v>
      </c>
      <c r="AX978" s="12" t="s">
        <v>23</v>
      </c>
      <c r="AY978" s="194" t="s">
        <v>149</v>
      </c>
    </row>
    <row r="979" spans="2:65" s="1" customFormat="1" ht="31.5" customHeight="1" x14ac:dyDescent="0.3">
      <c r="B979" s="33"/>
      <c r="C979" s="164" t="s">
        <v>1262</v>
      </c>
      <c r="D979" s="164" t="s">
        <v>150</v>
      </c>
      <c r="E979" s="165" t="s">
        <v>1263</v>
      </c>
      <c r="F979" s="253" t="s">
        <v>1264</v>
      </c>
      <c r="G979" s="254"/>
      <c r="H979" s="254"/>
      <c r="I979" s="254"/>
      <c r="J979" s="166" t="s">
        <v>306</v>
      </c>
      <c r="K979" s="167">
        <v>31</v>
      </c>
      <c r="L979" s="255">
        <v>0</v>
      </c>
      <c r="M979" s="254"/>
      <c r="N979" s="256">
        <f>ROUND(L979*K979,2)</f>
        <v>0</v>
      </c>
      <c r="O979" s="254"/>
      <c r="P979" s="254"/>
      <c r="Q979" s="254"/>
      <c r="R979" s="35"/>
      <c r="T979" s="168" t="s">
        <v>21</v>
      </c>
      <c r="U979" s="42" t="s">
        <v>50</v>
      </c>
      <c r="V979" s="34"/>
      <c r="W979" s="169">
        <f>V979*K979</f>
        <v>0</v>
      </c>
      <c r="X979" s="169">
        <v>2.6700000000000001E-3</v>
      </c>
      <c r="Y979" s="169">
        <f>X979*K979</f>
        <v>8.2769999999999996E-2</v>
      </c>
      <c r="Z979" s="169">
        <v>0</v>
      </c>
      <c r="AA979" s="170">
        <f>Z979*K979</f>
        <v>0</v>
      </c>
      <c r="AR979" s="16" t="s">
        <v>294</v>
      </c>
      <c r="AT979" s="16" t="s">
        <v>150</v>
      </c>
      <c r="AU979" s="16" t="s">
        <v>112</v>
      </c>
      <c r="AY979" s="16" t="s">
        <v>149</v>
      </c>
      <c r="BE979" s="108">
        <f>IF(U979="základní",N979,0)</f>
        <v>0</v>
      </c>
      <c r="BF979" s="108">
        <f>IF(U979="snížená",N979,0)</f>
        <v>0</v>
      </c>
      <c r="BG979" s="108">
        <f>IF(U979="zákl. přenesená",N979,0)</f>
        <v>0</v>
      </c>
      <c r="BH979" s="108">
        <f>IF(U979="sníž. přenesená",N979,0)</f>
        <v>0</v>
      </c>
      <c r="BI979" s="108">
        <f>IF(U979="nulová",N979,0)</f>
        <v>0</v>
      </c>
      <c r="BJ979" s="16" t="s">
        <v>23</v>
      </c>
      <c r="BK979" s="108">
        <f>ROUND(L979*K979,2)</f>
        <v>0</v>
      </c>
      <c r="BL979" s="16" t="s">
        <v>294</v>
      </c>
      <c r="BM979" s="16" t="s">
        <v>1265</v>
      </c>
    </row>
    <row r="980" spans="2:65" s="1" customFormat="1" ht="22.5" customHeight="1" x14ac:dyDescent="0.3">
      <c r="B980" s="33"/>
      <c r="C980" s="195" t="s">
        <v>1266</v>
      </c>
      <c r="D980" s="195" t="s">
        <v>356</v>
      </c>
      <c r="E980" s="196" t="s">
        <v>1267</v>
      </c>
      <c r="F980" s="288" t="s">
        <v>1268</v>
      </c>
      <c r="G980" s="289"/>
      <c r="H980" s="289"/>
      <c r="I980" s="289"/>
      <c r="J980" s="197" t="s">
        <v>230</v>
      </c>
      <c r="K980" s="198">
        <v>7.9000000000000001E-2</v>
      </c>
      <c r="L980" s="290">
        <v>0</v>
      </c>
      <c r="M980" s="289"/>
      <c r="N980" s="291">
        <f>ROUND(L980*K980,2)</f>
        <v>0</v>
      </c>
      <c r="O980" s="254"/>
      <c r="P980" s="254"/>
      <c r="Q980" s="254"/>
      <c r="R980" s="35"/>
      <c r="T980" s="168" t="s">
        <v>21</v>
      </c>
      <c r="U980" s="42" t="s">
        <v>50</v>
      </c>
      <c r="V980" s="34"/>
      <c r="W980" s="169">
        <f>V980*K980</f>
        <v>0</v>
      </c>
      <c r="X980" s="169">
        <v>1</v>
      </c>
      <c r="Y980" s="169">
        <f>X980*K980</f>
        <v>7.9000000000000001E-2</v>
      </c>
      <c r="Z980" s="169">
        <v>0</v>
      </c>
      <c r="AA980" s="170">
        <f>Z980*K980</f>
        <v>0</v>
      </c>
      <c r="AR980" s="16" t="s">
        <v>384</v>
      </c>
      <c r="AT980" s="16" t="s">
        <v>356</v>
      </c>
      <c r="AU980" s="16" t="s">
        <v>112</v>
      </c>
      <c r="AY980" s="16" t="s">
        <v>149</v>
      </c>
      <c r="BE980" s="108">
        <f>IF(U980="základní",N980,0)</f>
        <v>0</v>
      </c>
      <c r="BF980" s="108">
        <f>IF(U980="snížená",N980,0)</f>
        <v>0</v>
      </c>
      <c r="BG980" s="108">
        <f>IF(U980="zákl. přenesená",N980,0)</f>
        <v>0</v>
      </c>
      <c r="BH980" s="108">
        <f>IF(U980="sníž. přenesená",N980,0)</f>
        <v>0</v>
      </c>
      <c r="BI980" s="108">
        <f>IF(U980="nulová",N980,0)</f>
        <v>0</v>
      </c>
      <c r="BJ980" s="16" t="s">
        <v>23</v>
      </c>
      <c r="BK980" s="108">
        <f>ROUND(L980*K980,2)</f>
        <v>0</v>
      </c>
      <c r="BL980" s="16" t="s">
        <v>294</v>
      </c>
      <c r="BM980" s="16" t="s">
        <v>1269</v>
      </c>
    </row>
    <row r="981" spans="2:65" s="1" customFormat="1" ht="22.5" customHeight="1" x14ac:dyDescent="0.3">
      <c r="B981" s="33"/>
      <c r="C981" s="34"/>
      <c r="D981" s="34"/>
      <c r="E981" s="34"/>
      <c r="F981" s="293" t="s">
        <v>1270</v>
      </c>
      <c r="G981" s="210"/>
      <c r="H981" s="210"/>
      <c r="I981" s="210"/>
      <c r="J981" s="34"/>
      <c r="K981" s="34"/>
      <c r="L981" s="34"/>
      <c r="M981" s="34"/>
      <c r="N981" s="34"/>
      <c r="O981" s="34"/>
      <c r="P981" s="34"/>
      <c r="Q981" s="34"/>
      <c r="R981" s="35"/>
      <c r="T981" s="76"/>
      <c r="U981" s="34"/>
      <c r="V981" s="34"/>
      <c r="W981" s="34"/>
      <c r="X981" s="34"/>
      <c r="Y981" s="34"/>
      <c r="Z981" s="34"/>
      <c r="AA981" s="77"/>
      <c r="AT981" s="16" t="s">
        <v>361</v>
      </c>
      <c r="AU981" s="16" t="s">
        <v>112</v>
      </c>
    </row>
    <row r="982" spans="2:65" s="11" customFormat="1" ht="22.5" customHeight="1" x14ac:dyDescent="0.3">
      <c r="B982" s="179"/>
      <c r="C982" s="180"/>
      <c r="D982" s="180"/>
      <c r="E982" s="181" t="s">
        <v>21</v>
      </c>
      <c r="F982" s="281" t="s">
        <v>1271</v>
      </c>
      <c r="G982" s="282"/>
      <c r="H982" s="282"/>
      <c r="I982" s="282"/>
      <c r="J982" s="180"/>
      <c r="K982" s="182">
        <v>7.9000000000000001E-2</v>
      </c>
      <c r="L982" s="180"/>
      <c r="M982" s="180"/>
      <c r="N982" s="180"/>
      <c r="O982" s="180"/>
      <c r="P982" s="180"/>
      <c r="Q982" s="180"/>
      <c r="R982" s="183"/>
      <c r="T982" s="184"/>
      <c r="U982" s="180"/>
      <c r="V982" s="180"/>
      <c r="W982" s="180"/>
      <c r="X982" s="180"/>
      <c r="Y982" s="180"/>
      <c r="Z982" s="180"/>
      <c r="AA982" s="185"/>
      <c r="AT982" s="186" t="s">
        <v>204</v>
      </c>
      <c r="AU982" s="186" t="s">
        <v>112</v>
      </c>
      <c r="AV982" s="11" t="s">
        <v>112</v>
      </c>
      <c r="AW982" s="11" t="s">
        <v>42</v>
      </c>
      <c r="AX982" s="11" t="s">
        <v>85</v>
      </c>
      <c r="AY982" s="186" t="s">
        <v>149</v>
      </c>
    </row>
    <row r="983" spans="2:65" s="12" customFormat="1" ht="22.5" customHeight="1" x14ac:dyDescent="0.3">
      <c r="B983" s="187"/>
      <c r="C983" s="188"/>
      <c r="D983" s="188"/>
      <c r="E983" s="189" t="s">
        <v>21</v>
      </c>
      <c r="F983" s="285" t="s">
        <v>211</v>
      </c>
      <c r="G983" s="286"/>
      <c r="H983" s="286"/>
      <c r="I983" s="286"/>
      <c r="J983" s="188"/>
      <c r="K983" s="190">
        <v>7.9000000000000001E-2</v>
      </c>
      <c r="L983" s="188"/>
      <c r="M983" s="188"/>
      <c r="N983" s="188"/>
      <c r="O983" s="188"/>
      <c r="P983" s="188"/>
      <c r="Q983" s="188"/>
      <c r="R983" s="191"/>
      <c r="T983" s="192"/>
      <c r="U983" s="188"/>
      <c r="V983" s="188"/>
      <c r="W983" s="188"/>
      <c r="X983" s="188"/>
      <c r="Y983" s="188"/>
      <c r="Z983" s="188"/>
      <c r="AA983" s="193"/>
      <c r="AT983" s="194" t="s">
        <v>204</v>
      </c>
      <c r="AU983" s="194" t="s">
        <v>112</v>
      </c>
      <c r="AV983" s="12" t="s">
        <v>197</v>
      </c>
      <c r="AW983" s="12" t="s">
        <v>42</v>
      </c>
      <c r="AX983" s="12" t="s">
        <v>23</v>
      </c>
      <c r="AY983" s="194" t="s">
        <v>149</v>
      </c>
    </row>
    <row r="984" spans="2:65" s="1" customFormat="1" ht="31.5" customHeight="1" x14ac:dyDescent="0.3">
      <c r="B984" s="33"/>
      <c r="C984" s="164" t="s">
        <v>1272</v>
      </c>
      <c r="D984" s="164" t="s">
        <v>150</v>
      </c>
      <c r="E984" s="165" t="s">
        <v>1273</v>
      </c>
      <c r="F984" s="253" t="s">
        <v>1274</v>
      </c>
      <c r="G984" s="254"/>
      <c r="H984" s="254"/>
      <c r="I984" s="254"/>
      <c r="J984" s="166" t="s">
        <v>254</v>
      </c>
      <c r="K984" s="167">
        <v>11</v>
      </c>
      <c r="L984" s="255">
        <v>0</v>
      </c>
      <c r="M984" s="254"/>
      <c r="N984" s="256">
        <f>ROUND(L984*K984,2)</f>
        <v>0</v>
      </c>
      <c r="O984" s="254"/>
      <c r="P984" s="254"/>
      <c r="Q984" s="254"/>
      <c r="R984" s="35"/>
      <c r="T984" s="168" t="s">
        <v>21</v>
      </c>
      <c r="U984" s="42" t="s">
        <v>50</v>
      </c>
      <c r="V984" s="34"/>
      <c r="W984" s="169">
        <f>V984*K984</f>
        <v>0</v>
      </c>
      <c r="X984" s="169">
        <v>0</v>
      </c>
      <c r="Y984" s="169">
        <f>X984*K984</f>
        <v>0</v>
      </c>
      <c r="Z984" s="169">
        <v>0.3</v>
      </c>
      <c r="AA984" s="170">
        <f>Z984*K984</f>
        <v>3.3</v>
      </c>
      <c r="AR984" s="16" t="s">
        <v>294</v>
      </c>
      <c r="AT984" s="16" t="s">
        <v>150</v>
      </c>
      <c r="AU984" s="16" t="s">
        <v>112</v>
      </c>
      <c r="AY984" s="16" t="s">
        <v>149</v>
      </c>
      <c r="BE984" s="108">
        <f>IF(U984="základní",N984,0)</f>
        <v>0</v>
      </c>
      <c r="BF984" s="108">
        <f>IF(U984="snížená",N984,0)</f>
        <v>0</v>
      </c>
      <c r="BG984" s="108">
        <f>IF(U984="zákl. přenesená",N984,0)</f>
        <v>0</v>
      </c>
      <c r="BH984" s="108">
        <f>IF(U984="sníž. přenesená",N984,0)</f>
        <v>0</v>
      </c>
      <c r="BI984" s="108">
        <f>IF(U984="nulová",N984,0)</f>
        <v>0</v>
      </c>
      <c r="BJ984" s="16" t="s">
        <v>23</v>
      </c>
      <c r="BK984" s="108">
        <f>ROUND(L984*K984,2)</f>
        <v>0</v>
      </c>
      <c r="BL984" s="16" t="s">
        <v>294</v>
      </c>
      <c r="BM984" s="16" t="s">
        <v>1275</v>
      </c>
    </row>
    <row r="985" spans="2:65" s="11" customFormat="1" ht="22.5" customHeight="1" x14ac:dyDescent="0.3">
      <c r="B985" s="179"/>
      <c r="C985" s="180"/>
      <c r="D985" s="180"/>
      <c r="E985" s="181" t="s">
        <v>21</v>
      </c>
      <c r="F985" s="292" t="s">
        <v>1276</v>
      </c>
      <c r="G985" s="282"/>
      <c r="H985" s="282"/>
      <c r="I985" s="282"/>
      <c r="J985" s="180"/>
      <c r="K985" s="182">
        <v>11</v>
      </c>
      <c r="L985" s="180"/>
      <c r="M985" s="180"/>
      <c r="N985" s="180"/>
      <c r="O985" s="180"/>
      <c r="P985" s="180"/>
      <c r="Q985" s="180"/>
      <c r="R985" s="183"/>
      <c r="T985" s="184"/>
      <c r="U985" s="180"/>
      <c r="V985" s="180"/>
      <c r="W985" s="180"/>
      <c r="X985" s="180"/>
      <c r="Y985" s="180"/>
      <c r="Z985" s="180"/>
      <c r="AA985" s="185"/>
      <c r="AT985" s="186" t="s">
        <v>204</v>
      </c>
      <c r="AU985" s="186" t="s">
        <v>112</v>
      </c>
      <c r="AV985" s="11" t="s">
        <v>112</v>
      </c>
      <c r="AW985" s="11" t="s">
        <v>42</v>
      </c>
      <c r="AX985" s="11" t="s">
        <v>85</v>
      </c>
      <c r="AY985" s="186" t="s">
        <v>149</v>
      </c>
    </row>
    <row r="986" spans="2:65" s="12" customFormat="1" ht="22.5" customHeight="1" x14ac:dyDescent="0.3">
      <c r="B986" s="187"/>
      <c r="C986" s="188"/>
      <c r="D986" s="188"/>
      <c r="E986" s="189" t="s">
        <v>21</v>
      </c>
      <c r="F986" s="285" t="s">
        <v>211</v>
      </c>
      <c r="G986" s="286"/>
      <c r="H986" s="286"/>
      <c r="I986" s="286"/>
      <c r="J986" s="188"/>
      <c r="K986" s="190">
        <v>11</v>
      </c>
      <c r="L986" s="188"/>
      <c r="M986" s="188"/>
      <c r="N986" s="188"/>
      <c r="O986" s="188"/>
      <c r="P986" s="188"/>
      <c r="Q986" s="188"/>
      <c r="R986" s="191"/>
      <c r="T986" s="192"/>
      <c r="U986" s="188"/>
      <c r="V986" s="188"/>
      <c r="W986" s="188"/>
      <c r="X986" s="188"/>
      <c r="Y986" s="188"/>
      <c r="Z986" s="188"/>
      <c r="AA986" s="193"/>
      <c r="AT986" s="194" t="s">
        <v>204</v>
      </c>
      <c r="AU986" s="194" t="s">
        <v>112</v>
      </c>
      <c r="AV986" s="12" t="s">
        <v>197</v>
      </c>
      <c r="AW986" s="12" t="s">
        <v>42</v>
      </c>
      <c r="AX986" s="12" t="s">
        <v>23</v>
      </c>
      <c r="AY986" s="194" t="s">
        <v>149</v>
      </c>
    </row>
    <row r="987" spans="2:65" s="1" customFormat="1" ht="31.5" customHeight="1" x14ac:dyDescent="0.3">
      <c r="B987" s="33"/>
      <c r="C987" s="164" t="s">
        <v>1277</v>
      </c>
      <c r="D987" s="164" t="s">
        <v>150</v>
      </c>
      <c r="E987" s="165" t="s">
        <v>1278</v>
      </c>
      <c r="F987" s="253" t="s">
        <v>1279</v>
      </c>
      <c r="G987" s="254"/>
      <c r="H987" s="254"/>
      <c r="I987" s="254"/>
      <c r="J987" s="166" t="s">
        <v>254</v>
      </c>
      <c r="K987" s="167">
        <v>482.3</v>
      </c>
      <c r="L987" s="255">
        <v>0</v>
      </c>
      <c r="M987" s="254"/>
      <c r="N987" s="256">
        <f>ROUND(L987*K987,2)</f>
        <v>0</v>
      </c>
      <c r="O987" s="254"/>
      <c r="P987" s="254"/>
      <c r="Q987" s="254"/>
      <c r="R987" s="35"/>
      <c r="T987" s="168" t="s">
        <v>21</v>
      </c>
      <c r="U987" s="42" t="s">
        <v>50</v>
      </c>
      <c r="V987" s="34"/>
      <c r="W987" s="169">
        <f>V987*K987</f>
        <v>0</v>
      </c>
      <c r="X987" s="169">
        <v>0</v>
      </c>
      <c r="Y987" s="169">
        <f>X987*K987</f>
        <v>0</v>
      </c>
      <c r="Z987" s="169">
        <v>2.4E-2</v>
      </c>
      <c r="AA987" s="170">
        <f>Z987*K987</f>
        <v>11.575200000000001</v>
      </c>
      <c r="AR987" s="16" t="s">
        <v>294</v>
      </c>
      <c r="AT987" s="16" t="s">
        <v>150</v>
      </c>
      <c r="AU987" s="16" t="s">
        <v>112</v>
      </c>
      <c r="AY987" s="16" t="s">
        <v>149</v>
      </c>
      <c r="BE987" s="108">
        <f>IF(U987="základní",N987,0)</f>
        <v>0</v>
      </c>
      <c r="BF987" s="108">
        <f>IF(U987="snížená",N987,0)</f>
        <v>0</v>
      </c>
      <c r="BG987" s="108">
        <f>IF(U987="zákl. přenesená",N987,0)</f>
        <v>0</v>
      </c>
      <c r="BH987" s="108">
        <f>IF(U987="sníž. přenesená",N987,0)</f>
        <v>0</v>
      </c>
      <c r="BI987" s="108">
        <f>IF(U987="nulová",N987,0)</f>
        <v>0</v>
      </c>
      <c r="BJ987" s="16" t="s">
        <v>23</v>
      </c>
      <c r="BK987" s="108">
        <f>ROUND(L987*K987,2)</f>
        <v>0</v>
      </c>
      <c r="BL987" s="16" t="s">
        <v>294</v>
      </c>
      <c r="BM987" s="16" t="s">
        <v>1280</v>
      </c>
    </row>
    <row r="988" spans="2:65" s="11" customFormat="1" ht="22.5" customHeight="1" x14ac:dyDescent="0.3">
      <c r="B988" s="179"/>
      <c r="C988" s="180"/>
      <c r="D988" s="180"/>
      <c r="E988" s="181" t="s">
        <v>21</v>
      </c>
      <c r="F988" s="292" t="s">
        <v>1281</v>
      </c>
      <c r="G988" s="282"/>
      <c r="H988" s="282"/>
      <c r="I988" s="282"/>
      <c r="J988" s="180"/>
      <c r="K988" s="182">
        <v>121.5</v>
      </c>
      <c r="L988" s="180"/>
      <c r="M988" s="180"/>
      <c r="N988" s="180"/>
      <c r="O988" s="180"/>
      <c r="P988" s="180"/>
      <c r="Q988" s="180"/>
      <c r="R988" s="183"/>
      <c r="T988" s="184"/>
      <c r="U988" s="180"/>
      <c r="V988" s="180"/>
      <c r="W988" s="180"/>
      <c r="X988" s="180"/>
      <c r="Y988" s="180"/>
      <c r="Z988" s="180"/>
      <c r="AA988" s="185"/>
      <c r="AT988" s="186" t="s">
        <v>204</v>
      </c>
      <c r="AU988" s="186" t="s">
        <v>112</v>
      </c>
      <c r="AV988" s="11" t="s">
        <v>112</v>
      </c>
      <c r="AW988" s="11" t="s">
        <v>42</v>
      </c>
      <c r="AX988" s="11" t="s">
        <v>85</v>
      </c>
      <c r="AY988" s="186" t="s">
        <v>149</v>
      </c>
    </row>
    <row r="989" spans="2:65" s="11" customFormat="1" ht="22.5" customHeight="1" x14ac:dyDescent="0.3">
      <c r="B989" s="179"/>
      <c r="C989" s="180"/>
      <c r="D989" s="180"/>
      <c r="E989" s="181" t="s">
        <v>21</v>
      </c>
      <c r="F989" s="281" t="s">
        <v>1282</v>
      </c>
      <c r="G989" s="282"/>
      <c r="H989" s="282"/>
      <c r="I989" s="282"/>
      <c r="J989" s="180"/>
      <c r="K989" s="182">
        <v>360.8</v>
      </c>
      <c r="L989" s="180"/>
      <c r="M989" s="180"/>
      <c r="N989" s="180"/>
      <c r="O989" s="180"/>
      <c r="P989" s="180"/>
      <c r="Q989" s="180"/>
      <c r="R989" s="183"/>
      <c r="T989" s="184"/>
      <c r="U989" s="180"/>
      <c r="V989" s="180"/>
      <c r="W989" s="180"/>
      <c r="X989" s="180"/>
      <c r="Y989" s="180"/>
      <c r="Z989" s="180"/>
      <c r="AA989" s="185"/>
      <c r="AT989" s="186" t="s">
        <v>204</v>
      </c>
      <c r="AU989" s="186" t="s">
        <v>112</v>
      </c>
      <c r="AV989" s="11" t="s">
        <v>112</v>
      </c>
      <c r="AW989" s="11" t="s">
        <v>42</v>
      </c>
      <c r="AX989" s="11" t="s">
        <v>85</v>
      </c>
      <c r="AY989" s="186" t="s">
        <v>149</v>
      </c>
    </row>
    <row r="990" spans="2:65" s="12" customFormat="1" ht="22.5" customHeight="1" x14ac:dyDescent="0.3">
      <c r="B990" s="187"/>
      <c r="C990" s="188"/>
      <c r="D990" s="188"/>
      <c r="E990" s="189" t="s">
        <v>21</v>
      </c>
      <c r="F990" s="285" t="s">
        <v>211</v>
      </c>
      <c r="G990" s="286"/>
      <c r="H990" s="286"/>
      <c r="I990" s="286"/>
      <c r="J990" s="188"/>
      <c r="K990" s="190">
        <v>482.3</v>
      </c>
      <c r="L990" s="188"/>
      <c r="M990" s="188"/>
      <c r="N990" s="188"/>
      <c r="O990" s="188"/>
      <c r="P990" s="188"/>
      <c r="Q990" s="188"/>
      <c r="R990" s="191"/>
      <c r="T990" s="192"/>
      <c r="U990" s="188"/>
      <c r="V990" s="188"/>
      <c r="W990" s="188"/>
      <c r="X990" s="188"/>
      <c r="Y990" s="188"/>
      <c r="Z990" s="188"/>
      <c r="AA990" s="193"/>
      <c r="AT990" s="194" t="s">
        <v>204</v>
      </c>
      <c r="AU990" s="194" t="s">
        <v>112</v>
      </c>
      <c r="AV990" s="12" t="s">
        <v>197</v>
      </c>
      <c r="AW990" s="12" t="s">
        <v>42</v>
      </c>
      <c r="AX990" s="12" t="s">
        <v>23</v>
      </c>
      <c r="AY990" s="194" t="s">
        <v>149</v>
      </c>
    </row>
    <row r="991" spans="2:65" s="1" customFormat="1" ht="31.5" customHeight="1" x14ac:dyDescent="0.3">
      <c r="B991" s="33"/>
      <c r="C991" s="164" t="s">
        <v>1283</v>
      </c>
      <c r="D991" s="164" t="s">
        <v>150</v>
      </c>
      <c r="E991" s="165" t="s">
        <v>1284</v>
      </c>
      <c r="F991" s="253" t="s">
        <v>1285</v>
      </c>
      <c r="G991" s="254"/>
      <c r="H991" s="254"/>
      <c r="I991" s="254"/>
      <c r="J991" s="166" t="s">
        <v>254</v>
      </c>
      <c r="K991" s="167">
        <v>250.8</v>
      </c>
      <c r="L991" s="255">
        <v>0</v>
      </c>
      <c r="M991" s="254"/>
      <c r="N991" s="256">
        <f>ROUND(L991*K991,2)</f>
        <v>0</v>
      </c>
      <c r="O991" s="254"/>
      <c r="P991" s="254"/>
      <c r="Q991" s="254"/>
      <c r="R991" s="35"/>
      <c r="T991" s="168" t="s">
        <v>21</v>
      </c>
      <c r="U991" s="42" t="s">
        <v>50</v>
      </c>
      <c r="V991" s="34"/>
      <c r="W991" s="169">
        <f>V991*K991</f>
        <v>0</v>
      </c>
      <c r="X991" s="169">
        <v>0</v>
      </c>
      <c r="Y991" s="169">
        <f>X991*K991</f>
        <v>0</v>
      </c>
      <c r="Z991" s="169">
        <v>0</v>
      </c>
      <c r="AA991" s="170">
        <f>Z991*K991</f>
        <v>0</v>
      </c>
      <c r="AR991" s="16" t="s">
        <v>294</v>
      </c>
      <c r="AT991" s="16" t="s">
        <v>150</v>
      </c>
      <c r="AU991" s="16" t="s">
        <v>112</v>
      </c>
      <c r="AY991" s="16" t="s">
        <v>149</v>
      </c>
      <c r="BE991" s="108">
        <f>IF(U991="základní",N991,0)</f>
        <v>0</v>
      </c>
      <c r="BF991" s="108">
        <f>IF(U991="snížená",N991,0)</f>
        <v>0</v>
      </c>
      <c r="BG991" s="108">
        <f>IF(U991="zákl. přenesená",N991,0)</f>
        <v>0</v>
      </c>
      <c r="BH991" s="108">
        <f>IF(U991="sníž. přenesená",N991,0)</f>
        <v>0</v>
      </c>
      <c r="BI991" s="108">
        <f>IF(U991="nulová",N991,0)</f>
        <v>0</v>
      </c>
      <c r="BJ991" s="16" t="s">
        <v>23</v>
      </c>
      <c r="BK991" s="108">
        <f>ROUND(L991*K991,2)</f>
        <v>0</v>
      </c>
      <c r="BL991" s="16" t="s">
        <v>294</v>
      </c>
      <c r="BM991" s="16" t="s">
        <v>1286</v>
      </c>
    </row>
    <row r="992" spans="2:65" s="11" customFormat="1" ht="22.5" customHeight="1" x14ac:dyDescent="0.3">
      <c r="B992" s="179"/>
      <c r="C992" s="180"/>
      <c r="D992" s="180"/>
      <c r="E992" s="181" t="s">
        <v>21</v>
      </c>
      <c r="F992" s="292" t="s">
        <v>1287</v>
      </c>
      <c r="G992" s="282"/>
      <c r="H992" s="282"/>
      <c r="I992" s="282"/>
      <c r="J992" s="180"/>
      <c r="K992" s="182">
        <v>250.8</v>
      </c>
      <c r="L992" s="180"/>
      <c r="M992" s="180"/>
      <c r="N992" s="180"/>
      <c r="O992" s="180"/>
      <c r="P992" s="180"/>
      <c r="Q992" s="180"/>
      <c r="R992" s="183"/>
      <c r="T992" s="184"/>
      <c r="U992" s="180"/>
      <c r="V992" s="180"/>
      <c r="W992" s="180"/>
      <c r="X992" s="180"/>
      <c r="Y992" s="180"/>
      <c r="Z992" s="180"/>
      <c r="AA992" s="185"/>
      <c r="AT992" s="186" t="s">
        <v>204</v>
      </c>
      <c r="AU992" s="186" t="s">
        <v>112</v>
      </c>
      <c r="AV992" s="11" t="s">
        <v>112</v>
      </c>
      <c r="AW992" s="11" t="s">
        <v>42</v>
      </c>
      <c r="AX992" s="11" t="s">
        <v>85</v>
      </c>
      <c r="AY992" s="186" t="s">
        <v>149</v>
      </c>
    </row>
    <row r="993" spans="2:65" s="12" customFormat="1" ht="22.5" customHeight="1" x14ac:dyDescent="0.3">
      <c r="B993" s="187"/>
      <c r="C993" s="188"/>
      <c r="D993" s="188"/>
      <c r="E993" s="189" t="s">
        <v>21</v>
      </c>
      <c r="F993" s="285" t="s">
        <v>211</v>
      </c>
      <c r="G993" s="286"/>
      <c r="H993" s="286"/>
      <c r="I993" s="286"/>
      <c r="J993" s="188"/>
      <c r="K993" s="190">
        <v>250.8</v>
      </c>
      <c r="L993" s="188"/>
      <c r="M993" s="188"/>
      <c r="N993" s="188"/>
      <c r="O993" s="188"/>
      <c r="P993" s="188"/>
      <c r="Q993" s="188"/>
      <c r="R993" s="191"/>
      <c r="T993" s="192"/>
      <c r="U993" s="188"/>
      <c r="V993" s="188"/>
      <c r="W993" s="188"/>
      <c r="X993" s="188"/>
      <c r="Y993" s="188"/>
      <c r="Z993" s="188"/>
      <c r="AA993" s="193"/>
      <c r="AT993" s="194" t="s">
        <v>204</v>
      </c>
      <c r="AU993" s="194" t="s">
        <v>112</v>
      </c>
      <c r="AV993" s="12" t="s">
        <v>197</v>
      </c>
      <c r="AW993" s="12" t="s">
        <v>42</v>
      </c>
      <c r="AX993" s="12" t="s">
        <v>23</v>
      </c>
      <c r="AY993" s="194" t="s">
        <v>149</v>
      </c>
    </row>
    <row r="994" spans="2:65" s="1" customFormat="1" ht="31.5" customHeight="1" x14ac:dyDescent="0.3">
      <c r="B994" s="33"/>
      <c r="C994" s="164" t="s">
        <v>1288</v>
      </c>
      <c r="D994" s="164" t="s">
        <v>150</v>
      </c>
      <c r="E994" s="165" t="s">
        <v>1289</v>
      </c>
      <c r="F994" s="253" t="s">
        <v>1290</v>
      </c>
      <c r="G994" s="254"/>
      <c r="H994" s="254"/>
      <c r="I994" s="254"/>
      <c r="J994" s="166" t="s">
        <v>254</v>
      </c>
      <c r="K994" s="167">
        <v>509.8</v>
      </c>
      <c r="L994" s="255">
        <v>0</v>
      </c>
      <c r="M994" s="254"/>
      <c r="N994" s="256">
        <f>ROUND(L994*K994,2)</f>
        <v>0</v>
      </c>
      <c r="O994" s="254"/>
      <c r="P994" s="254"/>
      <c r="Q994" s="254"/>
      <c r="R994" s="35"/>
      <c r="T994" s="168" t="s">
        <v>21</v>
      </c>
      <c r="U994" s="42" t="s">
        <v>50</v>
      </c>
      <c r="V994" s="34"/>
      <c r="W994" s="169">
        <f>V994*K994</f>
        <v>0</v>
      </c>
      <c r="X994" s="169">
        <v>0</v>
      </c>
      <c r="Y994" s="169">
        <f>X994*K994</f>
        <v>0</v>
      </c>
      <c r="Z994" s="169">
        <v>0</v>
      </c>
      <c r="AA994" s="170">
        <f>Z994*K994</f>
        <v>0</v>
      </c>
      <c r="AR994" s="16" t="s">
        <v>294</v>
      </c>
      <c r="AT994" s="16" t="s">
        <v>150</v>
      </c>
      <c r="AU994" s="16" t="s">
        <v>112</v>
      </c>
      <c r="AY994" s="16" t="s">
        <v>149</v>
      </c>
      <c r="BE994" s="108">
        <f>IF(U994="základní",N994,0)</f>
        <v>0</v>
      </c>
      <c r="BF994" s="108">
        <f>IF(U994="snížená",N994,0)</f>
        <v>0</v>
      </c>
      <c r="BG994" s="108">
        <f>IF(U994="zákl. přenesená",N994,0)</f>
        <v>0</v>
      </c>
      <c r="BH994" s="108">
        <f>IF(U994="sníž. přenesená",N994,0)</f>
        <v>0</v>
      </c>
      <c r="BI994" s="108">
        <f>IF(U994="nulová",N994,0)</f>
        <v>0</v>
      </c>
      <c r="BJ994" s="16" t="s">
        <v>23</v>
      </c>
      <c r="BK994" s="108">
        <f>ROUND(L994*K994,2)</f>
        <v>0</v>
      </c>
      <c r="BL994" s="16" t="s">
        <v>294</v>
      </c>
      <c r="BM994" s="16" t="s">
        <v>1291</v>
      </c>
    </row>
    <row r="995" spans="2:65" s="11" customFormat="1" ht="22.5" customHeight="1" x14ac:dyDescent="0.3">
      <c r="B995" s="179"/>
      <c r="C995" s="180"/>
      <c r="D995" s="180"/>
      <c r="E995" s="181" t="s">
        <v>21</v>
      </c>
      <c r="F995" s="292" t="s">
        <v>1292</v>
      </c>
      <c r="G995" s="282"/>
      <c r="H995" s="282"/>
      <c r="I995" s="282"/>
      <c r="J995" s="180"/>
      <c r="K995" s="182">
        <v>84.9</v>
      </c>
      <c r="L995" s="180"/>
      <c r="M995" s="180"/>
      <c r="N995" s="180"/>
      <c r="O995" s="180"/>
      <c r="P995" s="180"/>
      <c r="Q995" s="180"/>
      <c r="R995" s="183"/>
      <c r="T995" s="184"/>
      <c r="U995" s="180"/>
      <c r="V995" s="180"/>
      <c r="W995" s="180"/>
      <c r="X995" s="180"/>
      <c r="Y995" s="180"/>
      <c r="Z995" s="180"/>
      <c r="AA995" s="185"/>
      <c r="AT995" s="186" t="s">
        <v>204</v>
      </c>
      <c r="AU995" s="186" t="s">
        <v>112</v>
      </c>
      <c r="AV995" s="11" t="s">
        <v>112</v>
      </c>
      <c r="AW995" s="11" t="s">
        <v>42</v>
      </c>
      <c r="AX995" s="11" t="s">
        <v>85</v>
      </c>
      <c r="AY995" s="186" t="s">
        <v>149</v>
      </c>
    </row>
    <row r="996" spans="2:65" s="11" customFormat="1" ht="22.5" customHeight="1" x14ac:dyDescent="0.3">
      <c r="B996" s="179"/>
      <c r="C996" s="180"/>
      <c r="D996" s="180"/>
      <c r="E996" s="181" t="s">
        <v>21</v>
      </c>
      <c r="F996" s="281" t="s">
        <v>1293</v>
      </c>
      <c r="G996" s="282"/>
      <c r="H996" s="282"/>
      <c r="I996" s="282"/>
      <c r="J996" s="180"/>
      <c r="K996" s="182">
        <v>424.9</v>
      </c>
      <c r="L996" s="180"/>
      <c r="M996" s="180"/>
      <c r="N996" s="180"/>
      <c r="O996" s="180"/>
      <c r="P996" s="180"/>
      <c r="Q996" s="180"/>
      <c r="R996" s="183"/>
      <c r="T996" s="184"/>
      <c r="U996" s="180"/>
      <c r="V996" s="180"/>
      <c r="W996" s="180"/>
      <c r="X996" s="180"/>
      <c r="Y996" s="180"/>
      <c r="Z996" s="180"/>
      <c r="AA996" s="185"/>
      <c r="AT996" s="186" t="s">
        <v>204</v>
      </c>
      <c r="AU996" s="186" t="s">
        <v>112</v>
      </c>
      <c r="AV996" s="11" t="s">
        <v>112</v>
      </c>
      <c r="AW996" s="11" t="s">
        <v>42</v>
      </c>
      <c r="AX996" s="11" t="s">
        <v>85</v>
      </c>
      <c r="AY996" s="186" t="s">
        <v>149</v>
      </c>
    </row>
    <row r="997" spans="2:65" s="12" customFormat="1" ht="22.5" customHeight="1" x14ac:dyDescent="0.3">
      <c r="B997" s="187"/>
      <c r="C997" s="188"/>
      <c r="D997" s="188"/>
      <c r="E997" s="189" t="s">
        <v>21</v>
      </c>
      <c r="F997" s="285" t="s">
        <v>211</v>
      </c>
      <c r="G997" s="286"/>
      <c r="H997" s="286"/>
      <c r="I997" s="286"/>
      <c r="J997" s="188"/>
      <c r="K997" s="190">
        <v>509.8</v>
      </c>
      <c r="L997" s="188"/>
      <c r="M997" s="188"/>
      <c r="N997" s="188"/>
      <c r="O997" s="188"/>
      <c r="P997" s="188"/>
      <c r="Q997" s="188"/>
      <c r="R997" s="191"/>
      <c r="T997" s="192"/>
      <c r="U997" s="188"/>
      <c r="V997" s="188"/>
      <c r="W997" s="188"/>
      <c r="X997" s="188"/>
      <c r="Y997" s="188"/>
      <c r="Z997" s="188"/>
      <c r="AA997" s="193"/>
      <c r="AT997" s="194" t="s">
        <v>204</v>
      </c>
      <c r="AU997" s="194" t="s">
        <v>112</v>
      </c>
      <c r="AV997" s="12" t="s">
        <v>197</v>
      </c>
      <c r="AW997" s="12" t="s">
        <v>42</v>
      </c>
      <c r="AX997" s="12" t="s">
        <v>23</v>
      </c>
      <c r="AY997" s="194" t="s">
        <v>149</v>
      </c>
    </row>
    <row r="998" spans="2:65" s="1" customFormat="1" ht="31.5" customHeight="1" x14ac:dyDescent="0.3">
      <c r="B998" s="33"/>
      <c r="C998" s="164" t="s">
        <v>1294</v>
      </c>
      <c r="D998" s="164" t="s">
        <v>150</v>
      </c>
      <c r="E998" s="165" t="s">
        <v>1295</v>
      </c>
      <c r="F998" s="253" t="s">
        <v>1296</v>
      </c>
      <c r="G998" s="254"/>
      <c r="H998" s="254"/>
      <c r="I998" s="254"/>
      <c r="J998" s="166" t="s">
        <v>254</v>
      </c>
      <c r="K998" s="167">
        <v>55.8</v>
      </c>
      <c r="L998" s="255">
        <v>0</v>
      </c>
      <c r="M998" s="254"/>
      <c r="N998" s="256">
        <f>ROUND(L998*K998,2)</f>
        <v>0</v>
      </c>
      <c r="O998" s="254"/>
      <c r="P998" s="254"/>
      <c r="Q998" s="254"/>
      <c r="R998" s="35"/>
      <c r="T998" s="168" t="s">
        <v>21</v>
      </c>
      <c r="U998" s="42" t="s">
        <v>50</v>
      </c>
      <c r="V998" s="34"/>
      <c r="W998" s="169">
        <f>V998*K998</f>
        <v>0</v>
      </c>
      <c r="X998" s="169">
        <v>0</v>
      </c>
      <c r="Y998" s="169">
        <f>X998*K998</f>
        <v>0</v>
      </c>
      <c r="Z998" s="169">
        <v>0</v>
      </c>
      <c r="AA998" s="170">
        <f>Z998*K998</f>
        <v>0</v>
      </c>
      <c r="AR998" s="16" t="s">
        <v>294</v>
      </c>
      <c r="AT998" s="16" t="s">
        <v>150</v>
      </c>
      <c r="AU998" s="16" t="s">
        <v>112</v>
      </c>
      <c r="AY998" s="16" t="s">
        <v>149</v>
      </c>
      <c r="BE998" s="108">
        <f>IF(U998="základní",N998,0)</f>
        <v>0</v>
      </c>
      <c r="BF998" s="108">
        <f>IF(U998="snížená",N998,0)</f>
        <v>0</v>
      </c>
      <c r="BG998" s="108">
        <f>IF(U998="zákl. přenesená",N998,0)</f>
        <v>0</v>
      </c>
      <c r="BH998" s="108">
        <f>IF(U998="sníž. přenesená",N998,0)</f>
        <v>0</v>
      </c>
      <c r="BI998" s="108">
        <f>IF(U998="nulová",N998,0)</f>
        <v>0</v>
      </c>
      <c r="BJ998" s="16" t="s">
        <v>23</v>
      </c>
      <c r="BK998" s="108">
        <f>ROUND(L998*K998,2)</f>
        <v>0</v>
      </c>
      <c r="BL998" s="16" t="s">
        <v>294</v>
      </c>
      <c r="BM998" s="16" t="s">
        <v>1297</v>
      </c>
    </row>
    <row r="999" spans="2:65" s="11" customFormat="1" ht="22.5" customHeight="1" x14ac:dyDescent="0.3">
      <c r="B999" s="179"/>
      <c r="C999" s="180"/>
      <c r="D999" s="180"/>
      <c r="E999" s="181" t="s">
        <v>21</v>
      </c>
      <c r="F999" s="292" t="s">
        <v>1298</v>
      </c>
      <c r="G999" s="282"/>
      <c r="H999" s="282"/>
      <c r="I999" s="282"/>
      <c r="J999" s="180"/>
      <c r="K999" s="182">
        <v>55.8</v>
      </c>
      <c r="L999" s="180"/>
      <c r="M999" s="180"/>
      <c r="N999" s="180"/>
      <c r="O999" s="180"/>
      <c r="P999" s="180"/>
      <c r="Q999" s="180"/>
      <c r="R999" s="183"/>
      <c r="T999" s="184"/>
      <c r="U999" s="180"/>
      <c r="V999" s="180"/>
      <c r="W999" s="180"/>
      <c r="X999" s="180"/>
      <c r="Y999" s="180"/>
      <c r="Z999" s="180"/>
      <c r="AA999" s="185"/>
      <c r="AT999" s="186" t="s">
        <v>204</v>
      </c>
      <c r="AU999" s="186" t="s">
        <v>112</v>
      </c>
      <c r="AV999" s="11" t="s">
        <v>112</v>
      </c>
      <c r="AW999" s="11" t="s">
        <v>42</v>
      </c>
      <c r="AX999" s="11" t="s">
        <v>85</v>
      </c>
      <c r="AY999" s="186" t="s">
        <v>149</v>
      </c>
    </row>
    <row r="1000" spans="2:65" s="12" customFormat="1" ht="22.5" customHeight="1" x14ac:dyDescent="0.3">
      <c r="B1000" s="187"/>
      <c r="C1000" s="188"/>
      <c r="D1000" s="188"/>
      <c r="E1000" s="189" t="s">
        <v>21</v>
      </c>
      <c r="F1000" s="285" t="s">
        <v>211</v>
      </c>
      <c r="G1000" s="286"/>
      <c r="H1000" s="286"/>
      <c r="I1000" s="286"/>
      <c r="J1000" s="188"/>
      <c r="K1000" s="190">
        <v>55.8</v>
      </c>
      <c r="L1000" s="188"/>
      <c r="M1000" s="188"/>
      <c r="N1000" s="188"/>
      <c r="O1000" s="188"/>
      <c r="P1000" s="188"/>
      <c r="Q1000" s="188"/>
      <c r="R1000" s="191"/>
      <c r="T1000" s="192"/>
      <c r="U1000" s="188"/>
      <c r="V1000" s="188"/>
      <c r="W1000" s="188"/>
      <c r="X1000" s="188"/>
      <c r="Y1000" s="188"/>
      <c r="Z1000" s="188"/>
      <c r="AA1000" s="193"/>
      <c r="AT1000" s="194" t="s">
        <v>204</v>
      </c>
      <c r="AU1000" s="194" t="s">
        <v>112</v>
      </c>
      <c r="AV1000" s="12" t="s">
        <v>197</v>
      </c>
      <c r="AW1000" s="12" t="s">
        <v>42</v>
      </c>
      <c r="AX1000" s="12" t="s">
        <v>23</v>
      </c>
      <c r="AY1000" s="194" t="s">
        <v>149</v>
      </c>
    </row>
    <row r="1001" spans="2:65" s="1" customFormat="1" ht="22.5" customHeight="1" x14ac:dyDescent="0.3">
      <c r="B1001" s="33"/>
      <c r="C1001" s="195" t="s">
        <v>1299</v>
      </c>
      <c r="D1001" s="195" t="s">
        <v>356</v>
      </c>
      <c r="E1001" s="196" t="s">
        <v>1300</v>
      </c>
      <c r="F1001" s="288" t="s">
        <v>1301</v>
      </c>
      <c r="G1001" s="289"/>
      <c r="H1001" s="289"/>
      <c r="I1001" s="289"/>
      <c r="J1001" s="197" t="s">
        <v>201</v>
      </c>
      <c r="K1001" s="198">
        <v>13.939</v>
      </c>
      <c r="L1001" s="290">
        <v>0</v>
      </c>
      <c r="M1001" s="289"/>
      <c r="N1001" s="291">
        <f>ROUND(L1001*K1001,2)</f>
        <v>0</v>
      </c>
      <c r="O1001" s="254"/>
      <c r="P1001" s="254"/>
      <c r="Q1001" s="254"/>
      <c r="R1001" s="35"/>
      <c r="T1001" s="168" t="s">
        <v>21</v>
      </c>
      <c r="U1001" s="42" t="s">
        <v>50</v>
      </c>
      <c r="V1001" s="34"/>
      <c r="W1001" s="169">
        <f>V1001*K1001</f>
        <v>0</v>
      </c>
      <c r="X1001" s="169">
        <v>0.55000000000000004</v>
      </c>
      <c r="Y1001" s="169">
        <f>X1001*K1001</f>
        <v>7.6664500000000002</v>
      </c>
      <c r="Z1001" s="169">
        <v>0</v>
      </c>
      <c r="AA1001" s="170">
        <f>Z1001*K1001</f>
        <v>0</v>
      </c>
      <c r="AR1001" s="16" t="s">
        <v>384</v>
      </c>
      <c r="AT1001" s="16" t="s">
        <v>356</v>
      </c>
      <c r="AU1001" s="16" t="s">
        <v>112</v>
      </c>
      <c r="AY1001" s="16" t="s">
        <v>149</v>
      </c>
      <c r="BE1001" s="108">
        <f>IF(U1001="základní",N1001,0)</f>
        <v>0</v>
      </c>
      <c r="BF1001" s="108">
        <f>IF(U1001="snížená",N1001,0)</f>
        <v>0</v>
      </c>
      <c r="BG1001" s="108">
        <f>IF(U1001="zákl. přenesená",N1001,0)</f>
        <v>0</v>
      </c>
      <c r="BH1001" s="108">
        <f>IF(U1001="sníž. přenesená",N1001,0)</f>
        <v>0</v>
      </c>
      <c r="BI1001" s="108">
        <f>IF(U1001="nulová",N1001,0)</f>
        <v>0</v>
      </c>
      <c r="BJ1001" s="16" t="s">
        <v>23</v>
      </c>
      <c r="BK1001" s="108">
        <f>ROUND(L1001*K1001,2)</f>
        <v>0</v>
      </c>
      <c r="BL1001" s="16" t="s">
        <v>294</v>
      </c>
      <c r="BM1001" s="16" t="s">
        <v>1302</v>
      </c>
    </row>
    <row r="1002" spans="2:65" s="11" customFormat="1" ht="22.5" customHeight="1" x14ac:dyDescent="0.3">
      <c r="B1002" s="179"/>
      <c r="C1002" s="180"/>
      <c r="D1002" s="180"/>
      <c r="E1002" s="181" t="s">
        <v>21</v>
      </c>
      <c r="F1002" s="292" t="s">
        <v>1303</v>
      </c>
      <c r="G1002" s="282"/>
      <c r="H1002" s="282"/>
      <c r="I1002" s="282"/>
      <c r="J1002" s="180"/>
      <c r="K1002" s="182">
        <v>13.939</v>
      </c>
      <c r="L1002" s="180"/>
      <c r="M1002" s="180"/>
      <c r="N1002" s="180"/>
      <c r="O1002" s="180"/>
      <c r="P1002" s="180"/>
      <c r="Q1002" s="180"/>
      <c r="R1002" s="183"/>
      <c r="T1002" s="184"/>
      <c r="U1002" s="180"/>
      <c r="V1002" s="180"/>
      <c r="W1002" s="180"/>
      <c r="X1002" s="180"/>
      <c r="Y1002" s="180"/>
      <c r="Z1002" s="180"/>
      <c r="AA1002" s="185"/>
      <c r="AT1002" s="186" t="s">
        <v>204</v>
      </c>
      <c r="AU1002" s="186" t="s">
        <v>112</v>
      </c>
      <c r="AV1002" s="11" t="s">
        <v>112</v>
      </c>
      <c r="AW1002" s="11" t="s">
        <v>42</v>
      </c>
      <c r="AX1002" s="11" t="s">
        <v>85</v>
      </c>
      <c r="AY1002" s="186" t="s">
        <v>149</v>
      </c>
    </row>
    <row r="1003" spans="2:65" s="12" customFormat="1" ht="22.5" customHeight="1" x14ac:dyDescent="0.3">
      <c r="B1003" s="187"/>
      <c r="C1003" s="188"/>
      <c r="D1003" s="188"/>
      <c r="E1003" s="189" t="s">
        <v>21</v>
      </c>
      <c r="F1003" s="285" t="s">
        <v>211</v>
      </c>
      <c r="G1003" s="286"/>
      <c r="H1003" s="286"/>
      <c r="I1003" s="286"/>
      <c r="J1003" s="188"/>
      <c r="K1003" s="190">
        <v>13.939</v>
      </c>
      <c r="L1003" s="188"/>
      <c r="M1003" s="188"/>
      <c r="N1003" s="188"/>
      <c r="O1003" s="188"/>
      <c r="P1003" s="188"/>
      <c r="Q1003" s="188"/>
      <c r="R1003" s="191"/>
      <c r="T1003" s="192"/>
      <c r="U1003" s="188"/>
      <c r="V1003" s="188"/>
      <c r="W1003" s="188"/>
      <c r="X1003" s="188"/>
      <c r="Y1003" s="188"/>
      <c r="Z1003" s="188"/>
      <c r="AA1003" s="193"/>
      <c r="AT1003" s="194" t="s">
        <v>204</v>
      </c>
      <c r="AU1003" s="194" t="s">
        <v>112</v>
      </c>
      <c r="AV1003" s="12" t="s">
        <v>197</v>
      </c>
      <c r="AW1003" s="12" t="s">
        <v>42</v>
      </c>
      <c r="AX1003" s="12" t="s">
        <v>23</v>
      </c>
      <c r="AY1003" s="194" t="s">
        <v>149</v>
      </c>
    </row>
    <row r="1004" spans="2:65" s="1" customFormat="1" ht="31.5" customHeight="1" x14ac:dyDescent="0.3">
      <c r="B1004" s="33"/>
      <c r="C1004" s="164" t="s">
        <v>1304</v>
      </c>
      <c r="D1004" s="164" t="s">
        <v>150</v>
      </c>
      <c r="E1004" s="165" t="s">
        <v>1305</v>
      </c>
      <c r="F1004" s="253" t="s">
        <v>1306</v>
      </c>
      <c r="G1004" s="254"/>
      <c r="H1004" s="254"/>
      <c r="I1004" s="254"/>
      <c r="J1004" s="166" t="s">
        <v>274</v>
      </c>
      <c r="K1004" s="167">
        <v>215</v>
      </c>
      <c r="L1004" s="255">
        <v>0</v>
      </c>
      <c r="M1004" s="254"/>
      <c r="N1004" s="256">
        <f>ROUND(L1004*K1004,2)</f>
        <v>0</v>
      </c>
      <c r="O1004" s="254"/>
      <c r="P1004" s="254"/>
      <c r="Q1004" s="254"/>
      <c r="R1004" s="35"/>
      <c r="T1004" s="168" t="s">
        <v>21</v>
      </c>
      <c r="U1004" s="42" t="s">
        <v>50</v>
      </c>
      <c r="V1004" s="34"/>
      <c r="W1004" s="169">
        <f>V1004*K1004</f>
        <v>0</v>
      </c>
      <c r="X1004" s="169">
        <v>0</v>
      </c>
      <c r="Y1004" s="169">
        <f>X1004*K1004</f>
        <v>0</v>
      </c>
      <c r="Z1004" s="169">
        <v>0</v>
      </c>
      <c r="AA1004" s="170">
        <f>Z1004*K1004</f>
        <v>0</v>
      </c>
      <c r="AR1004" s="16" t="s">
        <v>294</v>
      </c>
      <c r="AT1004" s="16" t="s">
        <v>150</v>
      </c>
      <c r="AU1004" s="16" t="s">
        <v>112</v>
      </c>
      <c r="AY1004" s="16" t="s">
        <v>149</v>
      </c>
      <c r="BE1004" s="108">
        <f>IF(U1004="základní",N1004,0)</f>
        <v>0</v>
      </c>
      <c r="BF1004" s="108">
        <f>IF(U1004="snížená",N1004,0)</f>
        <v>0</v>
      </c>
      <c r="BG1004" s="108">
        <f>IF(U1004="zákl. přenesená",N1004,0)</f>
        <v>0</v>
      </c>
      <c r="BH1004" s="108">
        <f>IF(U1004="sníž. přenesená",N1004,0)</f>
        <v>0</v>
      </c>
      <c r="BI1004" s="108">
        <f>IF(U1004="nulová",N1004,0)</f>
        <v>0</v>
      </c>
      <c r="BJ1004" s="16" t="s">
        <v>23</v>
      </c>
      <c r="BK1004" s="108">
        <f>ROUND(L1004*K1004,2)</f>
        <v>0</v>
      </c>
      <c r="BL1004" s="16" t="s">
        <v>294</v>
      </c>
      <c r="BM1004" s="16" t="s">
        <v>1307</v>
      </c>
    </row>
    <row r="1005" spans="2:65" s="11" customFormat="1" ht="22.5" customHeight="1" x14ac:dyDescent="0.3">
      <c r="B1005" s="179"/>
      <c r="C1005" s="180"/>
      <c r="D1005" s="180"/>
      <c r="E1005" s="181" t="s">
        <v>21</v>
      </c>
      <c r="F1005" s="292" t="s">
        <v>1308</v>
      </c>
      <c r="G1005" s="282"/>
      <c r="H1005" s="282"/>
      <c r="I1005" s="282"/>
      <c r="J1005" s="180"/>
      <c r="K1005" s="182">
        <v>215</v>
      </c>
      <c r="L1005" s="180"/>
      <c r="M1005" s="180"/>
      <c r="N1005" s="180"/>
      <c r="O1005" s="180"/>
      <c r="P1005" s="180"/>
      <c r="Q1005" s="180"/>
      <c r="R1005" s="183"/>
      <c r="T1005" s="184"/>
      <c r="U1005" s="180"/>
      <c r="V1005" s="180"/>
      <c r="W1005" s="180"/>
      <c r="X1005" s="180"/>
      <c r="Y1005" s="180"/>
      <c r="Z1005" s="180"/>
      <c r="AA1005" s="185"/>
      <c r="AT1005" s="186" t="s">
        <v>204</v>
      </c>
      <c r="AU1005" s="186" t="s">
        <v>112</v>
      </c>
      <c r="AV1005" s="11" t="s">
        <v>112</v>
      </c>
      <c r="AW1005" s="11" t="s">
        <v>42</v>
      </c>
      <c r="AX1005" s="11" t="s">
        <v>85</v>
      </c>
      <c r="AY1005" s="186" t="s">
        <v>149</v>
      </c>
    </row>
    <row r="1006" spans="2:65" s="12" customFormat="1" ht="22.5" customHeight="1" x14ac:dyDescent="0.3">
      <c r="B1006" s="187"/>
      <c r="C1006" s="188"/>
      <c r="D1006" s="188"/>
      <c r="E1006" s="189" t="s">
        <v>21</v>
      </c>
      <c r="F1006" s="285" t="s">
        <v>211</v>
      </c>
      <c r="G1006" s="286"/>
      <c r="H1006" s="286"/>
      <c r="I1006" s="286"/>
      <c r="J1006" s="188"/>
      <c r="K1006" s="190">
        <v>215</v>
      </c>
      <c r="L1006" s="188"/>
      <c r="M1006" s="188"/>
      <c r="N1006" s="188"/>
      <c r="O1006" s="188"/>
      <c r="P1006" s="188"/>
      <c r="Q1006" s="188"/>
      <c r="R1006" s="191"/>
      <c r="T1006" s="192"/>
      <c r="U1006" s="188"/>
      <c r="V1006" s="188"/>
      <c r="W1006" s="188"/>
      <c r="X1006" s="188"/>
      <c r="Y1006" s="188"/>
      <c r="Z1006" s="188"/>
      <c r="AA1006" s="193"/>
      <c r="AT1006" s="194" t="s">
        <v>204</v>
      </c>
      <c r="AU1006" s="194" t="s">
        <v>112</v>
      </c>
      <c r="AV1006" s="12" t="s">
        <v>197</v>
      </c>
      <c r="AW1006" s="12" t="s">
        <v>42</v>
      </c>
      <c r="AX1006" s="12" t="s">
        <v>23</v>
      </c>
      <c r="AY1006" s="194" t="s">
        <v>149</v>
      </c>
    </row>
    <row r="1007" spans="2:65" s="1" customFormat="1" ht="31.5" customHeight="1" x14ac:dyDescent="0.3">
      <c r="B1007" s="33"/>
      <c r="C1007" s="195" t="s">
        <v>1309</v>
      </c>
      <c r="D1007" s="195" t="s">
        <v>356</v>
      </c>
      <c r="E1007" s="196" t="s">
        <v>1310</v>
      </c>
      <c r="F1007" s="288" t="s">
        <v>1311</v>
      </c>
      <c r="G1007" s="289"/>
      <c r="H1007" s="289"/>
      <c r="I1007" s="289"/>
      <c r="J1007" s="197" t="s">
        <v>201</v>
      </c>
      <c r="K1007" s="198">
        <v>5.6760000000000002</v>
      </c>
      <c r="L1007" s="290">
        <v>0</v>
      </c>
      <c r="M1007" s="289"/>
      <c r="N1007" s="291">
        <f>ROUND(L1007*K1007,2)</f>
        <v>0</v>
      </c>
      <c r="O1007" s="254"/>
      <c r="P1007" s="254"/>
      <c r="Q1007" s="254"/>
      <c r="R1007" s="35"/>
      <c r="T1007" s="168" t="s">
        <v>21</v>
      </c>
      <c r="U1007" s="42" t="s">
        <v>50</v>
      </c>
      <c r="V1007" s="34"/>
      <c r="W1007" s="169">
        <f>V1007*K1007</f>
        <v>0</v>
      </c>
      <c r="X1007" s="169">
        <v>0.55000000000000004</v>
      </c>
      <c r="Y1007" s="169">
        <f>X1007*K1007</f>
        <v>3.1218000000000004</v>
      </c>
      <c r="Z1007" s="169">
        <v>0</v>
      </c>
      <c r="AA1007" s="170">
        <f>Z1007*K1007</f>
        <v>0</v>
      </c>
      <c r="AR1007" s="16" t="s">
        <v>384</v>
      </c>
      <c r="AT1007" s="16" t="s">
        <v>356</v>
      </c>
      <c r="AU1007" s="16" t="s">
        <v>112</v>
      </c>
      <c r="AY1007" s="16" t="s">
        <v>149</v>
      </c>
      <c r="BE1007" s="108">
        <f>IF(U1007="základní",N1007,0)</f>
        <v>0</v>
      </c>
      <c r="BF1007" s="108">
        <f>IF(U1007="snížená",N1007,0)</f>
        <v>0</v>
      </c>
      <c r="BG1007" s="108">
        <f>IF(U1007="zákl. přenesená",N1007,0)</f>
        <v>0</v>
      </c>
      <c r="BH1007" s="108">
        <f>IF(U1007="sníž. přenesená",N1007,0)</f>
        <v>0</v>
      </c>
      <c r="BI1007" s="108">
        <f>IF(U1007="nulová",N1007,0)</f>
        <v>0</v>
      </c>
      <c r="BJ1007" s="16" t="s">
        <v>23</v>
      </c>
      <c r="BK1007" s="108">
        <f>ROUND(L1007*K1007,2)</f>
        <v>0</v>
      </c>
      <c r="BL1007" s="16" t="s">
        <v>294</v>
      </c>
      <c r="BM1007" s="16" t="s">
        <v>1312</v>
      </c>
    </row>
    <row r="1008" spans="2:65" s="11" customFormat="1" ht="22.5" customHeight="1" x14ac:dyDescent="0.3">
      <c r="B1008" s="179"/>
      <c r="C1008" s="180"/>
      <c r="D1008" s="180"/>
      <c r="E1008" s="181" t="s">
        <v>21</v>
      </c>
      <c r="F1008" s="292" t="s">
        <v>1313</v>
      </c>
      <c r="G1008" s="282"/>
      <c r="H1008" s="282"/>
      <c r="I1008" s="282"/>
      <c r="J1008" s="180"/>
      <c r="K1008" s="182">
        <v>5.6760000000000002</v>
      </c>
      <c r="L1008" s="180"/>
      <c r="M1008" s="180"/>
      <c r="N1008" s="180"/>
      <c r="O1008" s="180"/>
      <c r="P1008" s="180"/>
      <c r="Q1008" s="180"/>
      <c r="R1008" s="183"/>
      <c r="T1008" s="184"/>
      <c r="U1008" s="180"/>
      <c r="V1008" s="180"/>
      <c r="W1008" s="180"/>
      <c r="X1008" s="180"/>
      <c r="Y1008" s="180"/>
      <c r="Z1008" s="180"/>
      <c r="AA1008" s="185"/>
      <c r="AT1008" s="186" t="s">
        <v>204</v>
      </c>
      <c r="AU1008" s="186" t="s">
        <v>112</v>
      </c>
      <c r="AV1008" s="11" t="s">
        <v>112</v>
      </c>
      <c r="AW1008" s="11" t="s">
        <v>42</v>
      </c>
      <c r="AX1008" s="11" t="s">
        <v>85</v>
      </c>
      <c r="AY1008" s="186" t="s">
        <v>149</v>
      </c>
    </row>
    <row r="1009" spans="2:65" s="12" customFormat="1" ht="22.5" customHeight="1" x14ac:dyDescent="0.3">
      <c r="B1009" s="187"/>
      <c r="C1009" s="188"/>
      <c r="D1009" s="188"/>
      <c r="E1009" s="189" t="s">
        <v>21</v>
      </c>
      <c r="F1009" s="285" t="s">
        <v>211</v>
      </c>
      <c r="G1009" s="286"/>
      <c r="H1009" s="286"/>
      <c r="I1009" s="286"/>
      <c r="J1009" s="188"/>
      <c r="K1009" s="190">
        <v>5.6760000000000002</v>
      </c>
      <c r="L1009" s="188"/>
      <c r="M1009" s="188"/>
      <c r="N1009" s="188"/>
      <c r="O1009" s="188"/>
      <c r="P1009" s="188"/>
      <c r="Q1009" s="188"/>
      <c r="R1009" s="191"/>
      <c r="T1009" s="192"/>
      <c r="U1009" s="188"/>
      <c r="V1009" s="188"/>
      <c r="W1009" s="188"/>
      <c r="X1009" s="188"/>
      <c r="Y1009" s="188"/>
      <c r="Z1009" s="188"/>
      <c r="AA1009" s="193"/>
      <c r="AT1009" s="194" t="s">
        <v>204</v>
      </c>
      <c r="AU1009" s="194" t="s">
        <v>112</v>
      </c>
      <c r="AV1009" s="12" t="s">
        <v>197</v>
      </c>
      <c r="AW1009" s="12" t="s">
        <v>42</v>
      </c>
      <c r="AX1009" s="12" t="s">
        <v>23</v>
      </c>
      <c r="AY1009" s="194" t="s">
        <v>149</v>
      </c>
    </row>
    <row r="1010" spans="2:65" s="1" customFormat="1" ht="31.5" customHeight="1" x14ac:dyDescent="0.3">
      <c r="B1010" s="33"/>
      <c r="C1010" s="164" t="s">
        <v>1314</v>
      </c>
      <c r="D1010" s="164" t="s">
        <v>150</v>
      </c>
      <c r="E1010" s="165" t="s">
        <v>1315</v>
      </c>
      <c r="F1010" s="253" t="s">
        <v>1316</v>
      </c>
      <c r="G1010" s="254"/>
      <c r="H1010" s="254"/>
      <c r="I1010" s="254"/>
      <c r="J1010" s="166" t="s">
        <v>274</v>
      </c>
      <c r="K1010" s="167">
        <v>65</v>
      </c>
      <c r="L1010" s="255">
        <v>0</v>
      </c>
      <c r="M1010" s="254"/>
      <c r="N1010" s="256">
        <f>ROUND(L1010*K1010,2)</f>
        <v>0</v>
      </c>
      <c r="O1010" s="254"/>
      <c r="P1010" s="254"/>
      <c r="Q1010" s="254"/>
      <c r="R1010" s="35"/>
      <c r="T1010" s="168" t="s">
        <v>21</v>
      </c>
      <c r="U1010" s="42" t="s">
        <v>50</v>
      </c>
      <c r="V1010" s="34"/>
      <c r="W1010" s="169">
        <f>V1010*K1010</f>
        <v>0</v>
      </c>
      <c r="X1010" s="169">
        <v>0</v>
      </c>
      <c r="Y1010" s="169">
        <f>X1010*K1010</f>
        <v>0</v>
      </c>
      <c r="Z1010" s="169">
        <v>0</v>
      </c>
      <c r="AA1010" s="170">
        <f>Z1010*K1010</f>
        <v>0</v>
      </c>
      <c r="AR1010" s="16" t="s">
        <v>294</v>
      </c>
      <c r="AT1010" s="16" t="s">
        <v>150</v>
      </c>
      <c r="AU1010" s="16" t="s">
        <v>112</v>
      </c>
      <c r="AY1010" s="16" t="s">
        <v>149</v>
      </c>
      <c r="BE1010" s="108">
        <f>IF(U1010="základní",N1010,0)</f>
        <v>0</v>
      </c>
      <c r="BF1010" s="108">
        <f>IF(U1010="snížená",N1010,0)</f>
        <v>0</v>
      </c>
      <c r="BG1010" s="108">
        <f>IF(U1010="zákl. přenesená",N1010,0)</f>
        <v>0</v>
      </c>
      <c r="BH1010" s="108">
        <f>IF(U1010="sníž. přenesená",N1010,0)</f>
        <v>0</v>
      </c>
      <c r="BI1010" s="108">
        <f>IF(U1010="nulová",N1010,0)</f>
        <v>0</v>
      </c>
      <c r="BJ1010" s="16" t="s">
        <v>23</v>
      </c>
      <c r="BK1010" s="108">
        <f>ROUND(L1010*K1010,2)</f>
        <v>0</v>
      </c>
      <c r="BL1010" s="16" t="s">
        <v>294</v>
      </c>
      <c r="BM1010" s="16" t="s">
        <v>1317</v>
      </c>
    </row>
    <row r="1011" spans="2:65" s="1" customFormat="1" ht="31.5" customHeight="1" x14ac:dyDescent="0.3">
      <c r="B1011" s="33"/>
      <c r="C1011" s="195" t="s">
        <v>1318</v>
      </c>
      <c r="D1011" s="195" t="s">
        <v>356</v>
      </c>
      <c r="E1011" s="196" t="s">
        <v>1319</v>
      </c>
      <c r="F1011" s="288" t="s">
        <v>1320</v>
      </c>
      <c r="G1011" s="289"/>
      <c r="H1011" s="289"/>
      <c r="I1011" s="289"/>
      <c r="J1011" s="197" t="s">
        <v>274</v>
      </c>
      <c r="K1011" s="198">
        <v>71.5</v>
      </c>
      <c r="L1011" s="290">
        <v>0</v>
      </c>
      <c r="M1011" s="289"/>
      <c r="N1011" s="291">
        <f>ROUND(L1011*K1011,2)</f>
        <v>0</v>
      </c>
      <c r="O1011" s="254"/>
      <c r="P1011" s="254"/>
      <c r="Q1011" s="254"/>
      <c r="R1011" s="35"/>
      <c r="T1011" s="168" t="s">
        <v>21</v>
      </c>
      <c r="U1011" s="42" t="s">
        <v>50</v>
      </c>
      <c r="V1011" s="34"/>
      <c r="W1011" s="169">
        <f>V1011*K1011</f>
        <v>0</v>
      </c>
      <c r="X1011" s="169">
        <v>9.3100000000000006E-3</v>
      </c>
      <c r="Y1011" s="169">
        <f>X1011*K1011</f>
        <v>0.66566500000000006</v>
      </c>
      <c r="Z1011" s="169">
        <v>0</v>
      </c>
      <c r="AA1011" s="170">
        <f>Z1011*K1011</f>
        <v>0</v>
      </c>
      <c r="AR1011" s="16" t="s">
        <v>384</v>
      </c>
      <c r="AT1011" s="16" t="s">
        <v>356</v>
      </c>
      <c r="AU1011" s="16" t="s">
        <v>112</v>
      </c>
      <c r="AY1011" s="16" t="s">
        <v>149</v>
      </c>
      <c r="BE1011" s="108">
        <f>IF(U1011="základní",N1011,0)</f>
        <v>0</v>
      </c>
      <c r="BF1011" s="108">
        <f>IF(U1011="snížená",N1011,0)</f>
        <v>0</v>
      </c>
      <c r="BG1011" s="108">
        <f>IF(U1011="zákl. přenesená",N1011,0)</f>
        <v>0</v>
      </c>
      <c r="BH1011" s="108">
        <f>IF(U1011="sníž. přenesená",N1011,0)</f>
        <v>0</v>
      </c>
      <c r="BI1011" s="108">
        <f>IF(U1011="nulová",N1011,0)</f>
        <v>0</v>
      </c>
      <c r="BJ1011" s="16" t="s">
        <v>23</v>
      </c>
      <c r="BK1011" s="108">
        <f>ROUND(L1011*K1011,2)</f>
        <v>0</v>
      </c>
      <c r="BL1011" s="16" t="s">
        <v>294</v>
      </c>
      <c r="BM1011" s="16" t="s">
        <v>1321</v>
      </c>
    </row>
    <row r="1012" spans="2:65" s="11" customFormat="1" ht="22.5" customHeight="1" x14ac:dyDescent="0.3">
      <c r="B1012" s="179"/>
      <c r="C1012" s="180"/>
      <c r="D1012" s="180"/>
      <c r="E1012" s="181" t="s">
        <v>21</v>
      </c>
      <c r="F1012" s="292" t="s">
        <v>1322</v>
      </c>
      <c r="G1012" s="282"/>
      <c r="H1012" s="282"/>
      <c r="I1012" s="282"/>
      <c r="J1012" s="180"/>
      <c r="K1012" s="182">
        <v>71.5</v>
      </c>
      <c r="L1012" s="180"/>
      <c r="M1012" s="180"/>
      <c r="N1012" s="180"/>
      <c r="O1012" s="180"/>
      <c r="P1012" s="180"/>
      <c r="Q1012" s="180"/>
      <c r="R1012" s="183"/>
      <c r="T1012" s="184"/>
      <c r="U1012" s="180"/>
      <c r="V1012" s="180"/>
      <c r="W1012" s="180"/>
      <c r="X1012" s="180"/>
      <c r="Y1012" s="180"/>
      <c r="Z1012" s="180"/>
      <c r="AA1012" s="185"/>
      <c r="AT1012" s="186" t="s">
        <v>204</v>
      </c>
      <c r="AU1012" s="186" t="s">
        <v>112</v>
      </c>
      <c r="AV1012" s="11" t="s">
        <v>112</v>
      </c>
      <c r="AW1012" s="11" t="s">
        <v>42</v>
      </c>
      <c r="AX1012" s="11" t="s">
        <v>23</v>
      </c>
      <c r="AY1012" s="186" t="s">
        <v>149</v>
      </c>
    </row>
    <row r="1013" spans="2:65" s="1" customFormat="1" ht="22.5" customHeight="1" x14ac:dyDescent="0.3">
      <c r="B1013" s="33"/>
      <c r="C1013" s="164" t="s">
        <v>1323</v>
      </c>
      <c r="D1013" s="164" t="s">
        <v>150</v>
      </c>
      <c r="E1013" s="165" t="s">
        <v>1324</v>
      </c>
      <c r="F1013" s="253" t="s">
        <v>1325</v>
      </c>
      <c r="G1013" s="254"/>
      <c r="H1013" s="254"/>
      <c r="I1013" s="254"/>
      <c r="J1013" s="166" t="s">
        <v>274</v>
      </c>
      <c r="K1013" s="167">
        <v>280</v>
      </c>
      <c r="L1013" s="255">
        <v>0</v>
      </c>
      <c r="M1013" s="254"/>
      <c r="N1013" s="256">
        <f>ROUND(L1013*K1013,2)</f>
        <v>0</v>
      </c>
      <c r="O1013" s="254"/>
      <c r="P1013" s="254"/>
      <c r="Q1013" s="254"/>
      <c r="R1013" s="35"/>
      <c r="T1013" s="168" t="s">
        <v>21</v>
      </c>
      <c r="U1013" s="42" t="s">
        <v>50</v>
      </c>
      <c r="V1013" s="34"/>
      <c r="W1013" s="169">
        <f>V1013*K1013</f>
        <v>0</v>
      </c>
      <c r="X1013" s="169">
        <v>0</v>
      </c>
      <c r="Y1013" s="169">
        <f>X1013*K1013</f>
        <v>0</v>
      </c>
      <c r="Z1013" s="169">
        <v>1.4999999999999999E-2</v>
      </c>
      <c r="AA1013" s="170">
        <f>Z1013*K1013</f>
        <v>4.2</v>
      </c>
      <c r="AR1013" s="16" t="s">
        <v>294</v>
      </c>
      <c r="AT1013" s="16" t="s">
        <v>150</v>
      </c>
      <c r="AU1013" s="16" t="s">
        <v>112</v>
      </c>
      <c r="AY1013" s="16" t="s">
        <v>149</v>
      </c>
      <c r="BE1013" s="108">
        <f>IF(U1013="základní",N1013,0)</f>
        <v>0</v>
      </c>
      <c r="BF1013" s="108">
        <f>IF(U1013="snížená",N1013,0)</f>
        <v>0</v>
      </c>
      <c r="BG1013" s="108">
        <f>IF(U1013="zákl. přenesená",N1013,0)</f>
        <v>0</v>
      </c>
      <c r="BH1013" s="108">
        <f>IF(U1013="sníž. přenesená",N1013,0)</f>
        <v>0</v>
      </c>
      <c r="BI1013" s="108">
        <f>IF(U1013="nulová",N1013,0)</f>
        <v>0</v>
      </c>
      <c r="BJ1013" s="16" t="s">
        <v>23</v>
      </c>
      <c r="BK1013" s="108">
        <f>ROUND(L1013*K1013,2)</f>
        <v>0</v>
      </c>
      <c r="BL1013" s="16" t="s">
        <v>294</v>
      </c>
      <c r="BM1013" s="16" t="s">
        <v>1326</v>
      </c>
    </row>
    <row r="1014" spans="2:65" s="1" customFormat="1" ht="31.5" customHeight="1" x14ac:dyDescent="0.3">
      <c r="B1014" s="33"/>
      <c r="C1014" s="164" t="s">
        <v>1327</v>
      </c>
      <c r="D1014" s="164" t="s">
        <v>150</v>
      </c>
      <c r="E1014" s="165" t="s">
        <v>1328</v>
      </c>
      <c r="F1014" s="253" t="s">
        <v>1329</v>
      </c>
      <c r="G1014" s="254"/>
      <c r="H1014" s="254"/>
      <c r="I1014" s="254"/>
      <c r="J1014" s="166" t="s">
        <v>274</v>
      </c>
      <c r="K1014" s="167">
        <v>280</v>
      </c>
      <c r="L1014" s="255">
        <v>0</v>
      </c>
      <c r="M1014" s="254"/>
      <c r="N1014" s="256">
        <f>ROUND(L1014*K1014,2)</f>
        <v>0</v>
      </c>
      <c r="O1014" s="254"/>
      <c r="P1014" s="254"/>
      <c r="Q1014" s="254"/>
      <c r="R1014" s="35"/>
      <c r="T1014" s="168" t="s">
        <v>21</v>
      </c>
      <c r="U1014" s="42" t="s">
        <v>50</v>
      </c>
      <c r="V1014" s="34"/>
      <c r="W1014" s="169">
        <f>V1014*K1014</f>
        <v>0</v>
      </c>
      <c r="X1014" s="169">
        <v>0</v>
      </c>
      <c r="Y1014" s="169">
        <f>X1014*K1014</f>
        <v>0</v>
      </c>
      <c r="Z1014" s="169">
        <v>0</v>
      </c>
      <c r="AA1014" s="170">
        <f>Z1014*K1014</f>
        <v>0</v>
      </c>
      <c r="AR1014" s="16" t="s">
        <v>294</v>
      </c>
      <c r="AT1014" s="16" t="s">
        <v>150</v>
      </c>
      <c r="AU1014" s="16" t="s">
        <v>112</v>
      </c>
      <c r="AY1014" s="16" t="s">
        <v>149</v>
      </c>
      <c r="BE1014" s="108">
        <f>IF(U1014="základní",N1014,0)</f>
        <v>0</v>
      </c>
      <c r="BF1014" s="108">
        <f>IF(U1014="snížená",N1014,0)</f>
        <v>0</v>
      </c>
      <c r="BG1014" s="108">
        <f>IF(U1014="zákl. přenesená",N1014,0)</f>
        <v>0</v>
      </c>
      <c r="BH1014" s="108">
        <f>IF(U1014="sníž. přenesená",N1014,0)</f>
        <v>0</v>
      </c>
      <c r="BI1014" s="108">
        <f>IF(U1014="nulová",N1014,0)</f>
        <v>0</v>
      </c>
      <c r="BJ1014" s="16" t="s">
        <v>23</v>
      </c>
      <c r="BK1014" s="108">
        <f>ROUND(L1014*K1014,2)</f>
        <v>0</v>
      </c>
      <c r="BL1014" s="16" t="s">
        <v>294</v>
      </c>
      <c r="BM1014" s="16" t="s">
        <v>1330</v>
      </c>
    </row>
    <row r="1015" spans="2:65" s="1" customFormat="1" ht="31.5" customHeight="1" x14ac:dyDescent="0.3">
      <c r="B1015" s="33"/>
      <c r="C1015" s="164" t="s">
        <v>1331</v>
      </c>
      <c r="D1015" s="164" t="s">
        <v>150</v>
      </c>
      <c r="E1015" s="165" t="s">
        <v>1332</v>
      </c>
      <c r="F1015" s="253" t="s">
        <v>1333</v>
      </c>
      <c r="G1015" s="254"/>
      <c r="H1015" s="254"/>
      <c r="I1015" s="254"/>
      <c r="J1015" s="166" t="s">
        <v>254</v>
      </c>
      <c r="K1015" s="167">
        <v>280</v>
      </c>
      <c r="L1015" s="255">
        <v>0</v>
      </c>
      <c r="M1015" s="254"/>
      <c r="N1015" s="256">
        <f>ROUND(L1015*K1015,2)</f>
        <v>0</v>
      </c>
      <c r="O1015" s="254"/>
      <c r="P1015" s="254"/>
      <c r="Q1015" s="254"/>
      <c r="R1015" s="35"/>
      <c r="T1015" s="168" t="s">
        <v>21</v>
      </c>
      <c r="U1015" s="42" t="s">
        <v>50</v>
      </c>
      <c r="V1015" s="34"/>
      <c r="W1015" s="169">
        <f>V1015*K1015</f>
        <v>0</v>
      </c>
      <c r="X1015" s="169">
        <v>0</v>
      </c>
      <c r="Y1015" s="169">
        <f>X1015*K1015</f>
        <v>0</v>
      </c>
      <c r="Z1015" s="169">
        <v>0</v>
      </c>
      <c r="AA1015" s="170">
        <f>Z1015*K1015</f>
        <v>0</v>
      </c>
      <c r="AR1015" s="16" t="s">
        <v>294</v>
      </c>
      <c r="AT1015" s="16" t="s">
        <v>150</v>
      </c>
      <c r="AU1015" s="16" t="s">
        <v>112</v>
      </c>
      <c r="AY1015" s="16" t="s">
        <v>149</v>
      </c>
      <c r="BE1015" s="108">
        <f>IF(U1015="základní",N1015,0)</f>
        <v>0</v>
      </c>
      <c r="BF1015" s="108">
        <f>IF(U1015="snížená",N1015,0)</f>
        <v>0</v>
      </c>
      <c r="BG1015" s="108">
        <f>IF(U1015="zákl. přenesená",N1015,0)</f>
        <v>0</v>
      </c>
      <c r="BH1015" s="108">
        <f>IF(U1015="sníž. přenesená",N1015,0)</f>
        <v>0</v>
      </c>
      <c r="BI1015" s="108">
        <f>IF(U1015="nulová",N1015,0)</f>
        <v>0</v>
      </c>
      <c r="BJ1015" s="16" t="s">
        <v>23</v>
      </c>
      <c r="BK1015" s="108">
        <f>ROUND(L1015*K1015,2)</f>
        <v>0</v>
      </c>
      <c r="BL1015" s="16" t="s">
        <v>294</v>
      </c>
      <c r="BM1015" s="16" t="s">
        <v>1334</v>
      </c>
    </row>
    <row r="1016" spans="2:65" s="1" customFormat="1" ht="22.5" customHeight="1" x14ac:dyDescent="0.3">
      <c r="B1016" s="33"/>
      <c r="C1016" s="195" t="s">
        <v>1335</v>
      </c>
      <c r="D1016" s="195" t="s">
        <v>356</v>
      </c>
      <c r="E1016" s="196" t="s">
        <v>1336</v>
      </c>
      <c r="F1016" s="288" t="s">
        <v>1337</v>
      </c>
      <c r="G1016" s="289"/>
      <c r="H1016" s="289"/>
      <c r="I1016" s="289"/>
      <c r="J1016" s="197" t="s">
        <v>201</v>
      </c>
      <c r="K1016" s="198">
        <v>2.895</v>
      </c>
      <c r="L1016" s="290">
        <v>0</v>
      </c>
      <c r="M1016" s="289"/>
      <c r="N1016" s="291">
        <f>ROUND(L1016*K1016,2)</f>
        <v>0</v>
      </c>
      <c r="O1016" s="254"/>
      <c r="P1016" s="254"/>
      <c r="Q1016" s="254"/>
      <c r="R1016" s="35"/>
      <c r="T1016" s="168" t="s">
        <v>21</v>
      </c>
      <c r="U1016" s="42" t="s">
        <v>50</v>
      </c>
      <c r="V1016" s="34"/>
      <c r="W1016" s="169">
        <f>V1016*K1016</f>
        <v>0</v>
      </c>
      <c r="X1016" s="169">
        <v>0.55000000000000004</v>
      </c>
      <c r="Y1016" s="169">
        <f>X1016*K1016</f>
        <v>1.5922500000000002</v>
      </c>
      <c r="Z1016" s="169">
        <v>0</v>
      </c>
      <c r="AA1016" s="170">
        <f>Z1016*K1016</f>
        <v>0</v>
      </c>
      <c r="AR1016" s="16" t="s">
        <v>384</v>
      </c>
      <c r="AT1016" s="16" t="s">
        <v>356</v>
      </c>
      <c r="AU1016" s="16" t="s">
        <v>112</v>
      </c>
      <c r="AY1016" s="16" t="s">
        <v>149</v>
      </c>
      <c r="BE1016" s="108">
        <f>IF(U1016="základní",N1016,0)</f>
        <v>0</v>
      </c>
      <c r="BF1016" s="108">
        <f>IF(U1016="snížená",N1016,0)</f>
        <v>0</v>
      </c>
      <c r="BG1016" s="108">
        <f>IF(U1016="zákl. přenesená",N1016,0)</f>
        <v>0</v>
      </c>
      <c r="BH1016" s="108">
        <f>IF(U1016="sníž. přenesená",N1016,0)</f>
        <v>0</v>
      </c>
      <c r="BI1016" s="108">
        <f>IF(U1016="nulová",N1016,0)</f>
        <v>0</v>
      </c>
      <c r="BJ1016" s="16" t="s">
        <v>23</v>
      </c>
      <c r="BK1016" s="108">
        <f>ROUND(L1016*K1016,2)</f>
        <v>0</v>
      </c>
      <c r="BL1016" s="16" t="s">
        <v>294</v>
      </c>
      <c r="BM1016" s="16" t="s">
        <v>1338</v>
      </c>
    </row>
    <row r="1017" spans="2:65" s="11" customFormat="1" ht="22.5" customHeight="1" x14ac:dyDescent="0.3">
      <c r="B1017" s="179"/>
      <c r="C1017" s="180"/>
      <c r="D1017" s="180"/>
      <c r="E1017" s="181" t="s">
        <v>21</v>
      </c>
      <c r="F1017" s="292" t="s">
        <v>1339</v>
      </c>
      <c r="G1017" s="282"/>
      <c r="H1017" s="282"/>
      <c r="I1017" s="282"/>
      <c r="J1017" s="180"/>
      <c r="K1017" s="182">
        <v>2.1560000000000001</v>
      </c>
      <c r="L1017" s="180"/>
      <c r="M1017" s="180"/>
      <c r="N1017" s="180"/>
      <c r="O1017" s="180"/>
      <c r="P1017" s="180"/>
      <c r="Q1017" s="180"/>
      <c r="R1017" s="183"/>
      <c r="T1017" s="184"/>
      <c r="U1017" s="180"/>
      <c r="V1017" s="180"/>
      <c r="W1017" s="180"/>
      <c r="X1017" s="180"/>
      <c r="Y1017" s="180"/>
      <c r="Z1017" s="180"/>
      <c r="AA1017" s="185"/>
      <c r="AT1017" s="186" t="s">
        <v>204</v>
      </c>
      <c r="AU1017" s="186" t="s">
        <v>112</v>
      </c>
      <c r="AV1017" s="11" t="s">
        <v>112</v>
      </c>
      <c r="AW1017" s="11" t="s">
        <v>42</v>
      </c>
      <c r="AX1017" s="11" t="s">
        <v>85</v>
      </c>
      <c r="AY1017" s="186" t="s">
        <v>149</v>
      </c>
    </row>
    <row r="1018" spans="2:65" s="11" customFormat="1" ht="22.5" customHeight="1" x14ac:dyDescent="0.3">
      <c r="B1018" s="179"/>
      <c r="C1018" s="180"/>
      <c r="D1018" s="180"/>
      <c r="E1018" s="181" t="s">
        <v>21</v>
      </c>
      <c r="F1018" s="281" t="s">
        <v>1340</v>
      </c>
      <c r="G1018" s="282"/>
      <c r="H1018" s="282"/>
      <c r="I1018" s="282"/>
      <c r="J1018" s="180"/>
      <c r="K1018" s="182">
        <v>0.73899999999999999</v>
      </c>
      <c r="L1018" s="180"/>
      <c r="M1018" s="180"/>
      <c r="N1018" s="180"/>
      <c r="O1018" s="180"/>
      <c r="P1018" s="180"/>
      <c r="Q1018" s="180"/>
      <c r="R1018" s="183"/>
      <c r="T1018" s="184"/>
      <c r="U1018" s="180"/>
      <c r="V1018" s="180"/>
      <c r="W1018" s="180"/>
      <c r="X1018" s="180"/>
      <c r="Y1018" s="180"/>
      <c r="Z1018" s="180"/>
      <c r="AA1018" s="185"/>
      <c r="AT1018" s="186" t="s">
        <v>204</v>
      </c>
      <c r="AU1018" s="186" t="s">
        <v>112</v>
      </c>
      <c r="AV1018" s="11" t="s">
        <v>112</v>
      </c>
      <c r="AW1018" s="11" t="s">
        <v>42</v>
      </c>
      <c r="AX1018" s="11" t="s">
        <v>85</v>
      </c>
      <c r="AY1018" s="186" t="s">
        <v>149</v>
      </c>
    </row>
    <row r="1019" spans="2:65" s="12" customFormat="1" ht="22.5" customHeight="1" x14ac:dyDescent="0.3">
      <c r="B1019" s="187"/>
      <c r="C1019" s="188"/>
      <c r="D1019" s="188"/>
      <c r="E1019" s="189" t="s">
        <v>21</v>
      </c>
      <c r="F1019" s="285" t="s">
        <v>211</v>
      </c>
      <c r="G1019" s="286"/>
      <c r="H1019" s="286"/>
      <c r="I1019" s="286"/>
      <c r="J1019" s="188"/>
      <c r="K1019" s="190">
        <v>2.895</v>
      </c>
      <c r="L1019" s="188"/>
      <c r="M1019" s="188"/>
      <c r="N1019" s="188"/>
      <c r="O1019" s="188"/>
      <c r="P1019" s="188"/>
      <c r="Q1019" s="188"/>
      <c r="R1019" s="191"/>
      <c r="T1019" s="192"/>
      <c r="U1019" s="188"/>
      <c r="V1019" s="188"/>
      <c r="W1019" s="188"/>
      <c r="X1019" s="188"/>
      <c r="Y1019" s="188"/>
      <c r="Z1019" s="188"/>
      <c r="AA1019" s="193"/>
      <c r="AT1019" s="194" t="s">
        <v>204</v>
      </c>
      <c r="AU1019" s="194" t="s">
        <v>112</v>
      </c>
      <c r="AV1019" s="12" t="s">
        <v>197</v>
      </c>
      <c r="AW1019" s="12" t="s">
        <v>42</v>
      </c>
      <c r="AX1019" s="12" t="s">
        <v>23</v>
      </c>
      <c r="AY1019" s="194" t="s">
        <v>149</v>
      </c>
    </row>
    <row r="1020" spans="2:65" s="1" customFormat="1" ht="31.5" customHeight="1" x14ac:dyDescent="0.3">
      <c r="B1020" s="33"/>
      <c r="C1020" s="164" t="s">
        <v>1341</v>
      </c>
      <c r="D1020" s="164" t="s">
        <v>150</v>
      </c>
      <c r="E1020" s="165" t="s">
        <v>1342</v>
      </c>
      <c r="F1020" s="253" t="s">
        <v>1343</v>
      </c>
      <c r="G1020" s="254"/>
      <c r="H1020" s="254"/>
      <c r="I1020" s="254"/>
      <c r="J1020" s="166" t="s">
        <v>274</v>
      </c>
      <c r="K1020" s="167">
        <v>280</v>
      </c>
      <c r="L1020" s="255">
        <v>0</v>
      </c>
      <c r="M1020" s="254"/>
      <c r="N1020" s="256">
        <f>ROUND(L1020*K1020,2)</f>
        <v>0</v>
      </c>
      <c r="O1020" s="254"/>
      <c r="P1020" s="254"/>
      <c r="Q1020" s="254"/>
      <c r="R1020" s="35"/>
      <c r="T1020" s="168" t="s">
        <v>21</v>
      </c>
      <c r="U1020" s="42" t="s">
        <v>50</v>
      </c>
      <c r="V1020" s="34"/>
      <c r="W1020" s="169">
        <f>V1020*K1020</f>
        <v>0</v>
      </c>
      <c r="X1020" s="169">
        <v>0</v>
      </c>
      <c r="Y1020" s="169">
        <f>X1020*K1020</f>
        <v>0</v>
      </c>
      <c r="Z1020" s="169">
        <v>5.0000000000000001E-3</v>
      </c>
      <c r="AA1020" s="170">
        <f>Z1020*K1020</f>
        <v>1.4000000000000001</v>
      </c>
      <c r="AR1020" s="16" t="s">
        <v>294</v>
      </c>
      <c r="AT1020" s="16" t="s">
        <v>150</v>
      </c>
      <c r="AU1020" s="16" t="s">
        <v>112</v>
      </c>
      <c r="AY1020" s="16" t="s">
        <v>149</v>
      </c>
      <c r="BE1020" s="108">
        <f>IF(U1020="základní",N1020,0)</f>
        <v>0</v>
      </c>
      <c r="BF1020" s="108">
        <f>IF(U1020="snížená",N1020,0)</f>
        <v>0</v>
      </c>
      <c r="BG1020" s="108">
        <f>IF(U1020="zákl. přenesená",N1020,0)</f>
        <v>0</v>
      </c>
      <c r="BH1020" s="108">
        <f>IF(U1020="sníž. přenesená",N1020,0)</f>
        <v>0</v>
      </c>
      <c r="BI1020" s="108">
        <f>IF(U1020="nulová",N1020,0)</f>
        <v>0</v>
      </c>
      <c r="BJ1020" s="16" t="s">
        <v>23</v>
      </c>
      <c r="BK1020" s="108">
        <f>ROUND(L1020*K1020,2)</f>
        <v>0</v>
      </c>
      <c r="BL1020" s="16" t="s">
        <v>294</v>
      </c>
      <c r="BM1020" s="16" t="s">
        <v>1344</v>
      </c>
    </row>
    <row r="1021" spans="2:65" s="1" customFormat="1" ht="31.5" customHeight="1" x14ac:dyDescent="0.3">
      <c r="B1021" s="33"/>
      <c r="C1021" s="164" t="s">
        <v>1345</v>
      </c>
      <c r="D1021" s="164" t="s">
        <v>150</v>
      </c>
      <c r="E1021" s="165" t="s">
        <v>1346</v>
      </c>
      <c r="F1021" s="253" t="s">
        <v>1347</v>
      </c>
      <c r="G1021" s="254"/>
      <c r="H1021" s="254"/>
      <c r="I1021" s="254"/>
      <c r="J1021" s="166" t="s">
        <v>201</v>
      </c>
      <c r="K1021" s="167">
        <v>22.626999999999999</v>
      </c>
      <c r="L1021" s="255">
        <v>0</v>
      </c>
      <c r="M1021" s="254"/>
      <c r="N1021" s="256">
        <f>ROUND(L1021*K1021,2)</f>
        <v>0</v>
      </c>
      <c r="O1021" s="254"/>
      <c r="P1021" s="254"/>
      <c r="Q1021" s="254"/>
      <c r="R1021" s="35"/>
      <c r="T1021" s="168" t="s">
        <v>21</v>
      </c>
      <c r="U1021" s="42" t="s">
        <v>50</v>
      </c>
      <c r="V1021" s="34"/>
      <c r="W1021" s="169">
        <f>V1021*K1021</f>
        <v>0</v>
      </c>
      <c r="X1021" s="169">
        <v>2.3369999999999998E-2</v>
      </c>
      <c r="Y1021" s="169">
        <f>X1021*K1021</f>
        <v>0.52879298999999991</v>
      </c>
      <c r="Z1021" s="169">
        <v>0</v>
      </c>
      <c r="AA1021" s="170">
        <f>Z1021*K1021</f>
        <v>0</v>
      </c>
      <c r="AR1021" s="16" t="s">
        <v>294</v>
      </c>
      <c r="AT1021" s="16" t="s">
        <v>150</v>
      </c>
      <c r="AU1021" s="16" t="s">
        <v>112</v>
      </c>
      <c r="AY1021" s="16" t="s">
        <v>149</v>
      </c>
      <c r="BE1021" s="108">
        <f>IF(U1021="základní",N1021,0)</f>
        <v>0</v>
      </c>
      <c r="BF1021" s="108">
        <f>IF(U1021="snížená",N1021,0)</f>
        <v>0</v>
      </c>
      <c r="BG1021" s="108">
        <f>IF(U1021="zákl. přenesená",N1021,0)</f>
        <v>0</v>
      </c>
      <c r="BH1021" s="108">
        <f>IF(U1021="sníž. přenesená",N1021,0)</f>
        <v>0</v>
      </c>
      <c r="BI1021" s="108">
        <f>IF(U1021="nulová",N1021,0)</f>
        <v>0</v>
      </c>
      <c r="BJ1021" s="16" t="s">
        <v>23</v>
      </c>
      <c r="BK1021" s="108">
        <f>ROUND(L1021*K1021,2)</f>
        <v>0</v>
      </c>
      <c r="BL1021" s="16" t="s">
        <v>294</v>
      </c>
      <c r="BM1021" s="16" t="s">
        <v>1348</v>
      </c>
    </row>
    <row r="1022" spans="2:65" s="11" customFormat="1" ht="22.5" customHeight="1" x14ac:dyDescent="0.3">
      <c r="B1022" s="179"/>
      <c r="C1022" s="180"/>
      <c r="D1022" s="180"/>
      <c r="E1022" s="181" t="s">
        <v>21</v>
      </c>
      <c r="F1022" s="292" t="s">
        <v>1259</v>
      </c>
      <c r="G1022" s="282"/>
      <c r="H1022" s="282"/>
      <c r="I1022" s="282"/>
      <c r="J1022" s="180"/>
      <c r="K1022" s="182">
        <v>13.275</v>
      </c>
      <c r="L1022" s="180"/>
      <c r="M1022" s="180"/>
      <c r="N1022" s="180"/>
      <c r="O1022" s="180"/>
      <c r="P1022" s="180"/>
      <c r="Q1022" s="180"/>
      <c r="R1022" s="183"/>
      <c r="T1022" s="184"/>
      <c r="U1022" s="180"/>
      <c r="V1022" s="180"/>
      <c r="W1022" s="180"/>
      <c r="X1022" s="180"/>
      <c r="Y1022" s="180"/>
      <c r="Z1022" s="180"/>
      <c r="AA1022" s="185"/>
      <c r="AT1022" s="186" t="s">
        <v>204</v>
      </c>
      <c r="AU1022" s="186" t="s">
        <v>112</v>
      </c>
      <c r="AV1022" s="11" t="s">
        <v>112</v>
      </c>
      <c r="AW1022" s="11" t="s">
        <v>42</v>
      </c>
      <c r="AX1022" s="11" t="s">
        <v>85</v>
      </c>
      <c r="AY1022" s="186" t="s">
        <v>149</v>
      </c>
    </row>
    <row r="1023" spans="2:65" s="11" customFormat="1" ht="22.5" customHeight="1" x14ac:dyDescent="0.3">
      <c r="B1023" s="179"/>
      <c r="C1023" s="180"/>
      <c r="D1023" s="180"/>
      <c r="E1023" s="181" t="s">
        <v>21</v>
      </c>
      <c r="F1023" s="281" t="s">
        <v>1349</v>
      </c>
      <c r="G1023" s="282"/>
      <c r="H1023" s="282"/>
      <c r="I1023" s="282"/>
      <c r="J1023" s="180"/>
      <c r="K1023" s="182">
        <v>1.96</v>
      </c>
      <c r="L1023" s="180"/>
      <c r="M1023" s="180"/>
      <c r="N1023" s="180"/>
      <c r="O1023" s="180"/>
      <c r="P1023" s="180"/>
      <c r="Q1023" s="180"/>
      <c r="R1023" s="183"/>
      <c r="T1023" s="184"/>
      <c r="U1023" s="180"/>
      <c r="V1023" s="180"/>
      <c r="W1023" s="180"/>
      <c r="X1023" s="180"/>
      <c r="Y1023" s="180"/>
      <c r="Z1023" s="180"/>
      <c r="AA1023" s="185"/>
      <c r="AT1023" s="186" t="s">
        <v>204</v>
      </c>
      <c r="AU1023" s="186" t="s">
        <v>112</v>
      </c>
      <c r="AV1023" s="11" t="s">
        <v>112</v>
      </c>
      <c r="AW1023" s="11" t="s">
        <v>42</v>
      </c>
      <c r="AX1023" s="11" t="s">
        <v>85</v>
      </c>
      <c r="AY1023" s="186" t="s">
        <v>149</v>
      </c>
    </row>
    <row r="1024" spans="2:65" s="11" customFormat="1" ht="22.5" customHeight="1" x14ac:dyDescent="0.3">
      <c r="B1024" s="179"/>
      <c r="C1024" s="180"/>
      <c r="D1024" s="180"/>
      <c r="E1024" s="181" t="s">
        <v>21</v>
      </c>
      <c r="F1024" s="281" t="s">
        <v>1350</v>
      </c>
      <c r="G1024" s="282"/>
      <c r="H1024" s="282"/>
      <c r="I1024" s="282"/>
      <c r="J1024" s="180"/>
      <c r="K1024" s="182">
        <v>0.67200000000000004</v>
      </c>
      <c r="L1024" s="180"/>
      <c r="M1024" s="180"/>
      <c r="N1024" s="180"/>
      <c r="O1024" s="180"/>
      <c r="P1024" s="180"/>
      <c r="Q1024" s="180"/>
      <c r="R1024" s="183"/>
      <c r="T1024" s="184"/>
      <c r="U1024" s="180"/>
      <c r="V1024" s="180"/>
      <c r="W1024" s="180"/>
      <c r="X1024" s="180"/>
      <c r="Y1024" s="180"/>
      <c r="Z1024" s="180"/>
      <c r="AA1024" s="185"/>
      <c r="AT1024" s="186" t="s">
        <v>204</v>
      </c>
      <c r="AU1024" s="186" t="s">
        <v>112</v>
      </c>
      <c r="AV1024" s="11" t="s">
        <v>112</v>
      </c>
      <c r="AW1024" s="11" t="s">
        <v>42</v>
      </c>
      <c r="AX1024" s="11" t="s">
        <v>85</v>
      </c>
      <c r="AY1024" s="186" t="s">
        <v>149</v>
      </c>
    </row>
    <row r="1025" spans="2:65" s="11" customFormat="1" ht="22.5" customHeight="1" x14ac:dyDescent="0.3">
      <c r="B1025" s="179"/>
      <c r="C1025" s="180"/>
      <c r="D1025" s="180"/>
      <c r="E1025" s="181" t="s">
        <v>21</v>
      </c>
      <c r="F1025" s="281" t="s">
        <v>1257</v>
      </c>
      <c r="G1025" s="282"/>
      <c r="H1025" s="282"/>
      <c r="I1025" s="282"/>
      <c r="J1025" s="180"/>
      <c r="K1025" s="182">
        <v>6.72</v>
      </c>
      <c r="L1025" s="180"/>
      <c r="M1025" s="180"/>
      <c r="N1025" s="180"/>
      <c r="O1025" s="180"/>
      <c r="P1025" s="180"/>
      <c r="Q1025" s="180"/>
      <c r="R1025" s="183"/>
      <c r="T1025" s="184"/>
      <c r="U1025" s="180"/>
      <c r="V1025" s="180"/>
      <c r="W1025" s="180"/>
      <c r="X1025" s="180"/>
      <c r="Y1025" s="180"/>
      <c r="Z1025" s="180"/>
      <c r="AA1025" s="185"/>
      <c r="AT1025" s="186" t="s">
        <v>204</v>
      </c>
      <c r="AU1025" s="186" t="s">
        <v>112</v>
      </c>
      <c r="AV1025" s="11" t="s">
        <v>112</v>
      </c>
      <c r="AW1025" s="11" t="s">
        <v>42</v>
      </c>
      <c r="AX1025" s="11" t="s">
        <v>85</v>
      </c>
      <c r="AY1025" s="186" t="s">
        <v>149</v>
      </c>
    </row>
    <row r="1026" spans="2:65" s="12" customFormat="1" ht="22.5" customHeight="1" x14ac:dyDescent="0.3">
      <c r="B1026" s="187"/>
      <c r="C1026" s="188"/>
      <c r="D1026" s="188"/>
      <c r="E1026" s="189" t="s">
        <v>21</v>
      </c>
      <c r="F1026" s="285" t="s">
        <v>211</v>
      </c>
      <c r="G1026" s="286"/>
      <c r="H1026" s="286"/>
      <c r="I1026" s="286"/>
      <c r="J1026" s="188"/>
      <c r="K1026" s="190">
        <v>22.626999999999999</v>
      </c>
      <c r="L1026" s="188"/>
      <c r="M1026" s="188"/>
      <c r="N1026" s="188"/>
      <c r="O1026" s="188"/>
      <c r="P1026" s="188"/>
      <c r="Q1026" s="188"/>
      <c r="R1026" s="191"/>
      <c r="T1026" s="192"/>
      <c r="U1026" s="188"/>
      <c r="V1026" s="188"/>
      <c r="W1026" s="188"/>
      <c r="X1026" s="188"/>
      <c r="Y1026" s="188"/>
      <c r="Z1026" s="188"/>
      <c r="AA1026" s="193"/>
      <c r="AT1026" s="194" t="s">
        <v>204</v>
      </c>
      <c r="AU1026" s="194" t="s">
        <v>112</v>
      </c>
      <c r="AV1026" s="12" t="s">
        <v>197</v>
      </c>
      <c r="AW1026" s="12" t="s">
        <v>42</v>
      </c>
      <c r="AX1026" s="12" t="s">
        <v>23</v>
      </c>
      <c r="AY1026" s="194" t="s">
        <v>149</v>
      </c>
    </row>
    <row r="1027" spans="2:65" s="1" customFormat="1" ht="31.5" customHeight="1" x14ac:dyDescent="0.3">
      <c r="B1027" s="33"/>
      <c r="C1027" s="164" t="s">
        <v>1351</v>
      </c>
      <c r="D1027" s="164" t="s">
        <v>150</v>
      </c>
      <c r="E1027" s="165" t="s">
        <v>1352</v>
      </c>
      <c r="F1027" s="253" t="s">
        <v>1353</v>
      </c>
      <c r="G1027" s="254"/>
      <c r="H1027" s="254"/>
      <c r="I1027" s="254"/>
      <c r="J1027" s="166" t="s">
        <v>274</v>
      </c>
      <c r="K1027" s="167">
        <v>202.48</v>
      </c>
      <c r="L1027" s="255">
        <v>0</v>
      </c>
      <c r="M1027" s="254"/>
      <c r="N1027" s="256">
        <f>ROUND(L1027*K1027,2)</f>
        <v>0</v>
      </c>
      <c r="O1027" s="254"/>
      <c r="P1027" s="254"/>
      <c r="Q1027" s="254"/>
      <c r="R1027" s="35"/>
      <c r="T1027" s="168" t="s">
        <v>21</v>
      </c>
      <c r="U1027" s="42" t="s">
        <v>50</v>
      </c>
      <c r="V1027" s="34"/>
      <c r="W1027" s="169">
        <f>V1027*K1027</f>
        <v>0</v>
      </c>
      <c r="X1027" s="169">
        <v>0</v>
      </c>
      <c r="Y1027" s="169">
        <f>X1027*K1027</f>
        <v>0</v>
      </c>
      <c r="Z1027" s="169">
        <v>1.4E-2</v>
      </c>
      <c r="AA1027" s="170">
        <f>Z1027*K1027</f>
        <v>2.8347199999999999</v>
      </c>
      <c r="AR1027" s="16" t="s">
        <v>294</v>
      </c>
      <c r="AT1027" s="16" t="s">
        <v>150</v>
      </c>
      <c r="AU1027" s="16" t="s">
        <v>112</v>
      </c>
      <c r="AY1027" s="16" t="s">
        <v>149</v>
      </c>
      <c r="BE1027" s="108">
        <f>IF(U1027="základní",N1027,0)</f>
        <v>0</v>
      </c>
      <c r="BF1027" s="108">
        <f>IF(U1027="snížená",N1027,0)</f>
        <v>0</v>
      </c>
      <c r="BG1027" s="108">
        <f>IF(U1027="zákl. přenesená",N1027,0)</f>
        <v>0</v>
      </c>
      <c r="BH1027" s="108">
        <f>IF(U1027="sníž. přenesená",N1027,0)</f>
        <v>0</v>
      </c>
      <c r="BI1027" s="108">
        <f>IF(U1027="nulová",N1027,0)</f>
        <v>0</v>
      </c>
      <c r="BJ1027" s="16" t="s">
        <v>23</v>
      </c>
      <c r="BK1027" s="108">
        <f>ROUND(L1027*K1027,2)</f>
        <v>0</v>
      </c>
      <c r="BL1027" s="16" t="s">
        <v>294</v>
      </c>
      <c r="BM1027" s="16" t="s">
        <v>1354</v>
      </c>
    </row>
    <row r="1028" spans="2:65" s="11" customFormat="1" ht="22.5" customHeight="1" x14ac:dyDescent="0.3">
      <c r="B1028" s="179"/>
      <c r="C1028" s="180"/>
      <c r="D1028" s="180"/>
      <c r="E1028" s="181" t="s">
        <v>21</v>
      </c>
      <c r="F1028" s="292" t="s">
        <v>1355</v>
      </c>
      <c r="G1028" s="282"/>
      <c r="H1028" s="282"/>
      <c r="I1028" s="282"/>
      <c r="J1028" s="180"/>
      <c r="K1028" s="182">
        <v>202.48</v>
      </c>
      <c r="L1028" s="180"/>
      <c r="M1028" s="180"/>
      <c r="N1028" s="180"/>
      <c r="O1028" s="180"/>
      <c r="P1028" s="180"/>
      <c r="Q1028" s="180"/>
      <c r="R1028" s="183"/>
      <c r="T1028" s="184"/>
      <c r="U1028" s="180"/>
      <c r="V1028" s="180"/>
      <c r="W1028" s="180"/>
      <c r="X1028" s="180"/>
      <c r="Y1028" s="180"/>
      <c r="Z1028" s="180"/>
      <c r="AA1028" s="185"/>
      <c r="AT1028" s="186" t="s">
        <v>204</v>
      </c>
      <c r="AU1028" s="186" t="s">
        <v>112</v>
      </c>
      <c r="AV1028" s="11" t="s">
        <v>112</v>
      </c>
      <c r="AW1028" s="11" t="s">
        <v>42</v>
      </c>
      <c r="AX1028" s="11" t="s">
        <v>85</v>
      </c>
      <c r="AY1028" s="186" t="s">
        <v>149</v>
      </c>
    </row>
    <row r="1029" spans="2:65" s="12" customFormat="1" ht="22.5" customHeight="1" x14ac:dyDescent="0.3">
      <c r="B1029" s="187"/>
      <c r="C1029" s="188"/>
      <c r="D1029" s="188"/>
      <c r="E1029" s="189" t="s">
        <v>21</v>
      </c>
      <c r="F1029" s="285" t="s">
        <v>211</v>
      </c>
      <c r="G1029" s="286"/>
      <c r="H1029" s="286"/>
      <c r="I1029" s="286"/>
      <c r="J1029" s="188"/>
      <c r="K1029" s="190">
        <v>202.48</v>
      </c>
      <c r="L1029" s="188"/>
      <c r="M1029" s="188"/>
      <c r="N1029" s="188"/>
      <c r="O1029" s="188"/>
      <c r="P1029" s="188"/>
      <c r="Q1029" s="188"/>
      <c r="R1029" s="191"/>
      <c r="T1029" s="192"/>
      <c r="U1029" s="188"/>
      <c r="V1029" s="188"/>
      <c r="W1029" s="188"/>
      <c r="X1029" s="188"/>
      <c r="Y1029" s="188"/>
      <c r="Z1029" s="188"/>
      <c r="AA1029" s="193"/>
      <c r="AT1029" s="194" t="s">
        <v>204</v>
      </c>
      <c r="AU1029" s="194" t="s">
        <v>112</v>
      </c>
      <c r="AV1029" s="12" t="s">
        <v>197</v>
      </c>
      <c r="AW1029" s="12" t="s">
        <v>42</v>
      </c>
      <c r="AX1029" s="12" t="s">
        <v>23</v>
      </c>
      <c r="AY1029" s="194" t="s">
        <v>149</v>
      </c>
    </row>
    <row r="1030" spans="2:65" s="1" customFormat="1" ht="31.5" customHeight="1" x14ac:dyDescent="0.3">
      <c r="B1030" s="33"/>
      <c r="C1030" s="164" t="s">
        <v>1356</v>
      </c>
      <c r="D1030" s="164" t="s">
        <v>150</v>
      </c>
      <c r="E1030" s="165" t="s">
        <v>1357</v>
      </c>
      <c r="F1030" s="253" t="s">
        <v>1358</v>
      </c>
      <c r="G1030" s="254"/>
      <c r="H1030" s="254"/>
      <c r="I1030" s="254"/>
      <c r="J1030" s="166" t="s">
        <v>254</v>
      </c>
      <c r="K1030" s="167">
        <v>207</v>
      </c>
      <c r="L1030" s="255">
        <v>0</v>
      </c>
      <c r="M1030" s="254"/>
      <c r="N1030" s="256">
        <f>ROUND(L1030*K1030,2)</f>
        <v>0</v>
      </c>
      <c r="O1030" s="254"/>
      <c r="P1030" s="254"/>
      <c r="Q1030" s="254"/>
      <c r="R1030" s="35"/>
      <c r="T1030" s="168" t="s">
        <v>21</v>
      </c>
      <c r="U1030" s="42" t="s">
        <v>50</v>
      </c>
      <c r="V1030" s="34"/>
      <c r="W1030" s="169">
        <f>V1030*K1030</f>
        <v>0</v>
      </c>
      <c r="X1030" s="169">
        <v>0</v>
      </c>
      <c r="Y1030" s="169">
        <f>X1030*K1030</f>
        <v>0</v>
      </c>
      <c r="Z1030" s="169">
        <v>2.5000000000000001E-2</v>
      </c>
      <c r="AA1030" s="170">
        <f>Z1030*K1030</f>
        <v>5.1750000000000007</v>
      </c>
      <c r="AR1030" s="16" t="s">
        <v>294</v>
      </c>
      <c r="AT1030" s="16" t="s">
        <v>150</v>
      </c>
      <c r="AU1030" s="16" t="s">
        <v>112</v>
      </c>
      <c r="AY1030" s="16" t="s">
        <v>149</v>
      </c>
      <c r="BE1030" s="108">
        <f>IF(U1030="základní",N1030,0)</f>
        <v>0</v>
      </c>
      <c r="BF1030" s="108">
        <f>IF(U1030="snížená",N1030,0)</f>
        <v>0</v>
      </c>
      <c r="BG1030" s="108">
        <f>IF(U1030="zákl. přenesená",N1030,0)</f>
        <v>0</v>
      </c>
      <c r="BH1030" s="108">
        <f>IF(U1030="sníž. přenesená",N1030,0)</f>
        <v>0</v>
      </c>
      <c r="BI1030" s="108">
        <f>IF(U1030="nulová",N1030,0)</f>
        <v>0</v>
      </c>
      <c r="BJ1030" s="16" t="s">
        <v>23</v>
      </c>
      <c r="BK1030" s="108">
        <f>ROUND(L1030*K1030,2)</f>
        <v>0</v>
      </c>
      <c r="BL1030" s="16" t="s">
        <v>294</v>
      </c>
      <c r="BM1030" s="16" t="s">
        <v>1359</v>
      </c>
    </row>
    <row r="1031" spans="2:65" s="11" customFormat="1" ht="22.5" customHeight="1" x14ac:dyDescent="0.3">
      <c r="B1031" s="179"/>
      <c r="C1031" s="180"/>
      <c r="D1031" s="180"/>
      <c r="E1031" s="181" t="s">
        <v>21</v>
      </c>
      <c r="F1031" s="292" t="s">
        <v>1360</v>
      </c>
      <c r="G1031" s="282"/>
      <c r="H1031" s="282"/>
      <c r="I1031" s="282"/>
      <c r="J1031" s="180"/>
      <c r="K1031" s="182">
        <v>207</v>
      </c>
      <c r="L1031" s="180"/>
      <c r="M1031" s="180"/>
      <c r="N1031" s="180"/>
      <c r="O1031" s="180"/>
      <c r="P1031" s="180"/>
      <c r="Q1031" s="180"/>
      <c r="R1031" s="183"/>
      <c r="T1031" s="184"/>
      <c r="U1031" s="180"/>
      <c r="V1031" s="180"/>
      <c r="W1031" s="180"/>
      <c r="X1031" s="180"/>
      <c r="Y1031" s="180"/>
      <c r="Z1031" s="180"/>
      <c r="AA1031" s="185"/>
      <c r="AT1031" s="186" t="s">
        <v>204</v>
      </c>
      <c r="AU1031" s="186" t="s">
        <v>112</v>
      </c>
      <c r="AV1031" s="11" t="s">
        <v>112</v>
      </c>
      <c r="AW1031" s="11" t="s">
        <v>42</v>
      </c>
      <c r="AX1031" s="11" t="s">
        <v>23</v>
      </c>
      <c r="AY1031" s="186" t="s">
        <v>149</v>
      </c>
    </row>
    <row r="1032" spans="2:65" s="1" customFormat="1" ht="31.5" customHeight="1" x14ac:dyDescent="0.3">
      <c r="B1032" s="33"/>
      <c r="C1032" s="164" t="s">
        <v>1361</v>
      </c>
      <c r="D1032" s="164" t="s">
        <v>150</v>
      </c>
      <c r="E1032" s="165" t="s">
        <v>1362</v>
      </c>
      <c r="F1032" s="253" t="s">
        <v>1363</v>
      </c>
      <c r="G1032" s="254"/>
      <c r="H1032" s="254"/>
      <c r="I1032" s="254"/>
      <c r="J1032" s="166" t="s">
        <v>274</v>
      </c>
      <c r="K1032" s="167">
        <v>135</v>
      </c>
      <c r="L1032" s="255">
        <v>0</v>
      </c>
      <c r="M1032" s="254"/>
      <c r="N1032" s="256">
        <f>ROUND(L1032*K1032,2)</f>
        <v>0</v>
      </c>
      <c r="O1032" s="254"/>
      <c r="P1032" s="254"/>
      <c r="Q1032" s="254"/>
      <c r="R1032" s="35"/>
      <c r="T1032" s="168" t="s">
        <v>21</v>
      </c>
      <c r="U1032" s="42" t="s">
        <v>50</v>
      </c>
      <c r="V1032" s="34"/>
      <c r="W1032" s="169">
        <f>V1032*K1032</f>
        <v>0</v>
      </c>
      <c r="X1032" s="169">
        <v>0</v>
      </c>
      <c r="Y1032" s="169">
        <f>X1032*K1032</f>
        <v>0</v>
      </c>
      <c r="Z1032" s="169">
        <v>1.4E-2</v>
      </c>
      <c r="AA1032" s="170">
        <f>Z1032*K1032</f>
        <v>1.8900000000000001</v>
      </c>
      <c r="AR1032" s="16" t="s">
        <v>294</v>
      </c>
      <c r="AT1032" s="16" t="s">
        <v>150</v>
      </c>
      <c r="AU1032" s="16" t="s">
        <v>112</v>
      </c>
      <c r="AY1032" s="16" t="s">
        <v>149</v>
      </c>
      <c r="BE1032" s="108">
        <f>IF(U1032="základní",N1032,0)</f>
        <v>0</v>
      </c>
      <c r="BF1032" s="108">
        <f>IF(U1032="snížená",N1032,0)</f>
        <v>0</v>
      </c>
      <c r="BG1032" s="108">
        <f>IF(U1032="zákl. přenesená",N1032,0)</f>
        <v>0</v>
      </c>
      <c r="BH1032" s="108">
        <f>IF(U1032="sníž. přenesená",N1032,0)</f>
        <v>0</v>
      </c>
      <c r="BI1032" s="108">
        <f>IF(U1032="nulová",N1032,0)</f>
        <v>0</v>
      </c>
      <c r="BJ1032" s="16" t="s">
        <v>23</v>
      </c>
      <c r="BK1032" s="108">
        <f>ROUND(L1032*K1032,2)</f>
        <v>0</v>
      </c>
      <c r="BL1032" s="16" t="s">
        <v>294</v>
      </c>
      <c r="BM1032" s="16" t="s">
        <v>1364</v>
      </c>
    </row>
    <row r="1033" spans="2:65" s="1" customFormat="1" ht="31.5" customHeight="1" x14ac:dyDescent="0.3">
      <c r="B1033" s="33"/>
      <c r="C1033" s="164" t="s">
        <v>1365</v>
      </c>
      <c r="D1033" s="164" t="s">
        <v>150</v>
      </c>
      <c r="E1033" s="165" t="s">
        <v>1366</v>
      </c>
      <c r="F1033" s="253" t="s">
        <v>1367</v>
      </c>
      <c r="G1033" s="254"/>
      <c r="H1033" s="254"/>
      <c r="I1033" s="254"/>
      <c r="J1033" s="166" t="s">
        <v>1173</v>
      </c>
      <c r="K1033" s="199">
        <v>0</v>
      </c>
      <c r="L1033" s="255">
        <v>0</v>
      </c>
      <c r="M1033" s="254"/>
      <c r="N1033" s="256">
        <f>ROUND(L1033*K1033,2)</f>
        <v>0</v>
      </c>
      <c r="O1033" s="254"/>
      <c r="P1033" s="254"/>
      <c r="Q1033" s="254"/>
      <c r="R1033" s="35"/>
      <c r="T1033" s="168" t="s">
        <v>21</v>
      </c>
      <c r="U1033" s="42" t="s">
        <v>50</v>
      </c>
      <c r="V1033" s="34"/>
      <c r="W1033" s="169">
        <f>V1033*K1033</f>
        <v>0</v>
      </c>
      <c r="X1033" s="169">
        <v>0</v>
      </c>
      <c r="Y1033" s="169">
        <f>X1033*K1033</f>
        <v>0</v>
      </c>
      <c r="Z1033" s="169">
        <v>0</v>
      </c>
      <c r="AA1033" s="170">
        <f>Z1033*K1033</f>
        <v>0</v>
      </c>
      <c r="AR1033" s="16" t="s">
        <v>294</v>
      </c>
      <c r="AT1033" s="16" t="s">
        <v>150</v>
      </c>
      <c r="AU1033" s="16" t="s">
        <v>112</v>
      </c>
      <c r="AY1033" s="16" t="s">
        <v>149</v>
      </c>
      <c r="BE1033" s="108">
        <f>IF(U1033="základní",N1033,0)</f>
        <v>0</v>
      </c>
      <c r="BF1033" s="108">
        <f>IF(U1033="snížená",N1033,0)</f>
        <v>0</v>
      </c>
      <c r="BG1033" s="108">
        <f>IF(U1033="zákl. přenesená",N1033,0)</f>
        <v>0</v>
      </c>
      <c r="BH1033" s="108">
        <f>IF(U1033="sníž. přenesená",N1033,0)</f>
        <v>0</v>
      </c>
      <c r="BI1033" s="108">
        <f>IF(U1033="nulová",N1033,0)</f>
        <v>0</v>
      </c>
      <c r="BJ1033" s="16" t="s">
        <v>23</v>
      </c>
      <c r="BK1033" s="108">
        <f>ROUND(L1033*K1033,2)</f>
        <v>0</v>
      </c>
      <c r="BL1033" s="16" t="s">
        <v>294</v>
      </c>
      <c r="BM1033" s="16" t="s">
        <v>1368</v>
      </c>
    </row>
    <row r="1034" spans="2:65" s="9" customFormat="1" ht="29.85" customHeight="1" x14ac:dyDescent="0.35">
      <c r="B1034" s="153"/>
      <c r="C1034" s="154"/>
      <c r="D1034" s="163" t="s">
        <v>182</v>
      </c>
      <c r="E1034" s="163"/>
      <c r="F1034" s="163"/>
      <c r="G1034" s="163"/>
      <c r="H1034" s="163"/>
      <c r="I1034" s="163"/>
      <c r="J1034" s="163"/>
      <c r="K1034" s="163"/>
      <c r="L1034" s="163"/>
      <c r="M1034" s="163"/>
      <c r="N1034" s="263">
        <f>BK1034</f>
        <v>0</v>
      </c>
      <c r="O1034" s="264"/>
      <c r="P1034" s="264"/>
      <c r="Q1034" s="264"/>
      <c r="R1034" s="156"/>
      <c r="T1034" s="157"/>
      <c r="U1034" s="154"/>
      <c r="V1034" s="154"/>
      <c r="W1034" s="158">
        <f>SUM(W1035:W1044)</f>
        <v>0</v>
      </c>
      <c r="X1034" s="154"/>
      <c r="Y1034" s="158">
        <f>SUM(Y1035:Y1044)</f>
        <v>2.9499707899999996</v>
      </c>
      <c r="Z1034" s="154"/>
      <c r="AA1034" s="159">
        <f>SUM(AA1035:AA1044)</f>
        <v>0</v>
      </c>
      <c r="AR1034" s="160" t="s">
        <v>112</v>
      </c>
      <c r="AT1034" s="161" t="s">
        <v>84</v>
      </c>
      <c r="AU1034" s="161" t="s">
        <v>23</v>
      </c>
      <c r="AY1034" s="160" t="s">
        <v>149</v>
      </c>
      <c r="BK1034" s="162">
        <f>SUM(BK1035:BK1044)</f>
        <v>0</v>
      </c>
    </row>
    <row r="1035" spans="2:65" s="1" customFormat="1" ht="31.5" customHeight="1" x14ac:dyDescent="0.3">
      <c r="B1035" s="33"/>
      <c r="C1035" s="164" t="s">
        <v>1369</v>
      </c>
      <c r="D1035" s="164" t="s">
        <v>150</v>
      </c>
      <c r="E1035" s="165" t="s">
        <v>1370</v>
      </c>
      <c r="F1035" s="253" t="s">
        <v>1371</v>
      </c>
      <c r="G1035" s="254"/>
      <c r="H1035" s="254"/>
      <c r="I1035" s="254"/>
      <c r="J1035" s="166" t="s">
        <v>274</v>
      </c>
      <c r="K1035" s="167">
        <v>233.93899999999999</v>
      </c>
      <c r="L1035" s="255">
        <v>0</v>
      </c>
      <c r="M1035" s="254"/>
      <c r="N1035" s="256">
        <f>ROUND(L1035*K1035,2)</f>
        <v>0</v>
      </c>
      <c r="O1035" s="254"/>
      <c r="P1035" s="254"/>
      <c r="Q1035" s="254"/>
      <c r="R1035" s="35"/>
      <c r="T1035" s="168" t="s">
        <v>21</v>
      </c>
      <c r="U1035" s="42" t="s">
        <v>50</v>
      </c>
      <c r="V1035" s="34"/>
      <c r="W1035" s="169">
        <f>V1035*K1035</f>
        <v>0</v>
      </c>
      <c r="X1035" s="169">
        <v>1.261E-2</v>
      </c>
      <c r="Y1035" s="169">
        <f>X1035*K1035</f>
        <v>2.9499707899999996</v>
      </c>
      <c r="Z1035" s="169">
        <v>0</v>
      </c>
      <c r="AA1035" s="170">
        <f>Z1035*K1035</f>
        <v>0</v>
      </c>
      <c r="AR1035" s="16" t="s">
        <v>294</v>
      </c>
      <c r="AT1035" s="16" t="s">
        <v>150</v>
      </c>
      <c r="AU1035" s="16" t="s">
        <v>112</v>
      </c>
      <c r="AY1035" s="16" t="s">
        <v>149</v>
      </c>
      <c r="BE1035" s="108">
        <f>IF(U1035="základní",N1035,0)</f>
        <v>0</v>
      </c>
      <c r="BF1035" s="108">
        <f>IF(U1035="snížená",N1035,0)</f>
        <v>0</v>
      </c>
      <c r="BG1035" s="108">
        <f>IF(U1035="zákl. přenesená",N1035,0)</f>
        <v>0</v>
      </c>
      <c r="BH1035" s="108">
        <f>IF(U1035="sníž. přenesená",N1035,0)</f>
        <v>0</v>
      </c>
      <c r="BI1035" s="108">
        <f>IF(U1035="nulová",N1035,0)</f>
        <v>0</v>
      </c>
      <c r="BJ1035" s="16" t="s">
        <v>23</v>
      </c>
      <c r="BK1035" s="108">
        <f>ROUND(L1035*K1035,2)</f>
        <v>0</v>
      </c>
      <c r="BL1035" s="16" t="s">
        <v>294</v>
      </c>
      <c r="BM1035" s="16" t="s">
        <v>1372</v>
      </c>
    </row>
    <row r="1036" spans="2:65" s="10" customFormat="1" ht="22.5" customHeight="1" x14ac:dyDescent="0.3">
      <c r="B1036" s="171"/>
      <c r="C1036" s="172"/>
      <c r="D1036" s="172"/>
      <c r="E1036" s="173" t="s">
        <v>21</v>
      </c>
      <c r="F1036" s="287" t="s">
        <v>1373</v>
      </c>
      <c r="G1036" s="284"/>
      <c r="H1036" s="284"/>
      <c r="I1036" s="284"/>
      <c r="J1036" s="172"/>
      <c r="K1036" s="174" t="s">
        <v>21</v>
      </c>
      <c r="L1036" s="172"/>
      <c r="M1036" s="172"/>
      <c r="N1036" s="172"/>
      <c r="O1036" s="172"/>
      <c r="P1036" s="172"/>
      <c r="Q1036" s="172"/>
      <c r="R1036" s="175"/>
      <c r="T1036" s="176"/>
      <c r="U1036" s="172"/>
      <c r="V1036" s="172"/>
      <c r="W1036" s="172"/>
      <c r="X1036" s="172"/>
      <c r="Y1036" s="172"/>
      <c r="Z1036" s="172"/>
      <c r="AA1036" s="177"/>
      <c r="AT1036" s="178" t="s">
        <v>204</v>
      </c>
      <c r="AU1036" s="178" t="s">
        <v>112</v>
      </c>
      <c r="AV1036" s="10" t="s">
        <v>23</v>
      </c>
      <c r="AW1036" s="10" t="s">
        <v>42</v>
      </c>
      <c r="AX1036" s="10" t="s">
        <v>85</v>
      </c>
      <c r="AY1036" s="178" t="s">
        <v>149</v>
      </c>
    </row>
    <row r="1037" spans="2:65" s="11" customFormat="1" ht="22.5" customHeight="1" x14ac:dyDescent="0.3">
      <c r="B1037" s="179"/>
      <c r="C1037" s="180"/>
      <c r="D1037" s="180"/>
      <c r="E1037" s="181" t="s">
        <v>21</v>
      </c>
      <c r="F1037" s="281" t="s">
        <v>1374</v>
      </c>
      <c r="G1037" s="282"/>
      <c r="H1037" s="282"/>
      <c r="I1037" s="282"/>
      <c r="J1037" s="180"/>
      <c r="K1037" s="182">
        <v>131.61000000000001</v>
      </c>
      <c r="L1037" s="180"/>
      <c r="M1037" s="180"/>
      <c r="N1037" s="180"/>
      <c r="O1037" s="180"/>
      <c r="P1037" s="180"/>
      <c r="Q1037" s="180"/>
      <c r="R1037" s="183"/>
      <c r="T1037" s="184"/>
      <c r="U1037" s="180"/>
      <c r="V1037" s="180"/>
      <c r="W1037" s="180"/>
      <c r="X1037" s="180"/>
      <c r="Y1037" s="180"/>
      <c r="Z1037" s="180"/>
      <c r="AA1037" s="185"/>
      <c r="AT1037" s="186" t="s">
        <v>204</v>
      </c>
      <c r="AU1037" s="186" t="s">
        <v>112</v>
      </c>
      <c r="AV1037" s="11" t="s">
        <v>112</v>
      </c>
      <c r="AW1037" s="11" t="s">
        <v>42</v>
      </c>
      <c r="AX1037" s="11" t="s">
        <v>85</v>
      </c>
      <c r="AY1037" s="186" t="s">
        <v>149</v>
      </c>
    </row>
    <row r="1038" spans="2:65" s="10" customFormat="1" ht="22.5" customHeight="1" x14ac:dyDescent="0.3">
      <c r="B1038" s="171"/>
      <c r="C1038" s="172"/>
      <c r="D1038" s="172"/>
      <c r="E1038" s="173" t="s">
        <v>21</v>
      </c>
      <c r="F1038" s="283" t="s">
        <v>1375</v>
      </c>
      <c r="G1038" s="284"/>
      <c r="H1038" s="284"/>
      <c r="I1038" s="284"/>
      <c r="J1038" s="172"/>
      <c r="K1038" s="174" t="s">
        <v>21</v>
      </c>
      <c r="L1038" s="172"/>
      <c r="M1038" s="172"/>
      <c r="N1038" s="172"/>
      <c r="O1038" s="172"/>
      <c r="P1038" s="172"/>
      <c r="Q1038" s="172"/>
      <c r="R1038" s="175"/>
      <c r="T1038" s="176"/>
      <c r="U1038" s="172"/>
      <c r="V1038" s="172"/>
      <c r="W1038" s="172"/>
      <c r="X1038" s="172"/>
      <c r="Y1038" s="172"/>
      <c r="Z1038" s="172"/>
      <c r="AA1038" s="177"/>
      <c r="AT1038" s="178" t="s">
        <v>204</v>
      </c>
      <c r="AU1038" s="178" t="s">
        <v>112</v>
      </c>
      <c r="AV1038" s="10" t="s">
        <v>23</v>
      </c>
      <c r="AW1038" s="10" t="s">
        <v>42</v>
      </c>
      <c r="AX1038" s="10" t="s">
        <v>85</v>
      </c>
      <c r="AY1038" s="178" t="s">
        <v>149</v>
      </c>
    </row>
    <row r="1039" spans="2:65" s="11" customFormat="1" ht="22.5" customHeight="1" x14ac:dyDescent="0.3">
      <c r="B1039" s="179"/>
      <c r="C1039" s="180"/>
      <c r="D1039" s="180"/>
      <c r="E1039" s="181" t="s">
        <v>21</v>
      </c>
      <c r="F1039" s="281" t="s">
        <v>1376</v>
      </c>
      <c r="G1039" s="282"/>
      <c r="H1039" s="282"/>
      <c r="I1039" s="282"/>
      <c r="J1039" s="180"/>
      <c r="K1039" s="182">
        <v>100.8</v>
      </c>
      <c r="L1039" s="180"/>
      <c r="M1039" s="180"/>
      <c r="N1039" s="180"/>
      <c r="O1039" s="180"/>
      <c r="P1039" s="180"/>
      <c r="Q1039" s="180"/>
      <c r="R1039" s="183"/>
      <c r="T1039" s="184"/>
      <c r="U1039" s="180"/>
      <c r="V1039" s="180"/>
      <c r="W1039" s="180"/>
      <c r="X1039" s="180"/>
      <c r="Y1039" s="180"/>
      <c r="Z1039" s="180"/>
      <c r="AA1039" s="185"/>
      <c r="AT1039" s="186" t="s">
        <v>204</v>
      </c>
      <c r="AU1039" s="186" t="s">
        <v>112</v>
      </c>
      <c r="AV1039" s="11" t="s">
        <v>112</v>
      </c>
      <c r="AW1039" s="11" t="s">
        <v>42</v>
      </c>
      <c r="AX1039" s="11" t="s">
        <v>85</v>
      </c>
      <c r="AY1039" s="186" t="s">
        <v>149</v>
      </c>
    </row>
    <row r="1040" spans="2:65" s="11" customFormat="1" ht="22.5" customHeight="1" x14ac:dyDescent="0.3">
      <c r="B1040" s="179"/>
      <c r="C1040" s="180"/>
      <c r="D1040" s="180"/>
      <c r="E1040" s="181" t="s">
        <v>21</v>
      </c>
      <c r="F1040" s="281" t="s">
        <v>1377</v>
      </c>
      <c r="G1040" s="282"/>
      <c r="H1040" s="282"/>
      <c r="I1040" s="282"/>
      <c r="J1040" s="180"/>
      <c r="K1040" s="182">
        <v>-3.2709999999999999</v>
      </c>
      <c r="L1040" s="180"/>
      <c r="M1040" s="180"/>
      <c r="N1040" s="180"/>
      <c r="O1040" s="180"/>
      <c r="P1040" s="180"/>
      <c r="Q1040" s="180"/>
      <c r="R1040" s="183"/>
      <c r="T1040" s="184"/>
      <c r="U1040" s="180"/>
      <c r="V1040" s="180"/>
      <c r="W1040" s="180"/>
      <c r="X1040" s="180"/>
      <c r="Y1040" s="180"/>
      <c r="Z1040" s="180"/>
      <c r="AA1040" s="185"/>
      <c r="AT1040" s="186" t="s">
        <v>204</v>
      </c>
      <c r="AU1040" s="186" t="s">
        <v>112</v>
      </c>
      <c r="AV1040" s="11" t="s">
        <v>112</v>
      </c>
      <c r="AW1040" s="11" t="s">
        <v>42</v>
      </c>
      <c r="AX1040" s="11" t="s">
        <v>85</v>
      </c>
      <c r="AY1040" s="186" t="s">
        <v>149</v>
      </c>
    </row>
    <row r="1041" spans="2:65" s="10" customFormat="1" ht="22.5" customHeight="1" x14ac:dyDescent="0.3">
      <c r="B1041" s="171"/>
      <c r="C1041" s="172"/>
      <c r="D1041" s="172"/>
      <c r="E1041" s="173" t="s">
        <v>21</v>
      </c>
      <c r="F1041" s="283" t="s">
        <v>1378</v>
      </c>
      <c r="G1041" s="284"/>
      <c r="H1041" s="284"/>
      <c r="I1041" s="284"/>
      <c r="J1041" s="172"/>
      <c r="K1041" s="174" t="s">
        <v>21</v>
      </c>
      <c r="L1041" s="172"/>
      <c r="M1041" s="172"/>
      <c r="N1041" s="172"/>
      <c r="O1041" s="172"/>
      <c r="P1041" s="172"/>
      <c r="Q1041" s="172"/>
      <c r="R1041" s="175"/>
      <c r="T1041" s="176"/>
      <c r="U1041" s="172"/>
      <c r="V1041" s="172"/>
      <c r="W1041" s="172"/>
      <c r="X1041" s="172"/>
      <c r="Y1041" s="172"/>
      <c r="Z1041" s="172"/>
      <c r="AA1041" s="177"/>
      <c r="AT1041" s="178" t="s">
        <v>204</v>
      </c>
      <c r="AU1041" s="178" t="s">
        <v>112</v>
      </c>
      <c r="AV1041" s="10" t="s">
        <v>23</v>
      </c>
      <c r="AW1041" s="10" t="s">
        <v>42</v>
      </c>
      <c r="AX1041" s="10" t="s">
        <v>85</v>
      </c>
      <c r="AY1041" s="178" t="s">
        <v>149</v>
      </c>
    </row>
    <row r="1042" spans="2:65" s="11" customFormat="1" ht="22.5" customHeight="1" x14ac:dyDescent="0.3">
      <c r="B1042" s="179"/>
      <c r="C1042" s="180"/>
      <c r="D1042" s="180"/>
      <c r="E1042" s="181" t="s">
        <v>21</v>
      </c>
      <c r="F1042" s="281" t="s">
        <v>1379</v>
      </c>
      <c r="G1042" s="282"/>
      <c r="H1042" s="282"/>
      <c r="I1042" s="282"/>
      <c r="J1042" s="180"/>
      <c r="K1042" s="182">
        <v>4.8</v>
      </c>
      <c r="L1042" s="180"/>
      <c r="M1042" s="180"/>
      <c r="N1042" s="180"/>
      <c r="O1042" s="180"/>
      <c r="P1042" s="180"/>
      <c r="Q1042" s="180"/>
      <c r="R1042" s="183"/>
      <c r="T1042" s="184"/>
      <c r="U1042" s="180"/>
      <c r="V1042" s="180"/>
      <c r="W1042" s="180"/>
      <c r="X1042" s="180"/>
      <c r="Y1042" s="180"/>
      <c r="Z1042" s="180"/>
      <c r="AA1042" s="185"/>
      <c r="AT1042" s="186" t="s">
        <v>204</v>
      </c>
      <c r="AU1042" s="186" t="s">
        <v>112</v>
      </c>
      <c r="AV1042" s="11" t="s">
        <v>112</v>
      </c>
      <c r="AW1042" s="11" t="s">
        <v>42</v>
      </c>
      <c r="AX1042" s="11" t="s">
        <v>85</v>
      </c>
      <c r="AY1042" s="186" t="s">
        <v>149</v>
      </c>
    </row>
    <row r="1043" spans="2:65" s="12" customFormat="1" ht="22.5" customHeight="1" x14ac:dyDescent="0.3">
      <c r="B1043" s="187"/>
      <c r="C1043" s="188"/>
      <c r="D1043" s="188"/>
      <c r="E1043" s="189" t="s">
        <v>21</v>
      </c>
      <c r="F1043" s="285" t="s">
        <v>211</v>
      </c>
      <c r="G1043" s="286"/>
      <c r="H1043" s="286"/>
      <c r="I1043" s="286"/>
      <c r="J1043" s="188"/>
      <c r="K1043" s="190">
        <v>233.93899999999999</v>
      </c>
      <c r="L1043" s="188"/>
      <c r="M1043" s="188"/>
      <c r="N1043" s="188"/>
      <c r="O1043" s="188"/>
      <c r="P1043" s="188"/>
      <c r="Q1043" s="188"/>
      <c r="R1043" s="191"/>
      <c r="T1043" s="192"/>
      <c r="U1043" s="188"/>
      <c r="V1043" s="188"/>
      <c r="W1043" s="188"/>
      <c r="X1043" s="188"/>
      <c r="Y1043" s="188"/>
      <c r="Z1043" s="188"/>
      <c r="AA1043" s="193"/>
      <c r="AT1043" s="194" t="s">
        <v>204</v>
      </c>
      <c r="AU1043" s="194" t="s">
        <v>112</v>
      </c>
      <c r="AV1043" s="12" t="s">
        <v>197</v>
      </c>
      <c r="AW1043" s="12" t="s">
        <v>42</v>
      </c>
      <c r="AX1043" s="12" t="s">
        <v>23</v>
      </c>
      <c r="AY1043" s="194" t="s">
        <v>149</v>
      </c>
    </row>
    <row r="1044" spans="2:65" s="1" customFormat="1" ht="31.5" customHeight="1" x14ac:dyDescent="0.3">
      <c r="B1044" s="33"/>
      <c r="C1044" s="164" t="s">
        <v>1380</v>
      </c>
      <c r="D1044" s="164" t="s">
        <v>150</v>
      </c>
      <c r="E1044" s="165" t="s">
        <v>1381</v>
      </c>
      <c r="F1044" s="253" t="s">
        <v>1382</v>
      </c>
      <c r="G1044" s="254"/>
      <c r="H1044" s="254"/>
      <c r="I1044" s="254"/>
      <c r="J1044" s="166" t="s">
        <v>1173</v>
      </c>
      <c r="K1044" s="199">
        <v>0</v>
      </c>
      <c r="L1044" s="255">
        <v>0</v>
      </c>
      <c r="M1044" s="254"/>
      <c r="N1044" s="256">
        <f>ROUND(L1044*K1044,2)</f>
        <v>0</v>
      </c>
      <c r="O1044" s="254"/>
      <c r="P1044" s="254"/>
      <c r="Q1044" s="254"/>
      <c r="R1044" s="35"/>
      <c r="T1044" s="168" t="s">
        <v>21</v>
      </c>
      <c r="U1044" s="42" t="s">
        <v>50</v>
      </c>
      <c r="V1044" s="34"/>
      <c r="W1044" s="169">
        <f>V1044*K1044</f>
        <v>0</v>
      </c>
      <c r="X1044" s="169">
        <v>0</v>
      </c>
      <c r="Y1044" s="169">
        <f>X1044*K1044</f>
        <v>0</v>
      </c>
      <c r="Z1044" s="169">
        <v>0</v>
      </c>
      <c r="AA1044" s="170">
        <f>Z1044*K1044</f>
        <v>0</v>
      </c>
      <c r="AR1044" s="16" t="s">
        <v>294</v>
      </c>
      <c r="AT1044" s="16" t="s">
        <v>150</v>
      </c>
      <c r="AU1044" s="16" t="s">
        <v>112</v>
      </c>
      <c r="AY1044" s="16" t="s">
        <v>149</v>
      </c>
      <c r="BE1044" s="108">
        <f>IF(U1044="základní",N1044,0)</f>
        <v>0</v>
      </c>
      <c r="BF1044" s="108">
        <f>IF(U1044="snížená",N1044,0)</f>
        <v>0</v>
      </c>
      <c r="BG1044" s="108">
        <f>IF(U1044="zákl. přenesená",N1044,0)</f>
        <v>0</v>
      </c>
      <c r="BH1044" s="108">
        <f>IF(U1044="sníž. přenesená",N1044,0)</f>
        <v>0</v>
      </c>
      <c r="BI1044" s="108">
        <f>IF(U1044="nulová",N1044,0)</f>
        <v>0</v>
      </c>
      <c r="BJ1044" s="16" t="s">
        <v>23</v>
      </c>
      <c r="BK1044" s="108">
        <f>ROUND(L1044*K1044,2)</f>
        <v>0</v>
      </c>
      <c r="BL1044" s="16" t="s">
        <v>294</v>
      </c>
      <c r="BM1044" s="16" t="s">
        <v>1383</v>
      </c>
    </row>
    <row r="1045" spans="2:65" s="9" customFormat="1" ht="29.85" customHeight="1" x14ac:dyDescent="0.35">
      <c r="B1045" s="153"/>
      <c r="C1045" s="154"/>
      <c r="D1045" s="163" t="s">
        <v>183</v>
      </c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263">
        <f>BK1045</f>
        <v>0</v>
      </c>
      <c r="O1045" s="264"/>
      <c r="P1045" s="264"/>
      <c r="Q1045" s="264"/>
      <c r="R1045" s="156"/>
      <c r="T1045" s="157"/>
      <c r="U1045" s="154"/>
      <c r="V1045" s="154"/>
      <c r="W1045" s="158">
        <f>SUM(W1046:W1074)</f>
        <v>0</v>
      </c>
      <c r="X1045" s="154"/>
      <c r="Y1045" s="158">
        <f>SUM(Y1046:Y1074)</f>
        <v>0.2582776</v>
      </c>
      <c r="Z1045" s="154"/>
      <c r="AA1045" s="159">
        <f>SUM(AA1046:AA1074)</f>
        <v>2.0484210000000003</v>
      </c>
      <c r="AR1045" s="160" t="s">
        <v>112</v>
      </c>
      <c r="AT1045" s="161" t="s">
        <v>84</v>
      </c>
      <c r="AU1045" s="161" t="s">
        <v>23</v>
      </c>
      <c r="AY1045" s="160" t="s">
        <v>149</v>
      </c>
      <c r="BK1045" s="162">
        <f>SUM(BK1046:BK1074)</f>
        <v>0</v>
      </c>
    </row>
    <row r="1046" spans="2:65" s="1" customFormat="1" ht="22.5" customHeight="1" x14ac:dyDescent="0.3">
      <c r="B1046" s="33"/>
      <c r="C1046" s="164" t="s">
        <v>1384</v>
      </c>
      <c r="D1046" s="164" t="s">
        <v>150</v>
      </c>
      <c r="E1046" s="165" t="s">
        <v>1385</v>
      </c>
      <c r="F1046" s="253" t="s">
        <v>1386</v>
      </c>
      <c r="G1046" s="254"/>
      <c r="H1046" s="254"/>
      <c r="I1046" s="254"/>
      <c r="J1046" s="166" t="s">
        <v>274</v>
      </c>
      <c r="K1046" s="167">
        <v>280</v>
      </c>
      <c r="L1046" s="255">
        <v>0</v>
      </c>
      <c r="M1046" s="254"/>
      <c r="N1046" s="256">
        <f t="shared" ref="N1046:N1051" si="5">ROUND(L1046*K1046,2)</f>
        <v>0</v>
      </c>
      <c r="O1046" s="254"/>
      <c r="P1046" s="254"/>
      <c r="Q1046" s="254"/>
      <c r="R1046" s="35"/>
      <c r="T1046" s="168" t="s">
        <v>21</v>
      </c>
      <c r="U1046" s="42" t="s">
        <v>50</v>
      </c>
      <c r="V1046" s="34"/>
      <c r="W1046" s="169">
        <f t="shared" ref="W1046:W1051" si="6">V1046*K1046</f>
        <v>0</v>
      </c>
      <c r="X1046" s="169">
        <v>0</v>
      </c>
      <c r="Y1046" s="169">
        <f t="shared" ref="Y1046:Y1051" si="7">X1046*K1046</f>
        <v>0</v>
      </c>
      <c r="Z1046" s="169">
        <v>5.94E-3</v>
      </c>
      <c r="AA1046" s="170">
        <f t="shared" ref="AA1046:AA1051" si="8">Z1046*K1046</f>
        <v>1.6632</v>
      </c>
      <c r="AR1046" s="16" t="s">
        <v>294</v>
      </c>
      <c r="AT1046" s="16" t="s">
        <v>150</v>
      </c>
      <c r="AU1046" s="16" t="s">
        <v>112</v>
      </c>
      <c r="AY1046" s="16" t="s">
        <v>149</v>
      </c>
      <c r="BE1046" s="108">
        <f t="shared" ref="BE1046:BE1051" si="9">IF(U1046="základní",N1046,0)</f>
        <v>0</v>
      </c>
      <c r="BF1046" s="108">
        <f t="shared" ref="BF1046:BF1051" si="10">IF(U1046="snížená",N1046,0)</f>
        <v>0</v>
      </c>
      <c r="BG1046" s="108">
        <f t="shared" ref="BG1046:BG1051" si="11">IF(U1046="zákl. přenesená",N1046,0)</f>
        <v>0</v>
      </c>
      <c r="BH1046" s="108">
        <f t="shared" ref="BH1046:BH1051" si="12">IF(U1046="sníž. přenesená",N1046,0)</f>
        <v>0</v>
      </c>
      <c r="BI1046" s="108">
        <f t="shared" ref="BI1046:BI1051" si="13">IF(U1046="nulová",N1046,0)</f>
        <v>0</v>
      </c>
      <c r="BJ1046" s="16" t="s">
        <v>23</v>
      </c>
      <c r="BK1046" s="108">
        <f t="shared" ref="BK1046:BK1051" si="14">ROUND(L1046*K1046,2)</f>
        <v>0</v>
      </c>
      <c r="BL1046" s="16" t="s">
        <v>294</v>
      </c>
      <c r="BM1046" s="16" t="s">
        <v>1387</v>
      </c>
    </row>
    <row r="1047" spans="2:65" s="1" customFormat="1" ht="22.5" customHeight="1" x14ac:dyDescent="0.3">
      <c r="B1047" s="33"/>
      <c r="C1047" s="164" t="s">
        <v>1388</v>
      </c>
      <c r="D1047" s="164" t="s">
        <v>150</v>
      </c>
      <c r="E1047" s="165" t="s">
        <v>1389</v>
      </c>
      <c r="F1047" s="253" t="s">
        <v>1390</v>
      </c>
      <c r="G1047" s="254"/>
      <c r="H1047" s="254"/>
      <c r="I1047" s="254"/>
      <c r="J1047" s="166" t="s">
        <v>254</v>
      </c>
      <c r="K1047" s="167">
        <v>23.4</v>
      </c>
      <c r="L1047" s="255">
        <v>0</v>
      </c>
      <c r="M1047" s="254"/>
      <c r="N1047" s="256">
        <f t="shared" si="5"/>
        <v>0</v>
      </c>
      <c r="O1047" s="254"/>
      <c r="P1047" s="254"/>
      <c r="Q1047" s="254"/>
      <c r="R1047" s="35"/>
      <c r="T1047" s="168" t="s">
        <v>21</v>
      </c>
      <c r="U1047" s="42" t="s">
        <v>50</v>
      </c>
      <c r="V1047" s="34"/>
      <c r="W1047" s="169">
        <f t="shared" si="6"/>
        <v>0</v>
      </c>
      <c r="X1047" s="169">
        <v>0</v>
      </c>
      <c r="Y1047" s="169">
        <f t="shared" si="7"/>
        <v>0</v>
      </c>
      <c r="Z1047" s="169">
        <v>1.8699999999999999E-3</v>
      </c>
      <c r="AA1047" s="170">
        <f t="shared" si="8"/>
        <v>4.3757999999999998E-2</v>
      </c>
      <c r="AR1047" s="16" t="s">
        <v>294</v>
      </c>
      <c r="AT1047" s="16" t="s">
        <v>150</v>
      </c>
      <c r="AU1047" s="16" t="s">
        <v>112</v>
      </c>
      <c r="AY1047" s="16" t="s">
        <v>149</v>
      </c>
      <c r="BE1047" s="108">
        <f t="shared" si="9"/>
        <v>0</v>
      </c>
      <c r="BF1047" s="108">
        <f t="shared" si="10"/>
        <v>0</v>
      </c>
      <c r="BG1047" s="108">
        <f t="shared" si="11"/>
        <v>0</v>
      </c>
      <c r="BH1047" s="108">
        <f t="shared" si="12"/>
        <v>0</v>
      </c>
      <c r="BI1047" s="108">
        <f t="shared" si="13"/>
        <v>0</v>
      </c>
      <c r="BJ1047" s="16" t="s">
        <v>23</v>
      </c>
      <c r="BK1047" s="108">
        <f t="shared" si="14"/>
        <v>0</v>
      </c>
      <c r="BL1047" s="16" t="s">
        <v>294</v>
      </c>
      <c r="BM1047" s="16" t="s">
        <v>1391</v>
      </c>
    </row>
    <row r="1048" spans="2:65" s="1" customFormat="1" ht="22.5" customHeight="1" x14ac:dyDescent="0.3">
      <c r="B1048" s="33"/>
      <c r="C1048" s="164" t="s">
        <v>1392</v>
      </c>
      <c r="D1048" s="164" t="s">
        <v>150</v>
      </c>
      <c r="E1048" s="165" t="s">
        <v>1393</v>
      </c>
      <c r="F1048" s="253" t="s">
        <v>1394</v>
      </c>
      <c r="G1048" s="254"/>
      <c r="H1048" s="254"/>
      <c r="I1048" s="254"/>
      <c r="J1048" s="166" t="s">
        <v>254</v>
      </c>
      <c r="K1048" s="167">
        <v>11</v>
      </c>
      <c r="L1048" s="255">
        <v>0</v>
      </c>
      <c r="M1048" s="254"/>
      <c r="N1048" s="256">
        <f t="shared" si="5"/>
        <v>0</v>
      </c>
      <c r="O1048" s="254"/>
      <c r="P1048" s="254"/>
      <c r="Q1048" s="254"/>
      <c r="R1048" s="35"/>
      <c r="T1048" s="168" t="s">
        <v>21</v>
      </c>
      <c r="U1048" s="42" t="s">
        <v>50</v>
      </c>
      <c r="V1048" s="34"/>
      <c r="W1048" s="169">
        <f t="shared" si="6"/>
        <v>0</v>
      </c>
      <c r="X1048" s="169">
        <v>0</v>
      </c>
      <c r="Y1048" s="169">
        <f t="shared" si="7"/>
        <v>0</v>
      </c>
      <c r="Z1048" s="169">
        <v>3.48E-3</v>
      </c>
      <c r="AA1048" s="170">
        <f t="shared" si="8"/>
        <v>3.8280000000000002E-2</v>
      </c>
      <c r="AR1048" s="16" t="s">
        <v>294</v>
      </c>
      <c r="AT1048" s="16" t="s">
        <v>150</v>
      </c>
      <c r="AU1048" s="16" t="s">
        <v>112</v>
      </c>
      <c r="AY1048" s="16" t="s">
        <v>149</v>
      </c>
      <c r="BE1048" s="108">
        <f t="shared" si="9"/>
        <v>0</v>
      </c>
      <c r="BF1048" s="108">
        <f t="shared" si="10"/>
        <v>0</v>
      </c>
      <c r="BG1048" s="108">
        <f t="shared" si="11"/>
        <v>0</v>
      </c>
      <c r="BH1048" s="108">
        <f t="shared" si="12"/>
        <v>0</v>
      </c>
      <c r="BI1048" s="108">
        <f t="shared" si="13"/>
        <v>0</v>
      </c>
      <c r="BJ1048" s="16" t="s">
        <v>23</v>
      </c>
      <c r="BK1048" s="108">
        <f t="shared" si="14"/>
        <v>0</v>
      </c>
      <c r="BL1048" s="16" t="s">
        <v>294</v>
      </c>
      <c r="BM1048" s="16" t="s">
        <v>1395</v>
      </c>
    </row>
    <row r="1049" spans="2:65" s="1" customFormat="1" ht="22.5" customHeight="1" x14ac:dyDescent="0.3">
      <c r="B1049" s="33"/>
      <c r="C1049" s="164" t="s">
        <v>1396</v>
      </c>
      <c r="D1049" s="164" t="s">
        <v>150</v>
      </c>
      <c r="E1049" s="165" t="s">
        <v>1397</v>
      </c>
      <c r="F1049" s="253" t="s">
        <v>1398</v>
      </c>
      <c r="G1049" s="254"/>
      <c r="H1049" s="254"/>
      <c r="I1049" s="254"/>
      <c r="J1049" s="166" t="s">
        <v>254</v>
      </c>
      <c r="K1049" s="167">
        <v>36.9</v>
      </c>
      <c r="L1049" s="255">
        <v>0</v>
      </c>
      <c r="M1049" s="254"/>
      <c r="N1049" s="256">
        <f t="shared" si="5"/>
        <v>0</v>
      </c>
      <c r="O1049" s="254"/>
      <c r="P1049" s="254"/>
      <c r="Q1049" s="254"/>
      <c r="R1049" s="35"/>
      <c r="T1049" s="168" t="s">
        <v>21</v>
      </c>
      <c r="U1049" s="42" t="s">
        <v>50</v>
      </c>
      <c r="V1049" s="34"/>
      <c r="W1049" s="169">
        <f t="shared" si="6"/>
        <v>0</v>
      </c>
      <c r="X1049" s="169">
        <v>0</v>
      </c>
      <c r="Y1049" s="169">
        <f t="shared" si="7"/>
        <v>0</v>
      </c>
      <c r="Z1049" s="169">
        <v>1.67E-3</v>
      </c>
      <c r="AA1049" s="170">
        <f t="shared" si="8"/>
        <v>6.1622999999999997E-2</v>
      </c>
      <c r="AR1049" s="16" t="s">
        <v>294</v>
      </c>
      <c r="AT1049" s="16" t="s">
        <v>150</v>
      </c>
      <c r="AU1049" s="16" t="s">
        <v>112</v>
      </c>
      <c r="AY1049" s="16" t="s">
        <v>149</v>
      </c>
      <c r="BE1049" s="108">
        <f t="shared" si="9"/>
        <v>0</v>
      </c>
      <c r="BF1049" s="108">
        <f t="shared" si="10"/>
        <v>0</v>
      </c>
      <c r="BG1049" s="108">
        <f t="shared" si="11"/>
        <v>0</v>
      </c>
      <c r="BH1049" s="108">
        <f t="shared" si="12"/>
        <v>0</v>
      </c>
      <c r="BI1049" s="108">
        <f t="shared" si="13"/>
        <v>0</v>
      </c>
      <c r="BJ1049" s="16" t="s">
        <v>23</v>
      </c>
      <c r="BK1049" s="108">
        <f t="shared" si="14"/>
        <v>0</v>
      </c>
      <c r="BL1049" s="16" t="s">
        <v>294</v>
      </c>
      <c r="BM1049" s="16" t="s">
        <v>1399</v>
      </c>
    </row>
    <row r="1050" spans="2:65" s="1" customFormat="1" ht="22.5" customHeight="1" x14ac:dyDescent="0.3">
      <c r="B1050" s="33"/>
      <c r="C1050" s="164" t="s">
        <v>1400</v>
      </c>
      <c r="D1050" s="164" t="s">
        <v>150</v>
      </c>
      <c r="E1050" s="165" t="s">
        <v>1401</v>
      </c>
      <c r="F1050" s="253" t="s">
        <v>1402</v>
      </c>
      <c r="G1050" s="254"/>
      <c r="H1050" s="254"/>
      <c r="I1050" s="254"/>
      <c r="J1050" s="166" t="s">
        <v>274</v>
      </c>
      <c r="K1050" s="167">
        <v>4.5</v>
      </c>
      <c r="L1050" s="255">
        <v>0</v>
      </c>
      <c r="M1050" s="254"/>
      <c r="N1050" s="256">
        <f t="shared" si="5"/>
        <v>0</v>
      </c>
      <c r="O1050" s="254"/>
      <c r="P1050" s="254"/>
      <c r="Q1050" s="254"/>
      <c r="R1050" s="35"/>
      <c r="T1050" s="168" t="s">
        <v>21</v>
      </c>
      <c r="U1050" s="42" t="s">
        <v>50</v>
      </c>
      <c r="V1050" s="34"/>
      <c r="W1050" s="169">
        <f t="shared" si="6"/>
        <v>0</v>
      </c>
      <c r="X1050" s="169">
        <v>0</v>
      </c>
      <c r="Y1050" s="169">
        <f t="shared" si="7"/>
        <v>0</v>
      </c>
      <c r="Z1050" s="169">
        <v>5.8399999999999997E-3</v>
      </c>
      <c r="AA1050" s="170">
        <f t="shared" si="8"/>
        <v>2.6279999999999998E-2</v>
      </c>
      <c r="AR1050" s="16" t="s">
        <v>294</v>
      </c>
      <c r="AT1050" s="16" t="s">
        <v>150</v>
      </c>
      <c r="AU1050" s="16" t="s">
        <v>112</v>
      </c>
      <c r="AY1050" s="16" t="s">
        <v>149</v>
      </c>
      <c r="BE1050" s="108">
        <f t="shared" si="9"/>
        <v>0</v>
      </c>
      <c r="BF1050" s="108">
        <f t="shared" si="10"/>
        <v>0</v>
      </c>
      <c r="BG1050" s="108">
        <f t="shared" si="11"/>
        <v>0</v>
      </c>
      <c r="BH1050" s="108">
        <f t="shared" si="12"/>
        <v>0</v>
      </c>
      <c r="BI1050" s="108">
        <f t="shared" si="13"/>
        <v>0</v>
      </c>
      <c r="BJ1050" s="16" t="s">
        <v>23</v>
      </c>
      <c r="BK1050" s="108">
        <f t="shared" si="14"/>
        <v>0</v>
      </c>
      <c r="BL1050" s="16" t="s">
        <v>294</v>
      </c>
      <c r="BM1050" s="16" t="s">
        <v>1403</v>
      </c>
    </row>
    <row r="1051" spans="2:65" s="1" customFormat="1" ht="22.5" customHeight="1" x14ac:dyDescent="0.3">
      <c r="B1051" s="33"/>
      <c r="C1051" s="164" t="s">
        <v>1404</v>
      </c>
      <c r="D1051" s="164" t="s">
        <v>150</v>
      </c>
      <c r="E1051" s="165" t="s">
        <v>1405</v>
      </c>
      <c r="F1051" s="253" t="s">
        <v>1406</v>
      </c>
      <c r="G1051" s="254"/>
      <c r="H1051" s="254"/>
      <c r="I1051" s="254"/>
      <c r="J1051" s="166" t="s">
        <v>254</v>
      </c>
      <c r="K1051" s="167">
        <v>43.4</v>
      </c>
      <c r="L1051" s="255">
        <v>0</v>
      </c>
      <c r="M1051" s="254"/>
      <c r="N1051" s="256">
        <f t="shared" si="5"/>
        <v>0</v>
      </c>
      <c r="O1051" s="254"/>
      <c r="P1051" s="254"/>
      <c r="Q1051" s="254"/>
      <c r="R1051" s="35"/>
      <c r="T1051" s="168" t="s">
        <v>21</v>
      </c>
      <c r="U1051" s="42" t="s">
        <v>50</v>
      </c>
      <c r="V1051" s="34"/>
      <c r="W1051" s="169">
        <f t="shared" si="6"/>
        <v>0</v>
      </c>
      <c r="X1051" s="169">
        <v>0</v>
      </c>
      <c r="Y1051" s="169">
        <f t="shared" si="7"/>
        <v>0</v>
      </c>
      <c r="Z1051" s="169">
        <v>2.5999999999999999E-3</v>
      </c>
      <c r="AA1051" s="170">
        <f t="shared" si="8"/>
        <v>0.11284</v>
      </c>
      <c r="AR1051" s="16" t="s">
        <v>294</v>
      </c>
      <c r="AT1051" s="16" t="s">
        <v>150</v>
      </c>
      <c r="AU1051" s="16" t="s">
        <v>112</v>
      </c>
      <c r="AY1051" s="16" t="s">
        <v>149</v>
      </c>
      <c r="BE1051" s="108">
        <f t="shared" si="9"/>
        <v>0</v>
      </c>
      <c r="BF1051" s="108">
        <f t="shared" si="10"/>
        <v>0</v>
      </c>
      <c r="BG1051" s="108">
        <f t="shared" si="11"/>
        <v>0</v>
      </c>
      <c r="BH1051" s="108">
        <f t="shared" si="12"/>
        <v>0</v>
      </c>
      <c r="BI1051" s="108">
        <f t="shared" si="13"/>
        <v>0</v>
      </c>
      <c r="BJ1051" s="16" t="s">
        <v>23</v>
      </c>
      <c r="BK1051" s="108">
        <f t="shared" si="14"/>
        <v>0</v>
      </c>
      <c r="BL1051" s="16" t="s">
        <v>294</v>
      </c>
      <c r="BM1051" s="16" t="s">
        <v>1407</v>
      </c>
    </row>
    <row r="1052" spans="2:65" s="11" customFormat="1" ht="22.5" customHeight="1" x14ac:dyDescent="0.3">
      <c r="B1052" s="179"/>
      <c r="C1052" s="180"/>
      <c r="D1052" s="180"/>
      <c r="E1052" s="181" t="s">
        <v>21</v>
      </c>
      <c r="F1052" s="292" t="s">
        <v>1408</v>
      </c>
      <c r="G1052" s="282"/>
      <c r="H1052" s="282"/>
      <c r="I1052" s="282"/>
      <c r="J1052" s="180"/>
      <c r="K1052" s="182">
        <v>43.4</v>
      </c>
      <c r="L1052" s="180"/>
      <c r="M1052" s="180"/>
      <c r="N1052" s="180"/>
      <c r="O1052" s="180"/>
      <c r="P1052" s="180"/>
      <c r="Q1052" s="180"/>
      <c r="R1052" s="183"/>
      <c r="T1052" s="184"/>
      <c r="U1052" s="180"/>
      <c r="V1052" s="180"/>
      <c r="W1052" s="180"/>
      <c r="X1052" s="180"/>
      <c r="Y1052" s="180"/>
      <c r="Z1052" s="180"/>
      <c r="AA1052" s="185"/>
      <c r="AT1052" s="186" t="s">
        <v>204</v>
      </c>
      <c r="AU1052" s="186" t="s">
        <v>112</v>
      </c>
      <c r="AV1052" s="11" t="s">
        <v>112</v>
      </c>
      <c r="AW1052" s="11" t="s">
        <v>42</v>
      </c>
      <c r="AX1052" s="11" t="s">
        <v>85</v>
      </c>
      <c r="AY1052" s="186" t="s">
        <v>149</v>
      </c>
    </row>
    <row r="1053" spans="2:65" s="12" customFormat="1" ht="22.5" customHeight="1" x14ac:dyDescent="0.3">
      <c r="B1053" s="187"/>
      <c r="C1053" s="188"/>
      <c r="D1053" s="188"/>
      <c r="E1053" s="189" t="s">
        <v>21</v>
      </c>
      <c r="F1053" s="285" t="s">
        <v>211</v>
      </c>
      <c r="G1053" s="286"/>
      <c r="H1053" s="286"/>
      <c r="I1053" s="286"/>
      <c r="J1053" s="188"/>
      <c r="K1053" s="190">
        <v>43.4</v>
      </c>
      <c r="L1053" s="188"/>
      <c r="M1053" s="188"/>
      <c r="N1053" s="188"/>
      <c r="O1053" s="188"/>
      <c r="P1053" s="188"/>
      <c r="Q1053" s="188"/>
      <c r="R1053" s="191"/>
      <c r="T1053" s="192"/>
      <c r="U1053" s="188"/>
      <c r="V1053" s="188"/>
      <c r="W1053" s="188"/>
      <c r="X1053" s="188"/>
      <c r="Y1053" s="188"/>
      <c r="Z1053" s="188"/>
      <c r="AA1053" s="193"/>
      <c r="AT1053" s="194" t="s">
        <v>204</v>
      </c>
      <c r="AU1053" s="194" t="s">
        <v>112</v>
      </c>
      <c r="AV1053" s="12" t="s">
        <v>197</v>
      </c>
      <c r="AW1053" s="12" t="s">
        <v>42</v>
      </c>
      <c r="AX1053" s="12" t="s">
        <v>23</v>
      </c>
      <c r="AY1053" s="194" t="s">
        <v>149</v>
      </c>
    </row>
    <row r="1054" spans="2:65" s="1" customFormat="1" ht="22.5" customHeight="1" x14ac:dyDescent="0.3">
      <c r="B1054" s="33"/>
      <c r="C1054" s="164" t="s">
        <v>1409</v>
      </c>
      <c r="D1054" s="164" t="s">
        <v>150</v>
      </c>
      <c r="E1054" s="165" t="s">
        <v>1410</v>
      </c>
      <c r="F1054" s="253" t="s">
        <v>1411</v>
      </c>
      <c r="G1054" s="254"/>
      <c r="H1054" s="254"/>
      <c r="I1054" s="254"/>
      <c r="J1054" s="166" t="s">
        <v>254</v>
      </c>
      <c r="K1054" s="167">
        <v>26</v>
      </c>
      <c r="L1054" s="255">
        <v>0</v>
      </c>
      <c r="M1054" s="254"/>
      <c r="N1054" s="256">
        <f>ROUND(L1054*K1054,2)</f>
        <v>0</v>
      </c>
      <c r="O1054" s="254"/>
      <c r="P1054" s="254"/>
      <c r="Q1054" s="254"/>
      <c r="R1054" s="35"/>
      <c r="T1054" s="168" t="s">
        <v>21</v>
      </c>
      <c r="U1054" s="42" t="s">
        <v>50</v>
      </c>
      <c r="V1054" s="34"/>
      <c r="W1054" s="169">
        <f>V1054*K1054</f>
        <v>0</v>
      </c>
      <c r="X1054" s="169">
        <v>0</v>
      </c>
      <c r="Y1054" s="169">
        <f>X1054*K1054</f>
        <v>0</v>
      </c>
      <c r="Z1054" s="169">
        <v>3.9399999999999999E-3</v>
      </c>
      <c r="AA1054" s="170">
        <f>Z1054*K1054</f>
        <v>0.10244</v>
      </c>
      <c r="AR1054" s="16" t="s">
        <v>294</v>
      </c>
      <c r="AT1054" s="16" t="s">
        <v>150</v>
      </c>
      <c r="AU1054" s="16" t="s">
        <v>112</v>
      </c>
      <c r="AY1054" s="16" t="s">
        <v>149</v>
      </c>
      <c r="BE1054" s="108">
        <f>IF(U1054="základní",N1054,0)</f>
        <v>0</v>
      </c>
      <c r="BF1054" s="108">
        <f>IF(U1054="snížená",N1054,0)</f>
        <v>0</v>
      </c>
      <c r="BG1054" s="108">
        <f>IF(U1054="zákl. přenesená",N1054,0)</f>
        <v>0</v>
      </c>
      <c r="BH1054" s="108">
        <f>IF(U1054="sníž. přenesená",N1054,0)</f>
        <v>0</v>
      </c>
      <c r="BI1054" s="108">
        <f>IF(U1054="nulová",N1054,0)</f>
        <v>0</v>
      </c>
      <c r="BJ1054" s="16" t="s">
        <v>23</v>
      </c>
      <c r="BK1054" s="108">
        <f>ROUND(L1054*K1054,2)</f>
        <v>0</v>
      </c>
      <c r="BL1054" s="16" t="s">
        <v>294</v>
      </c>
      <c r="BM1054" s="16" t="s">
        <v>1412</v>
      </c>
    </row>
    <row r="1055" spans="2:65" s="11" customFormat="1" ht="22.5" customHeight="1" x14ac:dyDescent="0.3">
      <c r="B1055" s="179"/>
      <c r="C1055" s="180"/>
      <c r="D1055" s="180"/>
      <c r="E1055" s="181" t="s">
        <v>21</v>
      </c>
      <c r="F1055" s="292" t="s">
        <v>1413</v>
      </c>
      <c r="G1055" s="282"/>
      <c r="H1055" s="282"/>
      <c r="I1055" s="282"/>
      <c r="J1055" s="180"/>
      <c r="K1055" s="182">
        <v>26</v>
      </c>
      <c r="L1055" s="180"/>
      <c r="M1055" s="180"/>
      <c r="N1055" s="180"/>
      <c r="O1055" s="180"/>
      <c r="P1055" s="180"/>
      <c r="Q1055" s="180"/>
      <c r="R1055" s="183"/>
      <c r="T1055" s="184"/>
      <c r="U1055" s="180"/>
      <c r="V1055" s="180"/>
      <c r="W1055" s="180"/>
      <c r="X1055" s="180"/>
      <c r="Y1055" s="180"/>
      <c r="Z1055" s="180"/>
      <c r="AA1055" s="185"/>
      <c r="AT1055" s="186" t="s">
        <v>204</v>
      </c>
      <c r="AU1055" s="186" t="s">
        <v>112</v>
      </c>
      <c r="AV1055" s="11" t="s">
        <v>112</v>
      </c>
      <c r="AW1055" s="11" t="s">
        <v>42</v>
      </c>
      <c r="AX1055" s="11" t="s">
        <v>85</v>
      </c>
      <c r="AY1055" s="186" t="s">
        <v>149</v>
      </c>
    </row>
    <row r="1056" spans="2:65" s="12" customFormat="1" ht="22.5" customHeight="1" x14ac:dyDescent="0.3">
      <c r="B1056" s="187"/>
      <c r="C1056" s="188"/>
      <c r="D1056" s="188"/>
      <c r="E1056" s="189" t="s">
        <v>21</v>
      </c>
      <c r="F1056" s="285" t="s">
        <v>211</v>
      </c>
      <c r="G1056" s="286"/>
      <c r="H1056" s="286"/>
      <c r="I1056" s="286"/>
      <c r="J1056" s="188"/>
      <c r="K1056" s="190">
        <v>26</v>
      </c>
      <c r="L1056" s="188"/>
      <c r="M1056" s="188"/>
      <c r="N1056" s="188"/>
      <c r="O1056" s="188"/>
      <c r="P1056" s="188"/>
      <c r="Q1056" s="188"/>
      <c r="R1056" s="191"/>
      <c r="T1056" s="192"/>
      <c r="U1056" s="188"/>
      <c r="V1056" s="188"/>
      <c r="W1056" s="188"/>
      <c r="X1056" s="188"/>
      <c r="Y1056" s="188"/>
      <c r="Z1056" s="188"/>
      <c r="AA1056" s="193"/>
      <c r="AT1056" s="194" t="s">
        <v>204</v>
      </c>
      <c r="AU1056" s="194" t="s">
        <v>112</v>
      </c>
      <c r="AV1056" s="12" t="s">
        <v>197</v>
      </c>
      <c r="AW1056" s="12" t="s">
        <v>42</v>
      </c>
      <c r="AX1056" s="12" t="s">
        <v>23</v>
      </c>
      <c r="AY1056" s="194" t="s">
        <v>149</v>
      </c>
    </row>
    <row r="1057" spans="2:65" s="1" customFormat="1" ht="31.5" customHeight="1" x14ac:dyDescent="0.3">
      <c r="B1057" s="33"/>
      <c r="C1057" s="164" t="s">
        <v>1414</v>
      </c>
      <c r="D1057" s="164" t="s">
        <v>150</v>
      </c>
      <c r="E1057" s="165" t="s">
        <v>1415</v>
      </c>
      <c r="F1057" s="253" t="s">
        <v>1416</v>
      </c>
      <c r="G1057" s="254"/>
      <c r="H1057" s="254"/>
      <c r="I1057" s="254"/>
      <c r="J1057" s="166" t="s">
        <v>254</v>
      </c>
      <c r="K1057" s="167">
        <v>36.9</v>
      </c>
      <c r="L1057" s="255">
        <v>0</v>
      </c>
      <c r="M1057" s="254"/>
      <c r="N1057" s="256">
        <f>ROUND(L1057*K1057,2)</f>
        <v>0</v>
      </c>
      <c r="O1057" s="254"/>
      <c r="P1057" s="254"/>
      <c r="Q1057" s="254"/>
      <c r="R1057" s="35"/>
      <c r="T1057" s="168" t="s">
        <v>21</v>
      </c>
      <c r="U1057" s="42" t="s">
        <v>50</v>
      </c>
      <c r="V1057" s="34"/>
      <c r="W1057" s="169">
        <f>V1057*K1057</f>
        <v>0</v>
      </c>
      <c r="X1057" s="169">
        <v>2.2200000000000002E-3</v>
      </c>
      <c r="Y1057" s="169">
        <f>X1057*K1057</f>
        <v>8.1918000000000005E-2</v>
      </c>
      <c r="Z1057" s="169">
        <v>0</v>
      </c>
      <c r="AA1057" s="170">
        <f>Z1057*K1057</f>
        <v>0</v>
      </c>
      <c r="AR1057" s="16" t="s">
        <v>294</v>
      </c>
      <c r="AT1057" s="16" t="s">
        <v>150</v>
      </c>
      <c r="AU1057" s="16" t="s">
        <v>112</v>
      </c>
      <c r="AY1057" s="16" t="s">
        <v>149</v>
      </c>
      <c r="BE1057" s="108">
        <f>IF(U1057="základní",N1057,0)</f>
        <v>0</v>
      </c>
      <c r="BF1057" s="108">
        <f>IF(U1057="snížená",N1057,0)</f>
        <v>0</v>
      </c>
      <c r="BG1057" s="108">
        <f>IF(U1057="zákl. přenesená",N1057,0)</f>
        <v>0</v>
      </c>
      <c r="BH1057" s="108">
        <f>IF(U1057="sníž. přenesená",N1057,0)</f>
        <v>0</v>
      </c>
      <c r="BI1057" s="108">
        <f>IF(U1057="nulová",N1057,0)</f>
        <v>0</v>
      </c>
      <c r="BJ1057" s="16" t="s">
        <v>23</v>
      </c>
      <c r="BK1057" s="108">
        <f>ROUND(L1057*K1057,2)</f>
        <v>0</v>
      </c>
      <c r="BL1057" s="16" t="s">
        <v>294</v>
      </c>
      <c r="BM1057" s="16" t="s">
        <v>1417</v>
      </c>
    </row>
    <row r="1058" spans="2:65" s="1" customFormat="1" ht="31.5" customHeight="1" x14ac:dyDescent="0.3">
      <c r="B1058" s="33"/>
      <c r="C1058" s="164" t="s">
        <v>1418</v>
      </c>
      <c r="D1058" s="164" t="s">
        <v>150</v>
      </c>
      <c r="E1058" s="165" t="s">
        <v>1419</v>
      </c>
      <c r="F1058" s="253" t="s">
        <v>1420</v>
      </c>
      <c r="G1058" s="254"/>
      <c r="H1058" s="254"/>
      <c r="I1058" s="254"/>
      <c r="J1058" s="166" t="s">
        <v>274</v>
      </c>
      <c r="K1058" s="167">
        <v>2.59</v>
      </c>
      <c r="L1058" s="255">
        <v>0</v>
      </c>
      <c r="M1058" s="254"/>
      <c r="N1058" s="256">
        <f>ROUND(L1058*K1058,2)</f>
        <v>0</v>
      </c>
      <c r="O1058" s="254"/>
      <c r="P1058" s="254"/>
      <c r="Q1058" s="254"/>
      <c r="R1058" s="35"/>
      <c r="T1058" s="168" t="s">
        <v>21</v>
      </c>
      <c r="U1058" s="42" t="s">
        <v>50</v>
      </c>
      <c r="V1058" s="34"/>
      <c r="W1058" s="169">
        <f>V1058*K1058</f>
        <v>0</v>
      </c>
      <c r="X1058" s="169">
        <v>5.8399999999999997E-3</v>
      </c>
      <c r="Y1058" s="169">
        <f>X1058*K1058</f>
        <v>1.5125599999999998E-2</v>
      </c>
      <c r="Z1058" s="169">
        <v>0</v>
      </c>
      <c r="AA1058" s="170">
        <f>Z1058*K1058</f>
        <v>0</v>
      </c>
      <c r="AR1058" s="16" t="s">
        <v>294</v>
      </c>
      <c r="AT1058" s="16" t="s">
        <v>150</v>
      </c>
      <c r="AU1058" s="16" t="s">
        <v>112</v>
      </c>
      <c r="AY1058" s="16" t="s">
        <v>149</v>
      </c>
      <c r="BE1058" s="108">
        <f>IF(U1058="základní",N1058,0)</f>
        <v>0</v>
      </c>
      <c r="BF1058" s="108">
        <f>IF(U1058="snížená",N1058,0)</f>
        <v>0</v>
      </c>
      <c r="BG1058" s="108">
        <f>IF(U1058="zákl. přenesená",N1058,0)</f>
        <v>0</v>
      </c>
      <c r="BH1058" s="108">
        <f>IF(U1058="sníž. přenesená",N1058,0)</f>
        <v>0</v>
      </c>
      <c r="BI1058" s="108">
        <f>IF(U1058="nulová",N1058,0)</f>
        <v>0</v>
      </c>
      <c r="BJ1058" s="16" t="s">
        <v>23</v>
      </c>
      <c r="BK1058" s="108">
        <f>ROUND(L1058*K1058,2)</f>
        <v>0</v>
      </c>
      <c r="BL1058" s="16" t="s">
        <v>294</v>
      </c>
      <c r="BM1058" s="16" t="s">
        <v>1421</v>
      </c>
    </row>
    <row r="1059" spans="2:65" s="10" customFormat="1" ht="22.5" customHeight="1" x14ac:dyDescent="0.3">
      <c r="B1059" s="171"/>
      <c r="C1059" s="172"/>
      <c r="D1059" s="172"/>
      <c r="E1059" s="173" t="s">
        <v>21</v>
      </c>
      <c r="F1059" s="287" t="s">
        <v>1422</v>
      </c>
      <c r="G1059" s="284"/>
      <c r="H1059" s="284"/>
      <c r="I1059" s="284"/>
      <c r="J1059" s="172"/>
      <c r="K1059" s="174" t="s">
        <v>21</v>
      </c>
      <c r="L1059" s="172"/>
      <c r="M1059" s="172"/>
      <c r="N1059" s="172"/>
      <c r="O1059" s="172"/>
      <c r="P1059" s="172"/>
      <c r="Q1059" s="172"/>
      <c r="R1059" s="175"/>
      <c r="T1059" s="176"/>
      <c r="U1059" s="172"/>
      <c r="V1059" s="172"/>
      <c r="W1059" s="172"/>
      <c r="X1059" s="172"/>
      <c r="Y1059" s="172"/>
      <c r="Z1059" s="172"/>
      <c r="AA1059" s="177"/>
      <c r="AT1059" s="178" t="s">
        <v>204</v>
      </c>
      <c r="AU1059" s="178" t="s">
        <v>112</v>
      </c>
      <c r="AV1059" s="10" t="s">
        <v>23</v>
      </c>
      <c r="AW1059" s="10" t="s">
        <v>42</v>
      </c>
      <c r="AX1059" s="10" t="s">
        <v>85</v>
      </c>
      <c r="AY1059" s="178" t="s">
        <v>149</v>
      </c>
    </row>
    <row r="1060" spans="2:65" s="11" customFormat="1" ht="22.5" customHeight="1" x14ac:dyDescent="0.3">
      <c r="B1060" s="179"/>
      <c r="C1060" s="180"/>
      <c r="D1060" s="180"/>
      <c r="E1060" s="181" t="s">
        <v>21</v>
      </c>
      <c r="F1060" s="281" t="s">
        <v>1423</v>
      </c>
      <c r="G1060" s="282"/>
      <c r="H1060" s="282"/>
      <c r="I1060" s="282"/>
      <c r="J1060" s="180"/>
      <c r="K1060" s="182">
        <v>2.59</v>
      </c>
      <c r="L1060" s="180"/>
      <c r="M1060" s="180"/>
      <c r="N1060" s="180"/>
      <c r="O1060" s="180"/>
      <c r="P1060" s="180"/>
      <c r="Q1060" s="180"/>
      <c r="R1060" s="183"/>
      <c r="T1060" s="184"/>
      <c r="U1060" s="180"/>
      <c r="V1060" s="180"/>
      <c r="W1060" s="180"/>
      <c r="X1060" s="180"/>
      <c r="Y1060" s="180"/>
      <c r="Z1060" s="180"/>
      <c r="AA1060" s="185"/>
      <c r="AT1060" s="186" t="s">
        <v>204</v>
      </c>
      <c r="AU1060" s="186" t="s">
        <v>112</v>
      </c>
      <c r="AV1060" s="11" t="s">
        <v>112</v>
      </c>
      <c r="AW1060" s="11" t="s">
        <v>42</v>
      </c>
      <c r="AX1060" s="11" t="s">
        <v>85</v>
      </c>
      <c r="AY1060" s="186" t="s">
        <v>149</v>
      </c>
    </row>
    <row r="1061" spans="2:65" s="12" customFormat="1" ht="22.5" customHeight="1" x14ac:dyDescent="0.3">
      <c r="B1061" s="187"/>
      <c r="C1061" s="188"/>
      <c r="D1061" s="188"/>
      <c r="E1061" s="189" t="s">
        <v>21</v>
      </c>
      <c r="F1061" s="285" t="s">
        <v>211</v>
      </c>
      <c r="G1061" s="286"/>
      <c r="H1061" s="286"/>
      <c r="I1061" s="286"/>
      <c r="J1061" s="188"/>
      <c r="K1061" s="190">
        <v>2.59</v>
      </c>
      <c r="L1061" s="188"/>
      <c r="M1061" s="188"/>
      <c r="N1061" s="188"/>
      <c r="O1061" s="188"/>
      <c r="P1061" s="188"/>
      <c r="Q1061" s="188"/>
      <c r="R1061" s="191"/>
      <c r="T1061" s="192"/>
      <c r="U1061" s="188"/>
      <c r="V1061" s="188"/>
      <c r="W1061" s="188"/>
      <c r="X1061" s="188"/>
      <c r="Y1061" s="188"/>
      <c r="Z1061" s="188"/>
      <c r="AA1061" s="193"/>
      <c r="AT1061" s="194" t="s">
        <v>204</v>
      </c>
      <c r="AU1061" s="194" t="s">
        <v>112</v>
      </c>
      <c r="AV1061" s="12" t="s">
        <v>197</v>
      </c>
      <c r="AW1061" s="12" t="s">
        <v>42</v>
      </c>
      <c r="AX1061" s="12" t="s">
        <v>23</v>
      </c>
      <c r="AY1061" s="194" t="s">
        <v>149</v>
      </c>
    </row>
    <row r="1062" spans="2:65" s="1" customFormat="1" ht="31.5" customHeight="1" x14ac:dyDescent="0.3">
      <c r="B1062" s="33"/>
      <c r="C1062" s="164" t="s">
        <v>1424</v>
      </c>
      <c r="D1062" s="164" t="s">
        <v>150</v>
      </c>
      <c r="E1062" s="165" t="s">
        <v>1425</v>
      </c>
      <c r="F1062" s="253" t="s">
        <v>1426</v>
      </c>
      <c r="G1062" s="254"/>
      <c r="H1062" s="254"/>
      <c r="I1062" s="254"/>
      <c r="J1062" s="166" t="s">
        <v>254</v>
      </c>
      <c r="K1062" s="167">
        <v>10</v>
      </c>
      <c r="L1062" s="255">
        <v>0</v>
      </c>
      <c r="M1062" s="254"/>
      <c r="N1062" s="256">
        <f>ROUND(L1062*K1062,2)</f>
        <v>0</v>
      </c>
      <c r="O1062" s="254"/>
      <c r="P1062" s="254"/>
      <c r="Q1062" s="254"/>
      <c r="R1062" s="35"/>
      <c r="T1062" s="168" t="s">
        <v>21</v>
      </c>
      <c r="U1062" s="42" t="s">
        <v>50</v>
      </c>
      <c r="V1062" s="34"/>
      <c r="W1062" s="169">
        <f>V1062*K1062</f>
        <v>0</v>
      </c>
      <c r="X1062" s="169">
        <v>1.3699999999999999E-3</v>
      </c>
      <c r="Y1062" s="169">
        <f>X1062*K1062</f>
        <v>1.3699999999999999E-2</v>
      </c>
      <c r="Z1062" s="169">
        <v>0</v>
      </c>
      <c r="AA1062" s="170">
        <f>Z1062*K1062</f>
        <v>0</v>
      </c>
      <c r="AR1062" s="16" t="s">
        <v>294</v>
      </c>
      <c r="AT1062" s="16" t="s">
        <v>150</v>
      </c>
      <c r="AU1062" s="16" t="s">
        <v>112</v>
      </c>
      <c r="AY1062" s="16" t="s">
        <v>149</v>
      </c>
      <c r="BE1062" s="108">
        <f>IF(U1062="základní",N1062,0)</f>
        <v>0</v>
      </c>
      <c r="BF1062" s="108">
        <f>IF(U1062="snížená",N1062,0)</f>
        <v>0</v>
      </c>
      <c r="BG1062" s="108">
        <f>IF(U1062="zákl. přenesená",N1062,0)</f>
        <v>0</v>
      </c>
      <c r="BH1062" s="108">
        <f>IF(U1062="sníž. přenesená",N1062,0)</f>
        <v>0</v>
      </c>
      <c r="BI1062" s="108">
        <f>IF(U1062="nulová",N1062,0)</f>
        <v>0</v>
      </c>
      <c r="BJ1062" s="16" t="s">
        <v>23</v>
      </c>
      <c r="BK1062" s="108">
        <f>ROUND(L1062*K1062,2)</f>
        <v>0</v>
      </c>
      <c r="BL1062" s="16" t="s">
        <v>294</v>
      </c>
      <c r="BM1062" s="16" t="s">
        <v>1427</v>
      </c>
    </row>
    <row r="1063" spans="2:65" s="1" customFormat="1" ht="31.5" customHeight="1" x14ac:dyDescent="0.3">
      <c r="B1063" s="33"/>
      <c r="C1063" s="164" t="s">
        <v>1428</v>
      </c>
      <c r="D1063" s="164" t="s">
        <v>150</v>
      </c>
      <c r="E1063" s="165" t="s">
        <v>1429</v>
      </c>
      <c r="F1063" s="253" t="s">
        <v>1430</v>
      </c>
      <c r="G1063" s="254"/>
      <c r="H1063" s="254"/>
      <c r="I1063" s="254"/>
      <c r="J1063" s="166" t="s">
        <v>254</v>
      </c>
      <c r="K1063" s="167">
        <v>29.8</v>
      </c>
      <c r="L1063" s="255">
        <v>0</v>
      </c>
      <c r="M1063" s="254"/>
      <c r="N1063" s="256">
        <f>ROUND(L1063*K1063,2)</f>
        <v>0</v>
      </c>
      <c r="O1063" s="254"/>
      <c r="P1063" s="254"/>
      <c r="Q1063" s="254"/>
      <c r="R1063" s="35"/>
      <c r="T1063" s="168" t="s">
        <v>21</v>
      </c>
      <c r="U1063" s="42" t="s">
        <v>50</v>
      </c>
      <c r="V1063" s="34"/>
      <c r="W1063" s="169">
        <f>V1063*K1063</f>
        <v>0</v>
      </c>
      <c r="X1063" s="169">
        <v>1.74E-3</v>
      </c>
      <c r="Y1063" s="169">
        <f>X1063*K1063</f>
        <v>5.1852000000000002E-2</v>
      </c>
      <c r="Z1063" s="169">
        <v>0</v>
      </c>
      <c r="AA1063" s="170">
        <f>Z1063*K1063</f>
        <v>0</v>
      </c>
      <c r="AR1063" s="16" t="s">
        <v>294</v>
      </c>
      <c r="AT1063" s="16" t="s">
        <v>150</v>
      </c>
      <c r="AU1063" s="16" t="s">
        <v>112</v>
      </c>
      <c r="AY1063" s="16" t="s">
        <v>149</v>
      </c>
      <c r="BE1063" s="108">
        <f>IF(U1063="základní",N1063,0)</f>
        <v>0</v>
      </c>
      <c r="BF1063" s="108">
        <f>IF(U1063="snížená",N1063,0)</f>
        <v>0</v>
      </c>
      <c r="BG1063" s="108">
        <f>IF(U1063="zákl. přenesená",N1063,0)</f>
        <v>0</v>
      </c>
      <c r="BH1063" s="108">
        <f>IF(U1063="sníž. přenesená",N1063,0)</f>
        <v>0</v>
      </c>
      <c r="BI1063" s="108">
        <f>IF(U1063="nulová",N1063,0)</f>
        <v>0</v>
      </c>
      <c r="BJ1063" s="16" t="s">
        <v>23</v>
      </c>
      <c r="BK1063" s="108">
        <f>ROUND(L1063*K1063,2)</f>
        <v>0</v>
      </c>
      <c r="BL1063" s="16" t="s">
        <v>294</v>
      </c>
      <c r="BM1063" s="16" t="s">
        <v>1431</v>
      </c>
    </row>
    <row r="1064" spans="2:65" s="11" customFormat="1" ht="22.5" customHeight="1" x14ac:dyDescent="0.3">
      <c r="B1064" s="179"/>
      <c r="C1064" s="180"/>
      <c r="D1064" s="180"/>
      <c r="E1064" s="181" t="s">
        <v>21</v>
      </c>
      <c r="F1064" s="292" t="s">
        <v>1432</v>
      </c>
      <c r="G1064" s="282"/>
      <c r="H1064" s="282"/>
      <c r="I1064" s="282"/>
      <c r="J1064" s="180"/>
      <c r="K1064" s="182">
        <v>29.8</v>
      </c>
      <c r="L1064" s="180"/>
      <c r="M1064" s="180"/>
      <c r="N1064" s="180"/>
      <c r="O1064" s="180"/>
      <c r="P1064" s="180"/>
      <c r="Q1064" s="180"/>
      <c r="R1064" s="183"/>
      <c r="T1064" s="184"/>
      <c r="U1064" s="180"/>
      <c r="V1064" s="180"/>
      <c r="W1064" s="180"/>
      <c r="X1064" s="180"/>
      <c r="Y1064" s="180"/>
      <c r="Z1064" s="180"/>
      <c r="AA1064" s="185"/>
      <c r="AT1064" s="186" t="s">
        <v>204</v>
      </c>
      <c r="AU1064" s="186" t="s">
        <v>112</v>
      </c>
      <c r="AV1064" s="11" t="s">
        <v>112</v>
      </c>
      <c r="AW1064" s="11" t="s">
        <v>42</v>
      </c>
      <c r="AX1064" s="11" t="s">
        <v>85</v>
      </c>
      <c r="AY1064" s="186" t="s">
        <v>149</v>
      </c>
    </row>
    <row r="1065" spans="2:65" s="12" customFormat="1" ht="22.5" customHeight="1" x14ac:dyDescent="0.3">
      <c r="B1065" s="187"/>
      <c r="C1065" s="188"/>
      <c r="D1065" s="188"/>
      <c r="E1065" s="189" t="s">
        <v>21</v>
      </c>
      <c r="F1065" s="285" t="s">
        <v>211</v>
      </c>
      <c r="G1065" s="286"/>
      <c r="H1065" s="286"/>
      <c r="I1065" s="286"/>
      <c r="J1065" s="188"/>
      <c r="K1065" s="190">
        <v>29.8</v>
      </c>
      <c r="L1065" s="188"/>
      <c r="M1065" s="188"/>
      <c r="N1065" s="188"/>
      <c r="O1065" s="188"/>
      <c r="P1065" s="188"/>
      <c r="Q1065" s="188"/>
      <c r="R1065" s="191"/>
      <c r="T1065" s="192"/>
      <c r="U1065" s="188"/>
      <c r="V1065" s="188"/>
      <c r="W1065" s="188"/>
      <c r="X1065" s="188"/>
      <c r="Y1065" s="188"/>
      <c r="Z1065" s="188"/>
      <c r="AA1065" s="193"/>
      <c r="AT1065" s="194" t="s">
        <v>204</v>
      </c>
      <c r="AU1065" s="194" t="s">
        <v>112</v>
      </c>
      <c r="AV1065" s="12" t="s">
        <v>197</v>
      </c>
      <c r="AW1065" s="12" t="s">
        <v>42</v>
      </c>
      <c r="AX1065" s="12" t="s">
        <v>23</v>
      </c>
      <c r="AY1065" s="194" t="s">
        <v>149</v>
      </c>
    </row>
    <row r="1066" spans="2:65" s="1" customFormat="1" ht="31.5" customHeight="1" x14ac:dyDescent="0.3">
      <c r="B1066" s="33"/>
      <c r="C1066" s="164" t="s">
        <v>1433</v>
      </c>
      <c r="D1066" s="164" t="s">
        <v>150</v>
      </c>
      <c r="E1066" s="165" t="s">
        <v>1434</v>
      </c>
      <c r="F1066" s="253" t="s">
        <v>1435</v>
      </c>
      <c r="G1066" s="254"/>
      <c r="H1066" s="254"/>
      <c r="I1066" s="254"/>
      <c r="J1066" s="166" t="s">
        <v>306</v>
      </c>
      <c r="K1066" s="167">
        <v>2</v>
      </c>
      <c r="L1066" s="255">
        <v>0</v>
      </c>
      <c r="M1066" s="254"/>
      <c r="N1066" s="256">
        <f>ROUND(L1066*K1066,2)</f>
        <v>0</v>
      </c>
      <c r="O1066" s="254"/>
      <c r="P1066" s="254"/>
      <c r="Q1066" s="254"/>
      <c r="R1066" s="35"/>
      <c r="T1066" s="168" t="s">
        <v>21</v>
      </c>
      <c r="U1066" s="42" t="s">
        <v>50</v>
      </c>
      <c r="V1066" s="34"/>
      <c r="W1066" s="169">
        <f>V1066*K1066</f>
        <v>0</v>
      </c>
      <c r="X1066" s="169">
        <v>2.5000000000000001E-4</v>
      </c>
      <c r="Y1066" s="169">
        <f>X1066*K1066</f>
        <v>5.0000000000000001E-4</v>
      </c>
      <c r="Z1066" s="169">
        <v>0</v>
      </c>
      <c r="AA1066" s="170">
        <f>Z1066*K1066</f>
        <v>0</v>
      </c>
      <c r="AR1066" s="16" t="s">
        <v>294</v>
      </c>
      <c r="AT1066" s="16" t="s">
        <v>150</v>
      </c>
      <c r="AU1066" s="16" t="s">
        <v>112</v>
      </c>
      <c r="AY1066" s="16" t="s">
        <v>149</v>
      </c>
      <c r="BE1066" s="108">
        <f>IF(U1066="základní",N1066,0)</f>
        <v>0</v>
      </c>
      <c r="BF1066" s="108">
        <f>IF(U1066="snížená",N1066,0)</f>
        <v>0</v>
      </c>
      <c r="BG1066" s="108">
        <f>IF(U1066="zákl. přenesená",N1066,0)</f>
        <v>0</v>
      </c>
      <c r="BH1066" s="108">
        <f>IF(U1066="sníž. přenesená",N1066,0)</f>
        <v>0</v>
      </c>
      <c r="BI1066" s="108">
        <f>IF(U1066="nulová",N1066,0)</f>
        <v>0</v>
      </c>
      <c r="BJ1066" s="16" t="s">
        <v>23</v>
      </c>
      <c r="BK1066" s="108">
        <f>ROUND(L1066*K1066,2)</f>
        <v>0</v>
      </c>
      <c r="BL1066" s="16" t="s">
        <v>294</v>
      </c>
      <c r="BM1066" s="16" t="s">
        <v>1436</v>
      </c>
    </row>
    <row r="1067" spans="2:65" s="1" customFormat="1" ht="31.5" customHeight="1" x14ac:dyDescent="0.3">
      <c r="B1067" s="33"/>
      <c r="C1067" s="164" t="s">
        <v>1437</v>
      </c>
      <c r="D1067" s="164" t="s">
        <v>150</v>
      </c>
      <c r="E1067" s="165" t="s">
        <v>1438</v>
      </c>
      <c r="F1067" s="253" t="s">
        <v>1439</v>
      </c>
      <c r="G1067" s="254"/>
      <c r="H1067" s="254"/>
      <c r="I1067" s="254"/>
      <c r="J1067" s="166" t="s">
        <v>306</v>
      </c>
      <c r="K1067" s="167">
        <v>2</v>
      </c>
      <c r="L1067" s="255">
        <v>0</v>
      </c>
      <c r="M1067" s="254"/>
      <c r="N1067" s="256">
        <f>ROUND(L1067*K1067,2)</f>
        <v>0</v>
      </c>
      <c r="O1067" s="254"/>
      <c r="P1067" s="254"/>
      <c r="Q1067" s="254"/>
      <c r="R1067" s="35"/>
      <c r="T1067" s="168" t="s">
        <v>21</v>
      </c>
      <c r="U1067" s="42" t="s">
        <v>50</v>
      </c>
      <c r="V1067" s="34"/>
      <c r="W1067" s="169">
        <f>V1067*K1067</f>
        <v>0</v>
      </c>
      <c r="X1067" s="169">
        <v>2.0000000000000001E-4</v>
      </c>
      <c r="Y1067" s="169">
        <f>X1067*K1067</f>
        <v>4.0000000000000002E-4</v>
      </c>
      <c r="Z1067" s="169">
        <v>0</v>
      </c>
      <c r="AA1067" s="170">
        <f>Z1067*K1067</f>
        <v>0</v>
      </c>
      <c r="AR1067" s="16" t="s">
        <v>294</v>
      </c>
      <c r="AT1067" s="16" t="s">
        <v>150</v>
      </c>
      <c r="AU1067" s="16" t="s">
        <v>112</v>
      </c>
      <c r="AY1067" s="16" t="s">
        <v>149</v>
      </c>
      <c r="BE1067" s="108">
        <f>IF(U1067="základní",N1067,0)</f>
        <v>0</v>
      </c>
      <c r="BF1067" s="108">
        <f>IF(U1067="snížená",N1067,0)</f>
        <v>0</v>
      </c>
      <c r="BG1067" s="108">
        <f>IF(U1067="zákl. přenesená",N1067,0)</f>
        <v>0</v>
      </c>
      <c r="BH1067" s="108">
        <f>IF(U1067="sníž. přenesená",N1067,0)</f>
        <v>0</v>
      </c>
      <c r="BI1067" s="108">
        <f>IF(U1067="nulová",N1067,0)</f>
        <v>0</v>
      </c>
      <c r="BJ1067" s="16" t="s">
        <v>23</v>
      </c>
      <c r="BK1067" s="108">
        <f>ROUND(L1067*K1067,2)</f>
        <v>0</v>
      </c>
      <c r="BL1067" s="16" t="s">
        <v>294</v>
      </c>
      <c r="BM1067" s="16" t="s">
        <v>1440</v>
      </c>
    </row>
    <row r="1068" spans="2:65" s="1" customFormat="1" ht="31.5" customHeight="1" x14ac:dyDescent="0.3">
      <c r="B1068" s="33"/>
      <c r="C1068" s="164" t="s">
        <v>1441</v>
      </c>
      <c r="D1068" s="164" t="s">
        <v>150</v>
      </c>
      <c r="E1068" s="165" t="s">
        <v>1442</v>
      </c>
      <c r="F1068" s="253" t="s">
        <v>1443</v>
      </c>
      <c r="G1068" s="254"/>
      <c r="H1068" s="254"/>
      <c r="I1068" s="254"/>
      <c r="J1068" s="166" t="s">
        <v>306</v>
      </c>
      <c r="K1068" s="167">
        <v>4</v>
      </c>
      <c r="L1068" s="255">
        <v>0</v>
      </c>
      <c r="M1068" s="254"/>
      <c r="N1068" s="256">
        <f>ROUND(L1068*K1068,2)</f>
        <v>0</v>
      </c>
      <c r="O1068" s="254"/>
      <c r="P1068" s="254"/>
      <c r="Q1068" s="254"/>
      <c r="R1068" s="35"/>
      <c r="T1068" s="168" t="s">
        <v>21</v>
      </c>
      <c r="U1068" s="42" t="s">
        <v>50</v>
      </c>
      <c r="V1068" s="34"/>
      <c r="W1068" s="169">
        <f>V1068*K1068</f>
        <v>0</v>
      </c>
      <c r="X1068" s="169">
        <v>2.5000000000000001E-4</v>
      </c>
      <c r="Y1068" s="169">
        <f>X1068*K1068</f>
        <v>1E-3</v>
      </c>
      <c r="Z1068" s="169">
        <v>0</v>
      </c>
      <c r="AA1068" s="170">
        <f>Z1068*K1068</f>
        <v>0</v>
      </c>
      <c r="AR1068" s="16" t="s">
        <v>294</v>
      </c>
      <c r="AT1068" s="16" t="s">
        <v>150</v>
      </c>
      <c r="AU1068" s="16" t="s">
        <v>112</v>
      </c>
      <c r="AY1068" s="16" t="s">
        <v>149</v>
      </c>
      <c r="BE1068" s="108">
        <f>IF(U1068="základní",N1068,0)</f>
        <v>0</v>
      </c>
      <c r="BF1068" s="108">
        <f>IF(U1068="snížená",N1068,0)</f>
        <v>0</v>
      </c>
      <c r="BG1068" s="108">
        <f>IF(U1068="zákl. přenesená",N1068,0)</f>
        <v>0</v>
      </c>
      <c r="BH1068" s="108">
        <f>IF(U1068="sníž. přenesená",N1068,0)</f>
        <v>0</v>
      </c>
      <c r="BI1068" s="108">
        <f>IF(U1068="nulová",N1068,0)</f>
        <v>0</v>
      </c>
      <c r="BJ1068" s="16" t="s">
        <v>23</v>
      </c>
      <c r="BK1068" s="108">
        <f>ROUND(L1068*K1068,2)</f>
        <v>0</v>
      </c>
      <c r="BL1068" s="16" t="s">
        <v>294</v>
      </c>
      <c r="BM1068" s="16" t="s">
        <v>1444</v>
      </c>
    </row>
    <row r="1069" spans="2:65" s="1" customFormat="1" ht="31.5" customHeight="1" x14ac:dyDescent="0.3">
      <c r="B1069" s="33"/>
      <c r="C1069" s="164" t="s">
        <v>1445</v>
      </c>
      <c r="D1069" s="164" t="s">
        <v>150</v>
      </c>
      <c r="E1069" s="165" t="s">
        <v>1446</v>
      </c>
      <c r="F1069" s="253" t="s">
        <v>1447</v>
      </c>
      <c r="G1069" s="254"/>
      <c r="H1069" s="254"/>
      <c r="I1069" s="254"/>
      <c r="J1069" s="166" t="s">
        <v>254</v>
      </c>
      <c r="K1069" s="167">
        <v>3.6</v>
      </c>
      <c r="L1069" s="255">
        <v>0</v>
      </c>
      <c r="M1069" s="254"/>
      <c r="N1069" s="256">
        <f>ROUND(L1069*K1069,2)</f>
        <v>0</v>
      </c>
      <c r="O1069" s="254"/>
      <c r="P1069" s="254"/>
      <c r="Q1069" s="254"/>
      <c r="R1069" s="35"/>
      <c r="T1069" s="168" t="s">
        <v>21</v>
      </c>
      <c r="U1069" s="42" t="s">
        <v>50</v>
      </c>
      <c r="V1069" s="34"/>
      <c r="W1069" s="169">
        <f>V1069*K1069</f>
        <v>0</v>
      </c>
      <c r="X1069" s="169">
        <v>1.82E-3</v>
      </c>
      <c r="Y1069" s="169">
        <f>X1069*K1069</f>
        <v>6.5520000000000005E-3</v>
      </c>
      <c r="Z1069" s="169">
        <v>0</v>
      </c>
      <c r="AA1069" s="170">
        <f>Z1069*K1069</f>
        <v>0</v>
      </c>
      <c r="AR1069" s="16" t="s">
        <v>294</v>
      </c>
      <c r="AT1069" s="16" t="s">
        <v>150</v>
      </c>
      <c r="AU1069" s="16" t="s">
        <v>112</v>
      </c>
      <c r="AY1069" s="16" t="s">
        <v>149</v>
      </c>
      <c r="BE1069" s="108">
        <f>IF(U1069="základní",N1069,0)</f>
        <v>0</v>
      </c>
      <c r="BF1069" s="108">
        <f>IF(U1069="snížená",N1069,0)</f>
        <v>0</v>
      </c>
      <c r="BG1069" s="108">
        <f>IF(U1069="zákl. přenesená",N1069,0)</f>
        <v>0</v>
      </c>
      <c r="BH1069" s="108">
        <f>IF(U1069="sníž. přenesená",N1069,0)</f>
        <v>0</v>
      </c>
      <c r="BI1069" s="108">
        <f>IF(U1069="nulová",N1069,0)</f>
        <v>0</v>
      </c>
      <c r="BJ1069" s="16" t="s">
        <v>23</v>
      </c>
      <c r="BK1069" s="108">
        <f>ROUND(L1069*K1069,2)</f>
        <v>0</v>
      </c>
      <c r="BL1069" s="16" t="s">
        <v>294</v>
      </c>
      <c r="BM1069" s="16" t="s">
        <v>1448</v>
      </c>
    </row>
    <row r="1070" spans="2:65" s="11" customFormat="1" ht="22.5" customHeight="1" x14ac:dyDescent="0.3">
      <c r="B1070" s="179"/>
      <c r="C1070" s="180"/>
      <c r="D1070" s="180"/>
      <c r="E1070" s="181" t="s">
        <v>21</v>
      </c>
      <c r="F1070" s="292" t="s">
        <v>1449</v>
      </c>
      <c r="G1070" s="282"/>
      <c r="H1070" s="282"/>
      <c r="I1070" s="282"/>
      <c r="J1070" s="180"/>
      <c r="K1070" s="182">
        <v>3.6</v>
      </c>
      <c r="L1070" s="180"/>
      <c r="M1070" s="180"/>
      <c r="N1070" s="180"/>
      <c r="O1070" s="180"/>
      <c r="P1070" s="180"/>
      <c r="Q1070" s="180"/>
      <c r="R1070" s="183"/>
      <c r="T1070" s="184"/>
      <c r="U1070" s="180"/>
      <c r="V1070" s="180"/>
      <c r="W1070" s="180"/>
      <c r="X1070" s="180"/>
      <c r="Y1070" s="180"/>
      <c r="Z1070" s="180"/>
      <c r="AA1070" s="185"/>
      <c r="AT1070" s="186" t="s">
        <v>204</v>
      </c>
      <c r="AU1070" s="186" t="s">
        <v>112</v>
      </c>
      <c r="AV1070" s="11" t="s">
        <v>112</v>
      </c>
      <c r="AW1070" s="11" t="s">
        <v>42</v>
      </c>
      <c r="AX1070" s="11" t="s">
        <v>85</v>
      </c>
      <c r="AY1070" s="186" t="s">
        <v>149</v>
      </c>
    </row>
    <row r="1071" spans="2:65" s="12" customFormat="1" ht="22.5" customHeight="1" x14ac:dyDescent="0.3">
      <c r="B1071" s="187"/>
      <c r="C1071" s="188"/>
      <c r="D1071" s="188"/>
      <c r="E1071" s="189" t="s">
        <v>21</v>
      </c>
      <c r="F1071" s="285" t="s">
        <v>211</v>
      </c>
      <c r="G1071" s="286"/>
      <c r="H1071" s="286"/>
      <c r="I1071" s="286"/>
      <c r="J1071" s="188"/>
      <c r="K1071" s="190">
        <v>3.6</v>
      </c>
      <c r="L1071" s="188"/>
      <c r="M1071" s="188"/>
      <c r="N1071" s="188"/>
      <c r="O1071" s="188"/>
      <c r="P1071" s="188"/>
      <c r="Q1071" s="188"/>
      <c r="R1071" s="191"/>
      <c r="T1071" s="192"/>
      <c r="U1071" s="188"/>
      <c r="V1071" s="188"/>
      <c r="W1071" s="188"/>
      <c r="X1071" s="188"/>
      <c r="Y1071" s="188"/>
      <c r="Z1071" s="188"/>
      <c r="AA1071" s="193"/>
      <c r="AT1071" s="194" t="s">
        <v>204</v>
      </c>
      <c r="AU1071" s="194" t="s">
        <v>112</v>
      </c>
      <c r="AV1071" s="12" t="s">
        <v>197</v>
      </c>
      <c r="AW1071" s="12" t="s">
        <v>42</v>
      </c>
      <c r="AX1071" s="12" t="s">
        <v>23</v>
      </c>
      <c r="AY1071" s="194" t="s">
        <v>149</v>
      </c>
    </row>
    <row r="1072" spans="2:65" s="1" customFormat="1" ht="31.5" customHeight="1" x14ac:dyDescent="0.3">
      <c r="B1072" s="33"/>
      <c r="C1072" s="164" t="s">
        <v>1450</v>
      </c>
      <c r="D1072" s="164" t="s">
        <v>150</v>
      </c>
      <c r="E1072" s="165" t="s">
        <v>1451</v>
      </c>
      <c r="F1072" s="253" t="s">
        <v>1452</v>
      </c>
      <c r="G1072" s="254"/>
      <c r="H1072" s="254"/>
      <c r="I1072" s="254"/>
      <c r="J1072" s="166" t="s">
        <v>254</v>
      </c>
      <c r="K1072" s="167">
        <v>30.5</v>
      </c>
      <c r="L1072" s="255">
        <v>0</v>
      </c>
      <c r="M1072" s="254"/>
      <c r="N1072" s="256">
        <f>ROUND(L1072*K1072,2)</f>
        <v>0</v>
      </c>
      <c r="O1072" s="254"/>
      <c r="P1072" s="254"/>
      <c r="Q1072" s="254"/>
      <c r="R1072" s="35"/>
      <c r="T1072" s="168" t="s">
        <v>21</v>
      </c>
      <c r="U1072" s="42" t="s">
        <v>50</v>
      </c>
      <c r="V1072" s="34"/>
      <c r="W1072" s="169">
        <f>V1072*K1072</f>
        <v>0</v>
      </c>
      <c r="X1072" s="169">
        <v>2.8600000000000001E-3</v>
      </c>
      <c r="Y1072" s="169">
        <f>X1072*K1072</f>
        <v>8.7230000000000002E-2</v>
      </c>
      <c r="Z1072" s="169">
        <v>0</v>
      </c>
      <c r="AA1072" s="170">
        <f>Z1072*K1072</f>
        <v>0</v>
      </c>
      <c r="AR1072" s="16" t="s">
        <v>294</v>
      </c>
      <c r="AT1072" s="16" t="s">
        <v>150</v>
      </c>
      <c r="AU1072" s="16" t="s">
        <v>112</v>
      </c>
      <c r="AY1072" s="16" t="s">
        <v>149</v>
      </c>
      <c r="BE1072" s="108">
        <f>IF(U1072="základní",N1072,0)</f>
        <v>0</v>
      </c>
      <c r="BF1072" s="108">
        <f>IF(U1072="snížená",N1072,0)</f>
        <v>0</v>
      </c>
      <c r="BG1072" s="108">
        <f>IF(U1072="zákl. přenesená",N1072,0)</f>
        <v>0</v>
      </c>
      <c r="BH1072" s="108">
        <f>IF(U1072="sníž. přenesená",N1072,0)</f>
        <v>0</v>
      </c>
      <c r="BI1072" s="108">
        <f>IF(U1072="nulová",N1072,0)</f>
        <v>0</v>
      </c>
      <c r="BJ1072" s="16" t="s">
        <v>23</v>
      </c>
      <c r="BK1072" s="108">
        <f>ROUND(L1072*K1072,2)</f>
        <v>0</v>
      </c>
      <c r="BL1072" s="16" t="s">
        <v>294</v>
      </c>
      <c r="BM1072" s="16" t="s">
        <v>1453</v>
      </c>
    </row>
    <row r="1073" spans="2:65" s="11" customFormat="1" ht="22.5" customHeight="1" x14ac:dyDescent="0.3">
      <c r="B1073" s="179"/>
      <c r="C1073" s="180"/>
      <c r="D1073" s="180"/>
      <c r="E1073" s="181" t="s">
        <v>21</v>
      </c>
      <c r="F1073" s="292" t="s">
        <v>1454</v>
      </c>
      <c r="G1073" s="282"/>
      <c r="H1073" s="282"/>
      <c r="I1073" s="282"/>
      <c r="J1073" s="180"/>
      <c r="K1073" s="182">
        <v>30.5</v>
      </c>
      <c r="L1073" s="180"/>
      <c r="M1073" s="180"/>
      <c r="N1073" s="180"/>
      <c r="O1073" s="180"/>
      <c r="P1073" s="180"/>
      <c r="Q1073" s="180"/>
      <c r="R1073" s="183"/>
      <c r="T1073" s="184"/>
      <c r="U1073" s="180"/>
      <c r="V1073" s="180"/>
      <c r="W1073" s="180"/>
      <c r="X1073" s="180"/>
      <c r="Y1073" s="180"/>
      <c r="Z1073" s="180"/>
      <c r="AA1073" s="185"/>
      <c r="AT1073" s="186" t="s">
        <v>204</v>
      </c>
      <c r="AU1073" s="186" t="s">
        <v>112</v>
      </c>
      <c r="AV1073" s="11" t="s">
        <v>112</v>
      </c>
      <c r="AW1073" s="11" t="s">
        <v>42</v>
      </c>
      <c r="AX1073" s="11" t="s">
        <v>23</v>
      </c>
      <c r="AY1073" s="186" t="s">
        <v>149</v>
      </c>
    </row>
    <row r="1074" spans="2:65" s="1" customFormat="1" ht="31.5" customHeight="1" x14ac:dyDescent="0.3">
      <c r="B1074" s="33"/>
      <c r="C1074" s="164" t="s">
        <v>1455</v>
      </c>
      <c r="D1074" s="164" t="s">
        <v>150</v>
      </c>
      <c r="E1074" s="165" t="s">
        <v>1456</v>
      </c>
      <c r="F1074" s="253" t="s">
        <v>1457</v>
      </c>
      <c r="G1074" s="254"/>
      <c r="H1074" s="254"/>
      <c r="I1074" s="254"/>
      <c r="J1074" s="166" t="s">
        <v>1173</v>
      </c>
      <c r="K1074" s="199">
        <v>0</v>
      </c>
      <c r="L1074" s="255">
        <v>0</v>
      </c>
      <c r="M1074" s="254"/>
      <c r="N1074" s="256">
        <f>ROUND(L1074*K1074,2)</f>
        <v>0</v>
      </c>
      <c r="O1074" s="254"/>
      <c r="P1074" s="254"/>
      <c r="Q1074" s="254"/>
      <c r="R1074" s="35"/>
      <c r="T1074" s="168" t="s">
        <v>21</v>
      </c>
      <c r="U1074" s="42" t="s">
        <v>50</v>
      </c>
      <c r="V1074" s="34"/>
      <c r="W1074" s="169">
        <f>V1074*K1074</f>
        <v>0</v>
      </c>
      <c r="X1074" s="169">
        <v>0</v>
      </c>
      <c r="Y1074" s="169">
        <f>X1074*K1074</f>
        <v>0</v>
      </c>
      <c r="Z1074" s="169">
        <v>0</v>
      </c>
      <c r="AA1074" s="170">
        <f>Z1074*K1074</f>
        <v>0</v>
      </c>
      <c r="AR1074" s="16" t="s">
        <v>294</v>
      </c>
      <c r="AT1074" s="16" t="s">
        <v>150</v>
      </c>
      <c r="AU1074" s="16" t="s">
        <v>112</v>
      </c>
      <c r="AY1074" s="16" t="s">
        <v>149</v>
      </c>
      <c r="BE1074" s="108">
        <f>IF(U1074="základní",N1074,0)</f>
        <v>0</v>
      </c>
      <c r="BF1074" s="108">
        <f>IF(U1074="snížená",N1074,0)</f>
        <v>0</v>
      </c>
      <c r="BG1074" s="108">
        <f>IF(U1074="zákl. přenesená",N1074,0)</f>
        <v>0</v>
      </c>
      <c r="BH1074" s="108">
        <f>IF(U1074="sníž. přenesená",N1074,0)</f>
        <v>0</v>
      </c>
      <c r="BI1074" s="108">
        <f>IF(U1074="nulová",N1074,0)</f>
        <v>0</v>
      </c>
      <c r="BJ1074" s="16" t="s">
        <v>23</v>
      </c>
      <c r="BK1074" s="108">
        <f>ROUND(L1074*K1074,2)</f>
        <v>0</v>
      </c>
      <c r="BL1074" s="16" t="s">
        <v>294</v>
      </c>
      <c r="BM1074" s="16" t="s">
        <v>1458</v>
      </c>
    </row>
    <row r="1075" spans="2:65" s="9" customFormat="1" ht="29.85" customHeight="1" x14ac:dyDescent="0.35">
      <c r="B1075" s="153"/>
      <c r="C1075" s="154"/>
      <c r="D1075" s="163" t="s">
        <v>184</v>
      </c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263">
        <f>BK1075</f>
        <v>0</v>
      </c>
      <c r="O1075" s="264"/>
      <c r="P1075" s="264"/>
      <c r="Q1075" s="264"/>
      <c r="R1075" s="156"/>
      <c r="T1075" s="157"/>
      <c r="U1075" s="154"/>
      <c r="V1075" s="154"/>
      <c r="W1075" s="158">
        <f>SUM(W1076:W1105)</f>
        <v>0</v>
      </c>
      <c r="X1075" s="154"/>
      <c r="Y1075" s="158">
        <f>SUM(Y1076:Y1105)</f>
        <v>13.653539</v>
      </c>
      <c r="Z1075" s="154"/>
      <c r="AA1075" s="159">
        <f>SUM(AA1076:AA1105)</f>
        <v>0</v>
      </c>
      <c r="AR1075" s="160" t="s">
        <v>112</v>
      </c>
      <c r="AT1075" s="161" t="s">
        <v>84</v>
      </c>
      <c r="AU1075" s="161" t="s">
        <v>23</v>
      </c>
      <c r="AY1075" s="160" t="s">
        <v>149</v>
      </c>
      <c r="BK1075" s="162">
        <f>SUM(BK1076:BK1105)</f>
        <v>0</v>
      </c>
    </row>
    <row r="1076" spans="2:65" s="1" customFormat="1" ht="31.5" customHeight="1" x14ac:dyDescent="0.3">
      <c r="B1076" s="33"/>
      <c r="C1076" s="164" t="s">
        <v>1459</v>
      </c>
      <c r="D1076" s="164" t="s">
        <v>150</v>
      </c>
      <c r="E1076" s="165" t="s">
        <v>1460</v>
      </c>
      <c r="F1076" s="253" t="s">
        <v>1461</v>
      </c>
      <c r="G1076" s="254"/>
      <c r="H1076" s="254"/>
      <c r="I1076" s="254"/>
      <c r="J1076" s="166" t="s">
        <v>274</v>
      </c>
      <c r="K1076" s="167">
        <v>280</v>
      </c>
      <c r="L1076" s="255">
        <v>0</v>
      </c>
      <c r="M1076" s="254"/>
      <c r="N1076" s="256">
        <f>ROUND(L1076*K1076,2)</f>
        <v>0</v>
      </c>
      <c r="O1076" s="254"/>
      <c r="P1076" s="254"/>
      <c r="Q1076" s="254"/>
      <c r="R1076" s="35"/>
      <c r="T1076" s="168" t="s">
        <v>21</v>
      </c>
      <c r="U1076" s="42" t="s">
        <v>50</v>
      </c>
      <c r="V1076" s="34"/>
      <c r="W1076" s="169">
        <f>V1076*K1076</f>
        <v>0</v>
      </c>
      <c r="X1076" s="169">
        <v>0</v>
      </c>
      <c r="Y1076" s="169">
        <f>X1076*K1076</f>
        <v>0</v>
      </c>
      <c r="Z1076" s="169">
        <v>0</v>
      </c>
      <c r="AA1076" s="170">
        <f>Z1076*K1076</f>
        <v>0</v>
      </c>
      <c r="AR1076" s="16" t="s">
        <v>294</v>
      </c>
      <c r="AT1076" s="16" t="s">
        <v>150</v>
      </c>
      <c r="AU1076" s="16" t="s">
        <v>112</v>
      </c>
      <c r="AY1076" s="16" t="s">
        <v>149</v>
      </c>
      <c r="BE1076" s="108">
        <f>IF(U1076="základní",N1076,0)</f>
        <v>0</v>
      </c>
      <c r="BF1076" s="108">
        <f>IF(U1076="snížená",N1076,0)</f>
        <v>0</v>
      </c>
      <c r="BG1076" s="108">
        <f>IF(U1076="zákl. přenesená",N1076,0)</f>
        <v>0</v>
      </c>
      <c r="BH1076" s="108">
        <f>IF(U1076="sníž. přenesená",N1076,0)</f>
        <v>0</v>
      </c>
      <c r="BI1076" s="108">
        <f>IF(U1076="nulová",N1076,0)</f>
        <v>0</v>
      </c>
      <c r="BJ1076" s="16" t="s">
        <v>23</v>
      </c>
      <c r="BK1076" s="108">
        <f>ROUND(L1076*K1076,2)</f>
        <v>0</v>
      </c>
      <c r="BL1076" s="16" t="s">
        <v>294</v>
      </c>
      <c r="BM1076" s="16" t="s">
        <v>1462</v>
      </c>
    </row>
    <row r="1077" spans="2:65" s="1" customFormat="1" ht="22.5" customHeight="1" x14ac:dyDescent="0.3">
      <c r="B1077" s="33"/>
      <c r="C1077" s="195" t="s">
        <v>1463</v>
      </c>
      <c r="D1077" s="195" t="s">
        <v>356</v>
      </c>
      <c r="E1077" s="196" t="s">
        <v>1464</v>
      </c>
      <c r="F1077" s="288" t="s">
        <v>1465</v>
      </c>
      <c r="G1077" s="289"/>
      <c r="H1077" s="289"/>
      <c r="I1077" s="289"/>
      <c r="J1077" s="197" t="s">
        <v>306</v>
      </c>
      <c r="K1077" s="198">
        <v>2800</v>
      </c>
      <c r="L1077" s="290">
        <v>0</v>
      </c>
      <c r="M1077" s="289"/>
      <c r="N1077" s="291">
        <f>ROUND(L1077*K1077,2)</f>
        <v>0</v>
      </c>
      <c r="O1077" s="254"/>
      <c r="P1077" s="254"/>
      <c r="Q1077" s="254"/>
      <c r="R1077" s="35"/>
      <c r="T1077" s="168" t="s">
        <v>21</v>
      </c>
      <c r="U1077" s="42" t="s">
        <v>50</v>
      </c>
      <c r="V1077" s="34"/>
      <c r="W1077" s="169">
        <f>V1077*K1077</f>
        <v>0</v>
      </c>
      <c r="X1077" s="169">
        <v>4.3E-3</v>
      </c>
      <c r="Y1077" s="169">
        <f>X1077*K1077</f>
        <v>12.04</v>
      </c>
      <c r="Z1077" s="169">
        <v>0</v>
      </c>
      <c r="AA1077" s="170">
        <f>Z1077*K1077</f>
        <v>0</v>
      </c>
      <c r="AR1077" s="16" t="s">
        <v>384</v>
      </c>
      <c r="AT1077" s="16" t="s">
        <v>356</v>
      </c>
      <c r="AU1077" s="16" t="s">
        <v>112</v>
      </c>
      <c r="AY1077" s="16" t="s">
        <v>149</v>
      </c>
      <c r="BE1077" s="108">
        <f>IF(U1077="základní",N1077,0)</f>
        <v>0</v>
      </c>
      <c r="BF1077" s="108">
        <f>IF(U1077="snížená",N1077,0)</f>
        <v>0</v>
      </c>
      <c r="BG1077" s="108">
        <f>IF(U1077="zákl. přenesená",N1077,0)</f>
        <v>0</v>
      </c>
      <c r="BH1077" s="108">
        <f>IF(U1077="sníž. přenesená",N1077,0)</f>
        <v>0</v>
      </c>
      <c r="BI1077" s="108">
        <f>IF(U1077="nulová",N1077,0)</f>
        <v>0</v>
      </c>
      <c r="BJ1077" s="16" t="s">
        <v>23</v>
      </c>
      <c r="BK1077" s="108">
        <f>ROUND(L1077*K1077,2)</f>
        <v>0</v>
      </c>
      <c r="BL1077" s="16" t="s">
        <v>294</v>
      </c>
      <c r="BM1077" s="16" t="s">
        <v>1466</v>
      </c>
    </row>
    <row r="1078" spans="2:65" s="1" customFormat="1" ht="22.5" customHeight="1" x14ac:dyDescent="0.3">
      <c r="B1078" s="33"/>
      <c r="C1078" s="34"/>
      <c r="D1078" s="34"/>
      <c r="E1078" s="34"/>
      <c r="F1078" s="293" t="s">
        <v>1467</v>
      </c>
      <c r="G1078" s="210"/>
      <c r="H1078" s="210"/>
      <c r="I1078" s="210"/>
      <c r="J1078" s="34"/>
      <c r="K1078" s="34"/>
      <c r="L1078" s="34"/>
      <c r="M1078" s="34"/>
      <c r="N1078" s="34"/>
      <c r="O1078" s="34"/>
      <c r="P1078" s="34"/>
      <c r="Q1078" s="34"/>
      <c r="R1078" s="35"/>
      <c r="T1078" s="76"/>
      <c r="U1078" s="34"/>
      <c r="V1078" s="34"/>
      <c r="W1078" s="34"/>
      <c r="X1078" s="34"/>
      <c r="Y1078" s="34"/>
      <c r="Z1078" s="34"/>
      <c r="AA1078" s="77"/>
      <c r="AT1078" s="16" t="s">
        <v>361</v>
      </c>
      <c r="AU1078" s="16" t="s">
        <v>112</v>
      </c>
    </row>
    <row r="1079" spans="2:65" s="11" customFormat="1" ht="22.5" customHeight="1" x14ac:dyDescent="0.3">
      <c r="B1079" s="179"/>
      <c r="C1079" s="180"/>
      <c r="D1079" s="180"/>
      <c r="E1079" s="181" t="s">
        <v>21</v>
      </c>
      <c r="F1079" s="281" t="s">
        <v>1468</v>
      </c>
      <c r="G1079" s="282"/>
      <c r="H1079" s="282"/>
      <c r="I1079" s="282"/>
      <c r="J1079" s="180"/>
      <c r="K1079" s="182">
        <v>2800</v>
      </c>
      <c r="L1079" s="180"/>
      <c r="M1079" s="180"/>
      <c r="N1079" s="180"/>
      <c r="O1079" s="180"/>
      <c r="P1079" s="180"/>
      <c r="Q1079" s="180"/>
      <c r="R1079" s="183"/>
      <c r="T1079" s="184"/>
      <c r="U1079" s="180"/>
      <c r="V1079" s="180"/>
      <c r="W1079" s="180"/>
      <c r="X1079" s="180"/>
      <c r="Y1079" s="180"/>
      <c r="Z1079" s="180"/>
      <c r="AA1079" s="185"/>
      <c r="AT1079" s="186" t="s">
        <v>204</v>
      </c>
      <c r="AU1079" s="186" t="s">
        <v>112</v>
      </c>
      <c r="AV1079" s="11" t="s">
        <v>112</v>
      </c>
      <c r="AW1079" s="11" t="s">
        <v>42</v>
      </c>
      <c r="AX1079" s="11" t="s">
        <v>23</v>
      </c>
      <c r="AY1079" s="186" t="s">
        <v>149</v>
      </c>
    </row>
    <row r="1080" spans="2:65" s="1" customFormat="1" ht="31.5" customHeight="1" x14ac:dyDescent="0.3">
      <c r="B1080" s="33"/>
      <c r="C1080" s="164" t="s">
        <v>1469</v>
      </c>
      <c r="D1080" s="164" t="s">
        <v>150</v>
      </c>
      <c r="E1080" s="165" t="s">
        <v>1470</v>
      </c>
      <c r="F1080" s="253" t="s">
        <v>1471</v>
      </c>
      <c r="G1080" s="254"/>
      <c r="H1080" s="254"/>
      <c r="I1080" s="254"/>
      <c r="J1080" s="166" t="s">
        <v>254</v>
      </c>
      <c r="K1080" s="167">
        <v>21.7</v>
      </c>
      <c r="L1080" s="255">
        <v>0</v>
      </c>
      <c r="M1080" s="254"/>
      <c r="N1080" s="256">
        <f>ROUND(L1080*K1080,2)</f>
        <v>0</v>
      </c>
      <c r="O1080" s="254"/>
      <c r="P1080" s="254"/>
      <c r="Q1080" s="254"/>
      <c r="R1080" s="35"/>
      <c r="T1080" s="168" t="s">
        <v>21</v>
      </c>
      <c r="U1080" s="42" t="s">
        <v>50</v>
      </c>
      <c r="V1080" s="34"/>
      <c r="W1080" s="169">
        <f>V1080*K1080</f>
        <v>0</v>
      </c>
      <c r="X1080" s="169">
        <v>1.1900000000000001E-3</v>
      </c>
      <c r="Y1080" s="169">
        <f>X1080*K1080</f>
        <v>2.5823000000000002E-2</v>
      </c>
      <c r="Z1080" s="169">
        <v>0</v>
      </c>
      <c r="AA1080" s="170">
        <f>Z1080*K1080</f>
        <v>0</v>
      </c>
      <c r="AR1080" s="16" t="s">
        <v>294</v>
      </c>
      <c r="AT1080" s="16" t="s">
        <v>150</v>
      </c>
      <c r="AU1080" s="16" t="s">
        <v>112</v>
      </c>
      <c r="AY1080" s="16" t="s">
        <v>149</v>
      </c>
      <c r="BE1080" s="108">
        <f>IF(U1080="základní",N1080,0)</f>
        <v>0</v>
      </c>
      <c r="BF1080" s="108">
        <f>IF(U1080="snížená",N1080,0)</f>
        <v>0</v>
      </c>
      <c r="BG1080" s="108">
        <f>IF(U1080="zákl. přenesená",N1080,0)</f>
        <v>0</v>
      </c>
      <c r="BH1080" s="108">
        <f>IF(U1080="sníž. přenesená",N1080,0)</f>
        <v>0</v>
      </c>
      <c r="BI1080" s="108">
        <f>IF(U1080="nulová",N1080,0)</f>
        <v>0</v>
      </c>
      <c r="BJ1080" s="16" t="s">
        <v>23</v>
      </c>
      <c r="BK1080" s="108">
        <f>ROUND(L1080*K1080,2)</f>
        <v>0</v>
      </c>
      <c r="BL1080" s="16" t="s">
        <v>294</v>
      </c>
      <c r="BM1080" s="16" t="s">
        <v>1472</v>
      </c>
    </row>
    <row r="1081" spans="2:65" s="1" customFormat="1" ht="22.5" customHeight="1" x14ac:dyDescent="0.3">
      <c r="B1081" s="33"/>
      <c r="C1081" s="195" t="s">
        <v>1473</v>
      </c>
      <c r="D1081" s="195" t="s">
        <v>356</v>
      </c>
      <c r="E1081" s="196" t="s">
        <v>1474</v>
      </c>
      <c r="F1081" s="288" t="s">
        <v>1475</v>
      </c>
      <c r="G1081" s="289"/>
      <c r="H1081" s="289"/>
      <c r="I1081" s="289"/>
      <c r="J1081" s="197" t="s">
        <v>306</v>
      </c>
      <c r="K1081" s="198">
        <v>5</v>
      </c>
      <c r="L1081" s="290">
        <v>0</v>
      </c>
      <c r="M1081" s="289"/>
      <c r="N1081" s="291">
        <f>ROUND(L1081*K1081,2)</f>
        <v>0</v>
      </c>
      <c r="O1081" s="254"/>
      <c r="P1081" s="254"/>
      <c r="Q1081" s="254"/>
      <c r="R1081" s="35"/>
      <c r="T1081" s="168" t="s">
        <v>21</v>
      </c>
      <c r="U1081" s="42" t="s">
        <v>50</v>
      </c>
      <c r="V1081" s="34"/>
      <c r="W1081" s="169">
        <f>V1081*K1081</f>
        <v>0</v>
      </c>
      <c r="X1081" s="169">
        <v>2E-3</v>
      </c>
      <c r="Y1081" s="169">
        <f>X1081*K1081</f>
        <v>0.01</v>
      </c>
      <c r="Z1081" s="169">
        <v>0</v>
      </c>
      <c r="AA1081" s="170">
        <f>Z1081*K1081</f>
        <v>0</v>
      </c>
      <c r="AR1081" s="16" t="s">
        <v>384</v>
      </c>
      <c r="AT1081" s="16" t="s">
        <v>356</v>
      </c>
      <c r="AU1081" s="16" t="s">
        <v>112</v>
      </c>
      <c r="AY1081" s="16" t="s">
        <v>149</v>
      </c>
      <c r="BE1081" s="108">
        <f>IF(U1081="základní",N1081,0)</f>
        <v>0</v>
      </c>
      <c r="BF1081" s="108">
        <f>IF(U1081="snížená",N1081,0)</f>
        <v>0</v>
      </c>
      <c r="BG1081" s="108">
        <f>IF(U1081="zákl. přenesená",N1081,0)</f>
        <v>0</v>
      </c>
      <c r="BH1081" s="108">
        <f>IF(U1081="sníž. přenesená",N1081,0)</f>
        <v>0</v>
      </c>
      <c r="BI1081" s="108">
        <f>IF(U1081="nulová",N1081,0)</f>
        <v>0</v>
      </c>
      <c r="BJ1081" s="16" t="s">
        <v>23</v>
      </c>
      <c r="BK1081" s="108">
        <f>ROUND(L1081*K1081,2)</f>
        <v>0</v>
      </c>
      <c r="BL1081" s="16" t="s">
        <v>294</v>
      </c>
      <c r="BM1081" s="16" t="s">
        <v>1476</v>
      </c>
    </row>
    <row r="1082" spans="2:65" s="1" customFormat="1" ht="22.5" customHeight="1" x14ac:dyDescent="0.3">
      <c r="B1082" s="33"/>
      <c r="C1082" s="34"/>
      <c r="D1082" s="34"/>
      <c r="E1082" s="34"/>
      <c r="F1082" s="293" t="s">
        <v>1477</v>
      </c>
      <c r="G1082" s="210"/>
      <c r="H1082" s="210"/>
      <c r="I1082" s="210"/>
      <c r="J1082" s="34"/>
      <c r="K1082" s="34"/>
      <c r="L1082" s="34"/>
      <c r="M1082" s="34"/>
      <c r="N1082" s="34"/>
      <c r="O1082" s="34"/>
      <c r="P1082" s="34"/>
      <c r="Q1082" s="34"/>
      <c r="R1082" s="35"/>
      <c r="T1082" s="76"/>
      <c r="U1082" s="34"/>
      <c r="V1082" s="34"/>
      <c r="W1082" s="34"/>
      <c r="X1082" s="34"/>
      <c r="Y1082" s="34"/>
      <c r="Z1082" s="34"/>
      <c r="AA1082" s="77"/>
      <c r="AT1082" s="16" t="s">
        <v>361</v>
      </c>
      <c r="AU1082" s="16" t="s">
        <v>112</v>
      </c>
    </row>
    <row r="1083" spans="2:65" s="11" customFormat="1" ht="22.5" customHeight="1" x14ac:dyDescent="0.3">
      <c r="B1083" s="179"/>
      <c r="C1083" s="180"/>
      <c r="D1083" s="180"/>
      <c r="E1083" s="181" t="s">
        <v>21</v>
      </c>
      <c r="F1083" s="281" t="s">
        <v>148</v>
      </c>
      <c r="G1083" s="282"/>
      <c r="H1083" s="282"/>
      <c r="I1083" s="282"/>
      <c r="J1083" s="180"/>
      <c r="K1083" s="182">
        <v>5</v>
      </c>
      <c r="L1083" s="180"/>
      <c r="M1083" s="180"/>
      <c r="N1083" s="180"/>
      <c r="O1083" s="180"/>
      <c r="P1083" s="180"/>
      <c r="Q1083" s="180"/>
      <c r="R1083" s="183"/>
      <c r="T1083" s="184"/>
      <c r="U1083" s="180"/>
      <c r="V1083" s="180"/>
      <c r="W1083" s="180"/>
      <c r="X1083" s="180"/>
      <c r="Y1083" s="180"/>
      <c r="Z1083" s="180"/>
      <c r="AA1083" s="185"/>
      <c r="AT1083" s="186" t="s">
        <v>204</v>
      </c>
      <c r="AU1083" s="186" t="s">
        <v>112</v>
      </c>
      <c r="AV1083" s="11" t="s">
        <v>112</v>
      </c>
      <c r="AW1083" s="11" t="s">
        <v>42</v>
      </c>
      <c r="AX1083" s="11" t="s">
        <v>85</v>
      </c>
      <c r="AY1083" s="186" t="s">
        <v>149</v>
      </c>
    </row>
    <row r="1084" spans="2:65" s="12" customFormat="1" ht="22.5" customHeight="1" x14ac:dyDescent="0.3">
      <c r="B1084" s="187"/>
      <c r="C1084" s="188"/>
      <c r="D1084" s="188"/>
      <c r="E1084" s="189" t="s">
        <v>21</v>
      </c>
      <c r="F1084" s="285" t="s">
        <v>211</v>
      </c>
      <c r="G1084" s="286"/>
      <c r="H1084" s="286"/>
      <c r="I1084" s="286"/>
      <c r="J1084" s="188"/>
      <c r="K1084" s="190">
        <v>5</v>
      </c>
      <c r="L1084" s="188"/>
      <c r="M1084" s="188"/>
      <c r="N1084" s="188"/>
      <c r="O1084" s="188"/>
      <c r="P1084" s="188"/>
      <c r="Q1084" s="188"/>
      <c r="R1084" s="191"/>
      <c r="T1084" s="192"/>
      <c r="U1084" s="188"/>
      <c r="V1084" s="188"/>
      <c r="W1084" s="188"/>
      <c r="X1084" s="188"/>
      <c r="Y1084" s="188"/>
      <c r="Z1084" s="188"/>
      <c r="AA1084" s="193"/>
      <c r="AT1084" s="194" t="s">
        <v>204</v>
      </c>
      <c r="AU1084" s="194" t="s">
        <v>112</v>
      </c>
      <c r="AV1084" s="12" t="s">
        <v>197</v>
      </c>
      <c r="AW1084" s="12" t="s">
        <v>42</v>
      </c>
      <c r="AX1084" s="12" t="s">
        <v>23</v>
      </c>
      <c r="AY1084" s="194" t="s">
        <v>149</v>
      </c>
    </row>
    <row r="1085" spans="2:65" s="1" customFormat="1" ht="22.5" customHeight="1" x14ac:dyDescent="0.3">
      <c r="B1085" s="33"/>
      <c r="C1085" s="195" t="s">
        <v>1478</v>
      </c>
      <c r="D1085" s="195" t="s">
        <v>356</v>
      </c>
      <c r="E1085" s="196" t="s">
        <v>1479</v>
      </c>
      <c r="F1085" s="288" t="s">
        <v>1480</v>
      </c>
      <c r="G1085" s="289"/>
      <c r="H1085" s="289"/>
      <c r="I1085" s="289"/>
      <c r="J1085" s="197" t="s">
        <v>306</v>
      </c>
      <c r="K1085" s="198">
        <v>69</v>
      </c>
      <c r="L1085" s="290">
        <v>0</v>
      </c>
      <c r="M1085" s="289"/>
      <c r="N1085" s="291">
        <f>ROUND(L1085*K1085,2)</f>
        <v>0</v>
      </c>
      <c r="O1085" s="254"/>
      <c r="P1085" s="254"/>
      <c r="Q1085" s="254"/>
      <c r="R1085" s="35"/>
      <c r="T1085" s="168" t="s">
        <v>21</v>
      </c>
      <c r="U1085" s="42" t="s">
        <v>50</v>
      </c>
      <c r="V1085" s="34"/>
      <c r="W1085" s="169">
        <f>V1085*K1085</f>
        <v>0</v>
      </c>
      <c r="X1085" s="169">
        <v>4.7999999999999996E-3</v>
      </c>
      <c r="Y1085" s="169">
        <f>X1085*K1085</f>
        <v>0.33119999999999999</v>
      </c>
      <c r="Z1085" s="169">
        <v>0</v>
      </c>
      <c r="AA1085" s="170">
        <f>Z1085*K1085</f>
        <v>0</v>
      </c>
      <c r="AR1085" s="16" t="s">
        <v>384</v>
      </c>
      <c r="AT1085" s="16" t="s">
        <v>356</v>
      </c>
      <c r="AU1085" s="16" t="s">
        <v>112</v>
      </c>
      <c r="AY1085" s="16" t="s">
        <v>149</v>
      </c>
      <c r="BE1085" s="108">
        <f>IF(U1085="základní",N1085,0)</f>
        <v>0</v>
      </c>
      <c r="BF1085" s="108">
        <f>IF(U1085="snížená",N1085,0)</f>
        <v>0</v>
      </c>
      <c r="BG1085" s="108">
        <f>IF(U1085="zákl. přenesená",N1085,0)</f>
        <v>0</v>
      </c>
      <c r="BH1085" s="108">
        <f>IF(U1085="sníž. přenesená",N1085,0)</f>
        <v>0</v>
      </c>
      <c r="BI1085" s="108">
        <f>IF(U1085="nulová",N1085,0)</f>
        <v>0</v>
      </c>
      <c r="BJ1085" s="16" t="s">
        <v>23</v>
      </c>
      <c r="BK1085" s="108">
        <f>ROUND(L1085*K1085,2)</f>
        <v>0</v>
      </c>
      <c r="BL1085" s="16" t="s">
        <v>294</v>
      </c>
      <c r="BM1085" s="16" t="s">
        <v>1481</v>
      </c>
    </row>
    <row r="1086" spans="2:65" s="1" customFormat="1" ht="22.5" customHeight="1" x14ac:dyDescent="0.3">
      <c r="B1086" s="33"/>
      <c r="C1086" s="34"/>
      <c r="D1086" s="34"/>
      <c r="E1086" s="34"/>
      <c r="F1086" s="293" t="s">
        <v>1482</v>
      </c>
      <c r="G1086" s="210"/>
      <c r="H1086" s="210"/>
      <c r="I1086" s="210"/>
      <c r="J1086" s="34"/>
      <c r="K1086" s="34"/>
      <c r="L1086" s="34"/>
      <c r="M1086" s="34"/>
      <c r="N1086" s="34"/>
      <c r="O1086" s="34"/>
      <c r="P1086" s="34"/>
      <c r="Q1086" s="34"/>
      <c r="R1086" s="35"/>
      <c r="T1086" s="76"/>
      <c r="U1086" s="34"/>
      <c r="V1086" s="34"/>
      <c r="W1086" s="34"/>
      <c r="X1086" s="34"/>
      <c r="Y1086" s="34"/>
      <c r="Z1086" s="34"/>
      <c r="AA1086" s="77"/>
      <c r="AT1086" s="16" t="s">
        <v>361</v>
      </c>
      <c r="AU1086" s="16" t="s">
        <v>112</v>
      </c>
    </row>
    <row r="1087" spans="2:65" s="1" customFormat="1" ht="22.5" customHeight="1" x14ac:dyDescent="0.3">
      <c r="B1087" s="33"/>
      <c r="C1087" s="195" t="s">
        <v>1483</v>
      </c>
      <c r="D1087" s="195" t="s">
        <v>356</v>
      </c>
      <c r="E1087" s="196" t="s">
        <v>1484</v>
      </c>
      <c r="F1087" s="288" t="s">
        <v>1485</v>
      </c>
      <c r="G1087" s="289"/>
      <c r="H1087" s="289"/>
      <c r="I1087" s="289"/>
      <c r="J1087" s="197" t="s">
        <v>306</v>
      </c>
      <c r="K1087" s="198">
        <v>3</v>
      </c>
      <c r="L1087" s="290">
        <v>0</v>
      </c>
      <c r="M1087" s="289"/>
      <c r="N1087" s="291">
        <f>ROUND(L1087*K1087,2)</f>
        <v>0</v>
      </c>
      <c r="O1087" s="254"/>
      <c r="P1087" s="254"/>
      <c r="Q1087" s="254"/>
      <c r="R1087" s="35"/>
      <c r="T1087" s="168" t="s">
        <v>21</v>
      </c>
      <c r="U1087" s="42" t="s">
        <v>50</v>
      </c>
      <c r="V1087" s="34"/>
      <c r="W1087" s="169">
        <f>V1087*K1087</f>
        <v>0</v>
      </c>
      <c r="X1087" s="169">
        <v>4.7499999999999999E-3</v>
      </c>
      <c r="Y1087" s="169">
        <f>X1087*K1087</f>
        <v>1.4249999999999999E-2</v>
      </c>
      <c r="Z1087" s="169">
        <v>0</v>
      </c>
      <c r="AA1087" s="170">
        <f>Z1087*K1087</f>
        <v>0</v>
      </c>
      <c r="AR1087" s="16" t="s">
        <v>384</v>
      </c>
      <c r="AT1087" s="16" t="s">
        <v>356</v>
      </c>
      <c r="AU1087" s="16" t="s">
        <v>112</v>
      </c>
      <c r="AY1087" s="16" t="s">
        <v>149</v>
      </c>
      <c r="BE1087" s="108">
        <f>IF(U1087="základní",N1087,0)</f>
        <v>0</v>
      </c>
      <c r="BF1087" s="108">
        <f>IF(U1087="snížená",N1087,0)</f>
        <v>0</v>
      </c>
      <c r="BG1087" s="108">
        <f>IF(U1087="zákl. přenesená",N1087,0)</f>
        <v>0</v>
      </c>
      <c r="BH1087" s="108">
        <f>IF(U1087="sníž. přenesená",N1087,0)</f>
        <v>0</v>
      </c>
      <c r="BI1087" s="108">
        <f>IF(U1087="nulová",N1087,0)</f>
        <v>0</v>
      </c>
      <c r="BJ1087" s="16" t="s">
        <v>23</v>
      </c>
      <c r="BK1087" s="108">
        <f>ROUND(L1087*K1087,2)</f>
        <v>0</v>
      </c>
      <c r="BL1087" s="16" t="s">
        <v>294</v>
      </c>
      <c r="BM1087" s="16" t="s">
        <v>1486</v>
      </c>
    </row>
    <row r="1088" spans="2:65" s="1" customFormat="1" ht="31.5" customHeight="1" x14ac:dyDescent="0.3">
      <c r="B1088" s="33"/>
      <c r="C1088" s="164" t="s">
        <v>1487</v>
      </c>
      <c r="D1088" s="164" t="s">
        <v>150</v>
      </c>
      <c r="E1088" s="165" t="s">
        <v>1488</v>
      </c>
      <c r="F1088" s="253" t="s">
        <v>1489</v>
      </c>
      <c r="G1088" s="254"/>
      <c r="H1088" s="254"/>
      <c r="I1088" s="254"/>
      <c r="J1088" s="166" t="s">
        <v>254</v>
      </c>
      <c r="K1088" s="167">
        <v>11</v>
      </c>
      <c r="L1088" s="255">
        <v>0</v>
      </c>
      <c r="M1088" s="254"/>
      <c r="N1088" s="256">
        <f>ROUND(L1088*K1088,2)</f>
        <v>0</v>
      </c>
      <c r="O1088" s="254"/>
      <c r="P1088" s="254"/>
      <c r="Q1088" s="254"/>
      <c r="R1088" s="35"/>
      <c r="T1088" s="168" t="s">
        <v>21</v>
      </c>
      <c r="U1088" s="42" t="s">
        <v>50</v>
      </c>
      <c r="V1088" s="34"/>
      <c r="W1088" s="169">
        <f>V1088*K1088</f>
        <v>0</v>
      </c>
      <c r="X1088" s="169">
        <v>3.0000000000000001E-5</v>
      </c>
      <c r="Y1088" s="169">
        <f>X1088*K1088</f>
        <v>3.3E-4</v>
      </c>
      <c r="Z1088" s="169">
        <v>0</v>
      </c>
      <c r="AA1088" s="170">
        <f>Z1088*K1088</f>
        <v>0</v>
      </c>
      <c r="AR1088" s="16" t="s">
        <v>294</v>
      </c>
      <c r="AT1088" s="16" t="s">
        <v>150</v>
      </c>
      <c r="AU1088" s="16" t="s">
        <v>112</v>
      </c>
      <c r="AY1088" s="16" t="s">
        <v>149</v>
      </c>
      <c r="BE1088" s="108">
        <f>IF(U1088="základní",N1088,0)</f>
        <v>0</v>
      </c>
      <c r="BF1088" s="108">
        <f>IF(U1088="snížená",N1088,0)</f>
        <v>0</v>
      </c>
      <c r="BG1088" s="108">
        <f>IF(U1088="zákl. přenesená",N1088,0)</f>
        <v>0</v>
      </c>
      <c r="BH1088" s="108">
        <f>IF(U1088="sníž. přenesená",N1088,0)</f>
        <v>0</v>
      </c>
      <c r="BI1088" s="108">
        <f>IF(U1088="nulová",N1088,0)</f>
        <v>0</v>
      </c>
      <c r="BJ1088" s="16" t="s">
        <v>23</v>
      </c>
      <c r="BK1088" s="108">
        <f>ROUND(L1088*K1088,2)</f>
        <v>0</v>
      </c>
      <c r="BL1088" s="16" t="s">
        <v>294</v>
      </c>
      <c r="BM1088" s="16" t="s">
        <v>1490</v>
      </c>
    </row>
    <row r="1089" spans="2:65" s="1" customFormat="1" ht="31.5" customHeight="1" x14ac:dyDescent="0.3">
      <c r="B1089" s="33"/>
      <c r="C1089" s="195" t="s">
        <v>1491</v>
      </c>
      <c r="D1089" s="195" t="s">
        <v>356</v>
      </c>
      <c r="E1089" s="196" t="s">
        <v>1492</v>
      </c>
      <c r="F1089" s="288" t="s">
        <v>1493</v>
      </c>
      <c r="G1089" s="289"/>
      <c r="H1089" s="289"/>
      <c r="I1089" s="289"/>
      <c r="J1089" s="197" t="s">
        <v>306</v>
      </c>
      <c r="K1089" s="198">
        <v>8</v>
      </c>
      <c r="L1089" s="290">
        <v>0</v>
      </c>
      <c r="M1089" s="289"/>
      <c r="N1089" s="291">
        <f>ROUND(L1089*K1089,2)</f>
        <v>0</v>
      </c>
      <c r="O1089" s="254"/>
      <c r="P1089" s="254"/>
      <c r="Q1089" s="254"/>
      <c r="R1089" s="35"/>
      <c r="T1089" s="168" t="s">
        <v>21</v>
      </c>
      <c r="U1089" s="42" t="s">
        <v>50</v>
      </c>
      <c r="V1089" s="34"/>
      <c r="W1089" s="169">
        <f>V1089*K1089</f>
        <v>0</v>
      </c>
      <c r="X1089" s="169">
        <v>2.2000000000000001E-3</v>
      </c>
      <c r="Y1089" s="169">
        <f>X1089*K1089</f>
        <v>1.7600000000000001E-2</v>
      </c>
      <c r="Z1089" s="169">
        <v>0</v>
      </c>
      <c r="AA1089" s="170">
        <f>Z1089*K1089</f>
        <v>0</v>
      </c>
      <c r="AR1089" s="16" t="s">
        <v>384</v>
      </c>
      <c r="AT1089" s="16" t="s">
        <v>356</v>
      </c>
      <c r="AU1089" s="16" t="s">
        <v>112</v>
      </c>
      <c r="AY1089" s="16" t="s">
        <v>149</v>
      </c>
      <c r="BE1089" s="108">
        <f>IF(U1089="základní",N1089,0)</f>
        <v>0</v>
      </c>
      <c r="BF1089" s="108">
        <f>IF(U1089="snížená",N1089,0)</f>
        <v>0</v>
      </c>
      <c r="BG1089" s="108">
        <f>IF(U1089="zákl. přenesená",N1089,0)</f>
        <v>0</v>
      </c>
      <c r="BH1089" s="108">
        <f>IF(U1089="sníž. přenesená",N1089,0)</f>
        <v>0</v>
      </c>
      <c r="BI1089" s="108">
        <f>IF(U1089="nulová",N1089,0)</f>
        <v>0</v>
      </c>
      <c r="BJ1089" s="16" t="s">
        <v>23</v>
      </c>
      <c r="BK1089" s="108">
        <f>ROUND(L1089*K1089,2)</f>
        <v>0</v>
      </c>
      <c r="BL1089" s="16" t="s">
        <v>294</v>
      </c>
      <c r="BM1089" s="16" t="s">
        <v>1494</v>
      </c>
    </row>
    <row r="1090" spans="2:65" s="1" customFormat="1" ht="22.5" customHeight="1" x14ac:dyDescent="0.3">
      <c r="B1090" s="33"/>
      <c r="C1090" s="34"/>
      <c r="D1090" s="34"/>
      <c r="E1090" s="34"/>
      <c r="F1090" s="293" t="s">
        <v>1495</v>
      </c>
      <c r="G1090" s="210"/>
      <c r="H1090" s="210"/>
      <c r="I1090" s="210"/>
      <c r="J1090" s="34"/>
      <c r="K1090" s="34"/>
      <c r="L1090" s="34"/>
      <c r="M1090" s="34"/>
      <c r="N1090" s="34"/>
      <c r="O1090" s="34"/>
      <c r="P1090" s="34"/>
      <c r="Q1090" s="34"/>
      <c r="R1090" s="35"/>
      <c r="T1090" s="76"/>
      <c r="U1090" s="34"/>
      <c r="V1090" s="34"/>
      <c r="W1090" s="34"/>
      <c r="X1090" s="34"/>
      <c r="Y1090" s="34"/>
      <c r="Z1090" s="34"/>
      <c r="AA1090" s="77"/>
      <c r="AT1090" s="16" t="s">
        <v>361</v>
      </c>
      <c r="AU1090" s="16" t="s">
        <v>112</v>
      </c>
    </row>
    <row r="1091" spans="2:65" s="11" customFormat="1" ht="22.5" customHeight="1" x14ac:dyDescent="0.3">
      <c r="B1091" s="179"/>
      <c r="C1091" s="180"/>
      <c r="D1091" s="180"/>
      <c r="E1091" s="181" t="s">
        <v>21</v>
      </c>
      <c r="F1091" s="281" t="s">
        <v>233</v>
      </c>
      <c r="G1091" s="282"/>
      <c r="H1091" s="282"/>
      <c r="I1091" s="282"/>
      <c r="J1091" s="180"/>
      <c r="K1091" s="182">
        <v>8</v>
      </c>
      <c r="L1091" s="180"/>
      <c r="M1091" s="180"/>
      <c r="N1091" s="180"/>
      <c r="O1091" s="180"/>
      <c r="P1091" s="180"/>
      <c r="Q1091" s="180"/>
      <c r="R1091" s="183"/>
      <c r="T1091" s="184"/>
      <c r="U1091" s="180"/>
      <c r="V1091" s="180"/>
      <c r="W1091" s="180"/>
      <c r="X1091" s="180"/>
      <c r="Y1091" s="180"/>
      <c r="Z1091" s="180"/>
      <c r="AA1091" s="185"/>
      <c r="AT1091" s="186" t="s">
        <v>204</v>
      </c>
      <c r="AU1091" s="186" t="s">
        <v>112</v>
      </c>
      <c r="AV1091" s="11" t="s">
        <v>112</v>
      </c>
      <c r="AW1091" s="11" t="s">
        <v>42</v>
      </c>
      <c r="AX1091" s="11" t="s">
        <v>85</v>
      </c>
      <c r="AY1091" s="186" t="s">
        <v>149</v>
      </c>
    </row>
    <row r="1092" spans="2:65" s="12" customFormat="1" ht="22.5" customHeight="1" x14ac:dyDescent="0.3">
      <c r="B1092" s="187"/>
      <c r="C1092" s="188"/>
      <c r="D1092" s="188"/>
      <c r="E1092" s="189" t="s">
        <v>21</v>
      </c>
      <c r="F1092" s="285" t="s">
        <v>211</v>
      </c>
      <c r="G1092" s="286"/>
      <c r="H1092" s="286"/>
      <c r="I1092" s="286"/>
      <c r="J1092" s="188"/>
      <c r="K1092" s="190">
        <v>8</v>
      </c>
      <c r="L1092" s="188"/>
      <c r="M1092" s="188"/>
      <c r="N1092" s="188"/>
      <c r="O1092" s="188"/>
      <c r="P1092" s="188"/>
      <c r="Q1092" s="188"/>
      <c r="R1092" s="191"/>
      <c r="T1092" s="192"/>
      <c r="U1092" s="188"/>
      <c r="V1092" s="188"/>
      <c r="W1092" s="188"/>
      <c r="X1092" s="188"/>
      <c r="Y1092" s="188"/>
      <c r="Z1092" s="188"/>
      <c r="AA1092" s="193"/>
      <c r="AT1092" s="194" t="s">
        <v>204</v>
      </c>
      <c r="AU1092" s="194" t="s">
        <v>112</v>
      </c>
      <c r="AV1092" s="12" t="s">
        <v>197</v>
      </c>
      <c r="AW1092" s="12" t="s">
        <v>42</v>
      </c>
      <c r="AX1092" s="12" t="s">
        <v>23</v>
      </c>
      <c r="AY1092" s="194" t="s">
        <v>149</v>
      </c>
    </row>
    <row r="1093" spans="2:65" s="1" customFormat="1" ht="31.5" customHeight="1" x14ac:dyDescent="0.3">
      <c r="B1093" s="33"/>
      <c r="C1093" s="164" t="s">
        <v>1496</v>
      </c>
      <c r="D1093" s="164" t="s">
        <v>150</v>
      </c>
      <c r="E1093" s="165" t="s">
        <v>1497</v>
      </c>
      <c r="F1093" s="253" t="s">
        <v>1498</v>
      </c>
      <c r="G1093" s="254"/>
      <c r="H1093" s="254"/>
      <c r="I1093" s="254"/>
      <c r="J1093" s="166" t="s">
        <v>254</v>
      </c>
      <c r="K1093" s="167">
        <v>51.6</v>
      </c>
      <c r="L1093" s="255">
        <v>0</v>
      </c>
      <c r="M1093" s="254"/>
      <c r="N1093" s="256">
        <f>ROUND(L1093*K1093,2)</f>
        <v>0</v>
      </c>
      <c r="O1093" s="254"/>
      <c r="P1093" s="254"/>
      <c r="Q1093" s="254"/>
      <c r="R1093" s="35"/>
      <c r="T1093" s="168" t="s">
        <v>21</v>
      </c>
      <c r="U1093" s="42" t="s">
        <v>50</v>
      </c>
      <c r="V1093" s="34"/>
      <c r="W1093" s="169">
        <f>V1093*K1093</f>
        <v>0</v>
      </c>
      <c r="X1093" s="169">
        <v>3.0000000000000001E-5</v>
      </c>
      <c r="Y1093" s="169">
        <f>X1093*K1093</f>
        <v>1.5480000000000001E-3</v>
      </c>
      <c r="Z1093" s="169">
        <v>0</v>
      </c>
      <c r="AA1093" s="170">
        <f>Z1093*K1093</f>
        <v>0</v>
      </c>
      <c r="AR1093" s="16" t="s">
        <v>294</v>
      </c>
      <c r="AT1093" s="16" t="s">
        <v>150</v>
      </c>
      <c r="AU1093" s="16" t="s">
        <v>112</v>
      </c>
      <c r="AY1093" s="16" t="s">
        <v>149</v>
      </c>
      <c r="BE1093" s="108">
        <f>IF(U1093="základní",N1093,0)</f>
        <v>0</v>
      </c>
      <c r="BF1093" s="108">
        <f>IF(U1093="snížená",N1093,0)</f>
        <v>0</v>
      </c>
      <c r="BG1093" s="108">
        <f>IF(U1093="zákl. přenesená",N1093,0)</f>
        <v>0</v>
      </c>
      <c r="BH1093" s="108">
        <f>IF(U1093="sníž. přenesená",N1093,0)</f>
        <v>0</v>
      </c>
      <c r="BI1093" s="108">
        <f>IF(U1093="nulová",N1093,0)</f>
        <v>0</v>
      </c>
      <c r="BJ1093" s="16" t="s">
        <v>23</v>
      </c>
      <c r="BK1093" s="108">
        <f>ROUND(L1093*K1093,2)</f>
        <v>0</v>
      </c>
      <c r="BL1093" s="16" t="s">
        <v>294</v>
      </c>
      <c r="BM1093" s="16" t="s">
        <v>1499</v>
      </c>
    </row>
    <row r="1094" spans="2:65" s="11" customFormat="1" ht="22.5" customHeight="1" x14ac:dyDescent="0.3">
      <c r="B1094" s="179"/>
      <c r="C1094" s="180"/>
      <c r="D1094" s="180"/>
      <c r="E1094" s="181" t="s">
        <v>21</v>
      </c>
      <c r="F1094" s="292" t="s">
        <v>1500</v>
      </c>
      <c r="G1094" s="282"/>
      <c r="H1094" s="282"/>
      <c r="I1094" s="282"/>
      <c r="J1094" s="180"/>
      <c r="K1094" s="182">
        <v>51.6</v>
      </c>
      <c r="L1094" s="180"/>
      <c r="M1094" s="180"/>
      <c r="N1094" s="180"/>
      <c r="O1094" s="180"/>
      <c r="P1094" s="180"/>
      <c r="Q1094" s="180"/>
      <c r="R1094" s="183"/>
      <c r="T1094" s="184"/>
      <c r="U1094" s="180"/>
      <c r="V1094" s="180"/>
      <c r="W1094" s="180"/>
      <c r="X1094" s="180"/>
      <c r="Y1094" s="180"/>
      <c r="Z1094" s="180"/>
      <c r="AA1094" s="185"/>
      <c r="AT1094" s="186" t="s">
        <v>204</v>
      </c>
      <c r="AU1094" s="186" t="s">
        <v>112</v>
      </c>
      <c r="AV1094" s="11" t="s">
        <v>112</v>
      </c>
      <c r="AW1094" s="11" t="s">
        <v>42</v>
      </c>
      <c r="AX1094" s="11" t="s">
        <v>23</v>
      </c>
      <c r="AY1094" s="186" t="s">
        <v>149</v>
      </c>
    </row>
    <row r="1095" spans="2:65" s="1" customFormat="1" ht="22.5" customHeight="1" x14ac:dyDescent="0.3">
      <c r="B1095" s="33"/>
      <c r="C1095" s="195" t="s">
        <v>1501</v>
      </c>
      <c r="D1095" s="195" t="s">
        <v>356</v>
      </c>
      <c r="E1095" s="196" t="s">
        <v>1502</v>
      </c>
      <c r="F1095" s="288" t="s">
        <v>1503</v>
      </c>
      <c r="G1095" s="289"/>
      <c r="H1095" s="289"/>
      <c r="I1095" s="289"/>
      <c r="J1095" s="197" t="s">
        <v>306</v>
      </c>
      <c r="K1095" s="198">
        <v>166</v>
      </c>
      <c r="L1095" s="290">
        <v>0</v>
      </c>
      <c r="M1095" s="289"/>
      <c r="N1095" s="291">
        <f>ROUND(L1095*K1095,2)</f>
        <v>0</v>
      </c>
      <c r="O1095" s="254"/>
      <c r="P1095" s="254"/>
      <c r="Q1095" s="254"/>
      <c r="R1095" s="35"/>
      <c r="T1095" s="168" t="s">
        <v>21</v>
      </c>
      <c r="U1095" s="42" t="s">
        <v>50</v>
      </c>
      <c r="V1095" s="34"/>
      <c r="W1095" s="169">
        <f>V1095*K1095</f>
        <v>0</v>
      </c>
      <c r="X1095" s="169">
        <v>6.6E-3</v>
      </c>
      <c r="Y1095" s="169">
        <f>X1095*K1095</f>
        <v>1.0955999999999999</v>
      </c>
      <c r="Z1095" s="169">
        <v>0</v>
      </c>
      <c r="AA1095" s="170">
        <f>Z1095*K1095</f>
        <v>0</v>
      </c>
      <c r="AR1095" s="16" t="s">
        <v>384</v>
      </c>
      <c r="AT1095" s="16" t="s">
        <v>356</v>
      </c>
      <c r="AU1095" s="16" t="s">
        <v>112</v>
      </c>
      <c r="AY1095" s="16" t="s">
        <v>149</v>
      </c>
      <c r="BE1095" s="108">
        <f>IF(U1095="základní",N1095,0)</f>
        <v>0</v>
      </c>
      <c r="BF1095" s="108">
        <f>IF(U1095="snížená",N1095,0)</f>
        <v>0</v>
      </c>
      <c r="BG1095" s="108">
        <f>IF(U1095="zákl. přenesená",N1095,0)</f>
        <v>0</v>
      </c>
      <c r="BH1095" s="108">
        <f>IF(U1095="sníž. přenesená",N1095,0)</f>
        <v>0</v>
      </c>
      <c r="BI1095" s="108">
        <f>IF(U1095="nulová",N1095,0)</f>
        <v>0</v>
      </c>
      <c r="BJ1095" s="16" t="s">
        <v>23</v>
      </c>
      <c r="BK1095" s="108">
        <f>ROUND(L1095*K1095,2)</f>
        <v>0</v>
      </c>
      <c r="BL1095" s="16" t="s">
        <v>294</v>
      </c>
      <c r="BM1095" s="16" t="s">
        <v>1504</v>
      </c>
    </row>
    <row r="1096" spans="2:65" s="1" customFormat="1" ht="22.5" customHeight="1" x14ac:dyDescent="0.3">
      <c r="B1096" s="33"/>
      <c r="C1096" s="34"/>
      <c r="D1096" s="34"/>
      <c r="E1096" s="34"/>
      <c r="F1096" s="293" t="s">
        <v>1505</v>
      </c>
      <c r="G1096" s="210"/>
      <c r="H1096" s="210"/>
      <c r="I1096" s="210"/>
      <c r="J1096" s="34"/>
      <c r="K1096" s="34"/>
      <c r="L1096" s="34"/>
      <c r="M1096" s="34"/>
      <c r="N1096" s="34"/>
      <c r="O1096" s="34"/>
      <c r="P1096" s="34"/>
      <c r="Q1096" s="34"/>
      <c r="R1096" s="35"/>
      <c r="T1096" s="76"/>
      <c r="U1096" s="34"/>
      <c r="V1096" s="34"/>
      <c r="W1096" s="34"/>
      <c r="X1096" s="34"/>
      <c r="Y1096" s="34"/>
      <c r="Z1096" s="34"/>
      <c r="AA1096" s="77"/>
      <c r="AT1096" s="16" t="s">
        <v>361</v>
      </c>
      <c r="AU1096" s="16" t="s">
        <v>112</v>
      </c>
    </row>
    <row r="1097" spans="2:65" s="11" customFormat="1" ht="22.5" customHeight="1" x14ac:dyDescent="0.3">
      <c r="B1097" s="179"/>
      <c r="C1097" s="180"/>
      <c r="D1097" s="180"/>
      <c r="E1097" s="181" t="s">
        <v>21</v>
      </c>
      <c r="F1097" s="281" t="s">
        <v>1266</v>
      </c>
      <c r="G1097" s="282"/>
      <c r="H1097" s="282"/>
      <c r="I1097" s="282"/>
      <c r="J1097" s="180"/>
      <c r="K1097" s="182">
        <v>166</v>
      </c>
      <c r="L1097" s="180"/>
      <c r="M1097" s="180"/>
      <c r="N1097" s="180"/>
      <c r="O1097" s="180"/>
      <c r="P1097" s="180"/>
      <c r="Q1097" s="180"/>
      <c r="R1097" s="183"/>
      <c r="T1097" s="184"/>
      <c r="U1097" s="180"/>
      <c r="V1097" s="180"/>
      <c r="W1097" s="180"/>
      <c r="X1097" s="180"/>
      <c r="Y1097" s="180"/>
      <c r="Z1097" s="180"/>
      <c r="AA1097" s="185"/>
      <c r="AT1097" s="186" t="s">
        <v>204</v>
      </c>
      <c r="AU1097" s="186" t="s">
        <v>112</v>
      </c>
      <c r="AV1097" s="11" t="s">
        <v>112</v>
      </c>
      <c r="AW1097" s="11" t="s">
        <v>42</v>
      </c>
      <c r="AX1097" s="11" t="s">
        <v>85</v>
      </c>
      <c r="AY1097" s="186" t="s">
        <v>149</v>
      </c>
    </row>
    <row r="1098" spans="2:65" s="12" customFormat="1" ht="22.5" customHeight="1" x14ac:dyDescent="0.3">
      <c r="B1098" s="187"/>
      <c r="C1098" s="188"/>
      <c r="D1098" s="188"/>
      <c r="E1098" s="189" t="s">
        <v>21</v>
      </c>
      <c r="F1098" s="285" t="s">
        <v>211</v>
      </c>
      <c r="G1098" s="286"/>
      <c r="H1098" s="286"/>
      <c r="I1098" s="286"/>
      <c r="J1098" s="188"/>
      <c r="K1098" s="190">
        <v>166</v>
      </c>
      <c r="L1098" s="188"/>
      <c r="M1098" s="188"/>
      <c r="N1098" s="188"/>
      <c r="O1098" s="188"/>
      <c r="P1098" s="188"/>
      <c r="Q1098" s="188"/>
      <c r="R1098" s="191"/>
      <c r="T1098" s="192"/>
      <c r="U1098" s="188"/>
      <c r="V1098" s="188"/>
      <c r="W1098" s="188"/>
      <c r="X1098" s="188"/>
      <c r="Y1098" s="188"/>
      <c r="Z1098" s="188"/>
      <c r="AA1098" s="193"/>
      <c r="AT1098" s="194" t="s">
        <v>204</v>
      </c>
      <c r="AU1098" s="194" t="s">
        <v>112</v>
      </c>
      <c r="AV1098" s="12" t="s">
        <v>197</v>
      </c>
      <c r="AW1098" s="12" t="s">
        <v>42</v>
      </c>
      <c r="AX1098" s="12" t="s">
        <v>23</v>
      </c>
      <c r="AY1098" s="194" t="s">
        <v>149</v>
      </c>
    </row>
    <row r="1099" spans="2:65" s="1" customFormat="1" ht="31.5" customHeight="1" x14ac:dyDescent="0.3">
      <c r="B1099" s="33"/>
      <c r="C1099" s="164" t="s">
        <v>1506</v>
      </c>
      <c r="D1099" s="164" t="s">
        <v>150</v>
      </c>
      <c r="E1099" s="165" t="s">
        <v>1507</v>
      </c>
      <c r="F1099" s="253" t="s">
        <v>1508</v>
      </c>
      <c r="G1099" s="254"/>
      <c r="H1099" s="254"/>
      <c r="I1099" s="254"/>
      <c r="J1099" s="166" t="s">
        <v>254</v>
      </c>
      <c r="K1099" s="167">
        <v>76.8</v>
      </c>
      <c r="L1099" s="255">
        <v>0</v>
      </c>
      <c r="M1099" s="254"/>
      <c r="N1099" s="256">
        <f>ROUND(L1099*K1099,2)</f>
        <v>0</v>
      </c>
      <c r="O1099" s="254"/>
      <c r="P1099" s="254"/>
      <c r="Q1099" s="254"/>
      <c r="R1099" s="35"/>
      <c r="T1099" s="168" t="s">
        <v>21</v>
      </c>
      <c r="U1099" s="42" t="s">
        <v>50</v>
      </c>
      <c r="V1099" s="34"/>
      <c r="W1099" s="169">
        <f>V1099*K1099</f>
        <v>0</v>
      </c>
      <c r="X1099" s="169">
        <v>9.1E-4</v>
      </c>
      <c r="Y1099" s="169">
        <f>X1099*K1099</f>
        <v>6.9887999999999992E-2</v>
      </c>
      <c r="Z1099" s="169">
        <v>0</v>
      </c>
      <c r="AA1099" s="170">
        <f>Z1099*K1099</f>
        <v>0</v>
      </c>
      <c r="AR1099" s="16" t="s">
        <v>294</v>
      </c>
      <c r="AT1099" s="16" t="s">
        <v>150</v>
      </c>
      <c r="AU1099" s="16" t="s">
        <v>112</v>
      </c>
      <c r="AY1099" s="16" t="s">
        <v>149</v>
      </c>
      <c r="BE1099" s="108">
        <f>IF(U1099="základní",N1099,0)</f>
        <v>0</v>
      </c>
      <c r="BF1099" s="108">
        <f>IF(U1099="snížená",N1099,0)</f>
        <v>0</v>
      </c>
      <c r="BG1099" s="108">
        <f>IF(U1099="zákl. přenesená",N1099,0)</f>
        <v>0</v>
      </c>
      <c r="BH1099" s="108">
        <f>IF(U1099="sníž. přenesená",N1099,0)</f>
        <v>0</v>
      </c>
      <c r="BI1099" s="108">
        <f>IF(U1099="nulová",N1099,0)</f>
        <v>0</v>
      </c>
      <c r="BJ1099" s="16" t="s">
        <v>23</v>
      </c>
      <c r="BK1099" s="108">
        <f>ROUND(L1099*K1099,2)</f>
        <v>0</v>
      </c>
      <c r="BL1099" s="16" t="s">
        <v>294</v>
      </c>
      <c r="BM1099" s="16" t="s">
        <v>1509</v>
      </c>
    </row>
    <row r="1100" spans="2:65" s="11" customFormat="1" ht="22.5" customHeight="1" x14ac:dyDescent="0.3">
      <c r="B1100" s="179"/>
      <c r="C1100" s="180"/>
      <c r="D1100" s="180"/>
      <c r="E1100" s="181" t="s">
        <v>21</v>
      </c>
      <c r="F1100" s="292" t="s">
        <v>1510</v>
      </c>
      <c r="G1100" s="282"/>
      <c r="H1100" s="282"/>
      <c r="I1100" s="282"/>
      <c r="J1100" s="180"/>
      <c r="K1100" s="182">
        <v>76.8</v>
      </c>
      <c r="L1100" s="180"/>
      <c r="M1100" s="180"/>
      <c r="N1100" s="180"/>
      <c r="O1100" s="180"/>
      <c r="P1100" s="180"/>
      <c r="Q1100" s="180"/>
      <c r="R1100" s="183"/>
      <c r="T1100" s="184"/>
      <c r="U1100" s="180"/>
      <c r="V1100" s="180"/>
      <c r="W1100" s="180"/>
      <c r="X1100" s="180"/>
      <c r="Y1100" s="180"/>
      <c r="Z1100" s="180"/>
      <c r="AA1100" s="185"/>
      <c r="AT1100" s="186" t="s">
        <v>204</v>
      </c>
      <c r="AU1100" s="186" t="s">
        <v>112</v>
      </c>
      <c r="AV1100" s="11" t="s">
        <v>112</v>
      </c>
      <c r="AW1100" s="11" t="s">
        <v>42</v>
      </c>
      <c r="AX1100" s="11" t="s">
        <v>85</v>
      </c>
      <c r="AY1100" s="186" t="s">
        <v>149</v>
      </c>
    </row>
    <row r="1101" spans="2:65" s="12" customFormat="1" ht="22.5" customHeight="1" x14ac:dyDescent="0.3">
      <c r="B1101" s="187"/>
      <c r="C1101" s="188"/>
      <c r="D1101" s="188"/>
      <c r="E1101" s="189" t="s">
        <v>21</v>
      </c>
      <c r="F1101" s="285" t="s">
        <v>211</v>
      </c>
      <c r="G1101" s="286"/>
      <c r="H1101" s="286"/>
      <c r="I1101" s="286"/>
      <c r="J1101" s="188"/>
      <c r="K1101" s="190">
        <v>76.8</v>
      </c>
      <c r="L1101" s="188"/>
      <c r="M1101" s="188"/>
      <c r="N1101" s="188"/>
      <c r="O1101" s="188"/>
      <c r="P1101" s="188"/>
      <c r="Q1101" s="188"/>
      <c r="R1101" s="191"/>
      <c r="T1101" s="192"/>
      <c r="U1101" s="188"/>
      <c r="V1101" s="188"/>
      <c r="W1101" s="188"/>
      <c r="X1101" s="188"/>
      <c r="Y1101" s="188"/>
      <c r="Z1101" s="188"/>
      <c r="AA1101" s="193"/>
      <c r="AT1101" s="194" t="s">
        <v>204</v>
      </c>
      <c r="AU1101" s="194" t="s">
        <v>112</v>
      </c>
      <c r="AV1101" s="12" t="s">
        <v>197</v>
      </c>
      <c r="AW1101" s="12" t="s">
        <v>42</v>
      </c>
      <c r="AX1101" s="12" t="s">
        <v>23</v>
      </c>
      <c r="AY1101" s="194" t="s">
        <v>149</v>
      </c>
    </row>
    <row r="1102" spans="2:65" s="1" customFormat="1" ht="31.5" customHeight="1" x14ac:dyDescent="0.3">
      <c r="B1102" s="33"/>
      <c r="C1102" s="164" t="s">
        <v>1511</v>
      </c>
      <c r="D1102" s="164" t="s">
        <v>150</v>
      </c>
      <c r="E1102" s="165" t="s">
        <v>1512</v>
      </c>
      <c r="F1102" s="253" t="s">
        <v>1513</v>
      </c>
      <c r="G1102" s="254"/>
      <c r="H1102" s="254"/>
      <c r="I1102" s="254"/>
      <c r="J1102" s="166" t="s">
        <v>274</v>
      </c>
      <c r="K1102" s="167">
        <v>280</v>
      </c>
      <c r="L1102" s="255">
        <v>0</v>
      </c>
      <c r="M1102" s="254"/>
      <c r="N1102" s="256">
        <f>ROUND(L1102*K1102,2)</f>
        <v>0</v>
      </c>
      <c r="O1102" s="254"/>
      <c r="P1102" s="254"/>
      <c r="Q1102" s="254"/>
      <c r="R1102" s="35"/>
      <c r="T1102" s="168" t="s">
        <v>21</v>
      </c>
      <c r="U1102" s="42" t="s">
        <v>50</v>
      </c>
      <c r="V1102" s="34"/>
      <c r="W1102" s="169">
        <f>V1102*K1102</f>
        <v>0</v>
      </c>
      <c r="X1102" s="169">
        <v>0</v>
      </c>
      <c r="Y1102" s="169">
        <f>X1102*K1102</f>
        <v>0</v>
      </c>
      <c r="Z1102" s="169">
        <v>0</v>
      </c>
      <c r="AA1102" s="170">
        <f>Z1102*K1102</f>
        <v>0</v>
      </c>
      <c r="AR1102" s="16" t="s">
        <v>294</v>
      </c>
      <c r="AT1102" s="16" t="s">
        <v>150</v>
      </c>
      <c r="AU1102" s="16" t="s">
        <v>112</v>
      </c>
      <c r="AY1102" s="16" t="s">
        <v>149</v>
      </c>
      <c r="BE1102" s="108">
        <f>IF(U1102="základní",N1102,0)</f>
        <v>0</v>
      </c>
      <c r="BF1102" s="108">
        <f>IF(U1102="snížená",N1102,0)</f>
        <v>0</v>
      </c>
      <c r="BG1102" s="108">
        <f>IF(U1102="zákl. přenesená",N1102,0)</f>
        <v>0</v>
      </c>
      <c r="BH1102" s="108">
        <f>IF(U1102="sníž. přenesená",N1102,0)</f>
        <v>0</v>
      </c>
      <c r="BI1102" s="108">
        <f>IF(U1102="nulová",N1102,0)</f>
        <v>0</v>
      </c>
      <c r="BJ1102" s="16" t="s">
        <v>23</v>
      </c>
      <c r="BK1102" s="108">
        <f>ROUND(L1102*K1102,2)</f>
        <v>0</v>
      </c>
      <c r="BL1102" s="16" t="s">
        <v>294</v>
      </c>
      <c r="BM1102" s="16" t="s">
        <v>1514</v>
      </c>
    </row>
    <row r="1103" spans="2:65" s="1" customFormat="1" ht="22.5" customHeight="1" x14ac:dyDescent="0.3">
      <c r="B1103" s="33"/>
      <c r="C1103" s="195" t="s">
        <v>1515</v>
      </c>
      <c r="D1103" s="195" t="s">
        <v>356</v>
      </c>
      <c r="E1103" s="196" t="s">
        <v>1516</v>
      </c>
      <c r="F1103" s="288" t="s">
        <v>1517</v>
      </c>
      <c r="G1103" s="289"/>
      <c r="H1103" s="289"/>
      <c r="I1103" s="289"/>
      <c r="J1103" s="197" t="s">
        <v>306</v>
      </c>
      <c r="K1103" s="198">
        <v>4.7300000000000004</v>
      </c>
      <c r="L1103" s="290">
        <v>0</v>
      </c>
      <c r="M1103" s="289"/>
      <c r="N1103" s="291">
        <f>ROUND(L1103*K1103,2)</f>
        <v>0</v>
      </c>
      <c r="O1103" s="254"/>
      <c r="P1103" s="254"/>
      <c r="Q1103" s="254"/>
      <c r="R1103" s="35"/>
      <c r="T1103" s="168" t="s">
        <v>21</v>
      </c>
      <c r="U1103" s="42" t="s">
        <v>50</v>
      </c>
      <c r="V1103" s="34"/>
      <c r="W1103" s="169">
        <f>V1103*K1103</f>
        <v>0</v>
      </c>
      <c r="X1103" s="169">
        <v>0.01</v>
      </c>
      <c r="Y1103" s="169">
        <f>X1103*K1103</f>
        <v>4.7300000000000009E-2</v>
      </c>
      <c r="Z1103" s="169">
        <v>0</v>
      </c>
      <c r="AA1103" s="170">
        <f>Z1103*K1103</f>
        <v>0</v>
      </c>
      <c r="AR1103" s="16" t="s">
        <v>384</v>
      </c>
      <c r="AT1103" s="16" t="s">
        <v>356</v>
      </c>
      <c r="AU1103" s="16" t="s">
        <v>112</v>
      </c>
      <c r="AY1103" s="16" t="s">
        <v>149</v>
      </c>
      <c r="BE1103" s="108">
        <f>IF(U1103="základní",N1103,0)</f>
        <v>0</v>
      </c>
      <c r="BF1103" s="108">
        <f>IF(U1103="snížená",N1103,0)</f>
        <v>0</v>
      </c>
      <c r="BG1103" s="108">
        <f>IF(U1103="zákl. přenesená",N1103,0)</f>
        <v>0</v>
      </c>
      <c r="BH1103" s="108">
        <f>IF(U1103="sníž. přenesená",N1103,0)</f>
        <v>0</v>
      </c>
      <c r="BI1103" s="108">
        <f>IF(U1103="nulová",N1103,0)</f>
        <v>0</v>
      </c>
      <c r="BJ1103" s="16" t="s">
        <v>23</v>
      </c>
      <c r="BK1103" s="108">
        <f>ROUND(L1103*K1103,2)</f>
        <v>0</v>
      </c>
      <c r="BL1103" s="16" t="s">
        <v>294</v>
      </c>
      <c r="BM1103" s="16" t="s">
        <v>1518</v>
      </c>
    </row>
    <row r="1104" spans="2:65" s="1" customFormat="1" ht="22.5" customHeight="1" x14ac:dyDescent="0.3">
      <c r="B1104" s="33"/>
      <c r="C1104" s="34"/>
      <c r="D1104" s="34"/>
      <c r="E1104" s="34"/>
      <c r="F1104" s="293" t="s">
        <v>1519</v>
      </c>
      <c r="G1104" s="210"/>
      <c r="H1104" s="210"/>
      <c r="I1104" s="210"/>
      <c r="J1104" s="34"/>
      <c r="K1104" s="34"/>
      <c r="L1104" s="34"/>
      <c r="M1104" s="34"/>
      <c r="N1104" s="34"/>
      <c r="O1104" s="34"/>
      <c r="P1104" s="34"/>
      <c r="Q1104" s="34"/>
      <c r="R1104" s="35"/>
      <c r="T1104" s="76"/>
      <c r="U1104" s="34"/>
      <c r="V1104" s="34"/>
      <c r="W1104" s="34"/>
      <c r="X1104" s="34"/>
      <c r="Y1104" s="34"/>
      <c r="Z1104" s="34"/>
      <c r="AA1104" s="77"/>
      <c r="AT1104" s="16" t="s">
        <v>361</v>
      </c>
      <c r="AU1104" s="16" t="s">
        <v>112</v>
      </c>
    </row>
    <row r="1105" spans="2:65" s="1" customFormat="1" ht="31.5" customHeight="1" x14ac:dyDescent="0.3">
      <c r="B1105" s="33"/>
      <c r="C1105" s="164" t="s">
        <v>1520</v>
      </c>
      <c r="D1105" s="164" t="s">
        <v>150</v>
      </c>
      <c r="E1105" s="165" t="s">
        <v>1521</v>
      </c>
      <c r="F1105" s="253" t="s">
        <v>1522</v>
      </c>
      <c r="G1105" s="254"/>
      <c r="H1105" s="254"/>
      <c r="I1105" s="254"/>
      <c r="J1105" s="166" t="s">
        <v>1173</v>
      </c>
      <c r="K1105" s="199">
        <v>0</v>
      </c>
      <c r="L1105" s="255">
        <v>0</v>
      </c>
      <c r="M1105" s="254"/>
      <c r="N1105" s="256">
        <f>ROUND(L1105*K1105,2)</f>
        <v>0</v>
      </c>
      <c r="O1105" s="254"/>
      <c r="P1105" s="254"/>
      <c r="Q1105" s="254"/>
      <c r="R1105" s="35"/>
      <c r="T1105" s="168" t="s">
        <v>21</v>
      </c>
      <c r="U1105" s="42" t="s">
        <v>50</v>
      </c>
      <c r="V1105" s="34"/>
      <c r="W1105" s="169">
        <f>V1105*K1105</f>
        <v>0</v>
      </c>
      <c r="X1105" s="169">
        <v>0</v>
      </c>
      <c r="Y1105" s="169">
        <f>X1105*K1105</f>
        <v>0</v>
      </c>
      <c r="Z1105" s="169">
        <v>0</v>
      </c>
      <c r="AA1105" s="170">
        <f>Z1105*K1105</f>
        <v>0</v>
      </c>
      <c r="AR1105" s="16" t="s">
        <v>294</v>
      </c>
      <c r="AT1105" s="16" t="s">
        <v>150</v>
      </c>
      <c r="AU1105" s="16" t="s">
        <v>112</v>
      </c>
      <c r="AY1105" s="16" t="s">
        <v>149</v>
      </c>
      <c r="BE1105" s="108">
        <f>IF(U1105="základní",N1105,0)</f>
        <v>0</v>
      </c>
      <c r="BF1105" s="108">
        <f>IF(U1105="snížená",N1105,0)</f>
        <v>0</v>
      </c>
      <c r="BG1105" s="108">
        <f>IF(U1105="zákl. přenesená",N1105,0)</f>
        <v>0</v>
      </c>
      <c r="BH1105" s="108">
        <f>IF(U1105="sníž. přenesená",N1105,0)</f>
        <v>0</v>
      </c>
      <c r="BI1105" s="108">
        <f>IF(U1105="nulová",N1105,0)</f>
        <v>0</v>
      </c>
      <c r="BJ1105" s="16" t="s">
        <v>23</v>
      </c>
      <c r="BK1105" s="108">
        <f>ROUND(L1105*K1105,2)</f>
        <v>0</v>
      </c>
      <c r="BL1105" s="16" t="s">
        <v>294</v>
      </c>
      <c r="BM1105" s="16" t="s">
        <v>1523</v>
      </c>
    </row>
    <row r="1106" spans="2:65" s="9" customFormat="1" ht="29.85" customHeight="1" x14ac:dyDescent="0.35">
      <c r="B1106" s="153"/>
      <c r="C1106" s="154"/>
      <c r="D1106" s="163" t="s">
        <v>185</v>
      </c>
      <c r="E1106" s="163"/>
      <c r="F1106" s="163"/>
      <c r="G1106" s="163"/>
      <c r="H1106" s="163"/>
      <c r="I1106" s="163"/>
      <c r="J1106" s="163"/>
      <c r="K1106" s="163"/>
      <c r="L1106" s="163"/>
      <c r="M1106" s="163"/>
      <c r="N1106" s="263">
        <f>BK1106</f>
        <v>0</v>
      </c>
      <c r="O1106" s="264"/>
      <c r="P1106" s="264"/>
      <c r="Q1106" s="264"/>
      <c r="R1106" s="156"/>
      <c r="T1106" s="157"/>
      <c r="U1106" s="154"/>
      <c r="V1106" s="154"/>
      <c r="W1106" s="158">
        <f>SUM(W1107:W1175)</f>
        <v>0</v>
      </c>
      <c r="X1106" s="154"/>
      <c r="Y1106" s="158">
        <f>SUM(Y1107:Y1175)</f>
        <v>3.0814777499999995</v>
      </c>
      <c r="Z1106" s="154"/>
      <c r="AA1106" s="159">
        <f>SUM(AA1107:AA1175)</f>
        <v>1.1005</v>
      </c>
      <c r="AR1106" s="160" t="s">
        <v>112</v>
      </c>
      <c r="AT1106" s="161" t="s">
        <v>84</v>
      </c>
      <c r="AU1106" s="161" t="s">
        <v>23</v>
      </c>
      <c r="AY1106" s="160" t="s">
        <v>149</v>
      </c>
      <c r="BK1106" s="162">
        <f>SUM(BK1107:BK1175)</f>
        <v>0</v>
      </c>
    </row>
    <row r="1107" spans="2:65" s="1" customFormat="1" ht="31.5" customHeight="1" x14ac:dyDescent="0.3">
      <c r="B1107" s="33"/>
      <c r="C1107" s="164" t="s">
        <v>1524</v>
      </c>
      <c r="D1107" s="164" t="s">
        <v>150</v>
      </c>
      <c r="E1107" s="165" t="s">
        <v>1525</v>
      </c>
      <c r="F1107" s="253" t="s">
        <v>1526</v>
      </c>
      <c r="G1107" s="254"/>
      <c r="H1107" s="254"/>
      <c r="I1107" s="254"/>
      <c r="J1107" s="166" t="s">
        <v>274</v>
      </c>
      <c r="K1107" s="167">
        <v>22.501000000000001</v>
      </c>
      <c r="L1107" s="255">
        <v>0</v>
      </c>
      <c r="M1107" s="254"/>
      <c r="N1107" s="256">
        <f>ROUND(L1107*K1107,2)</f>
        <v>0</v>
      </c>
      <c r="O1107" s="254"/>
      <c r="P1107" s="254"/>
      <c r="Q1107" s="254"/>
      <c r="R1107" s="35"/>
      <c r="T1107" s="168" t="s">
        <v>21</v>
      </c>
      <c r="U1107" s="42" t="s">
        <v>50</v>
      </c>
      <c r="V1107" s="34"/>
      <c r="W1107" s="169">
        <f>V1107*K1107</f>
        <v>0</v>
      </c>
      <c r="X1107" s="169">
        <v>2.5000000000000001E-4</v>
      </c>
      <c r="Y1107" s="169">
        <f>X1107*K1107</f>
        <v>5.62525E-3</v>
      </c>
      <c r="Z1107" s="169">
        <v>0</v>
      </c>
      <c r="AA1107" s="170">
        <f>Z1107*K1107</f>
        <v>0</v>
      </c>
      <c r="AR1107" s="16" t="s">
        <v>294</v>
      </c>
      <c r="AT1107" s="16" t="s">
        <v>150</v>
      </c>
      <c r="AU1107" s="16" t="s">
        <v>112</v>
      </c>
      <c r="AY1107" s="16" t="s">
        <v>149</v>
      </c>
      <c r="BE1107" s="108">
        <f>IF(U1107="základní",N1107,0)</f>
        <v>0</v>
      </c>
      <c r="BF1107" s="108">
        <f>IF(U1107="snížená",N1107,0)</f>
        <v>0</v>
      </c>
      <c r="BG1107" s="108">
        <f>IF(U1107="zákl. přenesená",N1107,0)</f>
        <v>0</v>
      </c>
      <c r="BH1107" s="108">
        <f>IF(U1107="sníž. přenesená",N1107,0)</f>
        <v>0</v>
      </c>
      <c r="BI1107" s="108">
        <f>IF(U1107="nulová",N1107,0)</f>
        <v>0</v>
      </c>
      <c r="BJ1107" s="16" t="s">
        <v>23</v>
      </c>
      <c r="BK1107" s="108">
        <f>ROUND(L1107*K1107,2)</f>
        <v>0</v>
      </c>
      <c r="BL1107" s="16" t="s">
        <v>294</v>
      </c>
      <c r="BM1107" s="16" t="s">
        <v>1527</v>
      </c>
    </row>
    <row r="1108" spans="2:65" s="11" customFormat="1" ht="22.5" customHeight="1" x14ac:dyDescent="0.3">
      <c r="B1108" s="179"/>
      <c r="C1108" s="180"/>
      <c r="D1108" s="180"/>
      <c r="E1108" s="181" t="s">
        <v>21</v>
      </c>
      <c r="F1108" s="292" t="s">
        <v>1528</v>
      </c>
      <c r="G1108" s="282"/>
      <c r="H1108" s="282"/>
      <c r="I1108" s="282"/>
      <c r="J1108" s="180"/>
      <c r="K1108" s="182">
        <v>4.4000000000000004</v>
      </c>
      <c r="L1108" s="180"/>
      <c r="M1108" s="180"/>
      <c r="N1108" s="180"/>
      <c r="O1108" s="180"/>
      <c r="P1108" s="180"/>
      <c r="Q1108" s="180"/>
      <c r="R1108" s="183"/>
      <c r="T1108" s="184"/>
      <c r="U1108" s="180"/>
      <c r="V1108" s="180"/>
      <c r="W1108" s="180"/>
      <c r="X1108" s="180"/>
      <c r="Y1108" s="180"/>
      <c r="Z1108" s="180"/>
      <c r="AA1108" s="185"/>
      <c r="AT1108" s="186" t="s">
        <v>204</v>
      </c>
      <c r="AU1108" s="186" t="s">
        <v>112</v>
      </c>
      <c r="AV1108" s="11" t="s">
        <v>112</v>
      </c>
      <c r="AW1108" s="11" t="s">
        <v>42</v>
      </c>
      <c r="AX1108" s="11" t="s">
        <v>85</v>
      </c>
      <c r="AY1108" s="186" t="s">
        <v>149</v>
      </c>
    </row>
    <row r="1109" spans="2:65" s="11" customFormat="1" ht="22.5" customHeight="1" x14ac:dyDescent="0.3">
      <c r="B1109" s="179"/>
      <c r="C1109" s="180"/>
      <c r="D1109" s="180"/>
      <c r="E1109" s="181" t="s">
        <v>21</v>
      </c>
      <c r="F1109" s="281" t="s">
        <v>1529</v>
      </c>
      <c r="G1109" s="282"/>
      <c r="H1109" s="282"/>
      <c r="I1109" s="282"/>
      <c r="J1109" s="180"/>
      <c r="K1109" s="182">
        <v>2.5299999999999998</v>
      </c>
      <c r="L1109" s="180"/>
      <c r="M1109" s="180"/>
      <c r="N1109" s="180"/>
      <c r="O1109" s="180"/>
      <c r="P1109" s="180"/>
      <c r="Q1109" s="180"/>
      <c r="R1109" s="183"/>
      <c r="T1109" s="184"/>
      <c r="U1109" s="180"/>
      <c r="V1109" s="180"/>
      <c r="W1109" s="180"/>
      <c r="X1109" s="180"/>
      <c r="Y1109" s="180"/>
      <c r="Z1109" s="180"/>
      <c r="AA1109" s="185"/>
      <c r="AT1109" s="186" t="s">
        <v>204</v>
      </c>
      <c r="AU1109" s="186" t="s">
        <v>112</v>
      </c>
      <c r="AV1109" s="11" t="s">
        <v>112</v>
      </c>
      <c r="AW1109" s="11" t="s">
        <v>42</v>
      </c>
      <c r="AX1109" s="11" t="s">
        <v>85</v>
      </c>
      <c r="AY1109" s="186" t="s">
        <v>149</v>
      </c>
    </row>
    <row r="1110" spans="2:65" s="11" customFormat="1" ht="22.5" customHeight="1" x14ac:dyDescent="0.3">
      <c r="B1110" s="179"/>
      <c r="C1110" s="180"/>
      <c r="D1110" s="180"/>
      <c r="E1110" s="181" t="s">
        <v>21</v>
      </c>
      <c r="F1110" s="281" t="s">
        <v>1530</v>
      </c>
      <c r="G1110" s="282"/>
      <c r="H1110" s="282"/>
      <c r="I1110" s="282"/>
      <c r="J1110" s="180"/>
      <c r="K1110" s="182">
        <v>0.52500000000000002</v>
      </c>
      <c r="L1110" s="180"/>
      <c r="M1110" s="180"/>
      <c r="N1110" s="180"/>
      <c r="O1110" s="180"/>
      <c r="P1110" s="180"/>
      <c r="Q1110" s="180"/>
      <c r="R1110" s="183"/>
      <c r="T1110" s="184"/>
      <c r="U1110" s="180"/>
      <c r="V1110" s="180"/>
      <c r="W1110" s="180"/>
      <c r="X1110" s="180"/>
      <c r="Y1110" s="180"/>
      <c r="Z1110" s="180"/>
      <c r="AA1110" s="185"/>
      <c r="AT1110" s="186" t="s">
        <v>204</v>
      </c>
      <c r="AU1110" s="186" t="s">
        <v>112</v>
      </c>
      <c r="AV1110" s="11" t="s">
        <v>112</v>
      </c>
      <c r="AW1110" s="11" t="s">
        <v>42</v>
      </c>
      <c r="AX1110" s="11" t="s">
        <v>85</v>
      </c>
      <c r="AY1110" s="186" t="s">
        <v>149</v>
      </c>
    </row>
    <row r="1111" spans="2:65" s="11" customFormat="1" ht="22.5" customHeight="1" x14ac:dyDescent="0.3">
      <c r="B1111" s="179"/>
      <c r="C1111" s="180"/>
      <c r="D1111" s="180"/>
      <c r="E1111" s="181" t="s">
        <v>21</v>
      </c>
      <c r="F1111" s="281" t="s">
        <v>1531</v>
      </c>
      <c r="G1111" s="282"/>
      <c r="H1111" s="282"/>
      <c r="I1111" s="282"/>
      <c r="J1111" s="180"/>
      <c r="K1111" s="182">
        <v>1</v>
      </c>
      <c r="L1111" s="180"/>
      <c r="M1111" s="180"/>
      <c r="N1111" s="180"/>
      <c r="O1111" s="180"/>
      <c r="P1111" s="180"/>
      <c r="Q1111" s="180"/>
      <c r="R1111" s="183"/>
      <c r="T1111" s="184"/>
      <c r="U1111" s="180"/>
      <c r="V1111" s="180"/>
      <c r="W1111" s="180"/>
      <c r="X1111" s="180"/>
      <c r="Y1111" s="180"/>
      <c r="Z1111" s="180"/>
      <c r="AA1111" s="185"/>
      <c r="AT1111" s="186" t="s">
        <v>204</v>
      </c>
      <c r="AU1111" s="186" t="s">
        <v>112</v>
      </c>
      <c r="AV1111" s="11" t="s">
        <v>112</v>
      </c>
      <c r="AW1111" s="11" t="s">
        <v>42</v>
      </c>
      <c r="AX1111" s="11" t="s">
        <v>85</v>
      </c>
      <c r="AY1111" s="186" t="s">
        <v>149</v>
      </c>
    </row>
    <row r="1112" spans="2:65" s="11" customFormat="1" ht="22.5" customHeight="1" x14ac:dyDescent="0.3">
      <c r="B1112" s="179"/>
      <c r="C1112" s="180"/>
      <c r="D1112" s="180"/>
      <c r="E1112" s="181" t="s">
        <v>21</v>
      </c>
      <c r="F1112" s="281" t="s">
        <v>1532</v>
      </c>
      <c r="G1112" s="282"/>
      <c r="H1112" s="282"/>
      <c r="I1112" s="282"/>
      <c r="J1112" s="180"/>
      <c r="K1112" s="182">
        <v>1.1399999999999999</v>
      </c>
      <c r="L1112" s="180"/>
      <c r="M1112" s="180"/>
      <c r="N1112" s="180"/>
      <c r="O1112" s="180"/>
      <c r="P1112" s="180"/>
      <c r="Q1112" s="180"/>
      <c r="R1112" s="183"/>
      <c r="T1112" s="184"/>
      <c r="U1112" s="180"/>
      <c r="V1112" s="180"/>
      <c r="W1112" s="180"/>
      <c r="X1112" s="180"/>
      <c r="Y1112" s="180"/>
      <c r="Z1112" s="180"/>
      <c r="AA1112" s="185"/>
      <c r="AT1112" s="186" t="s">
        <v>204</v>
      </c>
      <c r="AU1112" s="186" t="s">
        <v>112</v>
      </c>
      <c r="AV1112" s="11" t="s">
        <v>112</v>
      </c>
      <c r="AW1112" s="11" t="s">
        <v>42</v>
      </c>
      <c r="AX1112" s="11" t="s">
        <v>85</v>
      </c>
      <c r="AY1112" s="186" t="s">
        <v>149</v>
      </c>
    </row>
    <row r="1113" spans="2:65" s="11" customFormat="1" ht="22.5" customHeight="1" x14ac:dyDescent="0.3">
      <c r="B1113" s="179"/>
      <c r="C1113" s="180"/>
      <c r="D1113" s="180"/>
      <c r="E1113" s="181" t="s">
        <v>21</v>
      </c>
      <c r="F1113" s="281" t="s">
        <v>1533</v>
      </c>
      <c r="G1113" s="282"/>
      <c r="H1113" s="282"/>
      <c r="I1113" s="282"/>
      <c r="J1113" s="180"/>
      <c r="K1113" s="182">
        <v>6.4260000000000002</v>
      </c>
      <c r="L1113" s="180"/>
      <c r="M1113" s="180"/>
      <c r="N1113" s="180"/>
      <c r="O1113" s="180"/>
      <c r="P1113" s="180"/>
      <c r="Q1113" s="180"/>
      <c r="R1113" s="183"/>
      <c r="T1113" s="184"/>
      <c r="U1113" s="180"/>
      <c r="V1113" s="180"/>
      <c r="W1113" s="180"/>
      <c r="X1113" s="180"/>
      <c r="Y1113" s="180"/>
      <c r="Z1113" s="180"/>
      <c r="AA1113" s="185"/>
      <c r="AT1113" s="186" t="s">
        <v>204</v>
      </c>
      <c r="AU1113" s="186" t="s">
        <v>112</v>
      </c>
      <c r="AV1113" s="11" t="s">
        <v>112</v>
      </c>
      <c r="AW1113" s="11" t="s">
        <v>42</v>
      </c>
      <c r="AX1113" s="11" t="s">
        <v>85</v>
      </c>
      <c r="AY1113" s="186" t="s">
        <v>149</v>
      </c>
    </row>
    <row r="1114" spans="2:65" s="11" customFormat="1" ht="22.5" customHeight="1" x14ac:dyDescent="0.3">
      <c r="B1114" s="179"/>
      <c r="C1114" s="180"/>
      <c r="D1114" s="180"/>
      <c r="E1114" s="181" t="s">
        <v>21</v>
      </c>
      <c r="F1114" s="281" t="s">
        <v>1534</v>
      </c>
      <c r="G1114" s="282"/>
      <c r="H1114" s="282"/>
      <c r="I1114" s="282"/>
      <c r="J1114" s="180"/>
      <c r="K1114" s="182">
        <v>1.44</v>
      </c>
      <c r="L1114" s="180"/>
      <c r="M1114" s="180"/>
      <c r="N1114" s="180"/>
      <c r="O1114" s="180"/>
      <c r="P1114" s="180"/>
      <c r="Q1114" s="180"/>
      <c r="R1114" s="183"/>
      <c r="T1114" s="184"/>
      <c r="U1114" s="180"/>
      <c r="V1114" s="180"/>
      <c r="W1114" s="180"/>
      <c r="X1114" s="180"/>
      <c r="Y1114" s="180"/>
      <c r="Z1114" s="180"/>
      <c r="AA1114" s="185"/>
      <c r="AT1114" s="186" t="s">
        <v>204</v>
      </c>
      <c r="AU1114" s="186" t="s">
        <v>112</v>
      </c>
      <c r="AV1114" s="11" t="s">
        <v>112</v>
      </c>
      <c r="AW1114" s="11" t="s">
        <v>42</v>
      </c>
      <c r="AX1114" s="11" t="s">
        <v>85</v>
      </c>
      <c r="AY1114" s="186" t="s">
        <v>149</v>
      </c>
    </row>
    <row r="1115" spans="2:65" s="11" customFormat="1" ht="22.5" customHeight="1" x14ac:dyDescent="0.3">
      <c r="B1115" s="179"/>
      <c r="C1115" s="180"/>
      <c r="D1115" s="180"/>
      <c r="E1115" s="181" t="s">
        <v>21</v>
      </c>
      <c r="F1115" s="281" t="s">
        <v>1535</v>
      </c>
      <c r="G1115" s="282"/>
      <c r="H1115" s="282"/>
      <c r="I1115" s="282"/>
      <c r="J1115" s="180"/>
      <c r="K1115" s="182">
        <v>5.04</v>
      </c>
      <c r="L1115" s="180"/>
      <c r="M1115" s="180"/>
      <c r="N1115" s="180"/>
      <c r="O1115" s="180"/>
      <c r="P1115" s="180"/>
      <c r="Q1115" s="180"/>
      <c r="R1115" s="183"/>
      <c r="T1115" s="184"/>
      <c r="U1115" s="180"/>
      <c r="V1115" s="180"/>
      <c r="W1115" s="180"/>
      <c r="X1115" s="180"/>
      <c r="Y1115" s="180"/>
      <c r="Z1115" s="180"/>
      <c r="AA1115" s="185"/>
      <c r="AT1115" s="186" t="s">
        <v>204</v>
      </c>
      <c r="AU1115" s="186" t="s">
        <v>112</v>
      </c>
      <c r="AV1115" s="11" t="s">
        <v>112</v>
      </c>
      <c r="AW1115" s="11" t="s">
        <v>42</v>
      </c>
      <c r="AX1115" s="11" t="s">
        <v>85</v>
      </c>
      <c r="AY1115" s="186" t="s">
        <v>149</v>
      </c>
    </row>
    <row r="1116" spans="2:65" s="12" customFormat="1" ht="22.5" customHeight="1" x14ac:dyDescent="0.3">
      <c r="B1116" s="187"/>
      <c r="C1116" s="188"/>
      <c r="D1116" s="188"/>
      <c r="E1116" s="189" t="s">
        <v>21</v>
      </c>
      <c r="F1116" s="285" t="s">
        <v>211</v>
      </c>
      <c r="G1116" s="286"/>
      <c r="H1116" s="286"/>
      <c r="I1116" s="286"/>
      <c r="J1116" s="188"/>
      <c r="K1116" s="190">
        <v>22.501000000000001</v>
      </c>
      <c r="L1116" s="188"/>
      <c r="M1116" s="188"/>
      <c r="N1116" s="188"/>
      <c r="O1116" s="188"/>
      <c r="P1116" s="188"/>
      <c r="Q1116" s="188"/>
      <c r="R1116" s="191"/>
      <c r="T1116" s="192"/>
      <c r="U1116" s="188"/>
      <c r="V1116" s="188"/>
      <c r="W1116" s="188"/>
      <c r="X1116" s="188"/>
      <c r="Y1116" s="188"/>
      <c r="Z1116" s="188"/>
      <c r="AA1116" s="193"/>
      <c r="AT1116" s="194" t="s">
        <v>204</v>
      </c>
      <c r="AU1116" s="194" t="s">
        <v>112</v>
      </c>
      <c r="AV1116" s="12" t="s">
        <v>197</v>
      </c>
      <c r="AW1116" s="12" t="s">
        <v>42</v>
      </c>
      <c r="AX1116" s="12" t="s">
        <v>23</v>
      </c>
      <c r="AY1116" s="194" t="s">
        <v>149</v>
      </c>
    </row>
    <row r="1117" spans="2:65" s="1" customFormat="1" ht="31.5" customHeight="1" x14ac:dyDescent="0.3">
      <c r="B1117" s="33"/>
      <c r="C1117" s="164" t="s">
        <v>1536</v>
      </c>
      <c r="D1117" s="164" t="s">
        <v>150</v>
      </c>
      <c r="E1117" s="165" t="s">
        <v>1537</v>
      </c>
      <c r="F1117" s="253" t="s">
        <v>1538</v>
      </c>
      <c r="G1117" s="254"/>
      <c r="H1117" s="254"/>
      <c r="I1117" s="254"/>
      <c r="J1117" s="166" t="s">
        <v>274</v>
      </c>
      <c r="K1117" s="167">
        <v>24.33</v>
      </c>
      <c r="L1117" s="255">
        <v>0</v>
      </c>
      <c r="M1117" s="254"/>
      <c r="N1117" s="256">
        <f>ROUND(L1117*K1117,2)</f>
        <v>0</v>
      </c>
      <c r="O1117" s="254"/>
      <c r="P1117" s="254"/>
      <c r="Q1117" s="254"/>
      <c r="R1117" s="35"/>
      <c r="T1117" s="168" t="s">
        <v>21</v>
      </c>
      <c r="U1117" s="42" t="s">
        <v>50</v>
      </c>
      <c r="V1117" s="34"/>
      <c r="W1117" s="169">
        <f>V1117*K1117</f>
        <v>0</v>
      </c>
      <c r="X1117" s="169">
        <v>2.5000000000000001E-4</v>
      </c>
      <c r="Y1117" s="169">
        <f>X1117*K1117</f>
        <v>6.0824999999999994E-3</v>
      </c>
      <c r="Z1117" s="169">
        <v>0</v>
      </c>
      <c r="AA1117" s="170">
        <f>Z1117*K1117</f>
        <v>0</v>
      </c>
      <c r="AR1117" s="16" t="s">
        <v>294</v>
      </c>
      <c r="AT1117" s="16" t="s">
        <v>150</v>
      </c>
      <c r="AU1117" s="16" t="s">
        <v>112</v>
      </c>
      <c r="AY1117" s="16" t="s">
        <v>149</v>
      </c>
      <c r="BE1117" s="108">
        <f>IF(U1117="základní",N1117,0)</f>
        <v>0</v>
      </c>
      <c r="BF1117" s="108">
        <f>IF(U1117="snížená",N1117,0)</f>
        <v>0</v>
      </c>
      <c r="BG1117" s="108">
        <f>IF(U1117="zákl. přenesená",N1117,0)</f>
        <v>0</v>
      </c>
      <c r="BH1117" s="108">
        <f>IF(U1117="sníž. přenesená",N1117,0)</f>
        <v>0</v>
      </c>
      <c r="BI1117" s="108">
        <f>IF(U1117="nulová",N1117,0)</f>
        <v>0</v>
      </c>
      <c r="BJ1117" s="16" t="s">
        <v>23</v>
      </c>
      <c r="BK1117" s="108">
        <f>ROUND(L1117*K1117,2)</f>
        <v>0</v>
      </c>
      <c r="BL1117" s="16" t="s">
        <v>294</v>
      </c>
      <c r="BM1117" s="16" t="s">
        <v>1539</v>
      </c>
    </row>
    <row r="1118" spans="2:65" s="11" customFormat="1" ht="22.5" customHeight="1" x14ac:dyDescent="0.3">
      <c r="B1118" s="179"/>
      <c r="C1118" s="180"/>
      <c r="D1118" s="180"/>
      <c r="E1118" s="181" t="s">
        <v>21</v>
      </c>
      <c r="F1118" s="292" t="s">
        <v>1540</v>
      </c>
      <c r="G1118" s="282"/>
      <c r="H1118" s="282"/>
      <c r="I1118" s="282"/>
      <c r="J1118" s="180"/>
      <c r="K1118" s="182">
        <v>4.83</v>
      </c>
      <c r="L1118" s="180"/>
      <c r="M1118" s="180"/>
      <c r="N1118" s="180"/>
      <c r="O1118" s="180"/>
      <c r="P1118" s="180"/>
      <c r="Q1118" s="180"/>
      <c r="R1118" s="183"/>
      <c r="T1118" s="184"/>
      <c r="U1118" s="180"/>
      <c r="V1118" s="180"/>
      <c r="W1118" s="180"/>
      <c r="X1118" s="180"/>
      <c r="Y1118" s="180"/>
      <c r="Z1118" s="180"/>
      <c r="AA1118" s="185"/>
      <c r="AT1118" s="186" t="s">
        <v>204</v>
      </c>
      <c r="AU1118" s="186" t="s">
        <v>112</v>
      </c>
      <c r="AV1118" s="11" t="s">
        <v>112</v>
      </c>
      <c r="AW1118" s="11" t="s">
        <v>42</v>
      </c>
      <c r="AX1118" s="11" t="s">
        <v>85</v>
      </c>
      <c r="AY1118" s="186" t="s">
        <v>149</v>
      </c>
    </row>
    <row r="1119" spans="2:65" s="11" customFormat="1" ht="22.5" customHeight="1" x14ac:dyDescent="0.3">
      <c r="B1119" s="179"/>
      <c r="C1119" s="180"/>
      <c r="D1119" s="180"/>
      <c r="E1119" s="181" t="s">
        <v>21</v>
      </c>
      <c r="F1119" s="281" t="s">
        <v>1541</v>
      </c>
      <c r="G1119" s="282"/>
      <c r="H1119" s="282"/>
      <c r="I1119" s="282"/>
      <c r="J1119" s="180"/>
      <c r="K1119" s="182">
        <v>17.5</v>
      </c>
      <c r="L1119" s="180"/>
      <c r="M1119" s="180"/>
      <c r="N1119" s="180"/>
      <c r="O1119" s="180"/>
      <c r="P1119" s="180"/>
      <c r="Q1119" s="180"/>
      <c r="R1119" s="183"/>
      <c r="T1119" s="184"/>
      <c r="U1119" s="180"/>
      <c r="V1119" s="180"/>
      <c r="W1119" s="180"/>
      <c r="X1119" s="180"/>
      <c r="Y1119" s="180"/>
      <c r="Z1119" s="180"/>
      <c r="AA1119" s="185"/>
      <c r="AT1119" s="186" t="s">
        <v>204</v>
      </c>
      <c r="AU1119" s="186" t="s">
        <v>112</v>
      </c>
      <c r="AV1119" s="11" t="s">
        <v>112</v>
      </c>
      <c r="AW1119" s="11" t="s">
        <v>42</v>
      </c>
      <c r="AX1119" s="11" t="s">
        <v>85</v>
      </c>
      <c r="AY1119" s="186" t="s">
        <v>149</v>
      </c>
    </row>
    <row r="1120" spans="2:65" s="11" customFormat="1" ht="22.5" customHeight="1" x14ac:dyDescent="0.3">
      <c r="B1120" s="179"/>
      <c r="C1120" s="180"/>
      <c r="D1120" s="180"/>
      <c r="E1120" s="181" t="s">
        <v>21</v>
      </c>
      <c r="F1120" s="281" t="s">
        <v>1542</v>
      </c>
      <c r="G1120" s="282"/>
      <c r="H1120" s="282"/>
      <c r="I1120" s="282"/>
      <c r="J1120" s="180"/>
      <c r="K1120" s="182">
        <v>2</v>
      </c>
      <c r="L1120" s="180"/>
      <c r="M1120" s="180"/>
      <c r="N1120" s="180"/>
      <c r="O1120" s="180"/>
      <c r="P1120" s="180"/>
      <c r="Q1120" s="180"/>
      <c r="R1120" s="183"/>
      <c r="T1120" s="184"/>
      <c r="U1120" s="180"/>
      <c r="V1120" s="180"/>
      <c r="W1120" s="180"/>
      <c r="X1120" s="180"/>
      <c r="Y1120" s="180"/>
      <c r="Z1120" s="180"/>
      <c r="AA1120" s="185"/>
      <c r="AT1120" s="186" t="s">
        <v>204</v>
      </c>
      <c r="AU1120" s="186" t="s">
        <v>112</v>
      </c>
      <c r="AV1120" s="11" t="s">
        <v>112</v>
      </c>
      <c r="AW1120" s="11" t="s">
        <v>42</v>
      </c>
      <c r="AX1120" s="11" t="s">
        <v>85</v>
      </c>
      <c r="AY1120" s="186" t="s">
        <v>149</v>
      </c>
    </row>
    <row r="1121" spans="2:65" s="12" customFormat="1" ht="22.5" customHeight="1" x14ac:dyDescent="0.3">
      <c r="B1121" s="187"/>
      <c r="C1121" s="188"/>
      <c r="D1121" s="188"/>
      <c r="E1121" s="189" t="s">
        <v>21</v>
      </c>
      <c r="F1121" s="285" t="s">
        <v>211</v>
      </c>
      <c r="G1121" s="286"/>
      <c r="H1121" s="286"/>
      <c r="I1121" s="286"/>
      <c r="J1121" s="188"/>
      <c r="K1121" s="190">
        <v>24.33</v>
      </c>
      <c r="L1121" s="188"/>
      <c r="M1121" s="188"/>
      <c r="N1121" s="188"/>
      <c r="O1121" s="188"/>
      <c r="P1121" s="188"/>
      <c r="Q1121" s="188"/>
      <c r="R1121" s="191"/>
      <c r="T1121" s="192"/>
      <c r="U1121" s="188"/>
      <c r="V1121" s="188"/>
      <c r="W1121" s="188"/>
      <c r="X1121" s="188"/>
      <c r="Y1121" s="188"/>
      <c r="Z1121" s="188"/>
      <c r="AA1121" s="193"/>
      <c r="AT1121" s="194" t="s">
        <v>204</v>
      </c>
      <c r="AU1121" s="194" t="s">
        <v>112</v>
      </c>
      <c r="AV1121" s="12" t="s">
        <v>197</v>
      </c>
      <c r="AW1121" s="12" t="s">
        <v>42</v>
      </c>
      <c r="AX1121" s="12" t="s">
        <v>23</v>
      </c>
      <c r="AY1121" s="194" t="s">
        <v>149</v>
      </c>
    </row>
    <row r="1122" spans="2:65" s="1" customFormat="1" ht="44.25" customHeight="1" x14ac:dyDescent="0.3">
      <c r="B1122" s="33"/>
      <c r="C1122" s="195" t="s">
        <v>1543</v>
      </c>
      <c r="D1122" s="195" t="s">
        <v>356</v>
      </c>
      <c r="E1122" s="196" t="s">
        <v>1544</v>
      </c>
      <c r="F1122" s="288" t="s">
        <v>1545</v>
      </c>
      <c r="G1122" s="289"/>
      <c r="H1122" s="289"/>
      <c r="I1122" s="289"/>
      <c r="J1122" s="197" t="s">
        <v>306</v>
      </c>
      <c r="K1122" s="198">
        <v>3</v>
      </c>
      <c r="L1122" s="290">
        <v>0</v>
      </c>
      <c r="M1122" s="289"/>
      <c r="N1122" s="291">
        <f t="shared" ref="N1122:N1137" si="15">ROUND(L1122*K1122,2)</f>
        <v>0</v>
      </c>
      <c r="O1122" s="254"/>
      <c r="P1122" s="254"/>
      <c r="Q1122" s="254"/>
      <c r="R1122" s="35"/>
      <c r="T1122" s="168" t="s">
        <v>21</v>
      </c>
      <c r="U1122" s="42" t="s">
        <v>50</v>
      </c>
      <c r="V1122" s="34"/>
      <c r="W1122" s="169">
        <f t="shared" ref="W1122:W1137" si="16">V1122*K1122</f>
        <v>0</v>
      </c>
      <c r="X1122" s="169">
        <v>3.1099999999999999E-2</v>
      </c>
      <c r="Y1122" s="169">
        <f t="shared" ref="Y1122:Y1137" si="17">X1122*K1122</f>
        <v>9.3299999999999994E-2</v>
      </c>
      <c r="Z1122" s="169">
        <v>0</v>
      </c>
      <c r="AA1122" s="170">
        <f t="shared" ref="AA1122:AA1137" si="18">Z1122*K1122</f>
        <v>0</v>
      </c>
      <c r="AR1122" s="16" t="s">
        <v>384</v>
      </c>
      <c r="AT1122" s="16" t="s">
        <v>356</v>
      </c>
      <c r="AU1122" s="16" t="s">
        <v>112</v>
      </c>
      <c r="AY1122" s="16" t="s">
        <v>149</v>
      </c>
      <c r="BE1122" s="108">
        <f t="shared" ref="BE1122:BE1137" si="19">IF(U1122="základní",N1122,0)</f>
        <v>0</v>
      </c>
      <c r="BF1122" s="108">
        <f t="shared" ref="BF1122:BF1137" si="20">IF(U1122="snížená",N1122,0)</f>
        <v>0</v>
      </c>
      <c r="BG1122" s="108">
        <f t="shared" ref="BG1122:BG1137" si="21">IF(U1122="zákl. přenesená",N1122,0)</f>
        <v>0</v>
      </c>
      <c r="BH1122" s="108">
        <f t="shared" ref="BH1122:BH1137" si="22">IF(U1122="sníž. přenesená",N1122,0)</f>
        <v>0</v>
      </c>
      <c r="BI1122" s="108">
        <f t="shared" ref="BI1122:BI1137" si="23">IF(U1122="nulová",N1122,0)</f>
        <v>0</v>
      </c>
      <c r="BJ1122" s="16" t="s">
        <v>23</v>
      </c>
      <c r="BK1122" s="108">
        <f t="shared" ref="BK1122:BK1137" si="24">ROUND(L1122*K1122,2)</f>
        <v>0</v>
      </c>
      <c r="BL1122" s="16" t="s">
        <v>294</v>
      </c>
      <c r="BM1122" s="16" t="s">
        <v>1546</v>
      </c>
    </row>
    <row r="1123" spans="2:65" s="1" customFormat="1" ht="44.25" customHeight="1" x14ac:dyDescent="0.3">
      <c r="B1123" s="33"/>
      <c r="C1123" s="195" t="s">
        <v>1547</v>
      </c>
      <c r="D1123" s="195" t="s">
        <v>356</v>
      </c>
      <c r="E1123" s="196" t="s">
        <v>1548</v>
      </c>
      <c r="F1123" s="288" t="s">
        <v>1549</v>
      </c>
      <c r="G1123" s="289"/>
      <c r="H1123" s="289"/>
      <c r="I1123" s="289"/>
      <c r="J1123" s="197" t="s">
        <v>306</v>
      </c>
      <c r="K1123" s="198">
        <v>4</v>
      </c>
      <c r="L1123" s="290">
        <v>0</v>
      </c>
      <c r="M1123" s="289"/>
      <c r="N1123" s="291">
        <f t="shared" si="15"/>
        <v>0</v>
      </c>
      <c r="O1123" s="254"/>
      <c r="P1123" s="254"/>
      <c r="Q1123" s="254"/>
      <c r="R1123" s="35"/>
      <c r="T1123" s="168" t="s">
        <v>21</v>
      </c>
      <c r="U1123" s="42" t="s">
        <v>50</v>
      </c>
      <c r="V1123" s="34"/>
      <c r="W1123" s="169">
        <f t="shared" si="16"/>
        <v>0</v>
      </c>
      <c r="X1123" s="169">
        <v>2.4899999999999999E-2</v>
      </c>
      <c r="Y1123" s="169">
        <f t="shared" si="17"/>
        <v>9.9599999999999994E-2</v>
      </c>
      <c r="Z1123" s="169">
        <v>0</v>
      </c>
      <c r="AA1123" s="170">
        <f t="shared" si="18"/>
        <v>0</v>
      </c>
      <c r="AR1123" s="16" t="s">
        <v>384</v>
      </c>
      <c r="AT1123" s="16" t="s">
        <v>356</v>
      </c>
      <c r="AU1123" s="16" t="s">
        <v>112</v>
      </c>
      <c r="AY1123" s="16" t="s">
        <v>149</v>
      </c>
      <c r="BE1123" s="108">
        <f t="shared" si="19"/>
        <v>0</v>
      </c>
      <c r="BF1123" s="108">
        <f t="shared" si="20"/>
        <v>0</v>
      </c>
      <c r="BG1123" s="108">
        <f t="shared" si="21"/>
        <v>0</v>
      </c>
      <c r="BH1123" s="108">
        <f t="shared" si="22"/>
        <v>0</v>
      </c>
      <c r="BI1123" s="108">
        <f t="shared" si="23"/>
        <v>0</v>
      </c>
      <c r="BJ1123" s="16" t="s">
        <v>23</v>
      </c>
      <c r="BK1123" s="108">
        <f t="shared" si="24"/>
        <v>0</v>
      </c>
      <c r="BL1123" s="16" t="s">
        <v>294</v>
      </c>
      <c r="BM1123" s="16" t="s">
        <v>1550</v>
      </c>
    </row>
    <row r="1124" spans="2:65" s="1" customFormat="1" ht="44.25" customHeight="1" x14ac:dyDescent="0.3">
      <c r="B1124" s="33"/>
      <c r="C1124" s="195" t="s">
        <v>1551</v>
      </c>
      <c r="D1124" s="195" t="s">
        <v>356</v>
      </c>
      <c r="E1124" s="196" t="s">
        <v>1552</v>
      </c>
      <c r="F1124" s="288" t="s">
        <v>1553</v>
      </c>
      <c r="G1124" s="289"/>
      <c r="H1124" s="289"/>
      <c r="I1124" s="289"/>
      <c r="J1124" s="197" t="s">
        <v>306</v>
      </c>
      <c r="K1124" s="198">
        <v>2</v>
      </c>
      <c r="L1124" s="290">
        <v>0</v>
      </c>
      <c r="M1124" s="289"/>
      <c r="N1124" s="291">
        <f t="shared" si="15"/>
        <v>0</v>
      </c>
      <c r="O1124" s="254"/>
      <c r="P1124" s="254"/>
      <c r="Q1124" s="254"/>
      <c r="R1124" s="35"/>
      <c r="T1124" s="168" t="s">
        <v>21</v>
      </c>
      <c r="U1124" s="42" t="s">
        <v>50</v>
      </c>
      <c r="V1124" s="34"/>
      <c r="W1124" s="169">
        <f t="shared" si="16"/>
        <v>0</v>
      </c>
      <c r="X1124" s="169">
        <v>2.4899999999999999E-2</v>
      </c>
      <c r="Y1124" s="169">
        <f t="shared" si="17"/>
        <v>4.9799999999999997E-2</v>
      </c>
      <c r="Z1124" s="169">
        <v>0</v>
      </c>
      <c r="AA1124" s="170">
        <f t="shared" si="18"/>
        <v>0</v>
      </c>
      <c r="AR1124" s="16" t="s">
        <v>384</v>
      </c>
      <c r="AT1124" s="16" t="s">
        <v>356</v>
      </c>
      <c r="AU1124" s="16" t="s">
        <v>112</v>
      </c>
      <c r="AY1124" s="16" t="s">
        <v>149</v>
      </c>
      <c r="BE1124" s="108">
        <f t="shared" si="19"/>
        <v>0</v>
      </c>
      <c r="BF1124" s="108">
        <f t="shared" si="20"/>
        <v>0</v>
      </c>
      <c r="BG1124" s="108">
        <f t="shared" si="21"/>
        <v>0</v>
      </c>
      <c r="BH1124" s="108">
        <f t="shared" si="22"/>
        <v>0</v>
      </c>
      <c r="BI1124" s="108">
        <f t="shared" si="23"/>
        <v>0</v>
      </c>
      <c r="BJ1124" s="16" t="s">
        <v>23</v>
      </c>
      <c r="BK1124" s="108">
        <f t="shared" si="24"/>
        <v>0</v>
      </c>
      <c r="BL1124" s="16" t="s">
        <v>294</v>
      </c>
      <c r="BM1124" s="16" t="s">
        <v>1554</v>
      </c>
    </row>
    <row r="1125" spans="2:65" s="1" customFormat="1" ht="31.5" customHeight="1" x14ac:dyDescent="0.3">
      <c r="B1125" s="33"/>
      <c r="C1125" s="195" t="s">
        <v>1555</v>
      </c>
      <c r="D1125" s="195" t="s">
        <v>356</v>
      </c>
      <c r="E1125" s="196" t="s">
        <v>1556</v>
      </c>
      <c r="F1125" s="288" t="s">
        <v>1557</v>
      </c>
      <c r="G1125" s="289"/>
      <c r="H1125" s="289"/>
      <c r="I1125" s="289"/>
      <c r="J1125" s="197" t="s">
        <v>306</v>
      </c>
      <c r="K1125" s="198">
        <v>1</v>
      </c>
      <c r="L1125" s="290">
        <v>0</v>
      </c>
      <c r="M1125" s="289"/>
      <c r="N1125" s="291">
        <f t="shared" si="15"/>
        <v>0</v>
      </c>
      <c r="O1125" s="254"/>
      <c r="P1125" s="254"/>
      <c r="Q1125" s="254"/>
      <c r="R1125" s="35"/>
      <c r="T1125" s="168" t="s">
        <v>21</v>
      </c>
      <c r="U1125" s="42" t="s">
        <v>50</v>
      </c>
      <c r="V1125" s="34"/>
      <c r="W1125" s="169">
        <f t="shared" si="16"/>
        <v>0</v>
      </c>
      <c r="X1125" s="169">
        <v>2.4899999999999999E-2</v>
      </c>
      <c r="Y1125" s="169">
        <f t="shared" si="17"/>
        <v>2.4899999999999999E-2</v>
      </c>
      <c r="Z1125" s="169">
        <v>0</v>
      </c>
      <c r="AA1125" s="170">
        <f t="shared" si="18"/>
        <v>0</v>
      </c>
      <c r="AR1125" s="16" t="s">
        <v>384</v>
      </c>
      <c r="AT1125" s="16" t="s">
        <v>356</v>
      </c>
      <c r="AU1125" s="16" t="s">
        <v>112</v>
      </c>
      <c r="AY1125" s="16" t="s">
        <v>149</v>
      </c>
      <c r="BE1125" s="108">
        <f t="shared" si="19"/>
        <v>0</v>
      </c>
      <c r="BF1125" s="108">
        <f t="shared" si="20"/>
        <v>0</v>
      </c>
      <c r="BG1125" s="108">
        <f t="shared" si="21"/>
        <v>0</v>
      </c>
      <c r="BH1125" s="108">
        <f t="shared" si="22"/>
        <v>0</v>
      </c>
      <c r="BI1125" s="108">
        <f t="shared" si="23"/>
        <v>0</v>
      </c>
      <c r="BJ1125" s="16" t="s">
        <v>23</v>
      </c>
      <c r="BK1125" s="108">
        <f t="shared" si="24"/>
        <v>0</v>
      </c>
      <c r="BL1125" s="16" t="s">
        <v>294</v>
      </c>
      <c r="BM1125" s="16" t="s">
        <v>1558</v>
      </c>
    </row>
    <row r="1126" spans="2:65" s="1" customFormat="1" ht="44.25" customHeight="1" x14ac:dyDescent="0.3">
      <c r="B1126" s="33"/>
      <c r="C1126" s="195" t="s">
        <v>1559</v>
      </c>
      <c r="D1126" s="195" t="s">
        <v>356</v>
      </c>
      <c r="E1126" s="196" t="s">
        <v>1560</v>
      </c>
      <c r="F1126" s="288" t="s">
        <v>1561</v>
      </c>
      <c r="G1126" s="289"/>
      <c r="H1126" s="289"/>
      <c r="I1126" s="289"/>
      <c r="J1126" s="197" t="s">
        <v>306</v>
      </c>
      <c r="K1126" s="198">
        <v>1</v>
      </c>
      <c r="L1126" s="290">
        <v>0</v>
      </c>
      <c r="M1126" s="289"/>
      <c r="N1126" s="291">
        <f t="shared" si="15"/>
        <v>0</v>
      </c>
      <c r="O1126" s="254"/>
      <c r="P1126" s="254"/>
      <c r="Q1126" s="254"/>
      <c r="R1126" s="35"/>
      <c r="T1126" s="168" t="s">
        <v>21</v>
      </c>
      <c r="U1126" s="42" t="s">
        <v>50</v>
      </c>
      <c r="V1126" s="34"/>
      <c r="W1126" s="169">
        <f t="shared" si="16"/>
        <v>0</v>
      </c>
      <c r="X1126" s="169">
        <v>2.4899999999999999E-2</v>
      </c>
      <c r="Y1126" s="169">
        <f t="shared" si="17"/>
        <v>2.4899999999999999E-2</v>
      </c>
      <c r="Z1126" s="169">
        <v>0</v>
      </c>
      <c r="AA1126" s="170">
        <f t="shared" si="18"/>
        <v>0</v>
      </c>
      <c r="AR1126" s="16" t="s">
        <v>384</v>
      </c>
      <c r="AT1126" s="16" t="s">
        <v>356</v>
      </c>
      <c r="AU1126" s="16" t="s">
        <v>112</v>
      </c>
      <c r="AY1126" s="16" t="s">
        <v>149</v>
      </c>
      <c r="BE1126" s="108">
        <f t="shared" si="19"/>
        <v>0</v>
      </c>
      <c r="BF1126" s="108">
        <f t="shared" si="20"/>
        <v>0</v>
      </c>
      <c r="BG1126" s="108">
        <f t="shared" si="21"/>
        <v>0</v>
      </c>
      <c r="BH1126" s="108">
        <f t="shared" si="22"/>
        <v>0</v>
      </c>
      <c r="BI1126" s="108">
        <f t="shared" si="23"/>
        <v>0</v>
      </c>
      <c r="BJ1126" s="16" t="s">
        <v>23</v>
      </c>
      <c r="BK1126" s="108">
        <f t="shared" si="24"/>
        <v>0</v>
      </c>
      <c r="BL1126" s="16" t="s">
        <v>294</v>
      </c>
      <c r="BM1126" s="16" t="s">
        <v>1562</v>
      </c>
    </row>
    <row r="1127" spans="2:65" s="1" customFormat="1" ht="44.25" customHeight="1" x14ac:dyDescent="0.3">
      <c r="B1127" s="33"/>
      <c r="C1127" s="195" t="s">
        <v>1563</v>
      </c>
      <c r="D1127" s="195" t="s">
        <v>356</v>
      </c>
      <c r="E1127" s="196" t="s">
        <v>1564</v>
      </c>
      <c r="F1127" s="288" t="s">
        <v>1565</v>
      </c>
      <c r="G1127" s="289"/>
      <c r="H1127" s="289"/>
      <c r="I1127" s="289"/>
      <c r="J1127" s="197" t="s">
        <v>306</v>
      </c>
      <c r="K1127" s="198">
        <v>7</v>
      </c>
      <c r="L1127" s="290">
        <v>0</v>
      </c>
      <c r="M1127" s="289"/>
      <c r="N1127" s="291">
        <f t="shared" si="15"/>
        <v>0</v>
      </c>
      <c r="O1127" s="254"/>
      <c r="P1127" s="254"/>
      <c r="Q1127" s="254"/>
      <c r="R1127" s="35"/>
      <c r="T1127" s="168" t="s">
        <v>21</v>
      </c>
      <c r="U1127" s="42" t="s">
        <v>50</v>
      </c>
      <c r="V1127" s="34"/>
      <c r="W1127" s="169">
        <f t="shared" si="16"/>
        <v>0</v>
      </c>
      <c r="X1127" s="169">
        <v>2.4899999999999999E-2</v>
      </c>
      <c r="Y1127" s="169">
        <f t="shared" si="17"/>
        <v>0.17429999999999998</v>
      </c>
      <c r="Z1127" s="169">
        <v>0</v>
      </c>
      <c r="AA1127" s="170">
        <f t="shared" si="18"/>
        <v>0</v>
      </c>
      <c r="AR1127" s="16" t="s">
        <v>384</v>
      </c>
      <c r="AT1127" s="16" t="s">
        <v>356</v>
      </c>
      <c r="AU1127" s="16" t="s">
        <v>112</v>
      </c>
      <c r="AY1127" s="16" t="s">
        <v>149</v>
      </c>
      <c r="BE1127" s="108">
        <f t="shared" si="19"/>
        <v>0</v>
      </c>
      <c r="BF1127" s="108">
        <f t="shared" si="20"/>
        <v>0</v>
      </c>
      <c r="BG1127" s="108">
        <f t="shared" si="21"/>
        <v>0</v>
      </c>
      <c r="BH1127" s="108">
        <f t="shared" si="22"/>
        <v>0</v>
      </c>
      <c r="BI1127" s="108">
        <f t="shared" si="23"/>
        <v>0</v>
      </c>
      <c r="BJ1127" s="16" t="s">
        <v>23</v>
      </c>
      <c r="BK1127" s="108">
        <f t="shared" si="24"/>
        <v>0</v>
      </c>
      <c r="BL1127" s="16" t="s">
        <v>294</v>
      </c>
      <c r="BM1127" s="16" t="s">
        <v>1566</v>
      </c>
    </row>
    <row r="1128" spans="2:65" s="1" customFormat="1" ht="31.5" customHeight="1" x14ac:dyDescent="0.3">
      <c r="B1128" s="33"/>
      <c r="C1128" s="195" t="s">
        <v>1567</v>
      </c>
      <c r="D1128" s="195" t="s">
        <v>356</v>
      </c>
      <c r="E1128" s="196" t="s">
        <v>1568</v>
      </c>
      <c r="F1128" s="288" t="s">
        <v>1569</v>
      </c>
      <c r="G1128" s="289"/>
      <c r="H1128" s="289"/>
      <c r="I1128" s="289"/>
      <c r="J1128" s="197" t="s">
        <v>306</v>
      </c>
      <c r="K1128" s="198">
        <v>2</v>
      </c>
      <c r="L1128" s="290">
        <v>0</v>
      </c>
      <c r="M1128" s="289"/>
      <c r="N1128" s="291">
        <f t="shared" si="15"/>
        <v>0</v>
      </c>
      <c r="O1128" s="254"/>
      <c r="P1128" s="254"/>
      <c r="Q1128" s="254"/>
      <c r="R1128" s="35"/>
      <c r="T1128" s="168" t="s">
        <v>21</v>
      </c>
      <c r="U1128" s="42" t="s">
        <v>50</v>
      </c>
      <c r="V1128" s="34"/>
      <c r="W1128" s="169">
        <f t="shared" si="16"/>
        <v>0</v>
      </c>
      <c r="X1128" s="169">
        <v>2.4899999999999999E-2</v>
      </c>
      <c r="Y1128" s="169">
        <f t="shared" si="17"/>
        <v>4.9799999999999997E-2</v>
      </c>
      <c r="Z1128" s="169">
        <v>0</v>
      </c>
      <c r="AA1128" s="170">
        <f t="shared" si="18"/>
        <v>0</v>
      </c>
      <c r="AR1128" s="16" t="s">
        <v>384</v>
      </c>
      <c r="AT1128" s="16" t="s">
        <v>356</v>
      </c>
      <c r="AU1128" s="16" t="s">
        <v>112</v>
      </c>
      <c r="AY1128" s="16" t="s">
        <v>149</v>
      </c>
      <c r="BE1128" s="108">
        <f t="shared" si="19"/>
        <v>0</v>
      </c>
      <c r="BF1128" s="108">
        <f t="shared" si="20"/>
        <v>0</v>
      </c>
      <c r="BG1128" s="108">
        <f t="shared" si="21"/>
        <v>0</v>
      </c>
      <c r="BH1128" s="108">
        <f t="shared" si="22"/>
        <v>0</v>
      </c>
      <c r="BI1128" s="108">
        <f t="shared" si="23"/>
        <v>0</v>
      </c>
      <c r="BJ1128" s="16" t="s">
        <v>23</v>
      </c>
      <c r="BK1128" s="108">
        <f t="shared" si="24"/>
        <v>0</v>
      </c>
      <c r="BL1128" s="16" t="s">
        <v>294</v>
      </c>
      <c r="BM1128" s="16" t="s">
        <v>1570</v>
      </c>
    </row>
    <row r="1129" spans="2:65" s="1" customFormat="1" ht="44.25" customHeight="1" x14ac:dyDescent="0.3">
      <c r="B1129" s="33"/>
      <c r="C1129" s="195" t="s">
        <v>1571</v>
      </c>
      <c r="D1129" s="195" t="s">
        <v>356</v>
      </c>
      <c r="E1129" s="196" t="s">
        <v>1572</v>
      </c>
      <c r="F1129" s="288" t="s">
        <v>1573</v>
      </c>
      <c r="G1129" s="289"/>
      <c r="H1129" s="289"/>
      <c r="I1129" s="289"/>
      <c r="J1129" s="197" t="s">
        <v>306</v>
      </c>
      <c r="K1129" s="198">
        <v>1</v>
      </c>
      <c r="L1129" s="290">
        <v>0</v>
      </c>
      <c r="M1129" s="289"/>
      <c r="N1129" s="291">
        <f t="shared" si="15"/>
        <v>0</v>
      </c>
      <c r="O1129" s="254"/>
      <c r="P1129" s="254"/>
      <c r="Q1129" s="254"/>
      <c r="R1129" s="35"/>
      <c r="T1129" s="168" t="s">
        <v>21</v>
      </c>
      <c r="U1129" s="42" t="s">
        <v>50</v>
      </c>
      <c r="V1129" s="34"/>
      <c r="W1129" s="169">
        <f t="shared" si="16"/>
        <v>0</v>
      </c>
      <c r="X1129" s="169">
        <v>2.4899999999999999E-2</v>
      </c>
      <c r="Y1129" s="169">
        <f t="shared" si="17"/>
        <v>2.4899999999999999E-2</v>
      </c>
      <c r="Z1129" s="169">
        <v>0</v>
      </c>
      <c r="AA1129" s="170">
        <f t="shared" si="18"/>
        <v>0</v>
      </c>
      <c r="AR1129" s="16" t="s">
        <v>384</v>
      </c>
      <c r="AT1129" s="16" t="s">
        <v>356</v>
      </c>
      <c r="AU1129" s="16" t="s">
        <v>112</v>
      </c>
      <c r="AY1129" s="16" t="s">
        <v>149</v>
      </c>
      <c r="BE1129" s="108">
        <f t="shared" si="19"/>
        <v>0</v>
      </c>
      <c r="BF1129" s="108">
        <f t="shared" si="20"/>
        <v>0</v>
      </c>
      <c r="BG1129" s="108">
        <f t="shared" si="21"/>
        <v>0</v>
      </c>
      <c r="BH1129" s="108">
        <f t="shared" si="22"/>
        <v>0</v>
      </c>
      <c r="BI1129" s="108">
        <f t="shared" si="23"/>
        <v>0</v>
      </c>
      <c r="BJ1129" s="16" t="s">
        <v>23</v>
      </c>
      <c r="BK1129" s="108">
        <f t="shared" si="24"/>
        <v>0</v>
      </c>
      <c r="BL1129" s="16" t="s">
        <v>294</v>
      </c>
      <c r="BM1129" s="16" t="s">
        <v>1574</v>
      </c>
    </row>
    <row r="1130" spans="2:65" s="1" customFormat="1" ht="44.25" customHeight="1" x14ac:dyDescent="0.3">
      <c r="B1130" s="33"/>
      <c r="C1130" s="195" t="s">
        <v>1575</v>
      </c>
      <c r="D1130" s="195" t="s">
        <v>356</v>
      </c>
      <c r="E1130" s="196" t="s">
        <v>1576</v>
      </c>
      <c r="F1130" s="288" t="s">
        <v>1577</v>
      </c>
      <c r="G1130" s="289"/>
      <c r="H1130" s="289"/>
      <c r="I1130" s="289"/>
      <c r="J1130" s="197" t="s">
        <v>306</v>
      </c>
      <c r="K1130" s="198">
        <v>6</v>
      </c>
      <c r="L1130" s="290">
        <v>0</v>
      </c>
      <c r="M1130" s="289"/>
      <c r="N1130" s="291">
        <f t="shared" si="15"/>
        <v>0</v>
      </c>
      <c r="O1130" s="254"/>
      <c r="P1130" s="254"/>
      <c r="Q1130" s="254"/>
      <c r="R1130" s="35"/>
      <c r="T1130" s="168" t="s">
        <v>21</v>
      </c>
      <c r="U1130" s="42" t="s">
        <v>50</v>
      </c>
      <c r="V1130" s="34"/>
      <c r="W1130" s="169">
        <f t="shared" si="16"/>
        <v>0</v>
      </c>
      <c r="X1130" s="169">
        <v>2.4899999999999999E-2</v>
      </c>
      <c r="Y1130" s="169">
        <f t="shared" si="17"/>
        <v>0.14939999999999998</v>
      </c>
      <c r="Z1130" s="169">
        <v>0</v>
      </c>
      <c r="AA1130" s="170">
        <f t="shared" si="18"/>
        <v>0</v>
      </c>
      <c r="AR1130" s="16" t="s">
        <v>384</v>
      </c>
      <c r="AT1130" s="16" t="s">
        <v>356</v>
      </c>
      <c r="AU1130" s="16" t="s">
        <v>112</v>
      </c>
      <c r="AY1130" s="16" t="s">
        <v>149</v>
      </c>
      <c r="BE1130" s="108">
        <f t="shared" si="19"/>
        <v>0</v>
      </c>
      <c r="BF1130" s="108">
        <f t="shared" si="20"/>
        <v>0</v>
      </c>
      <c r="BG1130" s="108">
        <f t="shared" si="21"/>
        <v>0</v>
      </c>
      <c r="BH1130" s="108">
        <f t="shared" si="22"/>
        <v>0</v>
      </c>
      <c r="BI1130" s="108">
        <f t="shared" si="23"/>
        <v>0</v>
      </c>
      <c r="BJ1130" s="16" t="s">
        <v>23</v>
      </c>
      <c r="BK1130" s="108">
        <f t="shared" si="24"/>
        <v>0</v>
      </c>
      <c r="BL1130" s="16" t="s">
        <v>294</v>
      </c>
      <c r="BM1130" s="16" t="s">
        <v>1578</v>
      </c>
    </row>
    <row r="1131" spans="2:65" s="1" customFormat="1" ht="31.5" customHeight="1" x14ac:dyDescent="0.3">
      <c r="B1131" s="33"/>
      <c r="C1131" s="195" t="s">
        <v>1579</v>
      </c>
      <c r="D1131" s="195" t="s">
        <v>356</v>
      </c>
      <c r="E1131" s="196" t="s">
        <v>1580</v>
      </c>
      <c r="F1131" s="288" t="s">
        <v>1581</v>
      </c>
      <c r="G1131" s="289"/>
      <c r="H1131" s="289"/>
      <c r="I1131" s="289"/>
      <c r="J1131" s="197" t="s">
        <v>306</v>
      </c>
      <c r="K1131" s="198">
        <v>2</v>
      </c>
      <c r="L1131" s="290">
        <v>0</v>
      </c>
      <c r="M1131" s="289"/>
      <c r="N1131" s="291">
        <f t="shared" si="15"/>
        <v>0</v>
      </c>
      <c r="O1131" s="254"/>
      <c r="P1131" s="254"/>
      <c r="Q1131" s="254"/>
      <c r="R1131" s="35"/>
      <c r="T1131" s="168" t="s">
        <v>21</v>
      </c>
      <c r="U1131" s="42" t="s">
        <v>50</v>
      </c>
      <c r="V1131" s="34"/>
      <c r="W1131" s="169">
        <f t="shared" si="16"/>
        <v>0</v>
      </c>
      <c r="X1131" s="169">
        <v>2.4899999999999999E-2</v>
      </c>
      <c r="Y1131" s="169">
        <f t="shared" si="17"/>
        <v>4.9799999999999997E-2</v>
      </c>
      <c r="Z1131" s="169">
        <v>0</v>
      </c>
      <c r="AA1131" s="170">
        <f t="shared" si="18"/>
        <v>0</v>
      </c>
      <c r="AR1131" s="16" t="s">
        <v>384</v>
      </c>
      <c r="AT1131" s="16" t="s">
        <v>356</v>
      </c>
      <c r="AU1131" s="16" t="s">
        <v>112</v>
      </c>
      <c r="AY1131" s="16" t="s">
        <v>149</v>
      </c>
      <c r="BE1131" s="108">
        <f t="shared" si="19"/>
        <v>0</v>
      </c>
      <c r="BF1131" s="108">
        <f t="shared" si="20"/>
        <v>0</v>
      </c>
      <c r="BG1131" s="108">
        <f t="shared" si="21"/>
        <v>0</v>
      </c>
      <c r="BH1131" s="108">
        <f t="shared" si="22"/>
        <v>0</v>
      </c>
      <c r="BI1131" s="108">
        <f t="shared" si="23"/>
        <v>0</v>
      </c>
      <c r="BJ1131" s="16" t="s">
        <v>23</v>
      </c>
      <c r="BK1131" s="108">
        <f t="shared" si="24"/>
        <v>0</v>
      </c>
      <c r="BL1131" s="16" t="s">
        <v>294</v>
      </c>
      <c r="BM1131" s="16" t="s">
        <v>1582</v>
      </c>
    </row>
    <row r="1132" spans="2:65" s="1" customFormat="1" ht="31.5" customHeight="1" x14ac:dyDescent="0.3">
      <c r="B1132" s="33"/>
      <c r="C1132" s="195" t="s">
        <v>1583</v>
      </c>
      <c r="D1132" s="195" t="s">
        <v>356</v>
      </c>
      <c r="E1132" s="196" t="s">
        <v>1584</v>
      </c>
      <c r="F1132" s="288" t="s">
        <v>1585</v>
      </c>
      <c r="G1132" s="289"/>
      <c r="H1132" s="289"/>
      <c r="I1132" s="289"/>
      <c r="J1132" s="197" t="s">
        <v>306</v>
      </c>
      <c r="K1132" s="198">
        <v>4</v>
      </c>
      <c r="L1132" s="290">
        <v>0</v>
      </c>
      <c r="M1132" s="289"/>
      <c r="N1132" s="291">
        <f t="shared" si="15"/>
        <v>0</v>
      </c>
      <c r="O1132" s="254"/>
      <c r="P1132" s="254"/>
      <c r="Q1132" s="254"/>
      <c r="R1132" s="35"/>
      <c r="T1132" s="168" t="s">
        <v>21</v>
      </c>
      <c r="U1132" s="42" t="s">
        <v>50</v>
      </c>
      <c r="V1132" s="34"/>
      <c r="W1132" s="169">
        <f t="shared" si="16"/>
        <v>0</v>
      </c>
      <c r="X1132" s="169">
        <v>2.4899999999999999E-2</v>
      </c>
      <c r="Y1132" s="169">
        <f t="shared" si="17"/>
        <v>9.9599999999999994E-2</v>
      </c>
      <c r="Z1132" s="169">
        <v>0</v>
      </c>
      <c r="AA1132" s="170">
        <f t="shared" si="18"/>
        <v>0</v>
      </c>
      <c r="AR1132" s="16" t="s">
        <v>384</v>
      </c>
      <c r="AT1132" s="16" t="s">
        <v>356</v>
      </c>
      <c r="AU1132" s="16" t="s">
        <v>112</v>
      </c>
      <c r="AY1132" s="16" t="s">
        <v>149</v>
      </c>
      <c r="BE1132" s="108">
        <f t="shared" si="19"/>
        <v>0</v>
      </c>
      <c r="BF1132" s="108">
        <f t="shared" si="20"/>
        <v>0</v>
      </c>
      <c r="BG1132" s="108">
        <f t="shared" si="21"/>
        <v>0</v>
      </c>
      <c r="BH1132" s="108">
        <f t="shared" si="22"/>
        <v>0</v>
      </c>
      <c r="BI1132" s="108">
        <f t="shared" si="23"/>
        <v>0</v>
      </c>
      <c r="BJ1132" s="16" t="s">
        <v>23</v>
      </c>
      <c r="BK1132" s="108">
        <f t="shared" si="24"/>
        <v>0</v>
      </c>
      <c r="BL1132" s="16" t="s">
        <v>294</v>
      </c>
      <c r="BM1132" s="16" t="s">
        <v>1586</v>
      </c>
    </row>
    <row r="1133" spans="2:65" s="1" customFormat="1" ht="44.25" customHeight="1" x14ac:dyDescent="0.3">
      <c r="B1133" s="33"/>
      <c r="C1133" s="164" t="s">
        <v>1587</v>
      </c>
      <c r="D1133" s="164" t="s">
        <v>150</v>
      </c>
      <c r="E1133" s="165" t="s">
        <v>1588</v>
      </c>
      <c r="F1133" s="253" t="s">
        <v>1589</v>
      </c>
      <c r="G1133" s="254"/>
      <c r="H1133" s="254"/>
      <c r="I1133" s="254"/>
      <c r="J1133" s="166" t="s">
        <v>306</v>
      </c>
      <c r="K1133" s="167">
        <v>1</v>
      </c>
      <c r="L1133" s="255">
        <v>0</v>
      </c>
      <c r="M1133" s="254"/>
      <c r="N1133" s="256">
        <f t="shared" si="15"/>
        <v>0</v>
      </c>
      <c r="O1133" s="254"/>
      <c r="P1133" s="254"/>
      <c r="Q1133" s="254"/>
      <c r="R1133" s="35"/>
      <c r="T1133" s="168" t="s">
        <v>21</v>
      </c>
      <c r="U1133" s="42" t="s">
        <v>50</v>
      </c>
      <c r="V1133" s="34"/>
      <c r="W1133" s="169">
        <f t="shared" si="16"/>
        <v>0</v>
      </c>
      <c r="X1133" s="169">
        <v>2.4000000000000001E-4</v>
      </c>
      <c r="Y1133" s="169">
        <f t="shared" si="17"/>
        <v>2.4000000000000001E-4</v>
      </c>
      <c r="Z1133" s="169">
        <v>0</v>
      </c>
      <c r="AA1133" s="170">
        <f t="shared" si="18"/>
        <v>0</v>
      </c>
      <c r="AR1133" s="16" t="s">
        <v>294</v>
      </c>
      <c r="AT1133" s="16" t="s">
        <v>150</v>
      </c>
      <c r="AU1133" s="16" t="s">
        <v>112</v>
      </c>
      <c r="AY1133" s="16" t="s">
        <v>149</v>
      </c>
      <c r="BE1133" s="108">
        <f t="shared" si="19"/>
        <v>0</v>
      </c>
      <c r="BF1133" s="108">
        <f t="shared" si="20"/>
        <v>0</v>
      </c>
      <c r="BG1133" s="108">
        <f t="shared" si="21"/>
        <v>0</v>
      </c>
      <c r="BH1133" s="108">
        <f t="shared" si="22"/>
        <v>0</v>
      </c>
      <c r="BI1133" s="108">
        <f t="shared" si="23"/>
        <v>0</v>
      </c>
      <c r="BJ1133" s="16" t="s">
        <v>23</v>
      </c>
      <c r="BK1133" s="108">
        <f t="shared" si="24"/>
        <v>0</v>
      </c>
      <c r="BL1133" s="16" t="s">
        <v>294</v>
      </c>
      <c r="BM1133" s="16" t="s">
        <v>1590</v>
      </c>
    </row>
    <row r="1134" spans="2:65" s="1" customFormat="1" ht="31.5" customHeight="1" x14ac:dyDescent="0.3">
      <c r="B1134" s="33"/>
      <c r="C1134" s="195" t="s">
        <v>1591</v>
      </c>
      <c r="D1134" s="195" t="s">
        <v>356</v>
      </c>
      <c r="E1134" s="196" t="s">
        <v>1592</v>
      </c>
      <c r="F1134" s="288" t="s">
        <v>1593</v>
      </c>
      <c r="G1134" s="289"/>
      <c r="H1134" s="289"/>
      <c r="I1134" s="289"/>
      <c r="J1134" s="197" t="s">
        <v>306</v>
      </c>
      <c r="K1134" s="198">
        <v>1</v>
      </c>
      <c r="L1134" s="290">
        <v>0</v>
      </c>
      <c r="M1134" s="289"/>
      <c r="N1134" s="291">
        <f t="shared" si="15"/>
        <v>0</v>
      </c>
      <c r="O1134" s="254"/>
      <c r="P1134" s="254"/>
      <c r="Q1134" s="254"/>
      <c r="R1134" s="35"/>
      <c r="T1134" s="168" t="s">
        <v>21</v>
      </c>
      <c r="U1134" s="42" t="s">
        <v>50</v>
      </c>
      <c r="V1134" s="34"/>
      <c r="W1134" s="169">
        <f t="shared" si="16"/>
        <v>0</v>
      </c>
      <c r="X1134" s="169">
        <v>2.4899999999999999E-2</v>
      </c>
      <c r="Y1134" s="169">
        <f t="shared" si="17"/>
        <v>2.4899999999999999E-2</v>
      </c>
      <c r="Z1134" s="169">
        <v>0</v>
      </c>
      <c r="AA1134" s="170">
        <f t="shared" si="18"/>
        <v>0</v>
      </c>
      <c r="AR1134" s="16" t="s">
        <v>384</v>
      </c>
      <c r="AT1134" s="16" t="s">
        <v>356</v>
      </c>
      <c r="AU1134" s="16" t="s">
        <v>112</v>
      </c>
      <c r="AY1134" s="16" t="s">
        <v>149</v>
      </c>
      <c r="BE1134" s="108">
        <f t="shared" si="19"/>
        <v>0</v>
      </c>
      <c r="BF1134" s="108">
        <f t="shared" si="20"/>
        <v>0</v>
      </c>
      <c r="BG1134" s="108">
        <f t="shared" si="21"/>
        <v>0</v>
      </c>
      <c r="BH1134" s="108">
        <f t="shared" si="22"/>
        <v>0</v>
      </c>
      <c r="BI1134" s="108">
        <f t="shared" si="23"/>
        <v>0</v>
      </c>
      <c r="BJ1134" s="16" t="s">
        <v>23</v>
      </c>
      <c r="BK1134" s="108">
        <f t="shared" si="24"/>
        <v>0</v>
      </c>
      <c r="BL1134" s="16" t="s">
        <v>294</v>
      </c>
      <c r="BM1134" s="16" t="s">
        <v>1594</v>
      </c>
    </row>
    <row r="1135" spans="2:65" s="1" customFormat="1" ht="44.25" customHeight="1" x14ac:dyDescent="0.3">
      <c r="B1135" s="33"/>
      <c r="C1135" s="164" t="s">
        <v>1595</v>
      </c>
      <c r="D1135" s="164" t="s">
        <v>150</v>
      </c>
      <c r="E1135" s="165" t="s">
        <v>1596</v>
      </c>
      <c r="F1135" s="253" t="s">
        <v>1597</v>
      </c>
      <c r="G1135" s="254"/>
      <c r="H1135" s="254"/>
      <c r="I1135" s="254"/>
      <c r="J1135" s="166" t="s">
        <v>306</v>
      </c>
      <c r="K1135" s="167">
        <v>1</v>
      </c>
      <c r="L1135" s="255">
        <v>0</v>
      </c>
      <c r="M1135" s="254"/>
      <c r="N1135" s="256">
        <f t="shared" si="15"/>
        <v>0</v>
      </c>
      <c r="O1135" s="254"/>
      <c r="P1135" s="254"/>
      <c r="Q1135" s="254"/>
      <c r="R1135" s="35"/>
      <c r="T1135" s="168" t="s">
        <v>21</v>
      </c>
      <c r="U1135" s="42" t="s">
        <v>50</v>
      </c>
      <c r="V1135" s="34"/>
      <c r="W1135" s="169">
        <f t="shared" si="16"/>
        <v>0</v>
      </c>
      <c r="X1135" s="169">
        <v>2.4000000000000001E-4</v>
      </c>
      <c r="Y1135" s="169">
        <f t="shared" si="17"/>
        <v>2.4000000000000001E-4</v>
      </c>
      <c r="Z1135" s="169">
        <v>0</v>
      </c>
      <c r="AA1135" s="170">
        <f t="shared" si="18"/>
        <v>0</v>
      </c>
      <c r="AR1135" s="16" t="s">
        <v>294</v>
      </c>
      <c r="AT1135" s="16" t="s">
        <v>150</v>
      </c>
      <c r="AU1135" s="16" t="s">
        <v>112</v>
      </c>
      <c r="AY1135" s="16" t="s">
        <v>149</v>
      </c>
      <c r="BE1135" s="108">
        <f t="shared" si="19"/>
        <v>0</v>
      </c>
      <c r="BF1135" s="108">
        <f t="shared" si="20"/>
        <v>0</v>
      </c>
      <c r="BG1135" s="108">
        <f t="shared" si="21"/>
        <v>0</v>
      </c>
      <c r="BH1135" s="108">
        <f t="shared" si="22"/>
        <v>0</v>
      </c>
      <c r="BI1135" s="108">
        <f t="shared" si="23"/>
        <v>0</v>
      </c>
      <c r="BJ1135" s="16" t="s">
        <v>23</v>
      </c>
      <c r="BK1135" s="108">
        <f t="shared" si="24"/>
        <v>0</v>
      </c>
      <c r="BL1135" s="16" t="s">
        <v>294</v>
      </c>
      <c r="BM1135" s="16" t="s">
        <v>1598</v>
      </c>
    </row>
    <row r="1136" spans="2:65" s="1" customFormat="1" ht="31.5" customHeight="1" x14ac:dyDescent="0.3">
      <c r="B1136" s="33"/>
      <c r="C1136" s="195" t="s">
        <v>1599</v>
      </c>
      <c r="D1136" s="195" t="s">
        <v>356</v>
      </c>
      <c r="E1136" s="196" t="s">
        <v>1600</v>
      </c>
      <c r="F1136" s="288" t="s">
        <v>1601</v>
      </c>
      <c r="G1136" s="289"/>
      <c r="H1136" s="289"/>
      <c r="I1136" s="289"/>
      <c r="J1136" s="197" t="s">
        <v>306</v>
      </c>
      <c r="K1136" s="198">
        <v>1</v>
      </c>
      <c r="L1136" s="290">
        <v>0</v>
      </c>
      <c r="M1136" s="289"/>
      <c r="N1136" s="291">
        <f t="shared" si="15"/>
        <v>0</v>
      </c>
      <c r="O1136" s="254"/>
      <c r="P1136" s="254"/>
      <c r="Q1136" s="254"/>
      <c r="R1136" s="35"/>
      <c r="T1136" s="168" t="s">
        <v>21</v>
      </c>
      <c r="U1136" s="42" t="s">
        <v>50</v>
      </c>
      <c r="V1136" s="34"/>
      <c r="W1136" s="169">
        <f t="shared" si="16"/>
        <v>0</v>
      </c>
      <c r="X1136" s="169">
        <v>2.4899999999999999E-2</v>
      </c>
      <c r="Y1136" s="169">
        <f t="shared" si="17"/>
        <v>2.4899999999999999E-2</v>
      </c>
      <c r="Z1136" s="169">
        <v>0</v>
      </c>
      <c r="AA1136" s="170">
        <f t="shared" si="18"/>
        <v>0</v>
      </c>
      <c r="AR1136" s="16" t="s">
        <v>384</v>
      </c>
      <c r="AT1136" s="16" t="s">
        <v>356</v>
      </c>
      <c r="AU1136" s="16" t="s">
        <v>112</v>
      </c>
      <c r="AY1136" s="16" t="s">
        <v>149</v>
      </c>
      <c r="BE1136" s="108">
        <f t="shared" si="19"/>
        <v>0</v>
      </c>
      <c r="BF1136" s="108">
        <f t="shared" si="20"/>
        <v>0</v>
      </c>
      <c r="BG1136" s="108">
        <f t="shared" si="21"/>
        <v>0</v>
      </c>
      <c r="BH1136" s="108">
        <f t="shared" si="22"/>
        <v>0</v>
      </c>
      <c r="BI1136" s="108">
        <f t="shared" si="23"/>
        <v>0</v>
      </c>
      <c r="BJ1136" s="16" t="s">
        <v>23</v>
      </c>
      <c r="BK1136" s="108">
        <f t="shared" si="24"/>
        <v>0</v>
      </c>
      <c r="BL1136" s="16" t="s">
        <v>294</v>
      </c>
      <c r="BM1136" s="16" t="s">
        <v>1602</v>
      </c>
    </row>
    <row r="1137" spans="2:65" s="1" customFormat="1" ht="31.5" customHeight="1" x14ac:dyDescent="0.3">
      <c r="B1137" s="33"/>
      <c r="C1137" s="164" t="s">
        <v>1603</v>
      </c>
      <c r="D1137" s="164" t="s">
        <v>150</v>
      </c>
      <c r="E1137" s="165" t="s">
        <v>1604</v>
      </c>
      <c r="F1137" s="253" t="s">
        <v>1605</v>
      </c>
      <c r="G1137" s="254"/>
      <c r="H1137" s="254"/>
      <c r="I1137" s="254"/>
      <c r="J1137" s="166" t="s">
        <v>306</v>
      </c>
      <c r="K1137" s="167">
        <v>26</v>
      </c>
      <c r="L1137" s="255">
        <v>0</v>
      </c>
      <c r="M1137" s="254"/>
      <c r="N1137" s="256">
        <f t="shared" si="15"/>
        <v>0</v>
      </c>
      <c r="O1137" s="254"/>
      <c r="P1137" s="254"/>
      <c r="Q1137" s="254"/>
      <c r="R1137" s="35"/>
      <c r="T1137" s="168" t="s">
        <v>21</v>
      </c>
      <c r="U1137" s="42" t="s">
        <v>50</v>
      </c>
      <c r="V1137" s="34"/>
      <c r="W1137" s="169">
        <f t="shared" si="16"/>
        <v>0</v>
      </c>
      <c r="X1137" s="169">
        <v>0</v>
      </c>
      <c r="Y1137" s="169">
        <f t="shared" si="17"/>
        <v>0</v>
      </c>
      <c r="Z1137" s="169">
        <v>0</v>
      </c>
      <c r="AA1137" s="170">
        <f t="shared" si="18"/>
        <v>0</v>
      </c>
      <c r="AR1137" s="16" t="s">
        <v>294</v>
      </c>
      <c r="AT1137" s="16" t="s">
        <v>150</v>
      </c>
      <c r="AU1137" s="16" t="s">
        <v>112</v>
      </c>
      <c r="AY1137" s="16" t="s">
        <v>149</v>
      </c>
      <c r="BE1137" s="108">
        <f t="shared" si="19"/>
        <v>0</v>
      </c>
      <c r="BF1137" s="108">
        <f t="shared" si="20"/>
        <v>0</v>
      </c>
      <c r="BG1137" s="108">
        <f t="shared" si="21"/>
        <v>0</v>
      </c>
      <c r="BH1137" s="108">
        <f t="shared" si="22"/>
        <v>0</v>
      </c>
      <c r="BI1137" s="108">
        <f t="shared" si="23"/>
        <v>0</v>
      </c>
      <c r="BJ1137" s="16" t="s">
        <v>23</v>
      </c>
      <c r="BK1137" s="108">
        <f t="shared" si="24"/>
        <v>0</v>
      </c>
      <c r="BL1137" s="16" t="s">
        <v>294</v>
      </c>
      <c r="BM1137" s="16" t="s">
        <v>1606</v>
      </c>
    </row>
    <row r="1138" spans="2:65" s="11" customFormat="1" ht="22.5" customHeight="1" x14ac:dyDescent="0.3">
      <c r="B1138" s="179"/>
      <c r="C1138" s="180"/>
      <c r="D1138" s="180"/>
      <c r="E1138" s="181" t="s">
        <v>21</v>
      </c>
      <c r="F1138" s="292" t="s">
        <v>1607</v>
      </c>
      <c r="G1138" s="282"/>
      <c r="H1138" s="282"/>
      <c r="I1138" s="282"/>
      <c r="J1138" s="180"/>
      <c r="K1138" s="182">
        <v>5</v>
      </c>
      <c r="L1138" s="180"/>
      <c r="M1138" s="180"/>
      <c r="N1138" s="180"/>
      <c r="O1138" s="180"/>
      <c r="P1138" s="180"/>
      <c r="Q1138" s="180"/>
      <c r="R1138" s="183"/>
      <c r="T1138" s="184"/>
      <c r="U1138" s="180"/>
      <c r="V1138" s="180"/>
      <c r="W1138" s="180"/>
      <c r="X1138" s="180"/>
      <c r="Y1138" s="180"/>
      <c r="Z1138" s="180"/>
      <c r="AA1138" s="185"/>
      <c r="AT1138" s="186" t="s">
        <v>204</v>
      </c>
      <c r="AU1138" s="186" t="s">
        <v>112</v>
      </c>
      <c r="AV1138" s="11" t="s">
        <v>112</v>
      </c>
      <c r="AW1138" s="11" t="s">
        <v>42</v>
      </c>
      <c r="AX1138" s="11" t="s">
        <v>85</v>
      </c>
      <c r="AY1138" s="186" t="s">
        <v>149</v>
      </c>
    </row>
    <row r="1139" spans="2:65" s="11" customFormat="1" ht="22.5" customHeight="1" x14ac:dyDescent="0.3">
      <c r="B1139" s="179"/>
      <c r="C1139" s="180"/>
      <c r="D1139" s="180"/>
      <c r="E1139" s="181" t="s">
        <v>21</v>
      </c>
      <c r="F1139" s="281" t="s">
        <v>251</v>
      </c>
      <c r="G1139" s="282"/>
      <c r="H1139" s="282"/>
      <c r="I1139" s="282"/>
      <c r="J1139" s="180"/>
      <c r="K1139" s="182">
        <v>11</v>
      </c>
      <c r="L1139" s="180"/>
      <c r="M1139" s="180"/>
      <c r="N1139" s="180"/>
      <c r="O1139" s="180"/>
      <c r="P1139" s="180"/>
      <c r="Q1139" s="180"/>
      <c r="R1139" s="183"/>
      <c r="T1139" s="184"/>
      <c r="U1139" s="180"/>
      <c r="V1139" s="180"/>
      <c r="W1139" s="180"/>
      <c r="X1139" s="180"/>
      <c r="Y1139" s="180"/>
      <c r="Z1139" s="180"/>
      <c r="AA1139" s="185"/>
      <c r="AT1139" s="186" t="s">
        <v>204</v>
      </c>
      <c r="AU1139" s="186" t="s">
        <v>112</v>
      </c>
      <c r="AV1139" s="11" t="s">
        <v>112</v>
      </c>
      <c r="AW1139" s="11" t="s">
        <v>42</v>
      </c>
      <c r="AX1139" s="11" t="s">
        <v>85</v>
      </c>
      <c r="AY1139" s="186" t="s">
        <v>149</v>
      </c>
    </row>
    <row r="1140" spans="2:65" s="11" customFormat="1" ht="22.5" customHeight="1" x14ac:dyDescent="0.3">
      <c r="B1140" s="179"/>
      <c r="C1140" s="180"/>
      <c r="D1140" s="180"/>
      <c r="E1140" s="181" t="s">
        <v>21</v>
      </c>
      <c r="F1140" s="281" t="s">
        <v>1608</v>
      </c>
      <c r="G1140" s="282"/>
      <c r="H1140" s="282"/>
      <c r="I1140" s="282"/>
      <c r="J1140" s="180"/>
      <c r="K1140" s="182">
        <v>10</v>
      </c>
      <c r="L1140" s="180"/>
      <c r="M1140" s="180"/>
      <c r="N1140" s="180"/>
      <c r="O1140" s="180"/>
      <c r="P1140" s="180"/>
      <c r="Q1140" s="180"/>
      <c r="R1140" s="183"/>
      <c r="T1140" s="184"/>
      <c r="U1140" s="180"/>
      <c r="V1140" s="180"/>
      <c r="W1140" s="180"/>
      <c r="X1140" s="180"/>
      <c r="Y1140" s="180"/>
      <c r="Z1140" s="180"/>
      <c r="AA1140" s="185"/>
      <c r="AT1140" s="186" t="s">
        <v>204</v>
      </c>
      <c r="AU1140" s="186" t="s">
        <v>112</v>
      </c>
      <c r="AV1140" s="11" t="s">
        <v>112</v>
      </c>
      <c r="AW1140" s="11" t="s">
        <v>42</v>
      </c>
      <c r="AX1140" s="11" t="s">
        <v>85</v>
      </c>
      <c r="AY1140" s="186" t="s">
        <v>149</v>
      </c>
    </row>
    <row r="1141" spans="2:65" s="12" customFormat="1" ht="22.5" customHeight="1" x14ac:dyDescent="0.3">
      <c r="B1141" s="187"/>
      <c r="C1141" s="188"/>
      <c r="D1141" s="188"/>
      <c r="E1141" s="189" t="s">
        <v>21</v>
      </c>
      <c r="F1141" s="285" t="s">
        <v>211</v>
      </c>
      <c r="G1141" s="286"/>
      <c r="H1141" s="286"/>
      <c r="I1141" s="286"/>
      <c r="J1141" s="188"/>
      <c r="K1141" s="190">
        <v>26</v>
      </c>
      <c r="L1141" s="188"/>
      <c r="M1141" s="188"/>
      <c r="N1141" s="188"/>
      <c r="O1141" s="188"/>
      <c r="P1141" s="188"/>
      <c r="Q1141" s="188"/>
      <c r="R1141" s="191"/>
      <c r="T1141" s="192"/>
      <c r="U1141" s="188"/>
      <c r="V1141" s="188"/>
      <c r="W1141" s="188"/>
      <c r="X1141" s="188"/>
      <c r="Y1141" s="188"/>
      <c r="Z1141" s="188"/>
      <c r="AA1141" s="193"/>
      <c r="AT1141" s="194" t="s">
        <v>204</v>
      </c>
      <c r="AU1141" s="194" t="s">
        <v>112</v>
      </c>
      <c r="AV1141" s="12" t="s">
        <v>197</v>
      </c>
      <c r="AW1141" s="12" t="s">
        <v>42</v>
      </c>
      <c r="AX1141" s="12" t="s">
        <v>23</v>
      </c>
      <c r="AY1141" s="194" t="s">
        <v>149</v>
      </c>
    </row>
    <row r="1142" spans="2:65" s="1" customFormat="1" ht="31.5" customHeight="1" x14ac:dyDescent="0.3">
      <c r="B1142" s="33"/>
      <c r="C1142" s="164" t="s">
        <v>1609</v>
      </c>
      <c r="D1142" s="164" t="s">
        <v>150</v>
      </c>
      <c r="E1142" s="165" t="s">
        <v>1610</v>
      </c>
      <c r="F1142" s="253" t="s">
        <v>1611</v>
      </c>
      <c r="G1142" s="254"/>
      <c r="H1142" s="254"/>
      <c r="I1142" s="254"/>
      <c r="J1142" s="166" t="s">
        <v>306</v>
      </c>
      <c r="K1142" s="167">
        <v>4</v>
      </c>
      <c r="L1142" s="255">
        <v>0</v>
      </c>
      <c r="M1142" s="254"/>
      <c r="N1142" s="256">
        <f>ROUND(L1142*K1142,2)</f>
        <v>0</v>
      </c>
      <c r="O1142" s="254"/>
      <c r="P1142" s="254"/>
      <c r="Q1142" s="254"/>
      <c r="R1142" s="35"/>
      <c r="T1142" s="168" t="s">
        <v>21</v>
      </c>
      <c r="U1142" s="42" t="s">
        <v>50</v>
      </c>
      <c r="V1142" s="34"/>
      <c r="W1142" s="169">
        <f>V1142*K1142</f>
        <v>0</v>
      </c>
      <c r="X1142" s="169">
        <v>0</v>
      </c>
      <c r="Y1142" s="169">
        <f>X1142*K1142</f>
        <v>0</v>
      </c>
      <c r="Z1142" s="169">
        <v>0</v>
      </c>
      <c r="AA1142" s="170">
        <f>Z1142*K1142</f>
        <v>0</v>
      </c>
      <c r="AR1142" s="16" t="s">
        <v>294</v>
      </c>
      <c r="AT1142" s="16" t="s">
        <v>150</v>
      </c>
      <c r="AU1142" s="16" t="s">
        <v>112</v>
      </c>
      <c r="AY1142" s="16" t="s">
        <v>149</v>
      </c>
      <c r="BE1142" s="108">
        <f>IF(U1142="základní",N1142,0)</f>
        <v>0</v>
      </c>
      <c r="BF1142" s="108">
        <f>IF(U1142="snížená",N1142,0)</f>
        <v>0</v>
      </c>
      <c r="BG1142" s="108">
        <f>IF(U1142="zákl. přenesená",N1142,0)</f>
        <v>0</v>
      </c>
      <c r="BH1142" s="108">
        <f>IF(U1142="sníž. přenesená",N1142,0)</f>
        <v>0</v>
      </c>
      <c r="BI1142" s="108">
        <f>IF(U1142="nulová",N1142,0)</f>
        <v>0</v>
      </c>
      <c r="BJ1142" s="16" t="s">
        <v>23</v>
      </c>
      <c r="BK1142" s="108">
        <f>ROUND(L1142*K1142,2)</f>
        <v>0</v>
      </c>
      <c r="BL1142" s="16" t="s">
        <v>294</v>
      </c>
      <c r="BM1142" s="16" t="s">
        <v>1612</v>
      </c>
    </row>
    <row r="1143" spans="2:65" s="11" customFormat="1" ht="22.5" customHeight="1" x14ac:dyDescent="0.3">
      <c r="B1143" s="179"/>
      <c r="C1143" s="180"/>
      <c r="D1143" s="180"/>
      <c r="E1143" s="181" t="s">
        <v>21</v>
      </c>
      <c r="F1143" s="292" t="s">
        <v>1613</v>
      </c>
      <c r="G1143" s="282"/>
      <c r="H1143" s="282"/>
      <c r="I1143" s="282"/>
      <c r="J1143" s="180"/>
      <c r="K1143" s="182">
        <v>4</v>
      </c>
      <c r="L1143" s="180"/>
      <c r="M1143" s="180"/>
      <c r="N1143" s="180"/>
      <c r="O1143" s="180"/>
      <c r="P1143" s="180"/>
      <c r="Q1143" s="180"/>
      <c r="R1143" s="183"/>
      <c r="T1143" s="184"/>
      <c r="U1143" s="180"/>
      <c r="V1143" s="180"/>
      <c r="W1143" s="180"/>
      <c r="X1143" s="180"/>
      <c r="Y1143" s="180"/>
      <c r="Z1143" s="180"/>
      <c r="AA1143" s="185"/>
      <c r="AT1143" s="186" t="s">
        <v>204</v>
      </c>
      <c r="AU1143" s="186" t="s">
        <v>112</v>
      </c>
      <c r="AV1143" s="11" t="s">
        <v>112</v>
      </c>
      <c r="AW1143" s="11" t="s">
        <v>42</v>
      </c>
      <c r="AX1143" s="11" t="s">
        <v>85</v>
      </c>
      <c r="AY1143" s="186" t="s">
        <v>149</v>
      </c>
    </row>
    <row r="1144" spans="2:65" s="12" customFormat="1" ht="22.5" customHeight="1" x14ac:dyDescent="0.3">
      <c r="B1144" s="187"/>
      <c r="C1144" s="188"/>
      <c r="D1144" s="188"/>
      <c r="E1144" s="189" t="s">
        <v>21</v>
      </c>
      <c r="F1144" s="285" t="s">
        <v>211</v>
      </c>
      <c r="G1144" s="286"/>
      <c r="H1144" s="286"/>
      <c r="I1144" s="286"/>
      <c r="J1144" s="188"/>
      <c r="K1144" s="190">
        <v>4</v>
      </c>
      <c r="L1144" s="188"/>
      <c r="M1144" s="188"/>
      <c r="N1144" s="188"/>
      <c r="O1144" s="188"/>
      <c r="P1144" s="188"/>
      <c r="Q1144" s="188"/>
      <c r="R1144" s="191"/>
      <c r="T1144" s="192"/>
      <c r="U1144" s="188"/>
      <c r="V1144" s="188"/>
      <c r="W1144" s="188"/>
      <c r="X1144" s="188"/>
      <c r="Y1144" s="188"/>
      <c r="Z1144" s="188"/>
      <c r="AA1144" s="193"/>
      <c r="AT1144" s="194" t="s">
        <v>204</v>
      </c>
      <c r="AU1144" s="194" t="s">
        <v>112</v>
      </c>
      <c r="AV1144" s="12" t="s">
        <v>197</v>
      </c>
      <c r="AW1144" s="12" t="s">
        <v>42</v>
      </c>
      <c r="AX1144" s="12" t="s">
        <v>23</v>
      </c>
      <c r="AY1144" s="194" t="s">
        <v>149</v>
      </c>
    </row>
    <row r="1145" spans="2:65" s="1" customFormat="1" ht="31.5" customHeight="1" x14ac:dyDescent="0.3">
      <c r="B1145" s="33"/>
      <c r="C1145" s="195" t="s">
        <v>1614</v>
      </c>
      <c r="D1145" s="195" t="s">
        <v>356</v>
      </c>
      <c r="E1145" s="196" t="s">
        <v>1615</v>
      </c>
      <c r="F1145" s="288" t="s">
        <v>1616</v>
      </c>
      <c r="G1145" s="289"/>
      <c r="H1145" s="289"/>
      <c r="I1145" s="289"/>
      <c r="J1145" s="197" t="s">
        <v>306</v>
      </c>
      <c r="K1145" s="198">
        <v>3</v>
      </c>
      <c r="L1145" s="290">
        <v>0</v>
      </c>
      <c r="M1145" s="289"/>
      <c r="N1145" s="291">
        <f t="shared" ref="N1145:N1166" si="25">ROUND(L1145*K1145,2)</f>
        <v>0</v>
      </c>
      <c r="O1145" s="254"/>
      <c r="P1145" s="254"/>
      <c r="Q1145" s="254"/>
      <c r="R1145" s="35"/>
      <c r="T1145" s="168" t="s">
        <v>21</v>
      </c>
      <c r="U1145" s="42" t="s">
        <v>50</v>
      </c>
      <c r="V1145" s="34"/>
      <c r="W1145" s="169">
        <f t="shared" ref="W1145:W1166" si="26">V1145*K1145</f>
        <v>0</v>
      </c>
      <c r="X1145" s="169">
        <v>1.2999999999999999E-2</v>
      </c>
      <c r="Y1145" s="169">
        <f t="shared" ref="Y1145:Y1166" si="27">X1145*K1145</f>
        <v>3.9E-2</v>
      </c>
      <c r="Z1145" s="169">
        <v>0</v>
      </c>
      <c r="AA1145" s="170">
        <f t="shared" ref="AA1145:AA1166" si="28">Z1145*K1145</f>
        <v>0</v>
      </c>
      <c r="AR1145" s="16" t="s">
        <v>384</v>
      </c>
      <c r="AT1145" s="16" t="s">
        <v>356</v>
      </c>
      <c r="AU1145" s="16" t="s">
        <v>112</v>
      </c>
      <c r="AY1145" s="16" t="s">
        <v>149</v>
      </c>
      <c r="BE1145" s="108">
        <f t="shared" ref="BE1145:BE1166" si="29">IF(U1145="základní",N1145,0)</f>
        <v>0</v>
      </c>
      <c r="BF1145" s="108">
        <f t="shared" ref="BF1145:BF1166" si="30">IF(U1145="snížená",N1145,0)</f>
        <v>0</v>
      </c>
      <c r="BG1145" s="108">
        <f t="shared" ref="BG1145:BG1166" si="31">IF(U1145="zákl. přenesená",N1145,0)</f>
        <v>0</v>
      </c>
      <c r="BH1145" s="108">
        <f t="shared" ref="BH1145:BH1166" si="32">IF(U1145="sníž. přenesená",N1145,0)</f>
        <v>0</v>
      </c>
      <c r="BI1145" s="108">
        <f t="shared" ref="BI1145:BI1166" si="33">IF(U1145="nulová",N1145,0)</f>
        <v>0</v>
      </c>
      <c r="BJ1145" s="16" t="s">
        <v>23</v>
      </c>
      <c r="BK1145" s="108">
        <f t="shared" ref="BK1145:BK1166" si="34">ROUND(L1145*K1145,2)</f>
        <v>0</v>
      </c>
      <c r="BL1145" s="16" t="s">
        <v>294</v>
      </c>
      <c r="BM1145" s="16" t="s">
        <v>1617</v>
      </c>
    </row>
    <row r="1146" spans="2:65" s="1" customFormat="1" ht="31.5" customHeight="1" x14ac:dyDescent="0.3">
      <c r="B1146" s="33"/>
      <c r="C1146" s="195" t="s">
        <v>949</v>
      </c>
      <c r="D1146" s="195" t="s">
        <v>356</v>
      </c>
      <c r="E1146" s="196" t="s">
        <v>1618</v>
      </c>
      <c r="F1146" s="288" t="s">
        <v>1619</v>
      </c>
      <c r="G1146" s="289"/>
      <c r="H1146" s="289"/>
      <c r="I1146" s="289"/>
      <c r="J1146" s="197" t="s">
        <v>306</v>
      </c>
      <c r="K1146" s="198">
        <v>9</v>
      </c>
      <c r="L1146" s="290">
        <v>0</v>
      </c>
      <c r="M1146" s="289"/>
      <c r="N1146" s="291">
        <f t="shared" si="25"/>
        <v>0</v>
      </c>
      <c r="O1146" s="254"/>
      <c r="P1146" s="254"/>
      <c r="Q1146" s="254"/>
      <c r="R1146" s="35"/>
      <c r="T1146" s="168" t="s">
        <v>21</v>
      </c>
      <c r="U1146" s="42" t="s">
        <v>50</v>
      </c>
      <c r="V1146" s="34"/>
      <c r="W1146" s="169">
        <f t="shared" si="26"/>
        <v>0</v>
      </c>
      <c r="X1146" s="169">
        <v>1.4E-2</v>
      </c>
      <c r="Y1146" s="169">
        <f t="shared" si="27"/>
        <v>0.126</v>
      </c>
      <c r="Z1146" s="169">
        <v>0</v>
      </c>
      <c r="AA1146" s="170">
        <f t="shared" si="28"/>
        <v>0</v>
      </c>
      <c r="AR1146" s="16" t="s">
        <v>384</v>
      </c>
      <c r="AT1146" s="16" t="s">
        <v>356</v>
      </c>
      <c r="AU1146" s="16" t="s">
        <v>112</v>
      </c>
      <c r="AY1146" s="16" t="s">
        <v>149</v>
      </c>
      <c r="BE1146" s="108">
        <f t="shared" si="29"/>
        <v>0</v>
      </c>
      <c r="BF1146" s="108">
        <f t="shared" si="30"/>
        <v>0</v>
      </c>
      <c r="BG1146" s="108">
        <f t="shared" si="31"/>
        <v>0</v>
      </c>
      <c r="BH1146" s="108">
        <f t="shared" si="32"/>
        <v>0</v>
      </c>
      <c r="BI1146" s="108">
        <f t="shared" si="33"/>
        <v>0</v>
      </c>
      <c r="BJ1146" s="16" t="s">
        <v>23</v>
      </c>
      <c r="BK1146" s="108">
        <f t="shared" si="34"/>
        <v>0</v>
      </c>
      <c r="BL1146" s="16" t="s">
        <v>294</v>
      </c>
      <c r="BM1146" s="16" t="s">
        <v>1620</v>
      </c>
    </row>
    <row r="1147" spans="2:65" s="1" customFormat="1" ht="31.5" customHeight="1" x14ac:dyDescent="0.3">
      <c r="B1147" s="33"/>
      <c r="C1147" s="195" t="s">
        <v>1621</v>
      </c>
      <c r="D1147" s="195" t="s">
        <v>356</v>
      </c>
      <c r="E1147" s="196" t="s">
        <v>1622</v>
      </c>
      <c r="F1147" s="288" t="s">
        <v>1623</v>
      </c>
      <c r="G1147" s="289"/>
      <c r="H1147" s="289"/>
      <c r="I1147" s="289"/>
      <c r="J1147" s="197" t="s">
        <v>306</v>
      </c>
      <c r="K1147" s="198">
        <v>13</v>
      </c>
      <c r="L1147" s="290">
        <v>0</v>
      </c>
      <c r="M1147" s="289"/>
      <c r="N1147" s="291">
        <f t="shared" si="25"/>
        <v>0</v>
      </c>
      <c r="O1147" s="254"/>
      <c r="P1147" s="254"/>
      <c r="Q1147" s="254"/>
      <c r="R1147" s="35"/>
      <c r="T1147" s="168" t="s">
        <v>21</v>
      </c>
      <c r="U1147" s="42" t="s">
        <v>50</v>
      </c>
      <c r="V1147" s="34"/>
      <c r="W1147" s="169">
        <f t="shared" si="26"/>
        <v>0</v>
      </c>
      <c r="X1147" s="169">
        <v>1.6E-2</v>
      </c>
      <c r="Y1147" s="169">
        <f t="shared" si="27"/>
        <v>0.20800000000000002</v>
      </c>
      <c r="Z1147" s="169">
        <v>0</v>
      </c>
      <c r="AA1147" s="170">
        <f t="shared" si="28"/>
        <v>0</v>
      </c>
      <c r="AR1147" s="16" t="s">
        <v>384</v>
      </c>
      <c r="AT1147" s="16" t="s">
        <v>356</v>
      </c>
      <c r="AU1147" s="16" t="s">
        <v>112</v>
      </c>
      <c r="AY1147" s="16" t="s">
        <v>149</v>
      </c>
      <c r="BE1147" s="108">
        <f t="shared" si="29"/>
        <v>0</v>
      </c>
      <c r="BF1147" s="108">
        <f t="shared" si="30"/>
        <v>0</v>
      </c>
      <c r="BG1147" s="108">
        <f t="shared" si="31"/>
        <v>0</v>
      </c>
      <c r="BH1147" s="108">
        <f t="shared" si="32"/>
        <v>0</v>
      </c>
      <c r="BI1147" s="108">
        <f t="shared" si="33"/>
        <v>0</v>
      </c>
      <c r="BJ1147" s="16" t="s">
        <v>23</v>
      </c>
      <c r="BK1147" s="108">
        <f t="shared" si="34"/>
        <v>0</v>
      </c>
      <c r="BL1147" s="16" t="s">
        <v>294</v>
      </c>
      <c r="BM1147" s="16" t="s">
        <v>1624</v>
      </c>
    </row>
    <row r="1148" spans="2:65" s="1" customFormat="1" ht="31.5" customHeight="1" x14ac:dyDescent="0.3">
      <c r="B1148" s="33"/>
      <c r="C1148" s="195" t="s">
        <v>1625</v>
      </c>
      <c r="D1148" s="195" t="s">
        <v>356</v>
      </c>
      <c r="E1148" s="196" t="s">
        <v>1626</v>
      </c>
      <c r="F1148" s="288" t="s">
        <v>1627</v>
      </c>
      <c r="G1148" s="289"/>
      <c r="H1148" s="289"/>
      <c r="I1148" s="289"/>
      <c r="J1148" s="197" t="s">
        <v>306</v>
      </c>
      <c r="K1148" s="198">
        <v>1</v>
      </c>
      <c r="L1148" s="290">
        <v>0</v>
      </c>
      <c r="M1148" s="289"/>
      <c r="N1148" s="291">
        <f t="shared" si="25"/>
        <v>0</v>
      </c>
      <c r="O1148" s="254"/>
      <c r="P1148" s="254"/>
      <c r="Q1148" s="254"/>
      <c r="R1148" s="35"/>
      <c r="T1148" s="168" t="s">
        <v>21</v>
      </c>
      <c r="U1148" s="42" t="s">
        <v>50</v>
      </c>
      <c r="V1148" s="34"/>
      <c r="W1148" s="169">
        <f t="shared" si="26"/>
        <v>0</v>
      </c>
      <c r="X1148" s="169">
        <v>1.9E-2</v>
      </c>
      <c r="Y1148" s="169">
        <f t="shared" si="27"/>
        <v>1.9E-2</v>
      </c>
      <c r="Z1148" s="169">
        <v>0</v>
      </c>
      <c r="AA1148" s="170">
        <f t="shared" si="28"/>
        <v>0</v>
      </c>
      <c r="AR1148" s="16" t="s">
        <v>384</v>
      </c>
      <c r="AT1148" s="16" t="s">
        <v>356</v>
      </c>
      <c r="AU1148" s="16" t="s">
        <v>112</v>
      </c>
      <c r="AY1148" s="16" t="s">
        <v>149</v>
      </c>
      <c r="BE1148" s="108">
        <f t="shared" si="29"/>
        <v>0</v>
      </c>
      <c r="BF1148" s="108">
        <f t="shared" si="30"/>
        <v>0</v>
      </c>
      <c r="BG1148" s="108">
        <f t="shared" si="31"/>
        <v>0</v>
      </c>
      <c r="BH1148" s="108">
        <f t="shared" si="32"/>
        <v>0</v>
      </c>
      <c r="BI1148" s="108">
        <f t="shared" si="33"/>
        <v>0</v>
      </c>
      <c r="BJ1148" s="16" t="s">
        <v>23</v>
      </c>
      <c r="BK1148" s="108">
        <f t="shared" si="34"/>
        <v>0</v>
      </c>
      <c r="BL1148" s="16" t="s">
        <v>294</v>
      </c>
      <c r="BM1148" s="16" t="s">
        <v>1628</v>
      </c>
    </row>
    <row r="1149" spans="2:65" s="1" customFormat="1" ht="31.5" customHeight="1" x14ac:dyDescent="0.3">
      <c r="B1149" s="33"/>
      <c r="C1149" s="195" t="s">
        <v>1629</v>
      </c>
      <c r="D1149" s="195" t="s">
        <v>356</v>
      </c>
      <c r="E1149" s="196" t="s">
        <v>1630</v>
      </c>
      <c r="F1149" s="288" t="s">
        <v>1631</v>
      </c>
      <c r="G1149" s="289"/>
      <c r="H1149" s="289"/>
      <c r="I1149" s="289"/>
      <c r="J1149" s="197" t="s">
        <v>306</v>
      </c>
      <c r="K1149" s="198">
        <v>1</v>
      </c>
      <c r="L1149" s="290">
        <v>0</v>
      </c>
      <c r="M1149" s="289"/>
      <c r="N1149" s="291">
        <f t="shared" si="25"/>
        <v>0</v>
      </c>
      <c r="O1149" s="254"/>
      <c r="P1149" s="254"/>
      <c r="Q1149" s="254"/>
      <c r="R1149" s="35"/>
      <c r="T1149" s="168" t="s">
        <v>21</v>
      </c>
      <c r="U1149" s="42" t="s">
        <v>50</v>
      </c>
      <c r="V1149" s="34"/>
      <c r="W1149" s="169">
        <f t="shared" si="26"/>
        <v>0</v>
      </c>
      <c r="X1149" s="169">
        <v>3.2000000000000001E-2</v>
      </c>
      <c r="Y1149" s="169">
        <f t="shared" si="27"/>
        <v>3.2000000000000001E-2</v>
      </c>
      <c r="Z1149" s="169">
        <v>0</v>
      </c>
      <c r="AA1149" s="170">
        <f t="shared" si="28"/>
        <v>0</v>
      </c>
      <c r="AR1149" s="16" t="s">
        <v>384</v>
      </c>
      <c r="AT1149" s="16" t="s">
        <v>356</v>
      </c>
      <c r="AU1149" s="16" t="s">
        <v>112</v>
      </c>
      <c r="AY1149" s="16" t="s">
        <v>149</v>
      </c>
      <c r="BE1149" s="108">
        <f t="shared" si="29"/>
        <v>0</v>
      </c>
      <c r="BF1149" s="108">
        <f t="shared" si="30"/>
        <v>0</v>
      </c>
      <c r="BG1149" s="108">
        <f t="shared" si="31"/>
        <v>0</v>
      </c>
      <c r="BH1149" s="108">
        <f t="shared" si="32"/>
        <v>0</v>
      </c>
      <c r="BI1149" s="108">
        <f t="shared" si="33"/>
        <v>0</v>
      </c>
      <c r="BJ1149" s="16" t="s">
        <v>23</v>
      </c>
      <c r="BK1149" s="108">
        <f t="shared" si="34"/>
        <v>0</v>
      </c>
      <c r="BL1149" s="16" t="s">
        <v>294</v>
      </c>
      <c r="BM1149" s="16" t="s">
        <v>1632</v>
      </c>
    </row>
    <row r="1150" spans="2:65" s="1" customFormat="1" ht="22.5" customHeight="1" x14ac:dyDescent="0.3">
      <c r="B1150" s="33"/>
      <c r="C1150" s="195" t="s">
        <v>1633</v>
      </c>
      <c r="D1150" s="195" t="s">
        <v>356</v>
      </c>
      <c r="E1150" s="196" t="s">
        <v>1634</v>
      </c>
      <c r="F1150" s="288" t="s">
        <v>1635</v>
      </c>
      <c r="G1150" s="289"/>
      <c r="H1150" s="289"/>
      <c r="I1150" s="289"/>
      <c r="J1150" s="197" t="s">
        <v>306</v>
      </c>
      <c r="K1150" s="198">
        <v>2</v>
      </c>
      <c r="L1150" s="290">
        <v>0</v>
      </c>
      <c r="M1150" s="289"/>
      <c r="N1150" s="291">
        <f t="shared" si="25"/>
        <v>0</v>
      </c>
      <c r="O1150" s="254"/>
      <c r="P1150" s="254"/>
      <c r="Q1150" s="254"/>
      <c r="R1150" s="35"/>
      <c r="T1150" s="168" t="s">
        <v>21</v>
      </c>
      <c r="U1150" s="42" t="s">
        <v>50</v>
      </c>
      <c r="V1150" s="34"/>
      <c r="W1150" s="169">
        <f t="shared" si="26"/>
        <v>0</v>
      </c>
      <c r="X1150" s="169">
        <v>2.9999999999999997E-4</v>
      </c>
      <c r="Y1150" s="169">
        <f t="shared" si="27"/>
        <v>5.9999999999999995E-4</v>
      </c>
      <c r="Z1150" s="169">
        <v>0</v>
      </c>
      <c r="AA1150" s="170">
        <f t="shared" si="28"/>
        <v>0</v>
      </c>
      <c r="AR1150" s="16" t="s">
        <v>384</v>
      </c>
      <c r="AT1150" s="16" t="s">
        <v>356</v>
      </c>
      <c r="AU1150" s="16" t="s">
        <v>112</v>
      </c>
      <c r="AY1150" s="16" t="s">
        <v>149</v>
      </c>
      <c r="BE1150" s="108">
        <f t="shared" si="29"/>
        <v>0</v>
      </c>
      <c r="BF1150" s="108">
        <f t="shared" si="30"/>
        <v>0</v>
      </c>
      <c r="BG1150" s="108">
        <f t="shared" si="31"/>
        <v>0</v>
      </c>
      <c r="BH1150" s="108">
        <f t="shared" si="32"/>
        <v>0</v>
      </c>
      <c r="BI1150" s="108">
        <f t="shared" si="33"/>
        <v>0</v>
      </c>
      <c r="BJ1150" s="16" t="s">
        <v>23</v>
      </c>
      <c r="BK1150" s="108">
        <f t="shared" si="34"/>
        <v>0</v>
      </c>
      <c r="BL1150" s="16" t="s">
        <v>294</v>
      </c>
      <c r="BM1150" s="16" t="s">
        <v>1636</v>
      </c>
    </row>
    <row r="1151" spans="2:65" s="1" customFormat="1" ht="31.5" customHeight="1" x14ac:dyDescent="0.3">
      <c r="B1151" s="33"/>
      <c r="C1151" s="164" t="s">
        <v>1637</v>
      </c>
      <c r="D1151" s="164" t="s">
        <v>150</v>
      </c>
      <c r="E1151" s="165" t="s">
        <v>1638</v>
      </c>
      <c r="F1151" s="253" t="s">
        <v>1639</v>
      </c>
      <c r="G1151" s="254"/>
      <c r="H1151" s="254"/>
      <c r="I1151" s="254"/>
      <c r="J1151" s="166" t="s">
        <v>306</v>
      </c>
      <c r="K1151" s="167">
        <v>10</v>
      </c>
      <c r="L1151" s="255">
        <v>0</v>
      </c>
      <c r="M1151" s="254"/>
      <c r="N1151" s="256">
        <f t="shared" si="25"/>
        <v>0</v>
      </c>
      <c r="O1151" s="254"/>
      <c r="P1151" s="254"/>
      <c r="Q1151" s="254"/>
      <c r="R1151" s="35"/>
      <c r="T1151" s="168" t="s">
        <v>21</v>
      </c>
      <c r="U1151" s="42" t="s">
        <v>50</v>
      </c>
      <c r="V1151" s="34"/>
      <c r="W1151" s="169">
        <f t="shared" si="26"/>
        <v>0</v>
      </c>
      <c r="X1151" s="169">
        <v>0</v>
      </c>
      <c r="Y1151" s="169">
        <f t="shared" si="27"/>
        <v>0</v>
      </c>
      <c r="Z1151" s="169">
        <v>0</v>
      </c>
      <c r="AA1151" s="170">
        <f t="shared" si="28"/>
        <v>0</v>
      </c>
      <c r="AR1151" s="16" t="s">
        <v>294</v>
      </c>
      <c r="AT1151" s="16" t="s">
        <v>150</v>
      </c>
      <c r="AU1151" s="16" t="s">
        <v>112</v>
      </c>
      <c r="AY1151" s="16" t="s">
        <v>149</v>
      </c>
      <c r="BE1151" s="108">
        <f t="shared" si="29"/>
        <v>0</v>
      </c>
      <c r="BF1151" s="108">
        <f t="shared" si="30"/>
        <v>0</v>
      </c>
      <c r="BG1151" s="108">
        <f t="shared" si="31"/>
        <v>0</v>
      </c>
      <c r="BH1151" s="108">
        <f t="shared" si="32"/>
        <v>0</v>
      </c>
      <c r="BI1151" s="108">
        <f t="shared" si="33"/>
        <v>0</v>
      </c>
      <c r="BJ1151" s="16" t="s">
        <v>23</v>
      </c>
      <c r="BK1151" s="108">
        <f t="shared" si="34"/>
        <v>0</v>
      </c>
      <c r="BL1151" s="16" t="s">
        <v>294</v>
      </c>
      <c r="BM1151" s="16" t="s">
        <v>1640</v>
      </c>
    </row>
    <row r="1152" spans="2:65" s="1" customFormat="1" ht="31.5" customHeight="1" x14ac:dyDescent="0.3">
      <c r="B1152" s="33"/>
      <c r="C1152" s="195" t="s">
        <v>1641</v>
      </c>
      <c r="D1152" s="195" t="s">
        <v>356</v>
      </c>
      <c r="E1152" s="196" t="s">
        <v>1642</v>
      </c>
      <c r="F1152" s="288" t="s">
        <v>1643</v>
      </c>
      <c r="G1152" s="289"/>
      <c r="H1152" s="289"/>
      <c r="I1152" s="289"/>
      <c r="J1152" s="197" t="s">
        <v>306</v>
      </c>
      <c r="K1152" s="198">
        <v>1</v>
      </c>
      <c r="L1152" s="290">
        <v>0</v>
      </c>
      <c r="M1152" s="289"/>
      <c r="N1152" s="291">
        <f t="shared" si="25"/>
        <v>0</v>
      </c>
      <c r="O1152" s="254"/>
      <c r="P1152" s="254"/>
      <c r="Q1152" s="254"/>
      <c r="R1152" s="35"/>
      <c r="T1152" s="168" t="s">
        <v>21</v>
      </c>
      <c r="U1152" s="42" t="s">
        <v>50</v>
      </c>
      <c r="V1152" s="34"/>
      <c r="W1152" s="169">
        <f t="shared" si="26"/>
        <v>0</v>
      </c>
      <c r="X1152" s="169">
        <v>2.9000000000000001E-2</v>
      </c>
      <c r="Y1152" s="169">
        <f t="shared" si="27"/>
        <v>2.9000000000000001E-2</v>
      </c>
      <c r="Z1152" s="169">
        <v>0</v>
      </c>
      <c r="AA1152" s="170">
        <f t="shared" si="28"/>
        <v>0</v>
      </c>
      <c r="AR1152" s="16" t="s">
        <v>384</v>
      </c>
      <c r="AT1152" s="16" t="s">
        <v>356</v>
      </c>
      <c r="AU1152" s="16" t="s">
        <v>112</v>
      </c>
      <c r="AY1152" s="16" t="s">
        <v>149</v>
      </c>
      <c r="BE1152" s="108">
        <f t="shared" si="29"/>
        <v>0</v>
      </c>
      <c r="BF1152" s="108">
        <f t="shared" si="30"/>
        <v>0</v>
      </c>
      <c r="BG1152" s="108">
        <f t="shared" si="31"/>
        <v>0</v>
      </c>
      <c r="BH1152" s="108">
        <f t="shared" si="32"/>
        <v>0</v>
      </c>
      <c r="BI1152" s="108">
        <f t="shared" si="33"/>
        <v>0</v>
      </c>
      <c r="BJ1152" s="16" t="s">
        <v>23</v>
      </c>
      <c r="BK1152" s="108">
        <f t="shared" si="34"/>
        <v>0</v>
      </c>
      <c r="BL1152" s="16" t="s">
        <v>294</v>
      </c>
      <c r="BM1152" s="16" t="s">
        <v>1644</v>
      </c>
    </row>
    <row r="1153" spans="2:65" s="1" customFormat="1" ht="31.5" customHeight="1" x14ac:dyDescent="0.3">
      <c r="B1153" s="33"/>
      <c r="C1153" s="195" t="s">
        <v>1645</v>
      </c>
      <c r="D1153" s="195" t="s">
        <v>356</v>
      </c>
      <c r="E1153" s="196" t="s">
        <v>1646</v>
      </c>
      <c r="F1153" s="288" t="s">
        <v>1647</v>
      </c>
      <c r="G1153" s="289"/>
      <c r="H1153" s="289"/>
      <c r="I1153" s="289"/>
      <c r="J1153" s="197" t="s">
        <v>306</v>
      </c>
      <c r="K1153" s="198">
        <v>9</v>
      </c>
      <c r="L1153" s="290">
        <v>0</v>
      </c>
      <c r="M1153" s="289"/>
      <c r="N1153" s="291">
        <f t="shared" si="25"/>
        <v>0</v>
      </c>
      <c r="O1153" s="254"/>
      <c r="P1153" s="254"/>
      <c r="Q1153" s="254"/>
      <c r="R1153" s="35"/>
      <c r="T1153" s="168" t="s">
        <v>21</v>
      </c>
      <c r="U1153" s="42" t="s">
        <v>50</v>
      </c>
      <c r="V1153" s="34"/>
      <c r="W1153" s="169">
        <f t="shared" si="26"/>
        <v>0</v>
      </c>
      <c r="X1153" s="169">
        <v>3.7999999999999999E-2</v>
      </c>
      <c r="Y1153" s="169">
        <f t="shared" si="27"/>
        <v>0.34199999999999997</v>
      </c>
      <c r="Z1153" s="169">
        <v>0</v>
      </c>
      <c r="AA1153" s="170">
        <f t="shared" si="28"/>
        <v>0</v>
      </c>
      <c r="AR1153" s="16" t="s">
        <v>384</v>
      </c>
      <c r="AT1153" s="16" t="s">
        <v>356</v>
      </c>
      <c r="AU1153" s="16" t="s">
        <v>112</v>
      </c>
      <c r="AY1153" s="16" t="s">
        <v>149</v>
      </c>
      <c r="BE1153" s="108">
        <f t="shared" si="29"/>
        <v>0</v>
      </c>
      <c r="BF1153" s="108">
        <f t="shared" si="30"/>
        <v>0</v>
      </c>
      <c r="BG1153" s="108">
        <f t="shared" si="31"/>
        <v>0</v>
      </c>
      <c r="BH1153" s="108">
        <f t="shared" si="32"/>
        <v>0</v>
      </c>
      <c r="BI1153" s="108">
        <f t="shared" si="33"/>
        <v>0</v>
      </c>
      <c r="BJ1153" s="16" t="s">
        <v>23</v>
      </c>
      <c r="BK1153" s="108">
        <f t="shared" si="34"/>
        <v>0</v>
      </c>
      <c r="BL1153" s="16" t="s">
        <v>294</v>
      </c>
      <c r="BM1153" s="16" t="s">
        <v>1648</v>
      </c>
    </row>
    <row r="1154" spans="2:65" s="1" customFormat="1" ht="22.5" customHeight="1" x14ac:dyDescent="0.3">
      <c r="B1154" s="33"/>
      <c r="C1154" s="195" t="s">
        <v>1649</v>
      </c>
      <c r="D1154" s="195" t="s">
        <v>356</v>
      </c>
      <c r="E1154" s="196" t="s">
        <v>1650</v>
      </c>
      <c r="F1154" s="288" t="s">
        <v>1651</v>
      </c>
      <c r="G1154" s="289"/>
      <c r="H1154" s="289"/>
      <c r="I1154" s="289"/>
      <c r="J1154" s="197" t="s">
        <v>306</v>
      </c>
      <c r="K1154" s="198">
        <v>10</v>
      </c>
      <c r="L1154" s="290">
        <v>0</v>
      </c>
      <c r="M1154" s="289"/>
      <c r="N1154" s="291">
        <f t="shared" si="25"/>
        <v>0</v>
      </c>
      <c r="O1154" s="254"/>
      <c r="P1154" s="254"/>
      <c r="Q1154" s="254"/>
      <c r="R1154" s="35"/>
      <c r="T1154" s="168" t="s">
        <v>21</v>
      </c>
      <c r="U1154" s="42" t="s">
        <v>50</v>
      </c>
      <c r="V1154" s="34"/>
      <c r="W1154" s="169">
        <f t="shared" si="26"/>
        <v>0</v>
      </c>
      <c r="X1154" s="169">
        <v>2.2000000000000001E-3</v>
      </c>
      <c r="Y1154" s="169">
        <f t="shared" si="27"/>
        <v>2.2000000000000002E-2</v>
      </c>
      <c r="Z1154" s="169">
        <v>0</v>
      </c>
      <c r="AA1154" s="170">
        <f t="shared" si="28"/>
        <v>0</v>
      </c>
      <c r="AR1154" s="16" t="s">
        <v>384</v>
      </c>
      <c r="AT1154" s="16" t="s">
        <v>356</v>
      </c>
      <c r="AU1154" s="16" t="s">
        <v>112</v>
      </c>
      <c r="AY1154" s="16" t="s">
        <v>149</v>
      </c>
      <c r="BE1154" s="108">
        <f t="shared" si="29"/>
        <v>0</v>
      </c>
      <c r="BF1154" s="108">
        <f t="shared" si="30"/>
        <v>0</v>
      </c>
      <c r="BG1154" s="108">
        <f t="shared" si="31"/>
        <v>0</v>
      </c>
      <c r="BH1154" s="108">
        <f t="shared" si="32"/>
        <v>0</v>
      </c>
      <c r="BI1154" s="108">
        <f t="shared" si="33"/>
        <v>0</v>
      </c>
      <c r="BJ1154" s="16" t="s">
        <v>23</v>
      </c>
      <c r="BK1154" s="108">
        <f t="shared" si="34"/>
        <v>0</v>
      </c>
      <c r="BL1154" s="16" t="s">
        <v>294</v>
      </c>
      <c r="BM1154" s="16" t="s">
        <v>1652</v>
      </c>
    </row>
    <row r="1155" spans="2:65" s="1" customFormat="1" ht="31.5" customHeight="1" x14ac:dyDescent="0.3">
      <c r="B1155" s="33"/>
      <c r="C1155" s="164" t="s">
        <v>1653</v>
      </c>
      <c r="D1155" s="164" t="s">
        <v>150</v>
      </c>
      <c r="E1155" s="165" t="s">
        <v>1654</v>
      </c>
      <c r="F1155" s="253" t="s">
        <v>1655</v>
      </c>
      <c r="G1155" s="254"/>
      <c r="H1155" s="254"/>
      <c r="I1155" s="254"/>
      <c r="J1155" s="166" t="s">
        <v>306</v>
      </c>
      <c r="K1155" s="167">
        <v>3</v>
      </c>
      <c r="L1155" s="255">
        <v>0</v>
      </c>
      <c r="M1155" s="254"/>
      <c r="N1155" s="256">
        <f t="shared" si="25"/>
        <v>0</v>
      </c>
      <c r="O1155" s="254"/>
      <c r="P1155" s="254"/>
      <c r="Q1155" s="254"/>
      <c r="R1155" s="35"/>
      <c r="T1155" s="168" t="s">
        <v>21</v>
      </c>
      <c r="U1155" s="42" t="s">
        <v>50</v>
      </c>
      <c r="V1155" s="34"/>
      <c r="W1155" s="169">
        <f t="shared" si="26"/>
        <v>0</v>
      </c>
      <c r="X1155" s="169">
        <v>2.5999999999999998E-4</v>
      </c>
      <c r="Y1155" s="169">
        <f t="shared" si="27"/>
        <v>7.7999999999999988E-4</v>
      </c>
      <c r="Z1155" s="169">
        <v>0</v>
      </c>
      <c r="AA1155" s="170">
        <f t="shared" si="28"/>
        <v>0</v>
      </c>
      <c r="AR1155" s="16" t="s">
        <v>294</v>
      </c>
      <c r="AT1155" s="16" t="s">
        <v>150</v>
      </c>
      <c r="AU1155" s="16" t="s">
        <v>112</v>
      </c>
      <c r="AY1155" s="16" t="s">
        <v>149</v>
      </c>
      <c r="BE1155" s="108">
        <f t="shared" si="29"/>
        <v>0</v>
      </c>
      <c r="BF1155" s="108">
        <f t="shared" si="30"/>
        <v>0</v>
      </c>
      <c r="BG1155" s="108">
        <f t="shared" si="31"/>
        <v>0</v>
      </c>
      <c r="BH1155" s="108">
        <f t="shared" si="32"/>
        <v>0</v>
      </c>
      <c r="BI1155" s="108">
        <f t="shared" si="33"/>
        <v>0</v>
      </c>
      <c r="BJ1155" s="16" t="s">
        <v>23</v>
      </c>
      <c r="BK1155" s="108">
        <f t="shared" si="34"/>
        <v>0</v>
      </c>
      <c r="BL1155" s="16" t="s">
        <v>294</v>
      </c>
      <c r="BM1155" s="16" t="s">
        <v>1656</v>
      </c>
    </row>
    <row r="1156" spans="2:65" s="1" customFormat="1" ht="22.5" customHeight="1" x14ac:dyDescent="0.3">
      <c r="B1156" s="33"/>
      <c r="C1156" s="195" t="s">
        <v>1657</v>
      </c>
      <c r="D1156" s="195" t="s">
        <v>356</v>
      </c>
      <c r="E1156" s="196" t="s">
        <v>1658</v>
      </c>
      <c r="F1156" s="288" t="s">
        <v>1659</v>
      </c>
      <c r="G1156" s="289"/>
      <c r="H1156" s="289"/>
      <c r="I1156" s="289"/>
      <c r="J1156" s="197" t="s">
        <v>306</v>
      </c>
      <c r="K1156" s="198">
        <v>3</v>
      </c>
      <c r="L1156" s="290">
        <v>0</v>
      </c>
      <c r="M1156" s="289"/>
      <c r="N1156" s="291">
        <f t="shared" si="25"/>
        <v>0</v>
      </c>
      <c r="O1156" s="254"/>
      <c r="P1156" s="254"/>
      <c r="Q1156" s="254"/>
      <c r="R1156" s="35"/>
      <c r="T1156" s="168" t="s">
        <v>21</v>
      </c>
      <c r="U1156" s="42" t="s">
        <v>50</v>
      </c>
      <c r="V1156" s="34"/>
      <c r="W1156" s="169">
        <f t="shared" si="26"/>
        <v>0</v>
      </c>
      <c r="X1156" s="169">
        <v>4.87E-2</v>
      </c>
      <c r="Y1156" s="169">
        <f t="shared" si="27"/>
        <v>0.14610000000000001</v>
      </c>
      <c r="Z1156" s="169">
        <v>0</v>
      </c>
      <c r="AA1156" s="170">
        <f t="shared" si="28"/>
        <v>0</v>
      </c>
      <c r="AR1156" s="16" t="s">
        <v>384</v>
      </c>
      <c r="AT1156" s="16" t="s">
        <v>356</v>
      </c>
      <c r="AU1156" s="16" t="s">
        <v>112</v>
      </c>
      <c r="AY1156" s="16" t="s">
        <v>149</v>
      </c>
      <c r="BE1156" s="108">
        <f t="shared" si="29"/>
        <v>0</v>
      </c>
      <c r="BF1156" s="108">
        <f t="shared" si="30"/>
        <v>0</v>
      </c>
      <c r="BG1156" s="108">
        <f t="shared" si="31"/>
        <v>0</v>
      </c>
      <c r="BH1156" s="108">
        <f t="shared" si="32"/>
        <v>0</v>
      </c>
      <c r="BI1156" s="108">
        <f t="shared" si="33"/>
        <v>0</v>
      </c>
      <c r="BJ1156" s="16" t="s">
        <v>23</v>
      </c>
      <c r="BK1156" s="108">
        <f t="shared" si="34"/>
        <v>0</v>
      </c>
      <c r="BL1156" s="16" t="s">
        <v>294</v>
      </c>
      <c r="BM1156" s="16" t="s">
        <v>1660</v>
      </c>
    </row>
    <row r="1157" spans="2:65" s="1" customFormat="1" ht="22.5" customHeight="1" x14ac:dyDescent="0.3">
      <c r="B1157" s="33"/>
      <c r="C1157" s="195" t="s">
        <v>1661</v>
      </c>
      <c r="D1157" s="195" t="s">
        <v>356</v>
      </c>
      <c r="E1157" s="196" t="s">
        <v>1662</v>
      </c>
      <c r="F1157" s="288" t="s">
        <v>1663</v>
      </c>
      <c r="G1157" s="289"/>
      <c r="H1157" s="289"/>
      <c r="I1157" s="289"/>
      <c r="J1157" s="197" t="s">
        <v>306</v>
      </c>
      <c r="K1157" s="198">
        <v>3</v>
      </c>
      <c r="L1157" s="290">
        <v>0</v>
      </c>
      <c r="M1157" s="289"/>
      <c r="N1157" s="291">
        <f t="shared" si="25"/>
        <v>0</v>
      </c>
      <c r="O1157" s="254"/>
      <c r="P1157" s="254"/>
      <c r="Q1157" s="254"/>
      <c r="R1157" s="35"/>
      <c r="T1157" s="168" t="s">
        <v>21</v>
      </c>
      <c r="U1157" s="42" t="s">
        <v>50</v>
      </c>
      <c r="V1157" s="34"/>
      <c r="W1157" s="169">
        <f t="shared" si="26"/>
        <v>0</v>
      </c>
      <c r="X1157" s="169">
        <v>7.1000000000000004E-3</v>
      </c>
      <c r="Y1157" s="169">
        <f t="shared" si="27"/>
        <v>2.1299999999999999E-2</v>
      </c>
      <c r="Z1157" s="169">
        <v>0</v>
      </c>
      <c r="AA1157" s="170">
        <f t="shared" si="28"/>
        <v>0</v>
      </c>
      <c r="AR1157" s="16" t="s">
        <v>384</v>
      </c>
      <c r="AT1157" s="16" t="s">
        <v>356</v>
      </c>
      <c r="AU1157" s="16" t="s">
        <v>112</v>
      </c>
      <c r="AY1157" s="16" t="s">
        <v>149</v>
      </c>
      <c r="BE1157" s="108">
        <f t="shared" si="29"/>
        <v>0</v>
      </c>
      <c r="BF1157" s="108">
        <f t="shared" si="30"/>
        <v>0</v>
      </c>
      <c r="BG1157" s="108">
        <f t="shared" si="31"/>
        <v>0</v>
      </c>
      <c r="BH1157" s="108">
        <f t="shared" si="32"/>
        <v>0</v>
      </c>
      <c r="BI1157" s="108">
        <f t="shared" si="33"/>
        <v>0</v>
      </c>
      <c r="BJ1157" s="16" t="s">
        <v>23</v>
      </c>
      <c r="BK1157" s="108">
        <f t="shared" si="34"/>
        <v>0</v>
      </c>
      <c r="BL1157" s="16" t="s">
        <v>294</v>
      </c>
      <c r="BM1157" s="16" t="s">
        <v>1664</v>
      </c>
    </row>
    <row r="1158" spans="2:65" s="1" customFormat="1" ht="31.5" customHeight="1" x14ac:dyDescent="0.3">
      <c r="B1158" s="33"/>
      <c r="C1158" s="164" t="s">
        <v>1665</v>
      </c>
      <c r="D1158" s="164" t="s">
        <v>150</v>
      </c>
      <c r="E1158" s="165" t="s">
        <v>1666</v>
      </c>
      <c r="F1158" s="253" t="s">
        <v>1667</v>
      </c>
      <c r="G1158" s="254"/>
      <c r="H1158" s="254"/>
      <c r="I1158" s="254"/>
      <c r="J1158" s="166" t="s">
        <v>306</v>
      </c>
      <c r="K1158" s="167">
        <v>26</v>
      </c>
      <c r="L1158" s="255">
        <v>0</v>
      </c>
      <c r="M1158" s="254"/>
      <c r="N1158" s="256">
        <f t="shared" si="25"/>
        <v>0</v>
      </c>
      <c r="O1158" s="254"/>
      <c r="P1158" s="254"/>
      <c r="Q1158" s="254"/>
      <c r="R1158" s="35"/>
      <c r="T1158" s="168" t="s">
        <v>21</v>
      </c>
      <c r="U1158" s="42" t="s">
        <v>50</v>
      </c>
      <c r="V1158" s="34"/>
      <c r="W1158" s="169">
        <f t="shared" si="26"/>
        <v>0</v>
      </c>
      <c r="X1158" s="169">
        <v>4.6000000000000001E-4</v>
      </c>
      <c r="Y1158" s="169">
        <f t="shared" si="27"/>
        <v>1.196E-2</v>
      </c>
      <c r="Z1158" s="169">
        <v>0</v>
      </c>
      <c r="AA1158" s="170">
        <f t="shared" si="28"/>
        <v>0</v>
      </c>
      <c r="AR1158" s="16" t="s">
        <v>294</v>
      </c>
      <c r="AT1158" s="16" t="s">
        <v>150</v>
      </c>
      <c r="AU1158" s="16" t="s">
        <v>112</v>
      </c>
      <c r="AY1158" s="16" t="s">
        <v>149</v>
      </c>
      <c r="BE1158" s="108">
        <f t="shared" si="29"/>
        <v>0</v>
      </c>
      <c r="BF1158" s="108">
        <f t="shared" si="30"/>
        <v>0</v>
      </c>
      <c r="BG1158" s="108">
        <f t="shared" si="31"/>
        <v>0</v>
      </c>
      <c r="BH1158" s="108">
        <f t="shared" si="32"/>
        <v>0</v>
      </c>
      <c r="BI1158" s="108">
        <f t="shared" si="33"/>
        <v>0</v>
      </c>
      <c r="BJ1158" s="16" t="s">
        <v>23</v>
      </c>
      <c r="BK1158" s="108">
        <f t="shared" si="34"/>
        <v>0</v>
      </c>
      <c r="BL1158" s="16" t="s">
        <v>294</v>
      </c>
      <c r="BM1158" s="16" t="s">
        <v>1668</v>
      </c>
    </row>
    <row r="1159" spans="2:65" s="1" customFormat="1" ht="31.5" customHeight="1" x14ac:dyDescent="0.3">
      <c r="B1159" s="33"/>
      <c r="C1159" s="164" t="s">
        <v>1669</v>
      </c>
      <c r="D1159" s="164" t="s">
        <v>150</v>
      </c>
      <c r="E1159" s="165" t="s">
        <v>1670</v>
      </c>
      <c r="F1159" s="253" t="s">
        <v>1671</v>
      </c>
      <c r="G1159" s="254"/>
      <c r="H1159" s="254"/>
      <c r="I1159" s="254"/>
      <c r="J1159" s="166" t="s">
        <v>306</v>
      </c>
      <c r="K1159" s="167">
        <v>3</v>
      </c>
      <c r="L1159" s="255">
        <v>0</v>
      </c>
      <c r="M1159" s="254"/>
      <c r="N1159" s="256">
        <f t="shared" si="25"/>
        <v>0</v>
      </c>
      <c r="O1159" s="254"/>
      <c r="P1159" s="254"/>
      <c r="Q1159" s="254"/>
      <c r="R1159" s="35"/>
      <c r="T1159" s="168" t="s">
        <v>21</v>
      </c>
      <c r="U1159" s="42" t="s">
        <v>50</v>
      </c>
      <c r="V1159" s="34"/>
      <c r="W1159" s="169">
        <f t="shared" si="26"/>
        <v>0</v>
      </c>
      <c r="X1159" s="169">
        <v>4.4999999999999999E-4</v>
      </c>
      <c r="Y1159" s="169">
        <f t="shared" si="27"/>
        <v>1.3500000000000001E-3</v>
      </c>
      <c r="Z1159" s="169">
        <v>0</v>
      </c>
      <c r="AA1159" s="170">
        <f t="shared" si="28"/>
        <v>0</v>
      </c>
      <c r="AR1159" s="16" t="s">
        <v>294</v>
      </c>
      <c r="AT1159" s="16" t="s">
        <v>150</v>
      </c>
      <c r="AU1159" s="16" t="s">
        <v>112</v>
      </c>
      <c r="AY1159" s="16" t="s">
        <v>149</v>
      </c>
      <c r="BE1159" s="108">
        <f t="shared" si="29"/>
        <v>0</v>
      </c>
      <c r="BF1159" s="108">
        <f t="shared" si="30"/>
        <v>0</v>
      </c>
      <c r="BG1159" s="108">
        <f t="shared" si="31"/>
        <v>0</v>
      </c>
      <c r="BH1159" s="108">
        <f t="shared" si="32"/>
        <v>0</v>
      </c>
      <c r="BI1159" s="108">
        <f t="shared" si="33"/>
        <v>0</v>
      </c>
      <c r="BJ1159" s="16" t="s">
        <v>23</v>
      </c>
      <c r="BK1159" s="108">
        <f t="shared" si="34"/>
        <v>0</v>
      </c>
      <c r="BL1159" s="16" t="s">
        <v>294</v>
      </c>
      <c r="BM1159" s="16" t="s">
        <v>1672</v>
      </c>
    </row>
    <row r="1160" spans="2:65" s="1" customFormat="1" ht="31.5" customHeight="1" x14ac:dyDescent="0.3">
      <c r="B1160" s="33"/>
      <c r="C1160" s="164" t="s">
        <v>1673</v>
      </c>
      <c r="D1160" s="164" t="s">
        <v>150</v>
      </c>
      <c r="E1160" s="165" t="s">
        <v>1674</v>
      </c>
      <c r="F1160" s="253" t="s">
        <v>1675</v>
      </c>
      <c r="G1160" s="254"/>
      <c r="H1160" s="254"/>
      <c r="I1160" s="254"/>
      <c r="J1160" s="166" t="s">
        <v>306</v>
      </c>
      <c r="K1160" s="167">
        <v>10</v>
      </c>
      <c r="L1160" s="255">
        <v>0</v>
      </c>
      <c r="M1160" s="254"/>
      <c r="N1160" s="256">
        <f t="shared" si="25"/>
        <v>0</v>
      </c>
      <c r="O1160" s="254"/>
      <c r="P1160" s="254"/>
      <c r="Q1160" s="254"/>
      <c r="R1160" s="35"/>
      <c r="T1160" s="168" t="s">
        <v>21</v>
      </c>
      <c r="U1160" s="42" t="s">
        <v>50</v>
      </c>
      <c r="V1160" s="34"/>
      <c r="W1160" s="169">
        <f t="shared" si="26"/>
        <v>0</v>
      </c>
      <c r="X1160" s="169">
        <v>4.0999999999999999E-4</v>
      </c>
      <c r="Y1160" s="169">
        <f t="shared" si="27"/>
        <v>4.0999999999999995E-3</v>
      </c>
      <c r="Z1160" s="169">
        <v>0</v>
      </c>
      <c r="AA1160" s="170">
        <f t="shared" si="28"/>
        <v>0</v>
      </c>
      <c r="AR1160" s="16" t="s">
        <v>294</v>
      </c>
      <c r="AT1160" s="16" t="s">
        <v>150</v>
      </c>
      <c r="AU1160" s="16" t="s">
        <v>112</v>
      </c>
      <c r="AY1160" s="16" t="s">
        <v>149</v>
      </c>
      <c r="BE1160" s="108">
        <f t="shared" si="29"/>
        <v>0</v>
      </c>
      <c r="BF1160" s="108">
        <f t="shared" si="30"/>
        <v>0</v>
      </c>
      <c r="BG1160" s="108">
        <f t="shared" si="31"/>
        <v>0</v>
      </c>
      <c r="BH1160" s="108">
        <f t="shared" si="32"/>
        <v>0</v>
      </c>
      <c r="BI1160" s="108">
        <f t="shared" si="33"/>
        <v>0</v>
      </c>
      <c r="BJ1160" s="16" t="s">
        <v>23</v>
      </c>
      <c r="BK1160" s="108">
        <f t="shared" si="34"/>
        <v>0</v>
      </c>
      <c r="BL1160" s="16" t="s">
        <v>294</v>
      </c>
      <c r="BM1160" s="16" t="s">
        <v>1676</v>
      </c>
    </row>
    <row r="1161" spans="2:65" s="1" customFormat="1" ht="31.5" customHeight="1" x14ac:dyDescent="0.3">
      <c r="B1161" s="33"/>
      <c r="C1161" s="195" t="s">
        <v>1677</v>
      </c>
      <c r="D1161" s="195" t="s">
        <v>356</v>
      </c>
      <c r="E1161" s="196" t="s">
        <v>1678</v>
      </c>
      <c r="F1161" s="288" t="s">
        <v>1679</v>
      </c>
      <c r="G1161" s="289"/>
      <c r="H1161" s="289"/>
      <c r="I1161" s="289"/>
      <c r="J1161" s="197" t="s">
        <v>306</v>
      </c>
      <c r="K1161" s="198">
        <v>26</v>
      </c>
      <c r="L1161" s="290">
        <v>0</v>
      </c>
      <c r="M1161" s="289"/>
      <c r="N1161" s="291">
        <f t="shared" si="25"/>
        <v>0</v>
      </c>
      <c r="O1161" s="254"/>
      <c r="P1161" s="254"/>
      <c r="Q1161" s="254"/>
      <c r="R1161" s="35"/>
      <c r="T1161" s="168" t="s">
        <v>21</v>
      </c>
      <c r="U1161" s="42" t="s">
        <v>50</v>
      </c>
      <c r="V1161" s="34"/>
      <c r="W1161" s="169">
        <f t="shared" si="26"/>
        <v>0</v>
      </c>
      <c r="X1161" s="169">
        <v>2.5999999999999999E-2</v>
      </c>
      <c r="Y1161" s="169">
        <f t="shared" si="27"/>
        <v>0.67599999999999993</v>
      </c>
      <c r="Z1161" s="169">
        <v>0</v>
      </c>
      <c r="AA1161" s="170">
        <f t="shared" si="28"/>
        <v>0</v>
      </c>
      <c r="AR1161" s="16" t="s">
        <v>384</v>
      </c>
      <c r="AT1161" s="16" t="s">
        <v>356</v>
      </c>
      <c r="AU1161" s="16" t="s">
        <v>112</v>
      </c>
      <c r="AY1161" s="16" t="s">
        <v>149</v>
      </c>
      <c r="BE1161" s="108">
        <f t="shared" si="29"/>
        <v>0</v>
      </c>
      <c r="BF1161" s="108">
        <f t="shared" si="30"/>
        <v>0</v>
      </c>
      <c r="BG1161" s="108">
        <f t="shared" si="31"/>
        <v>0</v>
      </c>
      <c r="BH1161" s="108">
        <f t="shared" si="32"/>
        <v>0</v>
      </c>
      <c r="BI1161" s="108">
        <f t="shared" si="33"/>
        <v>0</v>
      </c>
      <c r="BJ1161" s="16" t="s">
        <v>23</v>
      </c>
      <c r="BK1161" s="108">
        <f t="shared" si="34"/>
        <v>0</v>
      </c>
      <c r="BL1161" s="16" t="s">
        <v>294</v>
      </c>
      <c r="BM1161" s="16" t="s">
        <v>1680</v>
      </c>
    </row>
    <row r="1162" spans="2:65" s="1" customFormat="1" ht="44.25" customHeight="1" x14ac:dyDescent="0.3">
      <c r="B1162" s="33"/>
      <c r="C1162" s="195" t="s">
        <v>1681</v>
      </c>
      <c r="D1162" s="195" t="s">
        <v>356</v>
      </c>
      <c r="E1162" s="196" t="s">
        <v>1682</v>
      </c>
      <c r="F1162" s="288" t="s">
        <v>1683</v>
      </c>
      <c r="G1162" s="289"/>
      <c r="H1162" s="289"/>
      <c r="I1162" s="289"/>
      <c r="J1162" s="197" t="s">
        <v>306</v>
      </c>
      <c r="K1162" s="198">
        <v>10</v>
      </c>
      <c r="L1162" s="290">
        <v>0</v>
      </c>
      <c r="M1162" s="289"/>
      <c r="N1162" s="291">
        <f t="shared" si="25"/>
        <v>0</v>
      </c>
      <c r="O1162" s="254"/>
      <c r="P1162" s="254"/>
      <c r="Q1162" s="254"/>
      <c r="R1162" s="35"/>
      <c r="T1162" s="168" t="s">
        <v>21</v>
      </c>
      <c r="U1162" s="42" t="s">
        <v>50</v>
      </c>
      <c r="V1162" s="34"/>
      <c r="W1162" s="169">
        <f t="shared" si="26"/>
        <v>0</v>
      </c>
      <c r="X1162" s="169">
        <v>2.7E-2</v>
      </c>
      <c r="Y1162" s="169">
        <f t="shared" si="27"/>
        <v>0.27</v>
      </c>
      <c r="Z1162" s="169">
        <v>0</v>
      </c>
      <c r="AA1162" s="170">
        <f t="shared" si="28"/>
        <v>0</v>
      </c>
      <c r="AR1162" s="16" t="s">
        <v>384</v>
      </c>
      <c r="AT1162" s="16" t="s">
        <v>356</v>
      </c>
      <c r="AU1162" s="16" t="s">
        <v>112</v>
      </c>
      <c r="AY1162" s="16" t="s">
        <v>149</v>
      </c>
      <c r="BE1162" s="108">
        <f t="shared" si="29"/>
        <v>0</v>
      </c>
      <c r="BF1162" s="108">
        <f t="shared" si="30"/>
        <v>0</v>
      </c>
      <c r="BG1162" s="108">
        <f t="shared" si="31"/>
        <v>0</v>
      </c>
      <c r="BH1162" s="108">
        <f t="shared" si="32"/>
        <v>0</v>
      </c>
      <c r="BI1162" s="108">
        <f t="shared" si="33"/>
        <v>0</v>
      </c>
      <c r="BJ1162" s="16" t="s">
        <v>23</v>
      </c>
      <c r="BK1162" s="108">
        <f t="shared" si="34"/>
        <v>0</v>
      </c>
      <c r="BL1162" s="16" t="s">
        <v>294</v>
      </c>
      <c r="BM1162" s="16" t="s">
        <v>1684</v>
      </c>
    </row>
    <row r="1163" spans="2:65" s="1" customFormat="1" ht="31.5" customHeight="1" x14ac:dyDescent="0.3">
      <c r="B1163" s="33"/>
      <c r="C1163" s="195" t="s">
        <v>1685</v>
      </c>
      <c r="D1163" s="195" t="s">
        <v>356</v>
      </c>
      <c r="E1163" s="196" t="s">
        <v>1686</v>
      </c>
      <c r="F1163" s="288" t="s">
        <v>1687</v>
      </c>
      <c r="G1163" s="289"/>
      <c r="H1163" s="289"/>
      <c r="I1163" s="289"/>
      <c r="J1163" s="197" t="s">
        <v>306</v>
      </c>
      <c r="K1163" s="198">
        <v>3</v>
      </c>
      <c r="L1163" s="290">
        <v>0</v>
      </c>
      <c r="M1163" s="289"/>
      <c r="N1163" s="291">
        <f t="shared" si="25"/>
        <v>0</v>
      </c>
      <c r="O1163" s="254"/>
      <c r="P1163" s="254"/>
      <c r="Q1163" s="254"/>
      <c r="R1163" s="35"/>
      <c r="T1163" s="168" t="s">
        <v>21</v>
      </c>
      <c r="U1163" s="42" t="s">
        <v>50</v>
      </c>
      <c r="V1163" s="34"/>
      <c r="W1163" s="169">
        <f t="shared" si="26"/>
        <v>0</v>
      </c>
      <c r="X1163" s="169">
        <v>1.7999999999999999E-2</v>
      </c>
      <c r="Y1163" s="169">
        <f t="shared" si="27"/>
        <v>5.3999999999999992E-2</v>
      </c>
      <c r="Z1163" s="169">
        <v>0</v>
      </c>
      <c r="AA1163" s="170">
        <f t="shared" si="28"/>
        <v>0</v>
      </c>
      <c r="AR1163" s="16" t="s">
        <v>384</v>
      </c>
      <c r="AT1163" s="16" t="s">
        <v>356</v>
      </c>
      <c r="AU1163" s="16" t="s">
        <v>112</v>
      </c>
      <c r="AY1163" s="16" t="s">
        <v>149</v>
      </c>
      <c r="BE1163" s="108">
        <f t="shared" si="29"/>
        <v>0</v>
      </c>
      <c r="BF1163" s="108">
        <f t="shared" si="30"/>
        <v>0</v>
      </c>
      <c r="BG1163" s="108">
        <f t="shared" si="31"/>
        <v>0</v>
      </c>
      <c r="BH1163" s="108">
        <f t="shared" si="32"/>
        <v>0</v>
      </c>
      <c r="BI1163" s="108">
        <f t="shared" si="33"/>
        <v>0</v>
      </c>
      <c r="BJ1163" s="16" t="s">
        <v>23</v>
      </c>
      <c r="BK1163" s="108">
        <f t="shared" si="34"/>
        <v>0</v>
      </c>
      <c r="BL1163" s="16" t="s">
        <v>294</v>
      </c>
      <c r="BM1163" s="16" t="s">
        <v>1688</v>
      </c>
    </row>
    <row r="1164" spans="2:65" s="1" customFormat="1" ht="31.5" customHeight="1" x14ac:dyDescent="0.3">
      <c r="B1164" s="33"/>
      <c r="C1164" s="164" t="s">
        <v>1689</v>
      </c>
      <c r="D1164" s="164" t="s">
        <v>150</v>
      </c>
      <c r="E1164" s="165" t="s">
        <v>1690</v>
      </c>
      <c r="F1164" s="253" t="s">
        <v>1691</v>
      </c>
      <c r="G1164" s="254"/>
      <c r="H1164" s="254"/>
      <c r="I1164" s="254"/>
      <c r="J1164" s="166" t="s">
        <v>306</v>
      </c>
      <c r="K1164" s="167">
        <v>65</v>
      </c>
      <c r="L1164" s="255">
        <v>0</v>
      </c>
      <c r="M1164" s="254"/>
      <c r="N1164" s="256">
        <f t="shared" si="25"/>
        <v>0</v>
      </c>
      <c r="O1164" s="254"/>
      <c r="P1164" s="254"/>
      <c r="Q1164" s="254"/>
      <c r="R1164" s="35"/>
      <c r="T1164" s="168" t="s">
        <v>21</v>
      </c>
      <c r="U1164" s="42" t="s">
        <v>50</v>
      </c>
      <c r="V1164" s="34"/>
      <c r="W1164" s="169">
        <f t="shared" si="26"/>
        <v>0</v>
      </c>
      <c r="X1164" s="169">
        <v>0</v>
      </c>
      <c r="Y1164" s="169">
        <f t="shared" si="27"/>
        <v>0</v>
      </c>
      <c r="Z1164" s="169">
        <v>1.2500000000000001E-2</v>
      </c>
      <c r="AA1164" s="170">
        <f t="shared" si="28"/>
        <v>0.8125</v>
      </c>
      <c r="AR1164" s="16" t="s">
        <v>294</v>
      </c>
      <c r="AT1164" s="16" t="s">
        <v>150</v>
      </c>
      <c r="AU1164" s="16" t="s">
        <v>112</v>
      </c>
      <c r="AY1164" s="16" t="s">
        <v>149</v>
      </c>
      <c r="BE1164" s="108">
        <f t="shared" si="29"/>
        <v>0</v>
      </c>
      <c r="BF1164" s="108">
        <f t="shared" si="30"/>
        <v>0</v>
      </c>
      <c r="BG1164" s="108">
        <f t="shared" si="31"/>
        <v>0</v>
      </c>
      <c r="BH1164" s="108">
        <f t="shared" si="32"/>
        <v>0</v>
      </c>
      <c r="BI1164" s="108">
        <f t="shared" si="33"/>
        <v>0</v>
      </c>
      <c r="BJ1164" s="16" t="s">
        <v>23</v>
      </c>
      <c r="BK1164" s="108">
        <f t="shared" si="34"/>
        <v>0</v>
      </c>
      <c r="BL1164" s="16" t="s">
        <v>294</v>
      </c>
      <c r="BM1164" s="16" t="s">
        <v>1692</v>
      </c>
    </row>
    <row r="1165" spans="2:65" s="1" customFormat="1" ht="31.5" customHeight="1" x14ac:dyDescent="0.3">
      <c r="B1165" s="33"/>
      <c r="C1165" s="164" t="s">
        <v>1693</v>
      </c>
      <c r="D1165" s="164" t="s">
        <v>150</v>
      </c>
      <c r="E1165" s="165" t="s">
        <v>1694</v>
      </c>
      <c r="F1165" s="253" t="s">
        <v>1695</v>
      </c>
      <c r="G1165" s="254"/>
      <c r="H1165" s="254"/>
      <c r="I1165" s="254"/>
      <c r="J1165" s="166" t="s">
        <v>306</v>
      </c>
      <c r="K1165" s="167">
        <v>12</v>
      </c>
      <c r="L1165" s="255">
        <v>0</v>
      </c>
      <c r="M1165" s="254"/>
      <c r="N1165" s="256">
        <f t="shared" si="25"/>
        <v>0</v>
      </c>
      <c r="O1165" s="254"/>
      <c r="P1165" s="254"/>
      <c r="Q1165" s="254"/>
      <c r="R1165" s="35"/>
      <c r="T1165" s="168" t="s">
        <v>21</v>
      </c>
      <c r="U1165" s="42" t="s">
        <v>50</v>
      </c>
      <c r="V1165" s="34"/>
      <c r="W1165" s="169">
        <f t="shared" si="26"/>
        <v>0</v>
      </c>
      <c r="X1165" s="169">
        <v>0</v>
      </c>
      <c r="Y1165" s="169">
        <f t="shared" si="27"/>
        <v>0</v>
      </c>
      <c r="Z1165" s="169">
        <v>2.4E-2</v>
      </c>
      <c r="AA1165" s="170">
        <f t="shared" si="28"/>
        <v>0.28800000000000003</v>
      </c>
      <c r="AR1165" s="16" t="s">
        <v>294</v>
      </c>
      <c r="AT1165" s="16" t="s">
        <v>150</v>
      </c>
      <c r="AU1165" s="16" t="s">
        <v>112</v>
      </c>
      <c r="AY1165" s="16" t="s">
        <v>149</v>
      </c>
      <c r="BE1165" s="108">
        <f t="shared" si="29"/>
        <v>0</v>
      </c>
      <c r="BF1165" s="108">
        <f t="shared" si="30"/>
        <v>0</v>
      </c>
      <c r="BG1165" s="108">
        <f t="shared" si="31"/>
        <v>0</v>
      </c>
      <c r="BH1165" s="108">
        <f t="shared" si="32"/>
        <v>0</v>
      </c>
      <c r="BI1165" s="108">
        <f t="shared" si="33"/>
        <v>0</v>
      </c>
      <c r="BJ1165" s="16" t="s">
        <v>23</v>
      </c>
      <c r="BK1165" s="108">
        <f t="shared" si="34"/>
        <v>0</v>
      </c>
      <c r="BL1165" s="16" t="s">
        <v>294</v>
      </c>
      <c r="BM1165" s="16" t="s">
        <v>1696</v>
      </c>
    </row>
    <row r="1166" spans="2:65" s="1" customFormat="1" ht="31.5" customHeight="1" x14ac:dyDescent="0.3">
      <c r="B1166" s="33"/>
      <c r="C1166" s="164" t="s">
        <v>1697</v>
      </c>
      <c r="D1166" s="164" t="s">
        <v>150</v>
      </c>
      <c r="E1166" s="165" t="s">
        <v>1698</v>
      </c>
      <c r="F1166" s="253" t="s">
        <v>1699</v>
      </c>
      <c r="G1166" s="254"/>
      <c r="H1166" s="254"/>
      <c r="I1166" s="254"/>
      <c r="J1166" s="166" t="s">
        <v>306</v>
      </c>
      <c r="K1166" s="167">
        <v>5.15</v>
      </c>
      <c r="L1166" s="255">
        <v>0</v>
      </c>
      <c r="M1166" s="254"/>
      <c r="N1166" s="256">
        <f t="shared" si="25"/>
        <v>0</v>
      </c>
      <c r="O1166" s="254"/>
      <c r="P1166" s="254"/>
      <c r="Q1166" s="254"/>
      <c r="R1166" s="35"/>
      <c r="T1166" s="168" t="s">
        <v>21</v>
      </c>
      <c r="U1166" s="42" t="s">
        <v>50</v>
      </c>
      <c r="V1166" s="34"/>
      <c r="W1166" s="169">
        <f t="shared" si="26"/>
        <v>0</v>
      </c>
      <c r="X1166" s="169">
        <v>0</v>
      </c>
      <c r="Y1166" s="169">
        <f t="shared" si="27"/>
        <v>0</v>
      </c>
      <c r="Z1166" s="169">
        <v>0</v>
      </c>
      <c r="AA1166" s="170">
        <f t="shared" si="28"/>
        <v>0</v>
      </c>
      <c r="AR1166" s="16" t="s">
        <v>294</v>
      </c>
      <c r="AT1166" s="16" t="s">
        <v>150</v>
      </c>
      <c r="AU1166" s="16" t="s">
        <v>112</v>
      </c>
      <c r="AY1166" s="16" t="s">
        <v>149</v>
      </c>
      <c r="BE1166" s="108">
        <f t="shared" si="29"/>
        <v>0</v>
      </c>
      <c r="BF1166" s="108">
        <f t="shared" si="30"/>
        <v>0</v>
      </c>
      <c r="BG1166" s="108">
        <f t="shared" si="31"/>
        <v>0</v>
      </c>
      <c r="BH1166" s="108">
        <f t="shared" si="32"/>
        <v>0</v>
      </c>
      <c r="BI1166" s="108">
        <f t="shared" si="33"/>
        <v>0</v>
      </c>
      <c r="BJ1166" s="16" t="s">
        <v>23</v>
      </c>
      <c r="BK1166" s="108">
        <f t="shared" si="34"/>
        <v>0</v>
      </c>
      <c r="BL1166" s="16" t="s">
        <v>294</v>
      </c>
      <c r="BM1166" s="16" t="s">
        <v>1700</v>
      </c>
    </row>
    <row r="1167" spans="2:65" s="11" customFormat="1" ht="22.5" customHeight="1" x14ac:dyDescent="0.3">
      <c r="B1167" s="179"/>
      <c r="C1167" s="180"/>
      <c r="D1167" s="180"/>
      <c r="E1167" s="181" t="s">
        <v>21</v>
      </c>
      <c r="F1167" s="292" t="s">
        <v>1701</v>
      </c>
      <c r="G1167" s="282"/>
      <c r="H1167" s="282"/>
      <c r="I1167" s="282"/>
      <c r="J1167" s="180"/>
      <c r="K1167" s="182">
        <v>5.15</v>
      </c>
      <c r="L1167" s="180"/>
      <c r="M1167" s="180"/>
      <c r="N1167" s="180"/>
      <c r="O1167" s="180"/>
      <c r="P1167" s="180"/>
      <c r="Q1167" s="180"/>
      <c r="R1167" s="183"/>
      <c r="T1167" s="184"/>
      <c r="U1167" s="180"/>
      <c r="V1167" s="180"/>
      <c r="W1167" s="180"/>
      <c r="X1167" s="180"/>
      <c r="Y1167" s="180"/>
      <c r="Z1167" s="180"/>
      <c r="AA1167" s="185"/>
      <c r="AT1167" s="186" t="s">
        <v>204</v>
      </c>
      <c r="AU1167" s="186" t="s">
        <v>112</v>
      </c>
      <c r="AV1167" s="11" t="s">
        <v>112</v>
      </c>
      <c r="AW1167" s="11" t="s">
        <v>42</v>
      </c>
      <c r="AX1167" s="11" t="s">
        <v>85</v>
      </c>
      <c r="AY1167" s="186" t="s">
        <v>149</v>
      </c>
    </row>
    <row r="1168" spans="2:65" s="12" customFormat="1" ht="22.5" customHeight="1" x14ac:dyDescent="0.3">
      <c r="B1168" s="187"/>
      <c r="C1168" s="188"/>
      <c r="D1168" s="188"/>
      <c r="E1168" s="189" t="s">
        <v>21</v>
      </c>
      <c r="F1168" s="285" t="s">
        <v>211</v>
      </c>
      <c r="G1168" s="286"/>
      <c r="H1168" s="286"/>
      <c r="I1168" s="286"/>
      <c r="J1168" s="188"/>
      <c r="K1168" s="190">
        <v>5.15</v>
      </c>
      <c r="L1168" s="188"/>
      <c r="M1168" s="188"/>
      <c r="N1168" s="188"/>
      <c r="O1168" s="188"/>
      <c r="P1168" s="188"/>
      <c r="Q1168" s="188"/>
      <c r="R1168" s="191"/>
      <c r="T1168" s="192"/>
      <c r="U1168" s="188"/>
      <c r="V1168" s="188"/>
      <c r="W1168" s="188"/>
      <c r="X1168" s="188"/>
      <c r="Y1168" s="188"/>
      <c r="Z1168" s="188"/>
      <c r="AA1168" s="193"/>
      <c r="AT1168" s="194" t="s">
        <v>204</v>
      </c>
      <c r="AU1168" s="194" t="s">
        <v>112</v>
      </c>
      <c r="AV1168" s="12" t="s">
        <v>197</v>
      </c>
      <c r="AW1168" s="12" t="s">
        <v>42</v>
      </c>
      <c r="AX1168" s="12" t="s">
        <v>23</v>
      </c>
      <c r="AY1168" s="194" t="s">
        <v>149</v>
      </c>
    </row>
    <row r="1169" spans="2:65" s="1" customFormat="1" ht="31.5" customHeight="1" x14ac:dyDescent="0.3">
      <c r="B1169" s="33"/>
      <c r="C1169" s="164" t="s">
        <v>1702</v>
      </c>
      <c r="D1169" s="164" t="s">
        <v>150</v>
      </c>
      <c r="E1169" s="165" t="s">
        <v>1703</v>
      </c>
      <c r="F1169" s="253" t="s">
        <v>1704</v>
      </c>
      <c r="G1169" s="254"/>
      <c r="H1169" s="254"/>
      <c r="I1169" s="254"/>
      <c r="J1169" s="166" t="s">
        <v>306</v>
      </c>
      <c r="K1169" s="167">
        <v>30.05</v>
      </c>
      <c r="L1169" s="255">
        <v>0</v>
      </c>
      <c r="M1169" s="254"/>
      <c r="N1169" s="256">
        <f>ROUND(L1169*K1169,2)</f>
        <v>0</v>
      </c>
      <c r="O1169" s="254"/>
      <c r="P1169" s="254"/>
      <c r="Q1169" s="254"/>
      <c r="R1169" s="35"/>
      <c r="T1169" s="168" t="s">
        <v>21</v>
      </c>
      <c r="U1169" s="42" t="s">
        <v>50</v>
      </c>
      <c r="V1169" s="34"/>
      <c r="W1169" s="169">
        <f>V1169*K1169</f>
        <v>0</v>
      </c>
      <c r="X1169" s="169">
        <v>0</v>
      </c>
      <c r="Y1169" s="169">
        <f>X1169*K1169</f>
        <v>0</v>
      </c>
      <c r="Z1169" s="169">
        <v>0</v>
      </c>
      <c r="AA1169" s="170">
        <f>Z1169*K1169</f>
        <v>0</v>
      </c>
      <c r="AR1169" s="16" t="s">
        <v>294</v>
      </c>
      <c r="AT1169" s="16" t="s">
        <v>150</v>
      </c>
      <c r="AU1169" s="16" t="s">
        <v>112</v>
      </c>
      <c r="AY1169" s="16" t="s">
        <v>149</v>
      </c>
      <c r="BE1169" s="108">
        <f>IF(U1169="základní",N1169,0)</f>
        <v>0</v>
      </c>
      <c r="BF1169" s="108">
        <f>IF(U1169="snížená",N1169,0)</f>
        <v>0</v>
      </c>
      <c r="BG1169" s="108">
        <f>IF(U1169="zákl. přenesená",N1169,0)</f>
        <v>0</v>
      </c>
      <c r="BH1169" s="108">
        <f>IF(U1169="sníž. přenesená",N1169,0)</f>
        <v>0</v>
      </c>
      <c r="BI1169" s="108">
        <f>IF(U1169="nulová",N1169,0)</f>
        <v>0</v>
      </c>
      <c r="BJ1169" s="16" t="s">
        <v>23</v>
      </c>
      <c r="BK1169" s="108">
        <f>ROUND(L1169*K1169,2)</f>
        <v>0</v>
      </c>
      <c r="BL1169" s="16" t="s">
        <v>294</v>
      </c>
      <c r="BM1169" s="16" t="s">
        <v>1705</v>
      </c>
    </row>
    <row r="1170" spans="2:65" s="11" customFormat="1" ht="22.5" customHeight="1" x14ac:dyDescent="0.3">
      <c r="B1170" s="179"/>
      <c r="C1170" s="180"/>
      <c r="D1170" s="180"/>
      <c r="E1170" s="181" t="s">
        <v>21</v>
      </c>
      <c r="F1170" s="292" t="s">
        <v>1706</v>
      </c>
      <c r="G1170" s="282"/>
      <c r="H1170" s="282"/>
      <c r="I1170" s="282"/>
      <c r="J1170" s="180"/>
      <c r="K1170" s="182">
        <v>30.05</v>
      </c>
      <c r="L1170" s="180"/>
      <c r="M1170" s="180"/>
      <c r="N1170" s="180"/>
      <c r="O1170" s="180"/>
      <c r="P1170" s="180"/>
      <c r="Q1170" s="180"/>
      <c r="R1170" s="183"/>
      <c r="T1170" s="184"/>
      <c r="U1170" s="180"/>
      <c r="V1170" s="180"/>
      <c r="W1170" s="180"/>
      <c r="X1170" s="180"/>
      <c r="Y1170" s="180"/>
      <c r="Z1170" s="180"/>
      <c r="AA1170" s="185"/>
      <c r="AT1170" s="186" t="s">
        <v>204</v>
      </c>
      <c r="AU1170" s="186" t="s">
        <v>112</v>
      </c>
      <c r="AV1170" s="11" t="s">
        <v>112</v>
      </c>
      <c r="AW1170" s="11" t="s">
        <v>42</v>
      </c>
      <c r="AX1170" s="11" t="s">
        <v>85</v>
      </c>
      <c r="AY1170" s="186" t="s">
        <v>149</v>
      </c>
    </row>
    <row r="1171" spans="2:65" s="12" customFormat="1" ht="22.5" customHeight="1" x14ac:dyDescent="0.3">
      <c r="B1171" s="187"/>
      <c r="C1171" s="188"/>
      <c r="D1171" s="188"/>
      <c r="E1171" s="189" t="s">
        <v>21</v>
      </c>
      <c r="F1171" s="285" t="s">
        <v>211</v>
      </c>
      <c r="G1171" s="286"/>
      <c r="H1171" s="286"/>
      <c r="I1171" s="286"/>
      <c r="J1171" s="188"/>
      <c r="K1171" s="190">
        <v>30.05</v>
      </c>
      <c r="L1171" s="188"/>
      <c r="M1171" s="188"/>
      <c r="N1171" s="188"/>
      <c r="O1171" s="188"/>
      <c r="P1171" s="188"/>
      <c r="Q1171" s="188"/>
      <c r="R1171" s="191"/>
      <c r="T1171" s="192"/>
      <c r="U1171" s="188"/>
      <c r="V1171" s="188"/>
      <c r="W1171" s="188"/>
      <c r="X1171" s="188"/>
      <c r="Y1171" s="188"/>
      <c r="Z1171" s="188"/>
      <c r="AA1171" s="193"/>
      <c r="AT1171" s="194" t="s">
        <v>204</v>
      </c>
      <c r="AU1171" s="194" t="s">
        <v>112</v>
      </c>
      <c r="AV1171" s="12" t="s">
        <v>197</v>
      </c>
      <c r="AW1171" s="12" t="s">
        <v>42</v>
      </c>
      <c r="AX1171" s="12" t="s">
        <v>23</v>
      </c>
      <c r="AY1171" s="194" t="s">
        <v>149</v>
      </c>
    </row>
    <row r="1172" spans="2:65" s="1" customFormat="1" ht="22.5" customHeight="1" x14ac:dyDescent="0.3">
      <c r="B1172" s="33"/>
      <c r="C1172" s="195" t="s">
        <v>1707</v>
      </c>
      <c r="D1172" s="195" t="s">
        <v>356</v>
      </c>
      <c r="E1172" s="196" t="s">
        <v>1708</v>
      </c>
      <c r="F1172" s="288" t="s">
        <v>1709</v>
      </c>
      <c r="G1172" s="289"/>
      <c r="H1172" s="289"/>
      <c r="I1172" s="289"/>
      <c r="J1172" s="197" t="s">
        <v>254</v>
      </c>
      <c r="K1172" s="198">
        <v>35.200000000000003</v>
      </c>
      <c r="L1172" s="290">
        <v>0</v>
      </c>
      <c r="M1172" s="289"/>
      <c r="N1172" s="291">
        <f>ROUND(L1172*K1172,2)</f>
        <v>0</v>
      </c>
      <c r="O1172" s="254"/>
      <c r="P1172" s="254"/>
      <c r="Q1172" s="254"/>
      <c r="R1172" s="35"/>
      <c r="T1172" s="168" t="s">
        <v>21</v>
      </c>
      <c r="U1172" s="42" t="s">
        <v>50</v>
      </c>
      <c r="V1172" s="34"/>
      <c r="W1172" s="169">
        <f>V1172*K1172</f>
        <v>0</v>
      </c>
      <c r="X1172" s="169">
        <v>5.0000000000000001E-3</v>
      </c>
      <c r="Y1172" s="169">
        <f>X1172*K1172</f>
        <v>0.17600000000000002</v>
      </c>
      <c r="Z1172" s="169">
        <v>0</v>
      </c>
      <c r="AA1172" s="170">
        <f>Z1172*K1172</f>
        <v>0</v>
      </c>
      <c r="AR1172" s="16" t="s">
        <v>384</v>
      </c>
      <c r="AT1172" s="16" t="s">
        <v>356</v>
      </c>
      <c r="AU1172" s="16" t="s">
        <v>112</v>
      </c>
      <c r="AY1172" s="16" t="s">
        <v>149</v>
      </c>
      <c r="BE1172" s="108">
        <f>IF(U1172="základní",N1172,0)</f>
        <v>0</v>
      </c>
      <c r="BF1172" s="108">
        <f>IF(U1172="snížená",N1172,0)</f>
        <v>0</v>
      </c>
      <c r="BG1172" s="108">
        <f>IF(U1172="zákl. přenesená",N1172,0)</f>
        <v>0</v>
      </c>
      <c r="BH1172" s="108">
        <f>IF(U1172="sníž. přenesená",N1172,0)</f>
        <v>0</v>
      </c>
      <c r="BI1172" s="108">
        <f>IF(U1172="nulová",N1172,0)</f>
        <v>0</v>
      </c>
      <c r="BJ1172" s="16" t="s">
        <v>23</v>
      </c>
      <c r="BK1172" s="108">
        <f>ROUND(L1172*K1172,2)</f>
        <v>0</v>
      </c>
      <c r="BL1172" s="16" t="s">
        <v>294</v>
      </c>
      <c r="BM1172" s="16" t="s">
        <v>1710</v>
      </c>
    </row>
    <row r="1173" spans="2:65" s="11" customFormat="1" ht="31.5" customHeight="1" x14ac:dyDescent="0.3">
      <c r="B1173" s="179"/>
      <c r="C1173" s="180"/>
      <c r="D1173" s="180"/>
      <c r="E1173" s="181" t="s">
        <v>21</v>
      </c>
      <c r="F1173" s="292" t="s">
        <v>1711</v>
      </c>
      <c r="G1173" s="282"/>
      <c r="H1173" s="282"/>
      <c r="I1173" s="282"/>
      <c r="J1173" s="180"/>
      <c r="K1173" s="182">
        <v>35.200000000000003</v>
      </c>
      <c r="L1173" s="180"/>
      <c r="M1173" s="180"/>
      <c r="N1173" s="180"/>
      <c r="O1173" s="180"/>
      <c r="P1173" s="180"/>
      <c r="Q1173" s="180"/>
      <c r="R1173" s="183"/>
      <c r="T1173" s="184"/>
      <c r="U1173" s="180"/>
      <c r="V1173" s="180"/>
      <c r="W1173" s="180"/>
      <c r="X1173" s="180"/>
      <c r="Y1173" s="180"/>
      <c r="Z1173" s="180"/>
      <c r="AA1173" s="185"/>
      <c r="AT1173" s="186" t="s">
        <v>204</v>
      </c>
      <c r="AU1173" s="186" t="s">
        <v>112</v>
      </c>
      <c r="AV1173" s="11" t="s">
        <v>112</v>
      </c>
      <c r="AW1173" s="11" t="s">
        <v>42</v>
      </c>
      <c r="AX1173" s="11" t="s">
        <v>85</v>
      </c>
      <c r="AY1173" s="186" t="s">
        <v>149</v>
      </c>
    </row>
    <row r="1174" spans="2:65" s="12" customFormat="1" ht="22.5" customHeight="1" x14ac:dyDescent="0.3">
      <c r="B1174" s="187"/>
      <c r="C1174" s="188"/>
      <c r="D1174" s="188"/>
      <c r="E1174" s="189" t="s">
        <v>21</v>
      </c>
      <c r="F1174" s="285" t="s">
        <v>211</v>
      </c>
      <c r="G1174" s="286"/>
      <c r="H1174" s="286"/>
      <c r="I1174" s="286"/>
      <c r="J1174" s="188"/>
      <c r="K1174" s="190">
        <v>35.200000000000003</v>
      </c>
      <c r="L1174" s="188"/>
      <c r="M1174" s="188"/>
      <c r="N1174" s="188"/>
      <c r="O1174" s="188"/>
      <c r="P1174" s="188"/>
      <c r="Q1174" s="188"/>
      <c r="R1174" s="191"/>
      <c r="T1174" s="192"/>
      <c r="U1174" s="188"/>
      <c r="V1174" s="188"/>
      <c r="W1174" s="188"/>
      <c r="X1174" s="188"/>
      <c r="Y1174" s="188"/>
      <c r="Z1174" s="188"/>
      <c r="AA1174" s="193"/>
      <c r="AT1174" s="194" t="s">
        <v>204</v>
      </c>
      <c r="AU1174" s="194" t="s">
        <v>112</v>
      </c>
      <c r="AV1174" s="12" t="s">
        <v>197</v>
      </c>
      <c r="AW1174" s="12" t="s">
        <v>42</v>
      </c>
      <c r="AX1174" s="12" t="s">
        <v>23</v>
      </c>
      <c r="AY1174" s="194" t="s">
        <v>149</v>
      </c>
    </row>
    <row r="1175" spans="2:65" s="1" customFormat="1" ht="31.5" customHeight="1" x14ac:dyDescent="0.3">
      <c r="B1175" s="33"/>
      <c r="C1175" s="164" t="s">
        <v>1712</v>
      </c>
      <c r="D1175" s="164" t="s">
        <v>150</v>
      </c>
      <c r="E1175" s="165" t="s">
        <v>1713</v>
      </c>
      <c r="F1175" s="253" t="s">
        <v>1714</v>
      </c>
      <c r="G1175" s="254"/>
      <c r="H1175" s="254"/>
      <c r="I1175" s="254"/>
      <c r="J1175" s="166" t="s">
        <v>1173</v>
      </c>
      <c r="K1175" s="199">
        <v>0</v>
      </c>
      <c r="L1175" s="255">
        <v>0</v>
      </c>
      <c r="M1175" s="254"/>
      <c r="N1175" s="256">
        <f>ROUND(L1175*K1175,2)</f>
        <v>0</v>
      </c>
      <c r="O1175" s="254"/>
      <c r="P1175" s="254"/>
      <c r="Q1175" s="254"/>
      <c r="R1175" s="35"/>
      <c r="T1175" s="168" t="s">
        <v>21</v>
      </c>
      <c r="U1175" s="42" t="s">
        <v>50</v>
      </c>
      <c r="V1175" s="34"/>
      <c r="W1175" s="169">
        <f>V1175*K1175</f>
        <v>0</v>
      </c>
      <c r="X1175" s="169">
        <v>0</v>
      </c>
      <c r="Y1175" s="169">
        <f>X1175*K1175</f>
        <v>0</v>
      </c>
      <c r="Z1175" s="169">
        <v>0</v>
      </c>
      <c r="AA1175" s="170">
        <f>Z1175*K1175</f>
        <v>0</v>
      </c>
      <c r="AR1175" s="16" t="s">
        <v>294</v>
      </c>
      <c r="AT1175" s="16" t="s">
        <v>150</v>
      </c>
      <c r="AU1175" s="16" t="s">
        <v>112</v>
      </c>
      <c r="AY1175" s="16" t="s">
        <v>149</v>
      </c>
      <c r="BE1175" s="108">
        <f>IF(U1175="základní",N1175,0)</f>
        <v>0</v>
      </c>
      <c r="BF1175" s="108">
        <f>IF(U1175="snížená",N1175,0)</f>
        <v>0</v>
      </c>
      <c r="BG1175" s="108">
        <f>IF(U1175="zákl. přenesená",N1175,0)</f>
        <v>0</v>
      </c>
      <c r="BH1175" s="108">
        <f>IF(U1175="sníž. přenesená",N1175,0)</f>
        <v>0</v>
      </c>
      <c r="BI1175" s="108">
        <f>IF(U1175="nulová",N1175,0)</f>
        <v>0</v>
      </c>
      <c r="BJ1175" s="16" t="s">
        <v>23</v>
      </c>
      <c r="BK1175" s="108">
        <f>ROUND(L1175*K1175,2)</f>
        <v>0</v>
      </c>
      <c r="BL1175" s="16" t="s">
        <v>294</v>
      </c>
      <c r="BM1175" s="16" t="s">
        <v>1715</v>
      </c>
    </row>
    <row r="1176" spans="2:65" s="9" customFormat="1" ht="29.85" customHeight="1" x14ac:dyDescent="0.35">
      <c r="B1176" s="153"/>
      <c r="C1176" s="154"/>
      <c r="D1176" s="163" t="s">
        <v>186</v>
      </c>
      <c r="E1176" s="163"/>
      <c r="F1176" s="163"/>
      <c r="G1176" s="163"/>
      <c r="H1176" s="163"/>
      <c r="I1176" s="163"/>
      <c r="J1176" s="163"/>
      <c r="K1176" s="163"/>
      <c r="L1176" s="163"/>
      <c r="M1176" s="163"/>
      <c r="N1176" s="263">
        <f>BK1176</f>
        <v>0</v>
      </c>
      <c r="O1176" s="264"/>
      <c r="P1176" s="264"/>
      <c r="Q1176" s="264"/>
      <c r="R1176" s="156"/>
      <c r="T1176" s="157"/>
      <c r="U1176" s="154"/>
      <c r="V1176" s="154"/>
      <c r="W1176" s="158">
        <f>SUM(W1177:W1257)</f>
        <v>0</v>
      </c>
      <c r="X1176" s="154"/>
      <c r="Y1176" s="158">
        <f>SUM(Y1177:Y1257)</f>
        <v>8.1596404099999997</v>
      </c>
      <c r="Z1176" s="154"/>
      <c r="AA1176" s="159">
        <f>SUM(AA1177:AA1257)</f>
        <v>0</v>
      </c>
      <c r="AR1176" s="160" t="s">
        <v>112</v>
      </c>
      <c r="AT1176" s="161" t="s">
        <v>84</v>
      </c>
      <c r="AU1176" s="161" t="s">
        <v>23</v>
      </c>
      <c r="AY1176" s="160" t="s">
        <v>149</v>
      </c>
      <c r="BK1176" s="162">
        <f>SUM(BK1177:BK1257)</f>
        <v>0</v>
      </c>
    </row>
    <row r="1177" spans="2:65" s="1" customFormat="1" ht="31.5" customHeight="1" x14ac:dyDescent="0.3">
      <c r="B1177" s="33"/>
      <c r="C1177" s="164" t="s">
        <v>1716</v>
      </c>
      <c r="D1177" s="164" t="s">
        <v>150</v>
      </c>
      <c r="E1177" s="165" t="s">
        <v>1717</v>
      </c>
      <c r="F1177" s="253" t="s">
        <v>1718</v>
      </c>
      <c r="G1177" s="254"/>
      <c r="H1177" s="254"/>
      <c r="I1177" s="254"/>
      <c r="J1177" s="166" t="s">
        <v>254</v>
      </c>
      <c r="K1177" s="167">
        <v>80.95</v>
      </c>
      <c r="L1177" s="255">
        <v>0</v>
      </c>
      <c r="M1177" s="254"/>
      <c r="N1177" s="256">
        <f>ROUND(L1177*K1177,2)</f>
        <v>0</v>
      </c>
      <c r="O1177" s="254"/>
      <c r="P1177" s="254"/>
      <c r="Q1177" s="254"/>
      <c r="R1177" s="35"/>
      <c r="T1177" s="168" t="s">
        <v>21</v>
      </c>
      <c r="U1177" s="42" t="s">
        <v>50</v>
      </c>
      <c r="V1177" s="34"/>
      <c r="W1177" s="169">
        <f>V1177*K1177</f>
        <v>0</v>
      </c>
      <c r="X1177" s="169">
        <v>1.17E-3</v>
      </c>
      <c r="Y1177" s="169">
        <f>X1177*K1177</f>
        <v>9.4711500000000004E-2</v>
      </c>
      <c r="Z1177" s="169">
        <v>0</v>
      </c>
      <c r="AA1177" s="170">
        <f>Z1177*K1177</f>
        <v>0</v>
      </c>
      <c r="AR1177" s="16" t="s">
        <v>294</v>
      </c>
      <c r="AT1177" s="16" t="s">
        <v>150</v>
      </c>
      <c r="AU1177" s="16" t="s">
        <v>112</v>
      </c>
      <c r="AY1177" s="16" t="s">
        <v>149</v>
      </c>
      <c r="BE1177" s="108">
        <f>IF(U1177="základní",N1177,0)</f>
        <v>0</v>
      </c>
      <c r="BF1177" s="108">
        <f>IF(U1177="snížená",N1177,0)</f>
        <v>0</v>
      </c>
      <c r="BG1177" s="108">
        <f>IF(U1177="zákl. přenesená",N1177,0)</f>
        <v>0</v>
      </c>
      <c r="BH1177" s="108">
        <f>IF(U1177="sníž. přenesená",N1177,0)</f>
        <v>0</v>
      </c>
      <c r="BI1177" s="108">
        <f>IF(U1177="nulová",N1177,0)</f>
        <v>0</v>
      </c>
      <c r="BJ1177" s="16" t="s">
        <v>23</v>
      </c>
      <c r="BK1177" s="108">
        <f>ROUND(L1177*K1177,2)</f>
        <v>0</v>
      </c>
      <c r="BL1177" s="16" t="s">
        <v>294</v>
      </c>
      <c r="BM1177" s="16" t="s">
        <v>1719</v>
      </c>
    </row>
    <row r="1178" spans="2:65" s="11" customFormat="1" ht="22.5" customHeight="1" x14ac:dyDescent="0.3">
      <c r="B1178" s="179"/>
      <c r="C1178" s="180"/>
      <c r="D1178" s="180"/>
      <c r="E1178" s="181" t="s">
        <v>21</v>
      </c>
      <c r="F1178" s="292" t="s">
        <v>1720</v>
      </c>
      <c r="G1178" s="282"/>
      <c r="H1178" s="282"/>
      <c r="I1178" s="282"/>
      <c r="J1178" s="180"/>
      <c r="K1178" s="182">
        <v>30.4</v>
      </c>
      <c r="L1178" s="180"/>
      <c r="M1178" s="180"/>
      <c r="N1178" s="180"/>
      <c r="O1178" s="180"/>
      <c r="P1178" s="180"/>
      <c r="Q1178" s="180"/>
      <c r="R1178" s="183"/>
      <c r="T1178" s="184"/>
      <c r="U1178" s="180"/>
      <c r="V1178" s="180"/>
      <c r="W1178" s="180"/>
      <c r="X1178" s="180"/>
      <c r="Y1178" s="180"/>
      <c r="Z1178" s="180"/>
      <c r="AA1178" s="185"/>
      <c r="AT1178" s="186" t="s">
        <v>204</v>
      </c>
      <c r="AU1178" s="186" t="s">
        <v>112</v>
      </c>
      <c r="AV1178" s="11" t="s">
        <v>112</v>
      </c>
      <c r="AW1178" s="11" t="s">
        <v>42</v>
      </c>
      <c r="AX1178" s="11" t="s">
        <v>85</v>
      </c>
      <c r="AY1178" s="186" t="s">
        <v>149</v>
      </c>
    </row>
    <row r="1179" spans="2:65" s="11" customFormat="1" ht="22.5" customHeight="1" x14ac:dyDescent="0.3">
      <c r="B1179" s="179"/>
      <c r="C1179" s="180"/>
      <c r="D1179" s="180"/>
      <c r="E1179" s="181" t="s">
        <v>21</v>
      </c>
      <c r="F1179" s="281" t="s">
        <v>1721</v>
      </c>
      <c r="G1179" s="282"/>
      <c r="H1179" s="282"/>
      <c r="I1179" s="282"/>
      <c r="J1179" s="180"/>
      <c r="K1179" s="182">
        <v>23.7</v>
      </c>
      <c r="L1179" s="180"/>
      <c r="M1179" s="180"/>
      <c r="N1179" s="180"/>
      <c r="O1179" s="180"/>
      <c r="P1179" s="180"/>
      <c r="Q1179" s="180"/>
      <c r="R1179" s="183"/>
      <c r="T1179" s="184"/>
      <c r="U1179" s="180"/>
      <c r="V1179" s="180"/>
      <c r="W1179" s="180"/>
      <c r="X1179" s="180"/>
      <c r="Y1179" s="180"/>
      <c r="Z1179" s="180"/>
      <c r="AA1179" s="185"/>
      <c r="AT1179" s="186" t="s">
        <v>204</v>
      </c>
      <c r="AU1179" s="186" t="s">
        <v>112</v>
      </c>
      <c r="AV1179" s="11" t="s">
        <v>112</v>
      </c>
      <c r="AW1179" s="11" t="s">
        <v>42</v>
      </c>
      <c r="AX1179" s="11" t="s">
        <v>85</v>
      </c>
      <c r="AY1179" s="186" t="s">
        <v>149</v>
      </c>
    </row>
    <row r="1180" spans="2:65" s="11" customFormat="1" ht="22.5" customHeight="1" x14ac:dyDescent="0.3">
      <c r="B1180" s="179"/>
      <c r="C1180" s="180"/>
      <c r="D1180" s="180"/>
      <c r="E1180" s="181" t="s">
        <v>21</v>
      </c>
      <c r="F1180" s="281" t="s">
        <v>1722</v>
      </c>
      <c r="G1180" s="282"/>
      <c r="H1180" s="282"/>
      <c r="I1180" s="282"/>
      <c r="J1180" s="180"/>
      <c r="K1180" s="182">
        <v>26.85</v>
      </c>
      <c r="L1180" s="180"/>
      <c r="M1180" s="180"/>
      <c r="N1180" s="180"/>
      <c r="O1180" s="180"/>
      <c r="P1180" s="180"/>
      <c r="Q1180" s="180"/>
      <c r="R1180" s="183"/>
      <c r="T1180" s="184"/>
      <c r="U1180" s="180"/>
      <c r="V1180" s="180"/>
      <c r="W1180" s="180"/>
      <c r="X1180" s="180"/>
      <c r="Y1180" s="180"/>
      <c r="Z1180" s="180"/>
      <c r="AA1180" s="185"/>
      <c r="AT1180" s="186" t="s">
        <v>204</v>
      </c>
      <c r="AU1180" s="186" t="s">
        <v>112</v>
      </c>
      <c r="AV1180" s="11" t="s">
        <v>112</v>
      </c>
      <c r="AW1180" s="11" t="s">
        <v>42</v>
      </c>
      <c r="AX1180" s="11" t="s">
        <v>85</v>
      </c>
      <c r="AY1180" s="186" t="s">
        <v>149</v>
      </c>
    </row>
    <row r="1181" spans="2:65" s="12" customFormat="1" ht="22.5" customHeight="1" x14ac:dyDescent="0.3">
      <c r="B1181" s="187"/>
      <c r="C1181" s="188"/>
      <c r="D1181" s="188"/>
      <c r="E1181" s="189" t="s">
        <v>21</v>
      </c>
      <c r="F1181" s="285" t="s">
        <v>211</v>
      </c>
      <c r="G1181" s="286"/>
      <c r="H1181" s="286"/>
      <c r="I1181" s="286"/>
      <c r="J1181" s="188"/>
      <c r="K1181" s="190">
        <v>80.95</v>
      </c>
      <c r="L1181" s="188"/>
      <c r="M1181" s="188"/>
      <c r="N1181" s="188"/>
      <c r="O1181" s="188"/>
      <c r="P1181" s="188"/>
      <c r="Q1181" s="188"/>
      <c r="R1181" s="191"/>
      <c r="T1181" s="192"/>
      <c r="U1181" s="188"/>
      <c r="V1181" s="188"/>
      <c r="W1181" s="188"/>
      <c r="X1181" s="188"/>
      <c r="Y1181" s="188"/>
      <c r="Z1181" s="188"/>
      <c r="AA1181" s="193"/>
      <c r="AT1181" s="194" t="s">
        <v>204</v>
      </c>
      <c r="AU1181" s="194" t="s">
        <v>112</v>
      </c>
      <c r="AV1181" s="12" t="s">
        <v>197</v>
      </c>
      <c r="AW1181" s="12" t="s">
        <v>42</v>
      </c>
      <c r="AX1181" s="12" t="s">
        <v>23</v>
      </c>
      <c r="AY1181" s="194" t="s">
        <v>149</v>
      </c>
    </row>
    <row r="1182" spans="2:65" s="1" customFormat="1" ht="31.5" customHeight="1" x14ac:dyDescent="0.3">
      <c r="B1182" s="33"/>
      <c r="C1182" s="164" t="s">
        <v>1723</v>
      </c>
      <c r="D1182" s="164" t="s">
        <v>150</v>
      </c>
      <c r="E1182" s="165" t="s">
        <v>1724</v>
      </c>
      <c r="F1182" s="253" t="s">
        <v>1725</v>
      </c>
      <c r="G1182" s="254"/>
      <c r="H1182" s="254"/>
      <c r="I1182" s="254"/>
      <c r="J1182" s="166" t="s">
        <v>254</v>
      </c>
      <c r="K1182" s="167">
        <v>80.95</v>
      </c>
      <c r="L1182" s="255">
        <v>0</v>
      </c>
      <c r="M1182" s="254"/>
      <c r="N1182" s="256">
        <f>ROUND(L1182*K1182,2)</f>
        <v>0</v>
      </c>
      <c r="O1182" s="254"/>
      <c r="P1182" s="254"/>
      <c r="Q1182" s="254"/>
      <c r="R1182" s="35"/>
      <c r="T1182" s="168" t="s">
        <v>21</v>
      </c>
      <c r="U1182" s="42" t="s">
        <v>50</v>
      </c>
      <c r="V1182" s="34"/>
      <c r="W1182" s="169">
        <f>V1182*K1182</f>
        <v>0</v>
      </c>
      <c r="X1182" s="169">
        <v>7.7999999999999999E-4</v>
      </c>
      <c r="Y1182" s="169">
        <f>X1182*K1182</f>
        <v>6.3141000000000003E-2</v>
      </c>
      <c r="Z1182" s="169">
        <v>0</v>
      </c>
      <c r="AA1182" s="170">
        <f>Z1182*K1182</f>
        <v>0</v>
      </c>
      <c r="AR1182" s="16" t="s">
        <v>294</v>
      </c>
      <c r="AT1182" s="16" t="s">
        <v>150</v>
      </c>
      <c r="AU1182" s="16" t="s">
        <v>112</v>
      </c>
      <c r="AY1182" s="16" t="s">
        <v>149</v>
      </c>
      <c r="BE1182" s="108">
        <f>IF(U1182="základní",N1182,0)</f>
        <v>0</v>
      </c>
      <c r="BF1182" s="108">
        <f>IF(U1182="snížená",N1182,0)</f>
        <v>0</v>
      </c>
      <c r="BG1182" s="108">
        <f>IF(U1182="zákl. přenesená",N1182,0)</f>
        <v>0</v>
      </c>
      <c r="BH1182" s="108">
        <f>IF(U1182="sníž. přenesená",N1182,0)</f>
        <v>0</v>
      </c>
      <c r="BI1182" s="108">
        <f>IF(U1182="nulová",N1182,0)</f>
        <v>0</v>
      </c>
      <c r="BJ1182" s="16" t="s">
        <v>23</v>
      </c>
      <c r="BK1182" s="108">
        <f>ROUND(L1182*K1182,2)</f>
        <v>0</v>
      </c>
      <c r="BL1182" s="16" t="s">
        <v>294</v>
      </c>
      <c r="BM1182" s="16" t="s">
        <v>1726</v>
      </c>
    </row>
    <row r="1183" spans="2:65" s="1" customFormat="1" ht="31.5" customHeight="1" x14ac:dyDescent="0.3">
      <c r="B1183" s="33"/>
      <c r="C1183" s="164" t="s">
        <v>1727</v>
      </c>
      <c r="D1183" s="164" t="s">
        <v>150</v>
      </c>
      <c r="E1183" s="165" t="s">
        <v>1728</v>
      </c>
      <c r="F1183" s="253" t="s">
        <v>1729</v>
      </c>
      <c r="G1183" s="254"/>
      <c r="H1183" s="254"/>
      <c r="I1183" s="254"/>
      <c r="J1183" s="166" t="s">
        <v>254</v>
      </c>
      <c r="K1183" s="167">
        <v>250.595</v>
      </c>
      <c r="L1183" s="255">
        <v>0</v>
      </c>
      <c r="M1183" s="254"/>
      <c r="N1183" s="256">
        <f>ROUND(L1183*K1183,2)</f>
        <v>0</v>
      </c>
      <c r="O1183" s="254"/>
      <c r="P1183" s="254"/>
      <c r="Q1183" s="254"/>
      <c r="R1183" s="35"/>
      <c r="T1183" s="168" t="s">
        <v>21</v>
      </c>
      <c r="U1183" s="42" t="s">
        <v>50</v>
      </c>
      <c r="V1183" s="34"/>
      <c r="W1183" s="169">
        <f>V1183*K1183</f>
        <v>0</v>
      </c>
      <c r="X1183" s="169">
        <v>5.62E-3</v>
      </c>
      <c r="Y1183" s="169">
        <f>X1183*K1183</f>
        <v>1.4083439</v>
      </c>
      <c r="Z1183" s="169">
        <v>0</v>
      </c>
      <c r="AA1183" s="170">
        <f>Z1183*K1183</f>
        <v>0</v>
      </c>
      <c r="AR1183" s="16" t="s">
        <v>294</v>
      </c>
      <c r="AT1183" s="16" t="s">
        <v>150</v>
      </c>
      <c r="AU1183" s="16" t="s">
        <v>112</v>
      </c>
      <c r="AY1183" s="16" t="s">
        <v>149</v>
      </c>
      <c r="BE1183" s="108">
        <f>IF(U1183="základní",N1183,0)</f>
        <v>0</v>
      </c>
      <c r="BF1183" s="108">
        <f>IF(U1183="snížená",N1183,0)</f>
        <v>0</v>
      </c>
      <c r="BG1183" s="108">
        <f>IF(U1183="zákl. přenesená",N1183,0)</f>
        <v>0</v>
      </c>
      <c r="BH1183" s="108">
        <f>IF(U1183="sníž. přenesená",N1183,0)</f>
        <v>0</v>
      </c>
      <c r="BI1183" s="108">
        <f>IF(U1183="nulová",N1183,0)</f>
        <v>0</v>
      </c>
      <c r="BJ1183" s="16" t="s">
        <v>23</v>
      </c>
      <c r="BK1183" s="108">
        <f>ROUND(L1183*K1183,2)</f>
        <v>0</v>
      </c>
      <c r="BL1183" s="16" t="s">
        <v>294</v>
      </c>
      <c r="BM1183" s="16" t="s">
        <v>1730</v>
      </c>
    </row>
    <row r="1184" spans="2:65" s="10" customFormat="1" ht="22.5" customHeight="1" x14ac:dyDescent="0.3">
      <c r="B1184" s="171"/>
      <c r="C1184" s="172"/>
      <c r="D1184" s="172"/>
      <c r="E1184" s="173" t="s">
        <v>21</v>
      </c>
      <c r="F1184" s="287" t="s">
        <v>732</v>
      </c>
      <c r="G1184" s="284"/>
      <c r="H1184" s="284"/>
      <c r="I1184" s="284"/>
      <c r="J1184" s="172"/>
      <c r="K1184" s="174" t="s">
        <v>21</v>
      </c>
      <c r="L1184" s="172"/>
      <c r="M1184" s="172"/>
      <c r="N1184" s="172"/>
      <c r="O1184" s="172"/>
      <c r="P1184" s="172"/>
      <c r="Q1184" s="172"/>
      <c r="R1184" s="175"/>
      <c r="T1184" s="176"/>
      <c r="U1184" s="172"/>
      <c r="V1184" s="172"/>
      <c r="W1184" s="172"/>
      <c r="X1184" s="172"/>
      <c r="Y1184" s="172"/>
      <c r="Z1184" s="172"/>
      <c r="AA1184" s="177"/>
      <c r="AT1184" s="178" t="s">
        <v>204</v>
      </c>
      <c r="AU1184" s="178" t="s">
        <v>112</v>
      </c>
      <c r="AV1184" s="10" t="s">
        <v>23</v>
      </c>
      <c r="AW1184" s="10" t="s">
        <v>42</v>
      </c>
      <c r="AX1184" s="10" t="s">
        <v>85</v>
      </c>
      <c r="AY1184" s="178" t="s">
        <v>149</v>
      </c>
    </row>
    <row r="1185" spans="2:51" s="11" customFormat="1" ht="22.5" customHeight="1" x14ac:dyDescent="0.3">
      <c r="B1185" s="179"/>
      <c r="C1185" s="180"/>
      <c r="D1185" s="180"/>
      <c r="E1185" s="181" t="s">
        <v>21</v>
      </c>
      <c r="F1185" s="281" t="s">
        <v>1731</v>
      </c>
      <c r="G1185" s="282"/>
      <c r="H1185" s="282"/>
      <c r="I1185" s="282"/>
      <c r="J1185" s="180"/>
      <c r="K1185" s="182">
        <v>18.649999999999999</v>
      </c>
      <c r="L1185" s="180"/>
      <c r="M1185" s="180"/>
      <c r="N1185" s="180"/>
      <c r="O1185" s="180"/>
      <c r="P1185" s="180"/>
      <c r="Q1185" s="180"/>
      <c r="R1185" s="183"/>
      <c r="T1185" s="184"/>
      <c r="U1185" s="180"/>
      <c r="V1185" s="180"/>
      <c r="W1185" s="180"/>
      <c r="X1185" s="180"/>
      <c r="Y1185" s="180"/>
      <c r="Z1185" s="180"/>
      <c r="AA1185" s="185"/>
      <c r="AT1185" s="186" t="s">
        <v>204</v>
      </c>
      <c r="AU1185" s="186" t="s">
        <v>112</v>
      </c>
      <c r="AV1185" s="11" t="s">
        <v>112</v>
      </c>
      <c r="AW1185" s="11" t="s">
        <v>42</v>
      </c>
      <c r="AX1185" s="11" t="s">
        <v>85</v>
      </c>
      <c r="AY1185" s="186" t="s">
        <v>149</v>
      </c>
    </row>
    <row r="1186" spans="2:51" s="11" customFormat="1" ht="22.5" customHeight="1" x14ac:dyDescent="0.3">
      <c r="B1186" s="179"/>
      <c r="C1186" s="180"/>
      <c r="D1186" s="180"/>
      <c r="E1186" s="181" t="s">
        <v>21</v>
      </c>
      <c r="F1186" s="281" t="s">
        <v>1732</v>
      </c>
      <c r="G1186" s="282"/>
      <c r="H1186" s="282"/>
      <c r="I1186" s="282"/>
      <c r="J1186" s="180"/>
      <c r="K1186" s="182">
        <v>13.2</v>
      </c>
      <c r="L1186" s="180"/>
      <c r="M1186" s="180"/>
      <c r="N1186" s="180"/>
      <c r="O1186" s="180"/>
      <c r="P1186" s="180"/>
      <c r="Q1186" s="180"/>
      <c r="R1186" s="183"/>
      <c r="T1186" s="184"/>
      <c r="U1186" s="180"/>
      <c r="V1186" s="180"/>
      <c r="W1186" s="180"/>
      <c r="X1186" s="180"/>
      <c r="Y1186" s="180"/>
      <c r="Z1186" s="180"/>
      <c r="AA1186" s="185"/>
      <c r="AT1186" s="186" t="s">
        <v>204</v>
      </c>
      <c r="AU1186" s="186" t="s">
        <v>112</v>
      </c>
      <c r="AV1186" s="11" t="s">
        <v>112</v>
      </c>
      <c r="AW1186" s="11" t="s">
        <v>42</v>
      </c>
      <c r="AX1186" s="11" t="s">
        <v>85</v>
      </c>
      <c r="AY1186" s="186" t="s">
        <v>149</v>
      </c>
    </row>
    <row r="1187" spans="2:51" s="10" customFormat="1" ht="22.5" customHeight="1" x14ac:dyDescent="0.3">
      <c r="B1187" s="171"/>
      <c r="C1187" s="172"/>
      <c r="D1187" s="172"/>
      <c r="E1187" s="173" t="s">
        <v>21</v>
      </c>
      <c r="F1187" s="283" t="s">
        <v>660</v>
      </c>
      <c r="G1187" s="284"/>
      <c r="H1187" s="284"/>
      <c r="I1187" s="284"/>
      <c r="J1187" s="172"/>
      <c r="K1187" s="174" t="s">
        <v>21</v>
      </c>
      <c r="L1187" s="172"/>
      <c r="M1187" s="172"/>
      <c r="N1187" s="172"/>
      <c r="O1187" s="172"/>
      <c r="P1187" s="172"/>
      <c r="Q1187" s="172"/>
      <c r="R1187" s="175"/>
      <c r="T1187" s="176"/>
      <c r="U1187" s="172"/>
      <c r="V1187" s="172"/>
      <c r="W1187" s="172"/>
      <c r="X1187" s="172"/>
      <c r="Y1187" s="172"/>
      <c r="Z1187" s="172"/>
      <c r="AA1187" s="177"/>
      <c r="AT1187" s="178" t="s">
        <v>204</v>
      </c>
      <c r="AU1187" s="178" t="s">
        <v>112</v>
      </c>
      <c r="AV1187" s="10" t="s">
        <v>23</v>
      </c>
      <c r="AW1187" s="10" t="s">
        <v>42</v>
      </c>
      <c r="AX1187" s="10" t="s">
        <v>85</v>
      </c>
      <c r="AY1187" s="178" t="s">
        <v>149</v>
      </c>
    </row>
    <row r="1188" spans="2:51" s="11" customFormat="1" ht="22.5" customHeight="1" x14ac:dyDescent="0.3">
      <c r="B1188" s="179"/>
      <c r="C1188" s="180"/>
      <c r="D1188" s="180"/>
      <c r="E1188" s="181" t="s">
        <v>21</v>
      </c>
      <c r="F1188" s="281" t="s">
        <v>1733</v>
      </c>
      <c r="G1188" s="282"/>
      <c r="H1188" s="282"/>
      <c r="I1188" s="282"/>
      <c r="J1188" s="180"/>
      <c r="K1188" s="182">
        <v>14.6</v>
      </c>
      <c r="L1188" s="180"/>
      <c r="M1188" s="180"/>
      <c r="N1188" s="180"/>
      <c r="O1188" s="180"/>
      <c r="P1188" s="180"/>
      <c r="Q1188" s="180"/>
      <c r="R1188" s="183"/>
      <c r="T1188" s="184"/>
      <c r="U1188" s="180"/>
      <c r="V1188" s="180"/>
      <c r="W1188" s="180"/>
      <c r="X1188" s="180"/>
      <c r="Y1188" s="180"/>
      <c r="Z1188" s="180"/>
      <c r="AA1188" s="185"/>
      <c r="AT1188" s="186" t="s">
        <v>204</v>
      </c>
      <c r="AU1188" s="186" t="s">
        <v>112</v>
      </c>
      <c r="AV1188" s="11" t="s">
        <v>112</v>
      </c>
      <c r="AW1188" s="11" t="s">
        <v>42</v>
      </c>
      <c r="AX1188" s="11" t="s">
        <v>85</v>
      </c>
      <c r="AY1188" s="186" t="s">
        <v>149</v>
      </c>
    </row>
    <row r="1189" spans="2:51" s="10" customFormat="1" ht="22.5" customHeight="1" x14ac:dyDescent="0.3">
      <c r="B1189" s="171"/>
      <c r="C1189" s="172"/>
      <c r="D1189" s="172"/>
      <c r="E1189" s="173" t="s">
        <v>21</v>
      </c>
      <c r="F1189" s="283" t="s">
        <v>727</v>
      </c>
      <c r="G1189" s="284"/>
      <c r="H1189" s="284"/>
      <c r="I1189" s="284"/>
      <c r="J1189" s="172"/>
      <c r="K1189" s="174" t="s">
        <v>21</v>
      </c>
      <c r="L1189" s="172"/>
      <c r="M1189" s="172"/>
      <c r="N1189" s="172"/>
      <c r="O1189" s="172"/>
      <c r="P1189" s="172"/>
      <c r="Q1189" s="172"/>
      <c r="R1189" s="175"/>
      <c r="T1189" s="176"/>
      <c r="U1189" s="172"/>
      <c r="V1189" s="172"/>
      <c r="W1189" s="172"/>
      <c r="X1189" s="172"/>
      <c r="Y1189" s="172"/>
      <c r="Z1189" s="172"/>
      <c r="AA1189" s="177"/>
      <c r="AT1189" s="178" t="s">
        <v>204</v>
      </c>
      <c r="AU1189" s="178" t="s">
        <v>112</v>
      </c>
      <c r="AV1189" s="10" t="s">
        <v>23</v>
      </c>
      <c r="AW1189" s="10" t="s">
        <v>42</v>
      </c>
      <c r="AX1189" s="10" t="s">
        <v>85</v>
      </c>
      <c r="AY1189" s="178" t="s">
        <v>149</v>
      </c>
    </row>
    <row r="1190" spans="2:51" s="11" customFormat="1" ht="22.5" customHeight="1" x14ac:dyDescent="0.3">
      <c r="B1190" s="179"/>
      <c r="C1190" s="180"/>
      <c r="D1190" s="180"/>
      <c r="E1190" s="181" t="s">
        <v>21</v>
      </c>
      <c r="F1190" s="281" t="s">
        <v>1734</v>
      </c>
      <c r="G1190" s="282"/>
      <c r="H1190" s="282"/>
      <c r="I1190" s="282"/>
      <c r="J1190" s="180"/>
      <c r="K1190" s="182">
        <v>18.899999999999999</v>
      </c>
      <c r="L1190" s="180"/>
      <c r="M1190" s="180"/>
      <c r="N1190" s="180"/>
      <c r="O1190" s="180"/>
      <c r="P1190" s="180"/>
      <c r="Q1190" s="180"/>
      <c r="R1190" s="183"/>
      <c r="T1190" s="184"/>
      <c r="U1190" s="180"/>
      <c r="V1190" s="180"/>
      <c r="W1190" s="180"/>
      <c r="X1190" s="180"/>
      <c r="Y1190" s="180"/>
      <c r="Z1190" s="180"/>
      <c r="AA1190" s="185"/>
      <c r="AT1190" s="186" t="s">
        <v>204</v>
      </c>
      <c r="AU1190" s="186" t="s">
        <v>112</v>
      </c>
      <c r="AV1190" s="11" t="s">
        <v>112</v>
      </c>
      <c r="AW1190" s="11" t="s">
        <v>42</v>
      </c>
      <c r="AX1190" s="11" t="s">
        <v>85</v>
      </c>
      <c r="AY1190" s="186" t="s">
        <v>149</v>
      </c>
    </row>
    <row r="1191" spans="2:51" s="10" customFormat="1" ht="22.5" customHeight="1" x14ac:dyDescent="0.3">
      <c r="B1191" s="171"/>
      <c r="C1191" s="172"/>
      <c r="D1191" s="172"/>
      <c r="E1191" s="173" t="s">
        <v>21</v>
      </c>
      <c r="F1191" s="283" t="s">
        <v>730</v>
      </c>
      <c r="G1191" s="284"/>
      <c r="H1191" s="284"/>
      <c r="I1191" s="284"/>
      <c r="J1191" s="172"/>
      <c r="K1191" s="174" t="s">
        <v>21</v>
      </c>
      <c r="L1191" s="172"/>
      <c r="M1191" s="172"/>
      <c r="N1191" s="172"/>
      <c r="O1191" s="172"/>
      <c r="P1191" s="172"/>
      <c r="Q1191" s="172"/>
      <c r="R1191" s="175"/>
      <c r="T1191" s="176"/>
      <c r="U1191" s="172"/>
      <c r="V1191" s="172"/>
      <c r="W1191" s="172"/>
      <c r="X1191" s="172"/>
      <c r="Y1191" s="172"/>
      <c r="Z1191" s="172"/>
      <c r="AA1191" s="177"/>
      <c r="AT1191" s="178" t="s">
        <v>204</v>
      </c>
      <c r="AU1191" s="178" t="s">
        <v>112</v>
      </c>
      <c r="AV1191" s="10" t="s">
        <v>23</v>
      </c>
      <c r="AW1191" s="10" t="s">
        <v>42</v>
      </c>
      <c r="AX1191" s="10" t="s">
        <v>85</v>
      </c>
      <c r="AY1191" s="178" t="s">
        <v>149</v>
      </c>
    </row>
    <row r="1192" spans="2:51" s="11" customFormat="1" ht="22.5" customHeight="1" x14ac:dyDescent="0.3">
      <c r="B1192" s="179"/>
      <c r="C1192" s="180"/>
      <c r="D1192" s="180"/>
      <c r="E1192" s="181" t="s">
        <v>21</v>
      </c>
      <c r="F1192" s="281" t="s">
        <v>1735</v>
      </c>
      <c r="G1192" s="282"/>
      <c r="H1192" s="282"/>
      <c r="I1192" s="282"/>
      <c r="J1192" s="180"/>
      <c r="K1192" s="182">
        <v>115.7</v>
      </c>
      <c r="L1192" s="180"/>
      <c r="M1192" s="180"/>
      <c r="N1192" s="180"/>
      <c r="O1192" s="180"/>
      <c r="P1192" s="180"/>
      <c r="Q1192" s="180"/>
      <c r="R1192" s="183"/>
      <c r="T1192" s="184"/>
      <c r="U1192" s="180"/>
      <c r="V1192" s="180"/>
      <c r="W1192" s="180"/>
      <c r="X1192" s="180"/>
      <c r="Y1192" s="180"/>
      <c r="Z1192" s="180"/>
      <c r="AA1192" s="185"/>
      <c r="AT1192" s="186" t="s">
        <v>204</v>
      </c>
      <c r="AU1192" s="186" t="s">
        <v>112</v>
      </c>
      <c r="AV1192" s="11" t="s">
        <v>112</v>
      </c>
      <c r="AW1192" s="11" t="s">
        <v>42</v>
      </c>
      <c r="AX1192" s="11" t="s">
        <v>85</v>
      </c>
      <c r="AY1192" s="186" t="s">
        <v>149</v>
      </c>
    </row>
    <row r="1193" spans="2:51" s="10" customFormat="1" ht="22.5" customHeight="1" x14ac:dyDescent="0.3">
      <c r="B1193" s="171"/>
      <c r="C1193" s="172"/>
      <c r="D1193" s="172"/>
      <c r="E1193" s="173" t="s">
        <v>21</v>
      </c>
      <c r="F1193" s="283" t="s">
        <v>651</v>
      </c>
      <c r="G1193" s="284"/>
      <c r="H1193" s="284"/>
      <c r="I1193" s="284"/>
      <c r="J1193" s="172"/>
      <c r="K1193" s="174" t="s">
        <v>21</v>
      </c>
      <c r="L1193" s="172"/>
      <c r="M1193" s="172"/>
      <c r="N1193" s="172"/>
      <c r="O1193" s="172"/>
      <c r="P1193" s="172"/>
      <c r="Q1193" s="172"/>
      <c r="R1193" s="175"/>
      <c r="T1193" s="176"/>
      <c r="U1193" s="172"/>
      <c r="V1193" s="172"/>
      <c r="W1193" s="172"/>
      <c r="X1193" s="172"/>
      <c r="Y1193" s="172"/>
      <c r="Z1193" s="172"/>
      <c r="AA1193" s="177"/>
      <c r="AT1193" s="178" t="s">
        <v>204</v>
      </c>
      <c r="AU1193" s="178" t="s">
        <v>112</v>
      </c>
      <c r="AV1193" s="10" t="s">
        <v>23</v>
      </c>
      <c r="AW1193" s="10" t="s">
        <v>42</v>
      </c>
      <c r="AX1193" s="10" t="s">
        <v>85</v>
      </c>
      <c r="AY1193" s="178" t="s">
        <v>149</v>
      </c>
    </row>
    <row r="1194" spans="2:51" s="11" customFormat="1" ht="22.5" customHeight="1" x14ac:dyDescent="0.3">
      <c r="B1194" s="179"/>
      <c r="C1194" s="180"/>
      <c r="D1194" s="180"/>
      <c r="E1194" s="181" t="s">
        <v>21</v>
      </c>
      <c r="F1194" s="281" t="s">
        <v>1736</v>
      </c>
      <c r="G1194" s="282"/>
      <c r="H1194" s="282"/>
      <c r="I1194" s="282"/>
      <c r="J1194" s="180"/>
      <c r="K1194" s="182">
        <v>6</v>
      </c>
      <c r="L1194" s="180"/>
      <c r="M1194" s="180"/>
      <c r="N1194" s="180"/>
      <c r="O1194" s="180"/>
      <c r="P1194" s="180"/>
      <c r="Q1194" s="180"/>
      <c r="R1194" s="183"/>
      <c r="T1194" s="184"/>
      <c r="U1194" s="180"/>
      <c r="V1194" s="180"/>
      <c r="W1194" s="180"/>
      <c r="X1194" s="180"/>
      <c r="Y1194" s="180"/>
      <c r="Z1194" s="180"/>
      <c r="AA1194" s="185"/>
      <c r="AT1194" s="186" t="s">
        <v>204</v>
      </c>
      <c r="AU1194" s="186" t="s">
        <v>112</v>
      </c>
      <c r="AV1194" s="11" t="s">
        <v>112</v>
      </c>
      <c r="AW1194" s="11" t="s">
        <v>42</v>
      </c>
      <c r="AX1194" s="11" t="s">
        <v>85</v>
      </c>
      <c r="AY1194" s="186" t="s">
        <v>149</v>
      </c>
    </row>
    <row r="1195" spans="2:51" s="11" customFormat="1" ht="22.5" customHeight="1" x14ac:dyDescent="0.3">
      <c r="B1195" s="179"/>
      <c r="C1195" s="180"/>
      <c r="D1195" s="180"/>
      <c r="E1195" s="181" t="s">
        <v>21</v>
      </c>
      <c r="F1195" s="281" t="s">
        <v>1737</v>
      </c>
      <c r="G1195" s="282"/>
      <c r="H1195" s="282"/>
      <c r="I1195" s="282"/>
      <c r="J1195" s="180"/>
      <c r="K1195" s="182">
        <v>2.75</v>
      </c>
      <c r="L1195" s="180"/>
      <c r="M1195" s="180"/>
      <c r="N1195" s="180"/>
      <c r="O1195" s="180"/>
      <c r="P1195" s="180"/>
      <c r="Q1195" s="180"/>
      <c r="R1195" s="183"/>
      <c r="T1195" s="184"/>
      <c r="U1195" s="180"/>
      <c r="V1195" s="180"/>
      <c r="W1195" s="180"/>
      <c r="X1195" s="180"/>
      <c r="Y1195" s="180"/>
      <c r="Z1195" s="180"/>
      <c r="AA1195" s="185"/>
      <c r="AT1195" s="186" t="s">
        <v>204</v>
      </c>
      <c r="AU1195" s="186" t="s">
        <v>112</v>
      </c>
      <c r="AV1195" s="11" t="s">
        <v>112</v>
      </c>
      <c r="AW1195" s="11" t="s">
        <v>42</v>
      </c>
      <c r="AX1195" s="11" t="s">
        <v>85</v>
      </c>
      <c r="AY1195" s="186" t="s">
        <v>149</v>
      </c>
    </row>
    <row r="1196" spans="2:51" s="10" customFormat="1" ht="22.5" customHeight="1" x14ac:dyDescent="0.3">
      <c r="B1196" s="171"/>
      <c r="C1196" s="172"/>
      <c r="D1196" s="172"/>
      <c r="E1196" s="173" t="s">
        <v>21</v>
      </c>
      <c r="F1196" s="283" t="s">
        <v>752</v>
      </c>
      <c r="G1196" s="284"/>
      <c r="H1196" s="284"/>
      <c r="I1196" s="284"/>
      <c r="J1196" s="172"/>
      <c r="K1196" s="174" t="s">
        <v>21</v>
      </c>
      <c r="L1196" s="172"/>
      <c r="M1196" s="172"/>
      <c r="N1196" s="172"/>
      <c r="O1196" s="172"/>
      <c r="P1196" s="172"/>
      <c r="Q1196" s="172"/>
      <c r="R1196" s="175"/>
      <c r="T1196" s="176"/>
      <c r="U1196" s="172"/>
      <c r="V1196" s="172"/>
      <c r="W1196" s="172"/>
      <c r="X1196" s="172"/>
      <c r="Y1196" s="172"/>
      <c r="Z1196" s="172"/>
      <c r="AA1196" s="177"/>
      <c r="AT1196" s="178" t="s">
        <v>204</v>
      </c>
      <c r="AU1196" s="178" t="s">
        <v>112</v>
      </c>
      <c r="AV1196" s="10" t="s">
        <v>23</v>
      </c>
      <c r="AW1196" s="10" t="s">
        <v>42</v>
      </c>
      <c r="AX1196" s="10" t="s">
        <v>85</v>
      </c>
      <c r="AY1196" s="178" t="s">
        <v>149</v>
      </c>
    </row>
    <row r="1197" spans="2:51" s="11" customFormat="1" ht="22.5" customHeight="1" x14ac:dyDescent="0.3">
      <c r="B1197" s="179"/>
      <c r="C1197" s="180"/>
      <c r="D1197" s="180"/>
      <c r="E1197" s="181" t="s">
        <v>21</v>
      </c>
      <c r="F1197" s="281" t="s">
        <v>1738</v>
      </c>
      <c r="G1197" s="282"/>
      <c r="H1197" s="282"/>
      <c r="I1197" s="282"/>
      <c r="J1197" s="180"/>
      <c r="K1197" s="182">
        <v>19.100000000000001</v>
      </c>
      <c r="L1197" s="180"/>
      <c r="M1197" s="180"/>
      <c r="N1197" s="180"/>
      <c r="O1197" s="180"/>
      <c r="P1197" s="180"/>
      <c r="Q1197" s="180"/>
      <c r="R1197" s="183"/>
      <c r="T1197" s="184"/>
      <c r="U1197" s="180"/>
      <c r="V1197" s="180"/>
      <c r="W1197" s="180"/>
      <c r="X1197" s="180"/>
      <c r="Y1197" s="180"/>
      <c r="Z1197" s="180"/>
      <c r="AA1197" s="185"/>
      <c r="AT1197" s="186" t="s">
        <v>204</v>
      </c>
      <c r="AU1197" s="186" t="s">
        <v>112</v>
      </c>
      <c r="AV1197" s="11" t="s">
        <v>112</v>
      </c>
      <c r="AW1197" s="11" t="s">
        <v>42</v>
      </c>
      <c r="AX1197" s="11" t="s">
        <v>85</v>
      </c>
      <c r="AY1197" s="186" t="s">
        <v>149</v>
      </c>
    </row>
    <row r="1198" spans="2:51" s="10" customFormat="1" ht="22.5" customHeight="1" x14ac:dyDescent="0.3">
      <c r="B1198" s="171"/>
      <c r="C1198" s="172"/>
      <c r="D1198" s="172"/>
      <c r="E1198" s="173" t="s">
        <v>21</v>
      </c>
      <c r="F1198" s="283" t="s">
        <v>750</v>
      </c>
      <c r="G1198" s="284"/>
      <c r="H1198" s="284"/>
      <c r="I1198" s="284"/>
      <c r="J1198" s="172"/>
      <c r="K1198" s="174" t="s">
        <v>21</v>
      </c>
      <c r="L1198" s="172"/>
      <c r="M1198" s="172"/>
      <c r="N1198" s="172"/>
      <c r="O1198" s="172"/>
      <c r="P1198" s="172"/>
      <c r="Q1198" s="172"/>
      <c r="R1198" s="175"/>
      <c r="T1198" s="176"/>
      <c r="U1198" s="172"/>
      <c r="V1198" s="172"/>
      <c r="W1198" s="172"/>
      <c r="X1198" s="172"/>
      <c r="Y1198" s="172"/>
      <c r="Z1198" s="172"/>
      <c r="AA1198" s="177"/>
      <c r="AT1198" s="178" t="s">
        <v>204</v>
      </c>
      <c r="AU1198" s="178" t="s">
        <v>112</v>
      </c>
      <c r="AV1198" s="10" t="s">
        <v>23</v>
      </c>
      <c r="AW1198" s="10" t="s">
        <v>42</v>
      </c>
      <c r="AX1198" s="10" t="s">
        <v>85</v>
      </c>
      <c r="AY1198" s="178" t="s">
        <v>149</v>
      </c>
    </row>
    <row r="1199" spans="2:51" s="11" customFormat="1" ht="22.5" customHeight="1" x14ac:dyDescent="0.3">
      <c r="B1199" s="179"/>
      <c r="C1199" s="180"/>
      <c r="D1199" s="180"/>
      <c r="E1199" s="181" t="s">
        <v>21</v>
      </c>
      <c r="F1199" s="281" t="s">
        <v>1739</v>
      </c>
      <c r="G1199" s="282"/>
      <c r="H1199" s="282"/>
      <c r="I1199" s="282"/>
      <c r="J1199" s="180"/>
      <c r="K1199" s="182">
        <v>5.3</v>
      </c>
      <c r="L1199" s="180"/>
      <c r="M1199" s="180"/>
      <c r="N1199" s="180"/>
      <c r="O1199" s="180"/>
      <c r="P1199" s="180"/>
      <c r="Q1199" s="180"/>
      <c r="R1199" s="183"/>
      <c r="T1199" s="184"/>
      <c r="U1199" s="180"/>
      <c r="V1199" s="180"/>
      <c r="W1199" s="180"/>
      <c r="X1199" s="180"/>
      <c r="Y1199" s="180"/>
      <c r="Z1199" s="180"/>
      <c r="AA1199" s="185"/>
      <c r="AT1199" s="186" t="s">
        <v>204</v>
      </c>
      <c r="AU1199" s="186" t="s">
        <v>112</v>
      </c>
      <c r="AV1199" s="11" t="s">
        <v>112</v>
      </c>
      <c r="AW1199" s="11" t="s">
        <v>42</v>
      </c>
      <c r="AX1199" s="11" t="s">
        <v>85</v>
      </c>
      <c r="AY1199" s="186" t="s">
        <v>149</v>
      </c>
    </row>
    <row r="1200" spans="2:51" s="10" customFormat="1" ht="22.5" customHeight="1" x14ac:dyDescent="0.3">
      <c r="B1200" s="171"/>
      <c r="C1200" s="172"/>
      <c r="D1200" s="172"/>
      <c r="E1200" s="173" t="s">
        <v>21</v>
      </c>
      <c r="F1200" s="283" t="s">
        <v>678</v>
      </c>
      <c r="G1200" s="284"/>
      <c r="H1200" s="284"/>
      <c r="I1200" s="284"/>
      <c r="J1200" s="172"/>
      <c r="K1200" s="174" t="s">
        <v>21</v>
      </c>
      <c r="L1200" s="172"/>
      <c r="M1200" s="172"/>
      <c r="N1200" s="172"/>
      <c r="O1200" s="172"/>
      <c r="P1200" s="172"/>
      <c r="Q1200" s="172"/>
      <c r="R1200" s="175"/>
      <c r="T1200" s="176"/>
      <c r="U1200" s="172"/>
      <c r="V1200" s="172"/>
      <c r="W1200" s="172"/>
      <c r="X1200" s="172"/>
      <c r="Y1200" s="172"/>
      <c r="Z1200" s="172"/>
      <c r="AA1200" s="177"/>
      <c r="AT1200" s="178" t="s">
        <v>204</v>
      </c>
      <c r="AU1200" s="178" t="s">
        <v>112</v>
      </c>
      <c r="AV1200" s="10" t="s">
        <v>23</v>
      </c>
      <c r="AW1200" s="10" t="s">
        <v>42</v>
      </c>
      <c r="AX1200" s="10" t="s">
        <v>85</v>
      </c>
      <c r="AY1200" s="178" t="s">
        <v>149</v>
      </c>
    </row>
    <row r="1201" spans="2:65" s="11" customFormat="1" ht="22.5" customHeight="1" x14ac:dyDescent="0.3">
      <c r="B1201" s="179"/>
      <c r="C1201" s="180"/>
      <c r="D1201" s="180"/>
      <c r="E1201" s="181" t="s">
        <v>21</v>
      </c>
      <c r="F1201" s="281" t="s">
        <v>1740</v>
      </c>
      <c r="G1201" s="282"/>
      <c r="H1201" s="282"/>
      <c r="I1201" s="282"/>
      <c r="J1201" s="180"/>
      <c r="K1201" s="182">
        <v>4.9000000000000004</v>
      </c>
      <c r="L1201" s="180"/>
      <c r="M1201" s="180"/>
      <c r="N1201" s="180"/>
      <c r="O1201" s="180"/>
      <c r="P1201" s="180"/>
      <c r="Q1201" s="180"/>
      <c r="R1201" s="183"/>
      <c r="T1201" s="184"/>
      <c r="U1201" s="180"/>
      <c r="V1201" s="180"/>
      <c r="W1201" s="180"/>
      <c r="X1201" s="180"/>
      <c r="Y1201" s="180"/>
      <c r="Z1201" s="180"/>
      <c r="AA1201" s="185"/>
      <c r="AT1201" s="186" t="s">
        <v>204</v>
      </c>
      <c r="AU1201" s="186" t="s">
        <v>112</v>
      </c>
      <c r="AV1201" s="11" t="s">
        <v>112</v>
      </c>
      <c r="AW1201" s="11" t="s">
        <v>42</v>
      </c>
      <c r="AX1201" s="11" t="s">
        <v>85</v>
      </c>
      <c r="AY1201" s="186" t="s">
        <v>149</v>
      </c>
    </row>
    <row r="1202" spans="2:65" s="10" customFormat="1" ht="22.5" customHeight="1" x14ac:dyDescent="0.3">
      <c r="B1202" s="171"/>
      <c r="C1202" s="172"/>
      <c r="D1202" s="172"/>
      <c r="E1202" s="173" t="s">
        <v>21</v>
      </c>
      <c r="F1202" s="283" t="s">
        <v>676</v>
      </c>
      <c r="G1202" s="284"/>
      <c r="H1202" s="284"/>
      <c r="I1202" s="284"/>
      <c r="J1202" s="172"/>
      <c r="K1202" s="174" t="s">
        <v>21</v>
      </c>
      <c r="L1202" s="172"/>
      <c r="M1202" s="172"/>
      <c r="N1202" s="172"/>
      <c r="O1202" s="172"/>
      <c r="P1202" s="172"/>
      <c r="Q1202" s="172"/>
      <c r="R1202" s="175"/>
      <c r="T1202" s="176"/>
      <c r="U1202" s="172"/>
      <c r="V1202" s="172"/>
      <c r="W1202" s="172"/>
      <c r="X1202" s="172"/>
      <c r="Y1202" s="172"/>
      <c r="Z1202" s="172"/>
      <c r="AA1202" s="177"/>
      <c r="AT1202" s="178" t="s">
        <v>204</v>
      </c>
      <c r="AU1202" s="178" t="s">
        <v>112</v>
      </c>
      <c r="AV1202" s="10" t="s">
        <v>23</v>
      </c>
      <c r="AW1202" s="10" t="s">
        <v>42</v>
      </c>
      <c r="AX1202" s="10" t="s">
        <v>85</v>
      </c>
      <c r="AY1202" s="178" t="s">
        <v>149</v>
      </c>
    </row>
    <row r="1203" spans="2:65" s="11" customFormat="1" ht="22.5" customHeight="1" x14ac:dyDescent="0.3">
      <c r="B1203" s="179"/>
      <c r="C1203" s="180"/>
      <c r="D1203" s="180"/>
      <c r="E1203" s="181" t="s">
        <v>21</v>
      </c>
      <c r="F1203" s="281" t="s">
        <v>1741</v>
      </c>
      <c r="G1203" s="282"/>
      <c r="H1203" s="282"/>
      <c r="I1203" s="282"/>
      <c r="J1203" s="180"/>
      <c r="K1203" s="182">
        <v>3.9</v>
      </c>
      <c r="L1203" s="180"/>
      <c r="M1203" s="180"/>
      <c r="N1203" s="180"/>
      <c r="O1203" s="180"/>
      <c r="P1203" s="180"/>
      <c r="Q1203" s="180"/>
      <c r="R1203" s="183"/>
      <c r="T1203" s="184"/>
      <c r="U1203" s="180"/>
      <c r="V1203" s="180"/>
      <c r="W1203" s="180"/>
      <c r="X1203" s="180"/>
      <c r="Y1203" s="180"/>
      <c r="Z1203" s="180"/>
      <c r="AA1203" s="185"/>
      <c r="AT1203" s="186" t="s">
        <v>204</v>
      </c>
      <c r="AU1203" s="186" t="s">
        <v>112</v>
      </c>
      <c r="AV1203" s="11" t="s">
        <v>112</v>
      </c>
      <c r="AW1203" s="11" t="s">
        <v>42</v>
      </c>
      <c r="AX1203" s="11" t="s">
        <v>85</v>
      </c>
      <c r="AY1203" s="186" t="s">
        <v>149</v>
      </c>
    </row>
    <row r="1204" spans="2:65" s="10" customFormat="1" ht="22.5" customHeight="1" x14ac:dyDescent="0.3">
      <c r="B1204" s="171"/>
      <c r="C1204" s="172"/>
      <c r="D1204" s="172"/>
      <c r="E1204" s="173" t="s">
        <v>21</v>
      </c>
      <c r="F1204" s="283" t="s">
        <v>704</v>
      </c>
      <c r="G1204" s="284"/>
      <c r="H1204" s="284"/>
      <c r="I1204" s="284"/>
      <c r="J1204" s="172"/>
      <c r="K1204" s="174" t="s">
        <v>21</v>
      </c>
      <c r="L1204" s="172"/>
      <c r="M1204" s="172"/>
      <c r="N1204" s="172"/>
      <c r="O1204" s="172"/>
      <c r="P1204" s="172"/>
      <c r="Q1204" s="172"/>
      <c r="R1204" s="175"/>
      <c r="T1204" s="176"/>
      <c r="U1204" s="172"/>
      <c r="V1204" s="172"/>
      <c r="W1204" s="172"/>
      <c r="X1204" s="172"/>
      <c r="Y1204" s="172"/>
      <c r="Z1204" s="172"/>
      <c r="AA1204" s="177"/>
      <c r="AT1204" s="178" t="s">
        <v>204</v>
      </c>
      <c r="AU1204" s="178" t="s">
        <v>112</v>
      </c>
      <c r="AV1204" s="10" t="s">
        <v>23</v>
      </c>
      <c r="AW1204" s="10" t="s">
        <v>42</v>
      </c>
      <c r="AX1204" s="10" t="s">
        <v>85</v>
      </c>
      <c r="AY1204" s="178" t="s">
        <v>149</v>
      </c>
    </row>
    <row r="1205" spans="2:65" s="11" customFormat="1" ht="22.5" customHeight="1" x14ac:dyDescent="0.3">
      <c r="B1205" s="179"/>
      <c r="C1205" s="180"/>
      <c r="D1205" s="180"/>
      <c r="E1205" s="181" t="s">
        <v>21</v>
      </c>
      <c r="F1205" s="281" t="s">
        <v>1742</v>
      </c>
      <c r="G1205" s="282"/>
      <c r="H1205" s="282"/>
      <c r="I1205" s="282"/>
      <c r="J1205" s="180"/>
      <c r="K1205" s="182">
        <v>7.4249999999999998</v>
      </c>
      <c r="L1205" s="180"/>
      <c r="M1205" s="180"/>
      <c r="N1205" s="180"/>
      <c r="O1205" s="180"/>
      <c r="P1205" s="180"/>
      <c r="Q1205" s="180"/>
      <c r="R1205" s="183"/>
      <c r="T1205" s="184"/>
      <c r="U1205" s="180"/>
      <c r="V1205" s="180"/>
      <c r="W1205" s="180"/>
      <c r="X1205" s="180"/>
      <c r="Y1205" s="180"/>
      <c r="Z1205" s="180"/>
      <c r="AA1205" s="185"/>
      <c r="AT1205" s="186" t="s">
        <v>204</v>
      </c>
      <c r="AU1205" s="186" t="s">
        <v>112</v>
      </c>
      <c r="AV1205" s="11" t="s">
        <v>112</v>
      </c>
      <c r="AW1205" s="11" t="s">
        <v>42</v>
      </c>
      <c r="AX1205" s="11" t="s">
        <v>85</v>
      </c>
      <c r="AY1205" s="186" t="s">
        <v>149</v>
      </c>
    </row>
    <row r="1206" spans="2:65" s="10" customFormat="1" ht="22.5" customHeight="1" x14ac:dyDescent="0.3">
      <c r="B1206" s="171"/>
      <c r="C1206" s="172"/>
      <c r="D1206" s="172"/>
      <c r="E1206" s="173" t="s">
        <v>21</v>
      </c>
      <c r="F1206" s="283" t="s">
        <v>770</v>
      </c>
      <c r="G1206" s="284"/>
      <c r="H1206" s="284"/>
      <c r="I1206" s="284"/>
      <c r="J1206" s="172"/>
      <c r="K1206" s="174" t="s">
        <v>21</v>
      </c>
      <c r="L1206" s="172"/>
      <c r="M1206" s="172"/>
      <c r="N1206" s="172"/>
      <c r="O1206" s="172"/>
      <c r="P1206" s="172"/>
      <c r="Q1206" s="172"/>
      <c r="R1206" s="175"/>
      <c r="T1206" s="176"/>
      <c r="U1206" s="172"/>
      <c r="V1206" s="172"/>
      <c r="W1206" s="172"/>
      <c r="X1206" s="172"/>
      <c r="Y1206" s="172"/>
      <c r="Z1206" s="172"/>
      <c r="AA1206" s="177"/>
      <c r="AT1206" s="178" t="s">
        <v>204</v>
      </c>
      <c r="AU1206" s="178" t="s">
        <v>112</v>
      </c>
      <c r="AV1206" s="10" t="s">
        <v>23</v>
      </c>
      <c r="AW1206" s="10" t="s">
        <v>42</v>
      </c>
      <c r="AX1206" s="10" t="s">
        <v>85</v>
      </c>
      <c r="AY1206" s="178" t="s">
        <v>149</v>
      </c>
    </row>
    <row r="1207" spans="2:65" s="11" customFormat="1" ht="22.5" customHeight="1" x14ac:dyDescent="0.3">
      <c r="B1207" s="179"/>
      <c r="C1207" s="180"/>
      <c r="D1207" s="180"/>
      <c r="E1207" s="181" t="s">
        <v>21</v>
      </c>
      <c r="F1207" s="281" t="s">
        <v>1743</v>
      </c>
      <c r="G1207" s="282"/>
      <c r="H1207" s="282"/>
      <c r="I1207" s="282"/>
      <c r="J1207" s="180"/>
      <c r="K1207" s="182">
        <v>6.14</v>
      </c>
      <c r="L1207" s="180"/>
      <c r="M1207" s="180"/>
      <c r="N1207" s="180"/>
      <c r="O1207" s="180"/>
      <c r="P1207" s="180"/>
      <c r="Q1207" s="180"/>
      <c r="R1207" s="183"/>
      <c r="T1207" s="184"/>
      <c r="U1207" s="180"/>
      <c r="V1207" s="180"/>
      <c r="W1207" s="180"/>
      <c r="X1207" s="180"/>
      <c r="Y1207" s="180"/>
      <c r="Z1207" s="180"/>
      <c r="AA1207" s="185"/>
      <c r="AT1207" s="186" t="s">
        <v>204</v>
      </c>
      <c r="AU1207" s="186" t="s">
        <v>112</v>
      </c>
      <c r="AV1207" s="11" t="s">
        <v>112</v>
      </c>
      <c r="AW1207" s="11" t="s">
        <v>42</v>
      </c>
      <c r="AX1207" s="11" t="s">
        <v>85</v>
      </c>
      <c r="AY1207" s="186" t="s">
        <v>149</v>
      </c>
    </row>
    <row r="1208" spans="2:65" s="10" customFormat="1" ht="22.5" customHeight="1" x14ac:dyDescent="0.3">
      <c r="B1208" s="171"/>
      <c r="C1208" s="172"/>
      <c r="D1208" s="172"/>
      <c r="E1208" s="173" t="s">
        <v>21</v>
      </c>
      <c r="F1208" s="283" t="s">
        <v>766</v>
      </c>
      <c r="G1208" s="284"/>
      <c r="H1208" s="284"/>
      <c r="I1208" s="284"/>
      <c r="J1208" s="172"/>
      <c r="K1208" s="174" t="s">
        <v>21</v>
      </c>
      <c r="L1208" s="172"/>
      <c r="M1208" s="172"/>
      <c r="N1208" s="172"/>
      <c r="O1208" s="172"/>
      <c r="P1208" s="172"/>
      <c r="Q1208" s="172"/>
      <c r="R1208" s="175"/>
      <c r="T1208" s="176"/>
      <c r="U1208" s="172"/>
      <c r="V1208" s="172"/>
      <c r="W1208" s="172"/>
      <c r="X1208" s="172"/>
      <c r="Y1208" s="172"/>
      <c r="Z1208" s="172"/>
      <c r="AA1208" s="177"/>
      <c r="AT1208" s="178" t="s">
        <v>204</v>
      </c>
      <c r="AU1208" s="178" t="s">
        <v>112</v>
      </c>
      <c r="AV1208" s="10" t="s">
        <v>23</v>
      </c>
      <c r="AW1208" s="10" t="s">
        <v>42</v>
      </c>
      <c r="AX1208" s="10" t="s">
        <v>85</v>
      </c>
      <c r="AY1208" s="178" t="s">
        <v>149</v>
      </c>
    </row>
    <row r="1209" spans="2:65" s="11" customFormat="1" ht="22.5" customHeight="1" x14ac:dyDescent="0.3">
      <c r="B1209" s="179"/>
      <c r="C1209" s="180"/>
      <c r="D1209" s="180"/>
      <c r="E1209" s="181" t="s">
        <v>21</v>
      </c>
      <c r="F1209" s="281" t="s">
        <v>1744</v>
      </c>
      <c r="G1209" s="282"/>
      <c r="H1209" s="282"/>
      <c r="I1209" s="282"/>
      <c r="J1209" s="180"/>
      <c r="K1209" s="182">
        <v>6.3</v>
      </c>
      <c r="L1209" s="180"/>
      <c r="M1209" s="180"/>
      <c r="N1209" s="180"/>
      <c r="O1209" s="180"/>
      <c r="P1209" s="180"/>
      <c r="Q1209" s="180"/>
      <c r="R1209" s="183"/>
      <c r="T1209" s="184"/>
      <c r="U1209" s="180"/>
      <c r="V1209" s="180"/>
      <c r="W1209" s="180"/>
      <c r="X1209" s="180"/>
      <c r="Y1209" s="180"/>
      <c r="Z1209" s="180"/>
      <c r="AA1209" s="185"/>
      <c r="AT1209" s="186" t="s">
        <v>204</v>
      </c>
      <c r="AU1209" s="186" t="s">
        <v>112</v>
      </c>
      <c r="AV1209" s="11" t="s">
        <v>112</v>
      </c>
      <c r="AW1209" s="11" t="s">
        <v>42</v>
      </c>
      <c r="AX1209" s="11" t="s">
        <v>85</v>
      </c>
      <c r="AY1209" s="186" t="s">
        <v>149</v>
      </c>
    </row>
    <row r="1210" spans="2:65" s="10" customFormat="1" ht="22.5" customHeight="1" x14ac:dyDescent="0.3">
      <c r="B1210" s="171"/>
      <c r="C1210" s="172"/>
      <c r="D1210" s="172"/>
      <c r="E1210" s="173" t="s">
        <v>21</v>
      </c>
      <c r="F1210" s="283" t="s">
        <v>702</v>
      </c>
      <c r="G1210" s="284"/>
      <c r="H1210" s="284"/>
      <c r="I1210" s="284"/>
      <c r="J1210" s="172"/>
      <c r="K1210" s="174" t="s">
        <v>21</v>
      </c>
      <c r="L1210" s="172"/>
      <c r="M1210" s="172"/>
      <c r="N1210" s="172"/>
      <c r="O1210" s="172"/>
      <c r="P1210" s="172"/>
      <c r="Q1210" s="172"/>
      <c r="R1210" s="175"/>
      <c r="T1210" s="176"/>
      <c r="U1210" s="172"/>
      <c r="V1210" s="172"/>
      <c r="W1210" s="172"/>
      <c r="X1210" s="172"/>
      <c r="Y1210" s="172"/>
      <c r="Z1210" s="172"/>
      <c r="AA1210" s="177"/>
      <c r="AT1210" s="178" t="s">
        <v>204</v>
      </c>
      <c r="AU1210" s="178" t="s">
        <v>112</v>
      </c>
      <c r="AV1210" s="10" t="s">
        <v>23</v>
      </c>
      <c r="AW1210" s="10" t="s">
        <v>42</v>
      </c>
      <c r="AX1210" s="10" t="s">
        <v>85</v>
      </c>
      <c r="AY1210" s="178" t="s">
        <v>149</v>
      </c>
    </row>
    <row r="1211" spans="2:65" s="11" customFormat="1" ht="22.5" customHeight="1" x14ac:dyDescent="0.3">
      <c r="B1211" s="179"/>
      <c r="C1211" s="180"/>
      <c r="D1211" s="180"/>
      <c r="E1211" s="181" t="s">
        <v>21</v>
      </c>
      <c r="F1211" s="281" t="s">
        <v>1745</v>
      </c>
      <c r="G1211" s="282"/>
      <c r="H1211" s="282"/>
      <c r="I1211" s="282"/>
      <c r="J1211" s="180"/>
      <c r="K1211" s="182">
        <v>7.73</v>
      </c>
      <c r="L1211" s="180"/>
      <c r="M1211" s="180"/>
      <c r="N1211" s="180"/>
      <c r="O1211" s="180"/>
      <c r="P1211" s="180"/>
      <c r="Q1211" s="180"/>
      <c r="R1211" s="183"/>
      <c r="T1211" s="184"/>
      <c r="U1211" s="180"/>
      <c r="V1211" s="180"/>
      <c r="W1211" s="180"/>
      <c r="X1211" s="180"/>
      <c r="Y1211" s="180"/>
      <c r="Z1211" s="180"/>
      <c r="AA1211" s="185"/>
      <c r="AT1211" s="186" t="s">
        <v>204</v>
      </c>
      <c r="AU1211" s="186" t="s">
        <v>112</v>
      </c>
      <c r="AV1211" s="11" t="s">
        <v>112</v>
      </c>
      <c r="AW1211" s="11" t="s">
        <v>42</v>
      </c>
      <c r="AX1211" s="11" t="s">
        <v>85</v>
      </c>
      <c r="AY1211" s="186" t="s">
        <v>149</v>
      </c>
    </row>
    <row r="1212" spans="2:65" s="12" customFormat="1" ht="22.5" customHeight="1" x14ac:dyDescent="0.3">
      <c r="B1212" s="187"/>
      <c r="C1212" s="188"/>
      <c r="D1212" s="188"/>
      <c r="E1212" s="189" t="s">
        <v>21</v>
      </c>
      <c r="F1212" s="285" t="s">
        <v>211</v>
      </c>
      <c r="G1212" s="286"/>
      <c r="H1212" s="286"/>
      <c r="I1212" s="286"/>
      <c r="J1212" s="188"/>
      <c r="K1212" s="190">
        <v>250.595</v>
      </c>
      <c r="L1212" s="188"/>
      <c r="M1212" s="188"/>
      <c r="N1212" s="188"/>
      <c r="O1212" s="188"/>
      <c r="P1212" s="188"/>
      <c r="Q1212" s="188"/>
      <c r="R1212" s="191"/>
      <c r="T1212" s="192"/>
      <c r="U1212" s="188"/>
      <c r="V1212" s="188"/>
      <c r="W1212" s="188"/>
      <c r="X1212" s="188"/>
      <c r="Y1212" s="188"/>
      <c r="Z1212" s="188"/>
      <c r="AA1212" s="193"/>
      <c r="AT1212" s="194" t="s">
        <v>204</v>
      </c>
      <c r="AU1212" s="194" t="s">
        <v>112</v>
      </c>
      <c r="AV1212" s="12" t="s">
        <v>197</v>
      </c>
      <c r="AW1212" s="12" t="s">
        <v>42</v>
      </c>
      <c r="AX1212" s="12" t="s">
        <v>23</v>
      </c>
      <c r="AY1212" s="194" t="s">
        <v>149</v>
      </c>
    </row>
    <row r="1213" spans="2:65" s="1" customFormat="1" ht="44.25" customHeight="1" x14ac:dyDescent="0.3">
      <c r="B1213" s="33"/>
      <c r="C1213" s="164" t="s">
        <v>1746</v>
      </c>
      <c r="D1213" s="164" t="s">
        <v>150</v>
      </c>
      <c r="E1213" s="165" t="s">
        <v>1747</v>
      </c>
      <c r="F1213" s="253" t="s">
        <v>1748</v>
      </c>
      <c r="G1213" s="254"/>
      <c r="H1213" s="254"/>
      <c r="I1213" s="254"/>
      <c r="J1213" s="166" t="s">
        <v>254</v>
      </c>
      <c r="K1213" s="167">
        <v>47.473999999999997</v>
      </c>
      <c r="L1213" s="255">
        <v>0</v>
      </c>
      <c r="M1213" s="254"/>
      <c r="N1213" s="256">
        <f>ROUND(L1213*K1213,2)</f>
        <v>0</v>
      </c>
      <c r="O1213" s="254"/>
      <c r="P1213" s="254"/>
      <c r="Q1213" s="254"/>
      <c r="R1213" s="35"/>
      <c r="T1213" s="168" t="s">
        <v>21</v>
      </c>
      <c r="U1213" s="42" t="s">
        <v>50</v>
      </c>
      <c r="V1213" s="34"/>
      <c r="W1213" s="169">
        <f>V1213*K1213</f>
        <v>0</v>
      </c>
      <c r="X1213" s="169">
        <v>3.7599999999999999E-3</v>
      </c>
      <c r="Y1213" s="169">
        <f>X1213*K1213</f>
        <v>0.17850223999999998</v>
      </c>
      <c r="Z1213" s="169">
        <v>0</v>
      </c>
      <c r="AA1213" s="170">
        <f>Z1213*K1213</f>
        <v>0</v>
      </c>
      <c r="AR1213" s="16" t="s">
        <v>294</v>
      </c>
      <c r="AT1213" s="16" t="s">
        <v>150</v>
      </c>
      <c r="AU1213" s="16" t="s">
        <v>112</v>
      </c>
      <c r="AY1213" s="16" t="s">
        <v>149</v>
      </c>
      <c r="BE1213" s="108">
        <f>IF(U1213="základní",N1213,0)</f>
        <v>0</v>
      </c>
      <c r="BF1213" s="108">
        <f>IF(U1213="snížená",N1213,0)</f>
        <v>0</v>
      </c>
      <c r="BG1213" s="108">
        <f>IF(U1213="zákl. přenesená",N1213,0)</f>
        <v>0</v>
      </c>
      <c r="BH1213" s="108">
        <f>IF(U1213="sníž. přenesená",N1213,0)</f>
        <v>0</v>
      </c>
      <c r="BI1213" s="108">
        <f>IF(U1213="nulová",N1213,0)</f>
        <v>0</v>
      </c>
      <c r="BJ1213" s="16" t="s">
        <v>23</v>
      </c>
      <c r="BK1213" s="108">
        <f>ROUND(L1213*K1213,2)</f>
        <v>0</v>
      </c>
      <c r="BL1213" s="16" t="s">
        <v>294</v>
      </c>
      <c r="BM1213" s="16" t="s">
        <v>1749</v>
      </c>
    </row>
    <row r="1214" spans="2:65" s="11" customFormat="1" ht="22.5" customHeight="1" x14ac:dyDescent="0.3">
      <c r="B1214" s="179"/>
      <c r="C1214" s="180"/>
      <c r="D1214" s="180"/>
      <c r="E1214" s="181" t="s">
        <v>21</v>
      </c>
      <c r="F1214" s="292" t="s">
        <v>1750</v>
      </c>
      <c r="G1214" s="282"/>
      <c r="H1214" s="282"/>
      <c r="I1214" s="282"/>
      <c r="J1214" s="180"/>
      <c r="K1214" s="182">
        <v>17.745999999999999</v>
      </c>
      <c r="L1214" s="180"/>
      <c r="M1214" s="180"/>
      <c r="N1214" s="180"/>
      <c r="O1214" s="180"/>
      <c r="P1214" s="180"/>
      <c r="Q1214" s="180"/>
      <c r="R1214" s="183"/>
      <c r="T1214" s="184"/>
      <c r="U1214" s="180"/>
      <c r="V1214" s="180"/>
      <c r="W1214" s="180"/>
      <c r="X1214" s="180"/>
      <c r="Y1214" s="180"/>
      <c r="Z1214" s="180"/>
      <c r="AA1214" s="185"/>
      <c r="AT1214" s="186" t="s">
        <v>204</v>
      </c>
      <c r="AU1214" s="186" t="s">
        <v>112</v>
      </c>
      <c r="AV1214" s="11" t="s">
        <v>112</v>
      </c>
      <c r="AW1214" s="11" t="s">
        <v>42</v>
      </c>
      <c r="AX1214" s="11" t="s">
        <v>85</v>
      </c>
      <c r="AY1214" s="186" t="s">
        <v>149</v>
      </c>
    </row>
    <row r="1215" spans="2:65" s="11" customFormat="1" ht="22.5" customHeight="1" x14ac:dyDescent="0.3">
      <c r="B1215" s="179"/>
      <c r="C1215" s="180"/>
      <c r="D1215" s="180"/>
      <c r="E1215" s="181" t="s">
        <v>21</v>
      </c>
      <c r="F1215" s="281" t="s">
        <v>1751</v>
      </c>
      <c r="G1215" s="282"/>
      <c r="H1215" s="282"/>
      <c r="I1215" s="282"/>
      <c r="J1215" s="180"/>
      <c r="K1215" s="182">
        <v>14.848000000000001</v>
      </c>
      <c r="L1215" s="180"/>
      <c r="M1215" s="180"/>
      <c r="N1215" s="180"/>
      <c r="O1215" s="180"/>
      <c r="P1215" s="180"/>
      <c r="Q1215" s="180"/>
      <c r="R1215" s="183"/>
      <c r="T1215" s="184"/>
      <c r="U1215" s="180"/>
      <c r="V1215" s="180"/>
      <c r="W1215" s="180"/>
      <c r="X1215" s="180"/>
      <c r="Y1215" s="180"/>
      <c r="Z1215" s="180"/>
      <c r="AA1215" s="185"/>
      <c r="AT1215" s="186" t="s">
        <v>204</v>
      </c>
      <c r="AU1215" s="186" t="s">
        <v>112</v>
      </c>
      <c r="AV1215" s="11" t="s">
        <v>112</v>
      </c>
      <c r="AW1215" s="11" t="s">
        <v>42</v>
      </c>
      <c r="AX1215" s="11" t="s">
        <v>85</v>
      </c>
      <c r="AY1215" s="186" t="s">
        <v>149</v>
      </c>
    </row>
    <row r="1216" spans="2:65" s="11" customFormat="1" ht="22.5" customHeight="1" x14ac:dyDescent="0.3">
      <c r="B1216" s="179"/>
      <c r="C1216" s="180"/>
      <c r="D1216" s="180"/>
      <c r="E1216" s="181" t="s">
        <v>21</v>
      </c>
      <c r="F1216" s="281" t="s">
        <v>1752</v>
      </c>
      <c r="G1216" s="282"/>
      <c r="H1216" s="282"/>
      <c r="I1216" s="282"/>
      <c r="J1216" s="180"/>
      <c r="K1216" s="182">
        <v>14.88</v>
      </c>
      <c r="L1216" s="180"/>
      <c r="M1216" s="180"/>
      <c r="N1216" s="180"/>
      <c r="O1216" s="180"/>
      <c r="P1216" s="180"/>
      <c r="Q1216" s="180"/>
      <c r="R1216" s="183"/>
      <c r="T1216" s="184"/>
      <c r="U1216" s="180"/>
      <c r="V1216" s="180"/>
      <c r="W1216" s="180"/>
      <c r="X1216" s="180"/>
      <c r="Y1216" s="180"/>
      <c r="Z1216" s="180"/>
      <c r="AA1216" s="185"/>
      <c r="AT1216" s="186" t="s">
        <v>204</v>
      </c>
      <c r="AU1216" s="186" t="s">
        <v>112</v>
      </c>
      <c r="AV1216" s="11" t="s">
        <v>112</v>
      </c>
      <c r="AW1216" s="11" t="s">
        <v>42</v>
      </c>
      <c r="AX1216" s="11" t="s">
        <v>85</v>
      </c>
      <c r="AY1216" s="186" t="s">
        <v>149</v>
      </c>
    </row>
    <row r="1217" spans="2:65" s="12" customFormat="1" ht="22.5" customHeight="1" x14ac:dyDescent="0.3">
      <c r="B1217" s="187"/>
      <c r="C1217" s="188"/>
      <c r="D1217" s="188"/>
      <c r="E1217" s="189" t="s">
        <v>21</v>
      </c>
      <c r="F1217" s="285" t="s">
        <v>211</v>
      </c>
      <c r="G1217" s="286"/>
      <c r="H1217" s="286"/>
      <c r="I1217" s="286"/>
      <c r="J1217" s="188"/>
      <c r="K1217" s="190">
        <v>47.473999999999997</v>
      </c>
      <c r="L1217" s="188"/>
      <c r="M1217" s="188"/>
      <c r="N1217" s="188"/>
      <c r="O1217" s="188"/>
      <c r="P1217" s="188"/>
      <c r="Q1217" s="188"/>
      <c r="R1217" s="191"/>
      <c r="T1217" s="192"/>
      <c r="U1217" s="188"/>
      <c r="V1217" s="188"/>
      <c r="W1217" s="188"/>
      <c r="X1217" s="188"/>
      <c r="Y1217" s="188"/>
      <c r="Z1217" s="188"/>
      <c r="AA1217" s="193"/>
      <c r="AT1217" s="194" t="s">
        <v>204</v>
      </c>
      <c r="AU1217" s="194" t="s">
        <v>112</v>
      </c>
      <c r="AV1217" s="12" t="s">
        <v>197</v>
      </c>
      <c r="AW1217" s="12" t="s">
        <v>42</v>
      </c>
      <c r="AX1217" s="12" t="s">
        <v>23</v>
      </c>
      <c r="AY1217" s="194" t="s">
        <v>149</v>
      </c>
    </row>
    <row r="1218" spans="2:65" s="1" customFormat="1" ht="31.5" customHeight="1" x14ac:dyDescent="0.3">
      <c r="B1218" s="33"/>
      <c r="C1218" s="164" t="s">
        <v>1753</v>
      </c>
      <c r="D1218" s="164" t="s">
        <v>150</v>
      </c>
      <c r="E1218" s="165" t="s">
        <v>1754</v>
      </c>
      <c r="F1218" s="253" t="s">
        <v>1755</v>
      </c>
      <c r="G1218" s="254"/>
      <c r="H1218" s="254"/>
      <c r="I1218" s="254"/>
      <c r="J1218" s="166" t="s">
        <v>274</v>
      </c>
      <c r="K1218" s="167">
        <v>207.8</v>
      </c>
      <c r="L1218" s="255">
        <v>0</v>
      </c>
      <c r="M1218" s="254"/>
      <c r="N1218" s="256">
        <f>ROUND(L1218*K1218,2)</f>
        <v>0</v>
      </c>
      <c r="O1218" s="254"/>
      <c r="P1218" s="254"/>
      <c r="Q1218" s="254"/>
      <c r="R1218" s="35"/>
      <c r="T1218" s="168" t="s">
        <v>21</v>
      </c>
      <c r="U1218" s="42" t="s">
        <v>50</v>
      </c>
      <c r="V1218" s="34"/>
      <c r="W1218" s="169">
        <f>V1218*K1218</f>
        <v>0</v>
      </c>
      <c r="X1218" s="169">
        <v>3.5000000000000001E-3</v>
      </c>
      <c r="Y1218" s="169">
        <f>X1218*K1218</f>
        <v>0.72730000000000006</v>
      </c>
      <c r="Z1218" s="169">
        <v>0</v>
      </c>
      <c r="AA1218" s="170">
        <f>Z1218*K1218</f>
        <v>0</v>
      </c>
      <c r="AR1218" s="16" t="s">
        <v>294</v>
      </c>
      <c r="AT1218" s="16" t="s">
        <v>150</v>
      </c>
      <c r="AU1218" s="16" t="s">
        <v>112</v>
      </c>
      <c r="AY1218" s="16" t="s">
        <v>149</v>
      </c>
      <c r="BE1218" s="108">
        <f>IF(U1218="základní",N1218,0)</f>
        <v>0</v>
      </c>
      <c r="BF1218" s="108">
        <f>IF(U1218="snížená",N1218,0)</f>
        <v>0</v>
      </c>
      <c r="BG1218" s="108">
        <f>IF(U1218="zákl. přenesená",N1218,0)</f>
        <v>0</v>
      </c>
      <c r="BH1218" s="108">
        <f>IF(U1218="sníž. přenesená",N1218,0)</f>
        <v>0</v>
      </c>
      <c r="BI1218" s="108">
        <f>IF(U1218="nulová",N1218,0)</f>
        <v>0</v>
      </c>
      <c r="BJ1218" s="16" t="s">
        <v>23</v>
      </c>
      <c r="BK1218" s="108">
        <f>ROUND(L1218*K1218,2)</f>
        <v>0</v>
      </c>
      <c r="BL1218" s="16" t="s">
        <v>294</v>
      </c>
      <c r="BM1218" s="16" t="s">
        <v>1756</v>
      </c>
    </row>
    <row r="1219" spans="2:65" s="10" customFormat="1" ht="22.5" customHeight="1" x14ac:dyDescent="0.3">
      <c r="B1219" s="171"/>
      <c r="C1219" s="172"/>
      <c r="D1219" s="172"/>
      <c r="E1219" s="173" t="s">
        <v>21</v>
      </c>
      <c r="F1219" s="287" t="s">
        <v>351</v>
      </c>
      <c r="G1219" s="284"/>
      <c r="H1219" s="284"/>
      <c r="I1219" s="284"/>
      <c r="J1219" s="172"/>
      <c r="K1219" s="174" t="s">
        <v>21</v>
      </c>
      <c r="L1219" s="172"/>
      <c r="M1219" s="172"/>
      <c r="N1219" s="172"/>
      <c r="O1219" s="172"/>
      <c r="P1219" s="172"/>
      <c r="Q1219" s="172"/>
      <c r="R1219" s="175"/>
      <c r="T1219" s="176"/>
      <c r="U1219" s="172"/>
      <c r="V1219" s="172"/>
      <c r="W1219" s="172"/>
      <c r="X1219" s="172"/>
      <c r="Y1219" s="172"/>
      <c r="Z1219" s="172"/>
      <c r="AA1219" s="177"/>
      <c r="AT1219" s="178" t="s">
        <v>204</v>
      </c>
      <c r="AU1219" s="178" t="s">
        <v>112</v>
      </c>
      <c r="AV1219" s="10" t="s">
        <v>23</v>
      </c>
      <c r="AW1219" s="10" t="s">
        <v>42</v>
      </c>
      <c r="AX1219" s="10" t="s">
        <v>85</v>
      </c>
      <c r="AY1219" s="178" t="s">
        <v>149</v>
      </c>
    </row>
    <row r="1220" spans="2:65" s="11" customFormat="1" ht="22.5" customHeight="1" x14ac:dyDescent="0.3">
      <c r="B1220" s="179"/>
      <c r="C1220" s="180"/>
      <c r="D1220" s="180"/>
      <c r="E1220" s="181" t="s">
        <v>21</v>
      </c>
      <c r="F1220" s="281" t="s">
        <v>914</v>
      </c>
      <c r="G1220" s="282"/>
      <c r="H1220" s="282"/>
      <c r="I1220" s="282"/>
      <c r="J1220" s="180"/>
      <c r="K1220" s="182">
        <v>116.89</v>
      </c>
      <c r="L1220" s="180"/>
      <c r="M1220" s="180"/>
      <c r="N1220" s="180"/>
      <c r="O1220" s="180"/>
      <c r="P1220" s="180"/>
      <c r="Q1220" s="180"/>
      <c r="R1220" s="183"/>
      <c r="T1220" s="184"/>
      <c r="U1220" s="180"/>
      <c r="V1220" s="180"/>
      <c r="W1220" s="180"/>
      <c r="X1220" s="180"/>
      <c r="Y1220" s="180"/>
      <c r="Z1220" s="180"/>
      <c r="AA1220" s="185"/>
      <c r="AT1220" s="186" t="s">
        <v>204</v>
      </c>
      <c r="AU1220" s="186" t="s">
        <v>112</v>
      </c>
      <c r="AV1220" s="11" t="s">
        <v>112</v>
      </c>
      <c r="AW1220" s="11" t="s">
        <v>42</v>
      </c>
      <c r="AX1220" s="11" t="s">
        <v>85</v>
      </c>
      <c r="AY1220" s="186" t="s">
        <v>149</v>
      </c>
    </row>
    <row r="1221" spans="2:65" s="10" customFormat="1" ht="22.5" customHeight="1" x14ac:dyDescent="0.3">
      <c r="B1221" s="171"/>
      <c r="C1221" s="172"/>
      <c r="D1221" s="172"/>
      <c r="E1221" s="173" t="s">
        <v>21</v>
      </c>
      <c r="F1221" s="283" t="s">
        <v>266</v>
      </c>
      <c r="G1221" s="284"/>
      <c r="H1221" s="284"/>
      <c r="I1221" s="284"/>
      <c r="J1221" s="172"/>
      <c r="K1221" s="174" t="s">
        <v>21</v>
      </c>
      <c r="L1221" s="172"/>
      <c r="M1221" s="172"/>
      <c r="N1221" s="172"/>
      <c r="O1221" s="172"/>
      <c r="P1221" s="172"/>
      <c r="Q1221" s="172"/>
      <c r="R1221" s="175"/>
      <c r="T1221" s="176"/>
      <c r="U1221" s="172"/>
      <c r="V1221" s="172"/>
      <c r="W1221" s="172"/>
      <c r="X1221" s="172"/>
      <c r="Y1221" s="172"/>
      <c r="Z1221" s="172"/>
      <c r="AA1221" s="177"/>
      <c r="AT1221" s="178" t="s">
        <v>204</v>
      </c>
      <c r="AU1221" s="178" t="s">
        <v>112</v>
      </c>
      <c r="AV1221" s="10" t="s">
        <v>23</v>
      </c>
      <c r="AW1221" s="10" t="s">
        <v>42</v>
      </c>
      <c r="AX1221" s="10" t="s">
        <v>85</v>
      </c>
      <c r="AY1221" s="178" t="s">
        <v>149</v>
      </c>
    </row>
    <row r="1222" spans="2:65" s="11" customFormat="1" ht="22.5" customHeight="1" x14ac:dyDescent="0.3">
      <c r="B1222" s="179"/>
      <c r="C1222" s="180"/>
      <c r="D1222" s="180"/>
      <c r="E1222" s="181" t="s">
        <v>21</v>
      </c>
      <c r="F1222" s="281" t="s">
        <v>1757</v>
      </c>
      <c r="G1222" s="282"/>
      <c r="H1222" s="282"/>
      <c r="I1222" s="282"/>
      <c r="J1222" s="180"/>
      <c r="K1222" s="182">
        <v>43.02</v>
      </c>
      <c r="L1222" s="180"/>
      <c r="M1222" s="180"/>
      <c r="N1222" s="180"/>
      <c r="O1222" s="180"/>
      <c r="P1222" s="180"/>
      <c r="Q1222" s="180"/>
      <c r="R1222" s="183"/>
      <c r="T1222" s="184"/>
      <c r="U1222" s="180"/>
      <c r="V1222" s="180"/>
      <c r="W1222" s="180"/>
      <c r="X1222" s="180"/>
      <c r="Y1222" s="180"/>
      <c r="Z1222" s="180"/>
      <c r="AA1222" s="185"/>
      <c r="AT1222" s="186" t="s">
        <v>204</v>
      </c>
      <c r="AU1222" s="186" t="s">
        <v>112</v>
      </c>
      <c r="AV1222" s="11" t="s">
        <v>112</v>
      </c>
      <c r="AW1222" s="11" t="s">
        <v>42</v>
      </c>
      <c r="AX1222" s="11" t="s">
        <v>85</v>
      </c>
      <c r="AY1222" s="186" t="s">
        <v>149</v>
      </c>
    </row>
    <row r="1223" spans="2:65" s="10" customFormat="1" ht="22.5" customHeight="1" x14ac:dyDescent="0.3">
      <c r="B1223" s="171"/>
      <c r="C1223" s="172"/>
      <c r="D1223" s="172"/>
      <c r="E1223" s="173" t="s">
        <v>21</v>
      </c>
      <c r="F1223" s="283" t="s">
        <v>427</v>
      </c>
      <c r="G1223" s="284"/>
      <c r="H1223" s="284"/>
      <c r="I1223" s="284"/>
      <c r="J1223" s="172"/>
      <c r="K1223" s="174" t="s">
        <v>21</v>
      </c>
      <c r="L1223" s="172"/>
      <c r="M1223" s="172"/>
      <c r="N1223" s="172"/>
      <c r="O1223" s="172"/>
      <c r="P1223" s="172"/>
      <c r="Q1223" s="172"/>
      <c r="R1223" s="175"/>
      <c r="T1223" s="176"/>
      <c r="U1223" s="172"/>
      <c r="V1223" s="172"/>
      <c r="W1223" s="172"/>
      <c r="X1223" s="172"/>
      <c r="Y1223" s="172"/>
      <c r="Z1223" s="172"/>
      <c r="AA1223" s="177"/>
      <c r="AT1223" s="178" t="s">
        <v>204</v>
      </c>
      <c r="AU1223" s="178" t="s">
        <v>112</v>
      </c>
      <c r="AV1223" s="10" t="s">
        <v>23</v>
      </c>
      <c r="AW1223" s="10" t="s">
        <v>42</v>
      </c>
      <c r="AX1223" s="10" t="s">
        <v>85</v>
      </c>
      <c r="AY1223" s="178" t="s">
        <v>149</v>
      </c>
    </row>
    <row r="1224" spans="2:65" s="11" customFormat="1" ht="22.5" customHeight="1" x14ac:dyDescent="0.3">
      <c r="B1224" s="179"/>
      <c r="C1224" s="180"/>
      <c r="D1224" s="180"/>
      <c r="E1224" s="181" t="s">
        <v>21</v>
      </c>
      <c r="F1224" s="281" t="s">
        <v>1758</v>
      </c>
      <c r="G1224" s="282"/>
      <c r="H1224" s="282"/>
      <c r="I1224" s="282"/>
      <c r="J1224" s="180"/>
      <c r="K1224" s="182">
        <v>47.89</v>
      </c>
      <c r="L1224" s="180"/>
      <c r="M1224" s="180"/>
      <c r="N1224" s="180"/>
      <c r="O1224" s="180"/>
      <c r="P1224" s="180"/>
      <c r="Q1224" s="180"/>
      <c r="R1224" s="183"/>
      <c r="T1224" s="184"/>
      <c r="U1224" s="180"/>
      <c r="V1224" s="180"/>
      <c r="W1224" s="180"/>
      <c r="X1224" s="180"/>
      <c r="Y1224" s="180"/>
      <c r="Z1224" s="180"/>
      <c r="AA1224" s="185"/>
      <c r="AT1224" s="186" t="s">
        <v>204</v>
      </c>
      <c r="AU1224" s="186" t="s">
        <v>112</v>
      </c>
      <c r="AV1224" s="11" t="s">
        <v>112</v>
      </c>
      <c r="AW1224" s="11" t="s">
        <v>42</v>
      </c>
      <c r="AX1224" s="11" t="s">
        <v>85</v>
      </c>
      <c r="AY1224" s="186" t="s">
        <v>149</v>
      </c>
    </row>
    <row r="1225" spans="2:65" s="12" customFormat="1" ht="22.5" customHeight="1" x14ac:dyDescent="0.3">
      <c r="B1225" s="187"/>
      <c r="C1225" s="188"/>
      <c r="D1225" s="188"/>
      <c r="E1225" s="189" t="s">
        <v>21</v>
      </c>
      <c r="F1225" s="285" t="s">
        <v>211</v>
      </c>
      <c r="G1225" s="286"/>
      <c r="H1225" s="286"/>
      <c r="I1225" s="286"/>
      <c r="J1225" s="188"/>
      <c r="K1225" s="190">
        <v>207.8</v>
      </c>
      <c r="L1225" s="188"/>
      <c r="M1225" s="188"/>
      <c r="N1225" s="188"/>
      <c r="O1225" s="188"/>
      <c r="P1225" s="188"/>
      <c r="Q1225" s="188"/>
      <c r="R1225" s="191"/>
      <c r="T1225" s="192"/>
      <c r="U1225" s="188"/>
      <c r="V1225" s="188"/>
      <c r="W1225" s="188"/>
      <c r="X1225" s="188"/>
      <c r="Y1225" s="188"/>
      <c r="Z1225" s="188"/>
      <c r="AA1225" s="193"/>
      <c r="AT1225" s="194" t="s">
        <v>204</v>
      </c>
      <c r="AU1225" s="194" t="s">
        <v>112</v>
      </c>
      <c r="AV1225" s="12" t="s">
        <v>197</v>
      </c>
      <c r="AW1225" s="12" t="s">
        <v>42</v>
      </c>
      <c r="AX1225" s="12" t="s">
        <v>23</v>
      </c>
      <c r="AY1225" s="194" t="s">
        <v>149</v>
      </c>
    </row>
    <row r="1226" spans="2:65" s="1" customFormat="1" ht="31.5" customHeight="1" x14ac:dyDescent="0.3">
      <c r="B1226" s="33"/>
      <c r="C1226" s="195" t="s">
        <v>1759</v>
      </c>
      <c r="D1226" s="195" t="s">
        <v>356</v>
      </c>
      <c r="E1226" s="196" t="s">
        <v>1760</v>
      </c>
      <c r="F1226" s="288" t="s">
        <v>1761</v>
      </c>
      <c r="G1226" s="289"/>
      <c r="H1226" s="289"/>
      <c r="I1226" s="289"/>
      <c r="J1226" s="197" t="s">
        <v>274</v>
      </c>
      <c r="K1226" s="198">
        <v>295.50099999999998</v>
      </c>
      <c r="L1226" s="290">
        <v>0</v>
      </c>
      <c r="M1226" s="289"/>
      <c r="N1226" s="291">
        <f>ROUND(L1226*K1226,2)</f>
        <v>0</v>
      </c>
      <c r="O1226" s="254"/>
      <c r="P1226" s="254"/>
      <c r="Q1226" s="254"/>
      <c r="R1226" s="35"/>
      <c r="T1226" s="168" t="s">
        <v>21</v>
      </c>
      <c r="U1226" s="42" t="s">
        <v>50</v>
      </c>
      <c r="V1226" s="34"/>
      <c r="W1226" s="169">
        <f>V1226*K1226</f>
        <v>0</v>
      </c>
      <c r="X1226" s="169">
        <v>1.9199999999999998E-2</v>
      </c>
      <c r="Y1226" s="169">
        <f>X1226*K1226</f>
        <v>5.6736191999999992</v>
      </c>
      <c r="Z1226" s="169">
        <v>0</v>
      </c>
      <c r="AA1226" s="170">
        <f>Z1226*K1226</f>
        <v>0</v>
      </c>
      <c r="AR1226" s="16" t="s">
        <v>384</v>
      </c>
      <c r="AT1226" s="16" t="s">
        <v>356</v>
      </c>
      <c r="AU1226" s="16" t="s">
        <v>112</v>
      </c>
      <c r="AY1226" s="16" t="s">
        <v>149</v>
      </c>
      <c r="BE1226" s="108">
        <f>IF(U1226="základní",N1226,0)</f>
        <v>0</v>
      </c>
      <c r="BF1226" s="108">
        <f>IF(U1226="snížená",N1226,0)</f>
        <v>0</v>
      </c>
      <c r="BG1226" s="108">
        <f>IF(U1226="zákl. přenesená",N1226,0)</f>
        <v>0</v>
      </c>
      <c r="BH1226" s="108">
        <f>IF(U1226="sníž. přenesená",N1226,0)</f>
        <v>0</v>
      </c>
      <c r="BI1226" s="108">
        <f>IF(U1226="nulová",N1226,0)</f>
        <v>0</v>
      </c>
      <c r="BJ1226" s="16" t="s">
        <v>23</v>
      </c>
      <c r="BK1226" s="108">
        <f>ROUND(L1226*K1226,2)</f>
        <v>0</v>
      </c>
      <c r="BL1226" s="16" t="s">
        <v>294</v>
      </c>
      <c r="BM1226" s="16" t="s">
        <v>1762</v>
      </c>
    </row>
    <row r="1227" spans="2:65" s="11" customFormat="1" ht="22.5" customHeight="1" x14ac:dyDescent="0.3">
      <c r="B1227" s="179"/>
      <c r="C1227" s="180"/>
      <c r="D1227" s="180"/>
      <c r="E1227" s="181" t="s">
        <v>21</v>
      </c>
      <c r="F1227" s="292" t="s">
        <v>1763</v>
      </c>
      <c r="G1227" s="282"/>
      <c r="H1227" s="282"/>
      <c r="I1227" s="282"/>
      <c r="J1227" s="180"/>
      <c r="K1227" s="182">
        <v>218.19</v>
      </c>
      <c r="L1227" s="180"/>
      <c r="M1227" s="180"/>
      <c r="N1227" s="180"/>
      <c r="O1227" s="180"/>
      <c r="P1227" s="180"/>
      <c r="Q1227" s="180"/>
      <c r="R1227" s="183"/>
      <c r="T1227" s="184"/>
      <c r="U1227" s="180"/>
      <c r="V1227" s="180"/>
      <c r="W1227" s="180"/>
      <c r="X1227" s="180"/>
      <c r="Y1227" s="180"/>
      <c r="Z1227" s="180"/>
      <c r="AA1227" s="185"/>
      <c r="AT1227" s="186" t="s">
        <v>204</v>
      </c>
      <c r="AU1227" s="186" t="s">
        <v>112</v>
      </c>
      <c r="AV1227" s="11" t="s">
        <v>112</v>
      </c>
      <c r="AW1227" s="11" t="s">
        <v>42</v>
      </c>
      <c r="AX1227" s="11" t="s">
        <v>85</v>
      </c>
      <c r="AY1227" s="186" t="s">
        <v>149</v>
      </c>
    </row>
    <row r="1228" spans="2:65" s="11" customFormat="1" ht="22.5" customHeight="1" x14ac:dyDescent="0.3">
      <c r="B1228" s="179"/>
      <c r="C1228" s="180"/>
      <c r="D1228" s="180"/>
      <c r="E1228" s="181" t="s">
        <v>21</v>
      </c>
      <c r="F1228" s="281" t="s">
        <v>1764</v>
      </c>
      <c r="G1228" s="282"/>
      <c r="H1228" s="282"/>
      <c r="I1228" s="282"/>
      <c r="J1228" s="180"/>
      <c r="K1228" s="182">
        <v>44.523000000000003</v>
      </c>
      <c r="L1228" s="180"/>
      <c r="M1228" s="180"/>
      <c r="N1228" s="180"/>
      <c r="O1228" s="180"/>
      <c r="P1228" s="180"/>
      <c r="Q1228" s="180"/>
      <c r="R1228" s="183"/>
      <c r="T1228" s="184"/>
      <c r="U1228" s="180"/>
      <c r="V1228" s="180"/>
      <c r="W1228" s="180"/>
      <c r="X1228" s="180"/>
      <c r="Y1228" s="180"/>
      <c r="Z1228" s="180"/>
      <c r="AA1228" s="185"/>
      <c r="AT1228" s="186" t="s">
        <v>204</v>
      </c>
      <c r="AU1228" s="186" t="s">
        <v>112</v>
      </c>
      <c r="AV1228" s="11" t="s">
        <v>112</v>
      </c>
      <c r="AW1228" s="11" t="s">
        <v>42</v>
      </c>
      <c r="AX1228" s="11" t="s">
        <v>85</v>
      </c>
      <c r="AY1228" s="186" t="s">
        <v>149</v>
      </c>
    </row>
    <row r="1229" spans="2:65" s="11" customFormat="1" ht="22.5" customHeight="1" x14ac:dyDescent="0.3">
      <c r="B1229" s="179"/>
      <c r="C1229" s="180"/>
      <c r="D1229" s="180"/>
      <c r="E1229" s="181" t="s">
        <v>21</v>
      </c>
      <c r="F1229" s="281" t="s">
        <v>1765</v>
      </c>
      <c r="G1229" s="282"/>
      <c r="H1229" s="282"/>
      <c r="I1229" s="282"/>
      <c r="J1229" s="180"/>
      <c r="K1229" s="182">
        <v>32.787999999999997</v>
      </c>
      <c r="L1229" s="180"/>
      <c r="M1229" s="180"/>
      <c r="N1229" s="180"/>
      <c r="O1229" s="180"/>
      <c r="P1229" s="180"/>
      <c r="Q1229" s="180"/>
      <c r="R1229" s="183"/>
      <c r="T1229" s="184"/>
      <c r="U1229" s="180"/>
      <c r="V1229" s="180"/>
      <c r="W1229" s="180"/>
      <c r="X1229" s="180"/>
      <c r="Y1229" s="180"/>
      <c r="Z1229" s="180"/>
      <c r="AA1229" s="185"/>
      <c r="AT1229" s="186" t="s">
        <v>204</v>
      </c>
      <c r="AU1229" s="186" t="s">
        <v>112</v>
      </c>
      <c r="AV1229" s="11" t="s">
        <v>112</v>
      </c>
      <c r="AW1229" s="11" t="s">
        <v>42</v>
      </c>
      <c r="AX1229" s="11" t="s">
        <v>85</v>
      </c>
      <c r="AY1229" s="186" t="s">
        <v>149</v>
      </c>
    </row>
    <row r="1230" spans="2:65" s="12" customFormat="1" ht="22.5" customHeight="1" x14ac:dyDescent="0.3">
      <c r="B1230" s="187"/>
      <c r="C1230" s="188"/>
      <c r="D1230" s="188"/>
      <c r="E1230" s="189" t="s">
        <v>21</v>
      </c>
      <c r="F1230" s="285" t="s">
        <v>211</v>
      </c>
      <c r="G1230" s="286"/>
      <c r="H1230" s="286"/>
      <c r="I1230" s="286"/>
      <c r="J1230" s="188"/>
      <c r="K1230" s="190">
        <v>295.50099999999998</v>
      </c>
      <c r="L1230" s="188"/>
      <c r="M1230" s="188"/>
      <c r="N1230" s="188"/>
      <c r="O1230" s="188"/>
      <c r="P1230" s="188"/>
      <c r="Q1230" s="188"/>
      <c r="R1230" s="191"/>
      <c r="T1230" s="192"/>
      <c r="U1230" s="188"/>
      <c r="V1230" s="188"/>
      <c r="W1230" s="188"/>
      <c r="X1230" s="188"/>
      <c r="Y1230" s="188"/>
      <c r="Z1230" s="188"/>
      <c r="AA1230" s="193"/>
      <c r="AT1230" s="194" t="s">
        <v>204</v>
      </c>
      <c r="AU1230" s="194" t="s">
        <v>112</v>
      </c>
      <c r="AV1230" s="12" t="s">
        <v>197</v>
      </c>
      <c r="AW1230" s="12" t="s">
        <v>42</v>
      </c>
      <c r="AX1230" s="12" t="s">
        <v>23</v>
      </c>
      <c r="AY1230" s="194" t="s">
        <v>149</v>
      </c>
    </row>
    <row r="1231" spans="2:65" s="1" customFormat="1" ht="31.5" customHeight="1" x14ac:dyDescent="0.3">
      <c r="B1231" s="33"/>
      <c r="C1231" s="164" t="s">
        <v>1766</v>
      </c>
      <c r="D1231" s="164" t="s">
        <v>150</v>
      </c>
      <c r="E1231" s="165" t="s">
        <v>1767</v>
      </c>
      <c r="F1231" s="253" t="s">
        <v>1768</v>
      </c>
      <c r="G1231" s="254"/>
      <c r="H1231" s="254"/>
      <c r="I1231" s="254"/>
      <c r="J1231" s="166" t="s">
        <v>274</v>
      </c>
      <c r="K1231" s="167">
        <v>57.98</v>
      </c>
      <c r="L1231" s="255">
        <v>0</v>
      </c>
      <c r="M1231" s="254"/>
      <c r="N1231" s="256">
        <f>ROUND(L1231*K1231,2)</f>
        <v>0</v>
      </c>
      <c r="O1231" s="254"/>
      <c r="P1231" s="254"/>
      <c r="Q1231" s="254"/>
      <c r="R1231" s="35"/>
      <c r="T1231" s="168" t="s">
        <v>21</v>
      </c>
      <c r="U1231" s="42" t="s">
        <v>50</v>
      </c>
      <c r="V1231" s="34"/>
      <c r="W1231" s="169">
        <f>V1231*K1231</f>
        <v>0</v>
      </c>
      <c r="X1231" s="169">
        <v>0</v>
      </c>
      <c r="Y1231" s="169">
        <f>X1231*K1231</f>
        <v>0</v>
      </c>
      <c r="Z1231" s="169">
        <v>0</v>
      </c>
      <c r="AA1231" s="170">
        <f>Z1231*K1231</f>
        <v>0</v>
      </c>
      <c r="AR1231" s="16" t="s">
        <v>294</v>
      </c>
      <c r="AT1231" s="16" t="s">
        <v>150</v>
      </c>
      <c r="AU1231" s="16" t="s">
        <v>112</v>
      </c>
      <c r="AY1231" s="16" t="s">
        <v>149</v>
      </c>
      <c r="BE1231" s="108">
        <f>IF(U1231="základní",N1231,0)</f>
        <v>0</v>
      </c>
      <c r="BF1231" s="108">
        <f>IF(U1231="snížená",N1231,0)</f>
        <v>0</v>
      </c>
      <c r="BG1231" s="108">
        <f>IF(U1231="zákl. přenesená",N1231,0)</f>
        <v>0</v>
      </c>
      <c r="BH1231" s="108">
        <f>IF(U1231="sníž. přenesená",N1231,0)</f>
        <v>0</v>
      </c>
      <c r="BI1231" s="108">
        <f>IF(U1231="nulová",N1231,0)</f>
        <v>0</v>
      </c>
      <c r="BJ1231" s="16" t="s">
        <v>23</v>
      </c>
      <c r="BK1231" s="108">
        <f>ROUND(L1231*K1231,2)</f>
        <v>0</v>
      </c>
      <c r="BL1231" s="16" t="s">
        <v>294</v>
      </c>
      <c r="BM1231" s="16" t="s">
        <v>1769</v>
      </c>
    </row>
    <row r="1232" spans="2:65" s="11" customFormat="1" ht="22.5" customHeight="1" x14ac:dyDescent="0.3">
      <c r="B1232" s="179"/>
      <c r="C1232" s="180"/>
      <c r="D1232" s="180"/>
      <c r="E1232" s="181" t="s">
        <v>21</v>
      </c>
      <c r="F1232" s="292" t="s">
        <v>1770</v>
      </c>
      <c r="G1232" s="282"/>
      <c r="H1232" s="282"/>
      <c r="I1232" s="282"/>
      <c r="J1232" s="180"/>
      <c r="K1232" s="182">
        <v>14.13</v>
      </c>
      <c r="L1232" s="180"/>
      <c r="M1232" s="180"/>
      <c r="N1232" s="180"/>
      <c r="O1232" s="180"/>
      <c r="P1232" s="180"/>
      <c r="Q1232" s="180"/>
      <c r="R1232" s="183"/>
      <c r="T1232" s="184"/>
      <c r="U1232" s="180"/>
      <c r="V1232" s="180"/>
      <c r="W1232" s="180"/>
      <c r="X1232" s="180"/>
      <c r="Y1232" s="180"/>
      <c r="Z1232" s="180"/>
      <c r="AA1232" s="185"/>
      <c r="AT1232" s="186" t="s">
        <v>204</v>
      </c>
      <c r="AU1232" s="186" t="s">
        <v>112</v>
      </c>
      <c r="AV1232" s="11" t="s">
        <v>112</v>
      </c>
      <c r="AW1232" s="11" t="s">
        <v>42</v>
      </c>
      <c r="AX1232" s="11" t="s">
        <v>85</v>
      </c>
      <c r="AY1232" s="186" t="s">
        <v>149</v>
      </c>
    </row>
    <row r="1233" spans="2:65" s="11" customFormat="1" ht="22.5" customHeight="1" x14ac:dyDescent="0.3">
      <c r="B1233" s="179"/>
      <c r="C1233" s="180"/>
      <c r="D1233" s="180"/>
      <c r="E1233" s="181" t="s">
        <v>21</v>
      </c>
      <c r="F1233" s="281" t="s">
        <v>1771</v>
      </c>
      <c r="G1233" s="282"/>
      <c r="H1233" s="282"/>
      <c r="I1233" s="282"/>
      <c r="J1233" s="180"/>
      <c r="K1233" s="182">
        <v>18.239999999999998</v>
      </c>
      <c r="L1233" s="180"/>
      <c r="M1233" s="180"/>
      <c r="N1233" s="180"/>
      <c r="O1233" s="180"/>
      <c r="P1233" s="180"/>
      <c r="Q1233" s="180"/>
      <c r="R1233" s="183"/>
      <c r="T1233" s="184"/>
      <c r="U1233" s="180"/>
      <c r="V1233" s="180"/>
      <c r="W1233" s="180"/>
      <c r="X1233" s="180"/>
      <c r="Y1233" s="180"/>
      <c r="Z1233" s="180"/>
      <c r="AA1233" s="185"/>
      <c r="AT1233" s="186" t="s">
        <v>204</v>
      </c>
      <c r="AU1233" s="186" t="s">
        <v>112</v>
      </c>
      <c r="AV1233" s="11" t="s">
        <v>112</v>
      </c>
      <c r="AW1233" s="11" t="s">
        <v>42</v>
      </c>
      <c r="AX1233" s="11" t="s">
        <v>85</v>
      </c>
      <c r="AY1233" s="186" t="s">
        <v>149</v>
      </c>
    </row>
    <row r="1234" spans="2:65" s="11" customFormat="1" ht="22.5" customHeight="1" x14ac:dyDescent="0.3">
      <c r="B1234" s="179"/>
      <c r="C1234" s="180"/>
      <c r="D1234" s="180"/>
      <c r="E1234" s="181" t="s">
        <v>21</v>
      </c>
      <c r="F1234" s="281" t="s">
        <v>1772</v>
      </c>
      <c r="G1234" s="282"/>
      <c r="H1234" s="282"/>
      <c r="I1234" s="282"/>
      <c r="J1234" s="180"/>
      <c r="K1234" s="182">
        <v>25.61</v>
      </c>
      <c r="L1234" s="180"/>
      <c r="M1234" s="180"/>
      <c r="N1234" s="180"/>
      <c r="O1234" s="180"/>
      <c r="P1234" s="180"/>
      <c r="Q1234" s="180"/>
      <c r="R1234" s="183"/>
      <c r="T1234" s="184"/>
      <c r="U1234" s="180"/>
      <c r="V1234" s="180"/>
      <c r="W1234" s="180"/>
      <c r="X1234" s="180"/>
      <c r="Y1234" s="180"/>
      <c r="Z1234" s="180"/>
      <c r="AA1234" s="185"/>
      <c r="AT1234" s="186" t="s">
        <v>204</v>
      </c>
      <c r="AU1234" s="186" t="s">
        <v>112</v>
      </c>
      <c r="AV1234" s="11" t="s">
        <v>112</v>
      </c>
      <c r="AW1234" s="11" t="s">
        <v>42</v>
      </c>
      <c r="AX1234" s="11" t="s">
        <v>85</v>
      </c>
      <c r="AY1234" s="186" t="s">
        <v>149</v>
      </c>
    </row>
    <row r="1235" spans="2:65" s="12" customFormat="1" ht="22.5" customHeight="1" x14ac:dyDescent="0.3">
      <c r="B1235" s="187"/>
      <c r="C1235" s="188"/>
      <c r="D1235" s="188"/>
      <c r="E1235" s="189" t="s">
        <v>21</v>
      </c>
      <c r="F1235" s="285" t="s">
        <v>211</v>
      </c>
      <c r="G1235" s="286"/>
      <c r="H1235" s="286"/>
      <c r="I1235" s="286"/>
      <c r="J1235" s="188"/>
      <c r="K1235" s="190">
        <v>57.98</v>
      </c>
      <c r="L1235" s="188"/>
      <c r="M1235" s="188"/>
      <c r="N1235" s="188"/>
      <c r="O1235" s="188"/>
      <c r="P1235" s="188"/>
      <c r="Q1235" s="188"/>
      <c r="R1235" s="191"/>
      <c r="T1235" s="192"/>
      <c r="U1235" s="188"/>
      <c r="V1235" s="188"/>
      <c r="W1235" s="188"/>
      <c r="X1235" s="188"/>
      <c r="Y1235" s="188"/>
      <c r="Z1235" s="188"/>
      <c r="AA1235" s="193"/>
      <c r="AT1235" s="194" t="s">
        <v>204</v>
      </c>
      <c r="AU1235" s="194" t="s">
        <v>112</v>
      </c>
      <c r="AV1235" s="12" t="s">
        <v>197</v>
      </c>
      <c r="AW1235" s="12" t="s">
        <v>42</v>
      </c>
      <c r="AX1235" s="12" t="s">
        <v>23</v>
      </c>
      <c r="AY1235" s="194" t="s">
        <v>149</v>
      </c>
    </row>
    <row r="1236" spans="2:65" s="1" customFormat="1" ht="22.5" customHeight="1" x14ac:dyDescent="0.3">
      <c r="B1236" s="33"/>
      <c r="C1236" s="164" t="s">
        <v>1773</v>
      </c>
      <c r="D1236" s="164" t="s">
        <v>150</v>
      </c>
      <c r="E1236" s="165" t="s">
        <v>1774</v>
      </c>
      <c r="F1236" s="253" t="s">
        <v>1775</v>
      </c>
      <c r="G1236" s="254"/>
      <c r="H1236" s="254"/>
      <c r="I1236" s="254"/>
      <c r="J1236" s="166" t="s">
        <v>254</v>
      </c>
      <c r="K1236" s="167">
        <v>467.41899999999998</v>
      </c>
      <c r="L1236" s="255">
        <v>0</v>
      </c>
      <c r="M1236" s="254"/>
      <c r="N1236" s="256">
        <f>ROUND(L1236*K1236,2)</f>
        <v>0</v>
      </c>
      <c r="O1236" s="254"/>
      <c r="P1236" s="254"/>
      <c r="Q1236" s="254"/>
      <c r="R1236" s="35"/>
      <c r="T1236" s="168" t="s">
        <v>21</v>
      </c>
      <c r="U1236" s="42" t="s">
        <v>50</v>
      </c>
      <c r="V1236" s="34"/>
      <c r="W1236" s="169">
        <f>V1236*K1236</f>
        <v>0</v>
      </c>
      <c r="X1236" s="169">
        <v>3.0000000000000001E-5</v>
      </c>
      <c r="Y1236" s="169">
        <f>X1236*K1236</f>
        <v>1.402257E-2</v>
      </c>
      <c r="Z1236" s="169">
        <v>0</v>
      </c>
      <c r="AA1236" s="170">
        <f>Z1236*K1236</f>
        <v>0</v>
      </c>
      <c r="AR1236" s="16" t="s">
        <v>294</v>
      </c>
      <c r="AT1236" s="16" t="s">
        <v>150</v>
      </c>
      <c r="AU1236" s="16" t="s">
        <v>112</v>
      </c>
      <c r="AY1236" s="16" t="s">
        <v>149</v>
      </c>
      <c r="BE1236" s="108">
        <f>IF(U1236="základní",N1236,0)</f>
        <v>0</v>
      </c>
      <c r="BF1236" s="108">
        <f>IF(U1236="snížená",N1236,0)</f>
        <v>0</v>
      </c>
      <c r="BG1236" s="108">
        <f>IF(U1236="zákl. přenesená",N1236,0)</f>
        <v>0</v>
      </c>
      <c r="BH1236" s="108">
        <f>IF(U1236="sníž. přenesená",N1236,0)</f>
        <v>0</v>
      </c>
      <c r="BI1236" s="108">
        <f>IF(U1236="nulová",N1236,0)</f>
        <v>0</v>
      </c>
      <c r="BJ1236" s="16" t="s">
        <v>23</v>
      </c>
      <c r="BK1236" s="108">
        <f>ROUND(L1236*K1236,2)</f>
        <v>0</v>
      </c>
      <c r="BL1236" s="16" t="s">
        <v>294</v>
      </c>
      <c r="BM1236" s="16" t="s">
        <v>1776</v>
      </c>
    </row>
    <row r="1237" spans="2:65" s="10" customFormat="1" ht="22.5" customHeight="1" x14ac:dyDescent="0.3">
      <c r="B1237" s="171"/>
      <c r="C1237" s="172"/>
      <c r="D1237" s="172"/>
      <c r="E1237" s="173" t="s">
        <v>21</v>
      </c>
      <c r="F1237" s="287" t="s">
        <v>1777</v>
      </c>
      <c r="G1237" s="284"/>
      <c r="H1237" s="284"/>
      <c r="I1237" s="284"/>
      <c r="J1237" s="172"/>
      <c r="K1237" s="174" t="s">
        <v>21</v>
      </c>
      <c r="L1237" s="172"/>
      <c r="M1237" s="172"/>
      <c r="N1237" s="172"/>
      <c r="O1237" s="172"/>
      <c r="P1237" s="172"/>
      <c r="Q1237" s="172"/>
      <c r="R1237" s="175"/>
      <c r="T1237" s="176"/>
      <c r="U1237" s="172"/>
      <c r="V1237" s="172"/>
      <c r="W1237" s="172"/>
      <c r="X1237" s="172"/>
      <c r="Y1237" s="172"/>
      <c r="Z1237" s="172"/>
      <c r="AA1237" s="177"/>
      <c r="AT1237" s="178" t="s">
        <v>204</v>
      </c>
      <c r="AU1237" s="178" t="s">
        <v>112</v>
      </c>
      <c r="AV1237" s="10" t="s">
        <v>23</v>
      </c>
      <c r="AW1237" s="10" t="s">
        <v>42</v>
      </c>
      <c r="AX1237" s="10" t="s">
        <v>85</v>
      </c>
      <c r="AY1237" s="178" t="s">
        <v>149</v>
      </c>
    </row>
    <row r="1238" spans="2:65" s="11" customFormat="1" ht="22.5" customHeight="1" x14ac:dyDescent="0.3">
      <c r="B1238" s="179"/>
      <c r="C1238" s="180"/>
      <c r="D1238" s="180"/>
      <c r="E1238" s="181" t="s">
        <v>21</v>
      </c>
      <c r="F1238" s="281" t="s">
        <v>1778</v>
      </c>
      <c r="G1238" s="282"/>
      <c r="H1238" s="282"/>
      <c r="I1238" s="282"/>
      <c r="J1238" s="180"/>
      <c r="K1238" s="182">
        <v>298.06900000000002</v>
      </c>
      <c r="L1238" s="180"/>
      <c r="M1238" s="180"/>
      <c r="N1238" s="180"/>
      <c r="O1238" s="180"/>
      <c r="P1238" s="180"/>
      <c r="Q1238" s="180"/>
      <c r="R1238" s="183"/>
      <c r="T1238" s="184"/>
      <c r="U1238" s="180"/>
      <c r="V1238" s="180"/>
      <c r="W1238" s="180"/>
      <c r="X1238" s="180"/>
      <c r="Y1238" s="180"/>
      <c r="Z1238" s="180"/>
      <c r="AA1238" s="185"/>
      <c r="AT1238" s="186" t="s">
        <v>204</v>
      </c>
      <c r="AU1238" s="186" t="s">
        <v>112</v>
      </c>
      <c r="AV1238" s="11" t="s">
        <v>112</v>
      </c>
      <c r="AW1238" s="11" t="s">
        <v>42</v>
      </c>
      <c r="AX1238" s="11" t="s">
        <v>85</v>
      </c>
      <c r="AY1238" s="186" t="s">
        <v>149</v>
      </c>
    </row>
    <row r="1239" spans="2:65" s="10" customFormat="1" ht="22.5" customHeight="1" x14ac:dyDescent="0.3">
      <c r="B1239" s="171"/>
      <c r="C1239" s="172"/>
      <c r="D1239" s="172"/>
      <c r="E1239" s="173" t="s">
        <v>21</v>
      </c>
      <c r="F1239" s="283" t="s">
        <v>1779</v>
      </c>
      <c r="G1239" s="284"/>
      <c r="H1239" s="284"/>
      <c r="I1239" s="284"/>
      <c r="J1239" s="172"/>
      <c r="K1239" s="174" t="s">
        <v>21</v>
      </c>
      <c r="L1239" s="172"/>
      <c r="M1239" s="172"/>
      <c r="N1239" s="172"/>
      <c r="O1239" s="172"/>
      <c r="P1239" s="172"/>
      <c r="Q1239" s="172"/>
      <c r="R1239" s="175"/>
      <c r="T1239" s="176"/>
      <c r="U1239" s="172"/>
      <c r="V1239" s="172"/>
      <c r="W1239" s="172"/>
      <c r="X1239" s="172"/>
      <c r="Y1239" s="172"/>
      <c r="Z1239" s="172"/>
      <c r="AA1239" s="177"/>
      <c r="AT1239" s="178" t="s">
        <v>204</v>
      </c>
      <c r="AU1239" s="178" t="s">
        <v>112</v>
      </c>
      <c r="AV1239" s="10" t="s">
        <v>23</v>
      </c>
      <c r="AW1239" s="10" t="s">
        <v>42</v>
      </c>
      <c r="AX1239" s="10" t="s">
        <v>85</v>
      </c>
      <c r="AY1239" s="178" t="s">
        <v>149</v>
      </c>
    </row>
    <row r="1240" spans="2:65" s="11" customFormat="1" ht="22.5" customHeight="1" x14ac:dyDescent="0.3">
      <c r="B1240" s="179"/>
      <c r="C1240" s="180"/>
      <c r="D1240" s="180"/>
      <c r="E1240" s="181" t="s">
        <v>21</v>
      </c>
      <c r="F1240" s="281" t="s">
        <v>1780</v>
      </c>
      <c r="G1240" s="282"/>
      <c r="H1240" s="282"/>
      <c r="I1240" s="282"/>
      <c r="J1240" s="180"/>
      <c r="K1240" s="182">
        <v>15</v>
      </c>
      <c r="L1240" s="180"/>
      <c r="M1240" s="180"/>
      <c r="N1240" s="180"/>
      <c r="O1240" s="180"/>
      <c r="P1240" s="180"/>
      <c r="Q1240" s="180"/>
      <c r="R1240" s="183"/>
      <c r="T1240" s="184"/>
      <c r="U1240" s="180"/>
      <c r="V1240" s="180"/>
      <c r="W1240" s="180"/>
      <c r="X1240" s="180"/>
      <c r="Y1240" s="180"/>
      <c r="Z1240" s="180"/>
      <c r="AA1240" s="185"/>
      <c r="AT1240" s="186" t="s">
        <v>204</v>
      </c>
      <c r="AU1240" s="186" t="s">
        <v>112</v>
      </c>
      <c r="AV1240" s="11" t="s">
        <v>112</v>
      </c>
      <c r="AW1240" s="11" t="s">
        <v>42</v>
      </c>
      <c r="AX1240" s="11" t="s">
        <v>85</v>
      </c>
      <c r="AY1240" s="186" t="s">
        <v>149</v>
      </c>
    </row>
    <row r="1241" spans="2:65" s="11" customFormat="1" ht="22.5" customHeight="1" x14ac:dyDescent="0.3">
      <c r="B1241" s="179"/>
      <c r="C1241" s="180"/>
      <c r="D1241" s="180"/>
      <c r="E1241" s="181" t="s">
        <v>21</v>
      </c>
      <c r="F1241" s="281" t="s">
        <v>1781</v>
      </c>
      <c r="G1241" s="282"/>
      <c r="H1241" s="282"/>
      <c r="I1241" s="282"/>
      <c r="J1241" s="180"/>
      <c r="K1241" s="182">
        <v>12.3</v>
      </c>
      <c r="L1241" s="180"/>
      <c r="M1241" s="180"/>
      <c r="N1241" s="180"/>
      <c r="O1241" s="180"/>
      <c r="P1241" s="180"/>
      <c r="Q1241" s="180"/>
      <c r="R1241" s="183"/>
      <c r="T1241" s="184"/>
      <c r="U1241" s="180"/>
      <c r="V1241" s="180"/>
      <c r="W1241" s="180"/>
      <c r="X1241" s="180"/>
      <c r="Y1241" s="180"/>
      <c r="Z1241" s="180"/>
      <c r="AA1241" s="185"/>
      <c r="AT1241" s="186" t="s">
        <v>204</v>
      </c>
      <c r="AU1241" s="186" t="s">
        <v>112</v>
      </c>
      <c r="AV1241" s="11" t="s">
        <v>112</v>
      </c>
      <c r="AW1241" s="11" t="s">
        <v>42</v>
      </c>
      <c r="AX1241" s="11" t="s">
        <v>85</v>
      </c>
      <c r="AY1241" s="186" t="s">
        <v>149</v>
      </c>
    </row>
    <row r="1242" spans="2:65" s="11" customFormat="1" ht="22.5" customHeight="1" x14ac:dyDescent="0.3">
      <c r="B1242" s="179"/>
      <c r="C1242" s="180"/>
      <c r="D1242" s="180"/>
      <c r="E1242" s="181" t="s">
        <v>21</v>
      </c>
      <c r="F1242" s="281" t="s">
        <v>1782</v>
      </c>
      <c r="G1242" s="282"/>
      <c r="H1242" s="282"/>
      <c r="I1242" s="282"/>
      <c r="J1242" s="180"/>
      <c r="K1242" s="182">
        <v>13.45</v>
      </c>
      <c r="L1242" s="180"/>
      <c r="M1242" s="180"/>
      <c r="N1242" s="180"/>
      <c r="O1242" s="180"/>
      <c r="P1242" s="180"/>
      <c r="Q1242" s="180"/>
      <c r="R1242" s="183"/>
      <c r="T1242" s="184"/>
      <c r="U1242" s="180"/>
      <c r="V1242" s="180"/>
      <c r="W1242" s="180"/>
      <c r="X1242" s="180"/>
      <c r="Y1242" s="180"/>
      <c r="Z1242" s="180"/>
      <c r="AA1242" s="185"/>
      <c r="AT1242" s="186" t="s">
        <v>204</v>
      </c>
      <c r="AU1242" s="186" t="s">
        <v>112</v>
      </c>
      <c r="AV1242" s="11" t="s">
        <v>112</v>
      </c>
      <c r="AW1242" s="11" t="s">
        <v>42</v>
      </c>
      <c r="AX1242" s="11" t="s">
        <v>85</v>
      </c>
      <c r="AY1242" s="186" t="s">
        <v>149</v>
      </c>
    </row>
    <row r="1243" spans="2:65" s="11" customFormat="1" ht="22.5" customHeight="1" x14ac:dyDescent="0.3">
      <c r="B1243" s="179"/>
      <c r="C1243" s="180"/>
      <c r="D1243" s="180"/>
      <c r="E1243" s="181" t="s">
        <v>21</v>
      </c>
      <c r="F1243" s="281" t="s">
        <v>1783</v>
      </c>
      <c r="G1243" s="282"/>
      <c r="H1243" s="282"/>
      <c r="I1243" s="282"/>
      <c r="J1243" s="180"/>
      <c r="K1243" s="182">
        <v>12.05</v>
      </c>
      <c r="L1243" s="180"/>
      <c r="M1243" s="180"/>
      <c r="N1243" s="180"/>
      <c r="O1243" s="180"/>
      <c r="P1243" s="180"/>
      <c r="Q1243" s="180"/>
      <c r="R1243" s="183"/>
      <c r="T1243" s="184"/>
      <c r="U1243" s="180"/>
      <c r="V1243" s="180"/>
      <c r="W1243" s="180"/>
      <c r="X1243" s="180"/>
      <c r="Y1243" s="180"/>
      <c r="Z1243" s="180"/>
      <c r="AA1243" s="185"/>
      <c r="AT1243" s="186" t="s">
        <v>204</v>
      </c>
      <c r="AU1243" s="186" t="s">
        <v>112</v>
      </c>
      <c r="AV1243" s="11" t="s">
        <v>112</v>
      </c>
      <c r="AW1243" s="11" t="s">
        <v>42</v>
      </c>
      <c r="AX1243" s="11" t="s">
        <v>85</v>
      </c>
      <c r="AY1243" s="186" t="s">
        <v>149</v>
      </c>
    </row>
    <row r="1244" spans="2:65" s="11" customFormat="1" ht="22.5" customHeight="1" x14ac:dyDescent="0.3">
      <c r="B1244" s="179"/>
      <c r="C1244" s="180"/>
      <c r="D1244" s="180"/>
      <c r="E1244" s="181" t="s">
        <v>21</v>
      </c>
      <c r="F1244" s="281" t="s">
        <v>1784</v>
      </c>
      <c r="G1244" s="282"/>
      <c r="H1244" s="282"/>
      <c r="I1244" s="282"/>
      <c r="J1244" s="180"/>
      <c r="K1244" s="182">
        <v>13.25</v>
      </c>
      <c r="L1244" s="180"/>
      <c r="M1244" s="180"/>
      <c r="N1244" s="180"/>
      <c r="O1244" s="180"/>
      <c r="P1244" s="180"/>
      <c r="Q1244" s="180"/>
      <c r="R1244" s="183"/>
      <c r="T1244" s="184"/>
      <c r="U1244" s="180"/>
      <c r="V1244" s="180"/>
      <c r="W1244" s="180"/>
      <c r="X1244" s="180"/>
      <c r="Y1244" s="180"/>
      <c r="Z1244" s="180"/>
      <c r="AA1244" s="185"/>
      <c r="AT1244" s="186" t="s">
        <v>204</v>
      </c>
      <c r="AU1244" s="186" t="s">
        <v>112</v>
      </c>
      <c r="AV1244" s="11" t="s">
        <v>112</v>
      </c>
      <c r="AW1244" s="11" t="s">
        <v>42</v>
      </c>
      <c r="AX1244" s="11" t="s">
        <v>85</v>
      </c>
      <c r="AY1244" s="186" t="s">
        <v>149</v>
      </c>
    </row>
    <row r="1245" spans="2:65" s="11" customFormat="1" ht="22.5" customHeight="1" x14ac:dyDescent="0.3">
      <c r="B1245" s="179"/>
      <c r="C1245" s="180"/>
      <c r="D1245" s="180"/>
      <c r="E1245" s="181" t="s">
        <v>21</v>
      </c>
      <c r="F1245" s="281" t="s">
        <v>1785</v>
      </c>
      <c r="G1245" s="282"/>
      <c r="H1245" s="282"/>
      <c r="I1245" s="282"/>
      <c r="J1245" s="180"/>
      <c r="K1245" s="182">
        <v>15.2</v>
      </c>
      <c r="L1245" s="180"/>
      <c r="M1245" s="180"/>
      <c r="N1245" s="180"/>
      <c r="O1245" s="180"/>
      <c r="P1245" s="180"/>
      <c r="Q1245" s="180"/>
      <c r="R1245" s="183"/>
      <c r="T1245" s="184"/>
      <c r="U1245" s="180"/>
      <c r="V1245" s="180"/>
      <c r="W1245" s="180"/>
      <c r="X1245" s="180"/>
      <c r="Y1245" s="180"/>
      <c r="Z1245" s="180"/>
      <c r="AA1245" s="185"/>
      <c r="AT1245" s="186" t="s">
        <v>204</v>
      </c>
      <c r="AU1245" s="186" t="s">
        <v>112</v>
      </c>
      <c r="AV1245" s="11" t="s">
        <v>112</v>
      </c>
      <c r="AW1245" s="11" t="s">
        <v>42</v>
      </c>
      <c r="AX1245" s="11" t="s">
        <v>85</v>
      </c>
      <c r="AY1245" s="186" t="s">
        <v>149</v>
      </c>
    </row>
    <row r="1246" spans="2:65" s="11" customFormat="1" ht="22.5" customHeight="1" x14ac:dyDescent="0.3">
      <c r="B1246" s="179"/>
      <c r="C1246" s="180"/>
      <c r="D1246" s="180"/>
      <c r="E1246" s="181" t="s">
        <v>21</v>
      </c>
      <c r="F1246" s="281" t="s">
        <v>1786</v>
      </c>
      <c r="G1246" s="282"/>
      <c r="H1246" s="282"/>
      <c r="I1246" s="282"/>
      <c r="J1246" s="180"/>
      <c r="K1246" s="182">
        <v>14.65</v>
      </c>
      <c r="L1246" s="180"/>
      <c r="M1246" s="180"/>
      <c r="N1246" s="180"/>
      <c r="O1246" s="180"/>
      <c r="P1246" s="180"/>
      <c r="Q1246" s="180"/>
      <c r="R1246" s="183"/>
      <c r="T1246" s="184"/>
      <c r="U1246" s="180"/>
      <c r="V1246" s="180"/>
      <c r="W1246" s="180"/>
      <c r="X1246" s="180"/>
      <c r="Y1246" s="180"/>
      <c r="Z1246" s="180"/>
      <c r="AA1246" s="185"/>
      <c r="AT1246" s="186" t="s">
        <v>204</v>
      </c>
      <c r="AU1246" s="186" t="s">
        <v>112</v>
      </c>
      <c r="AV1246" s="11" t="s">
        <v>112</v>
      </c>
      <c r="AW1246" s="11" t="s">
        <v>42</v>
      </c>
      <c r="AX1246" s="11" t="s">
        <v>85</v>
      </c>
      <c r="AY1246" s="186" t="s">
        <v>149</v>
      </c>
    </row>
    <row r="1247" spans="2:65" s="11" customFormat="1" ht="22.5" customHeight="1" x14ac:dyDescent="0.3">
      <c r="B1247" s="179"/>
      <c r="C1247" s="180"/>
      <c r="D1247" s="180"/>
      <c r="E1247" s="181" t="s">
        <v>21</v>
      </c>
      <c r="F1247" s="281" t="s">
        <v>1787</v>
      </c>
      <c r="G1247" s="282"/>
      <c r="H1247" s="282"/>
      <c r="I1247" s="282"/>
      <c r="J1247" s="180"/>
      <c r="K1247" s="182">
        <v>13.95</v>
      </c>
      <c r="L1247" s="180"/>
      <c r="M1247" s="180"/>
      <c r="N1247" s="180"/>
      <c r="O1247" s="180"/>
      <c r="P1247" s="180"/>
      <c r="Q1247" s="180"/>
      <c r="R1247" s="183"/>
      <c r="T1247" s="184"/>
      <c r="U1247" s="180"/>
      <c r="V1247" s="180"/>
      <c r="W1247" s="180"/>
      <c r="X1247" s="180"/>
      <c r="Y1247" s="180"/>
      <c r="Z1247" s="180"/>
      <c r="AA1247" s="185"/>
      <c r="AT1247" s="186" t="s">
        <v>204</v>
      </c>
      <c r="AU1247" s="186" t="s">
        <v>112</v>
      </c>
      <c r="AV1247" s="11" t="s">
        <v>112</v>
      </c>
      <c r="AW1247" s="11" t="s">
        <v>42</v>
      </c>
      <c r="AX1247" s="11" t="s">
        <v>85</v>
      </c>
      <c r="AY1247" s="186" t="s">
        <v>149</v>
      </c>
    </row>
    <row r="1248" spans="2:65" s="11" customFormat="1" ht="22.5" customHeight="1" x14ac:dyDescent="0.3">
      <c r="B1248" s="179"/>
      <c r="C1248" s="180"/>
      <c r="D1248" s="180"/>
      <c r="E1248" s="181" t="s">
        <v>21</v>
      </c>
      <c r="F1248" s="281" t="s">
        <v>1788</v>
      </c>
      <c r="G1248" s="282"/>
      <c r="H1248" s="282"/>
      <c r="I1248" s="282"/>
      <c r="J1248" s="180"/>
      <c r="K1248" s="182">
        <v>16.100000000000001</v>
      </c>
      <c r="L1248" s="180"/>
      <c r="M1248" s="180"/>
      <c r="N1248" s="180"/>
      <c r="O1248" s="180"/>
      <c r="P1248" s="180"/>
      <c r="Q1248" s="180"/>
      <c r="R1248" s="183"/>
      <c r="T1248" s="184"/>
      <c r="U1248" s="180"/>
      <c r="V1248" s="180"/>
      <c r="W1248" s="180"/>
      <c r="X1248" s="180"/>
      <c r="Y1248" s="180"/>
      <c r="Z1248" s="180"/>
      <c r="AA1248" s="185"/>
      <c r="AT1248" s="186" t="s">
        <v>204</v>
      </c>
      <c r="AU1248" s="186" t="s">
        <v>112</v>
      </c>
      <c r="AV1248" s="11" t="s">
        <v>112</v>
      </c>
      <c r="AW1248" s="11" t="s">
        <v>42</v>
      </c>
      <c r="AX1248" s="11" t="s">
        <v>85</v>
      </c>
      <c r="AY1248" s="186" t="s">
        <v>149</v>
      </c>
    </row>
    <row r="1249" spans="2:65" s="11" customFormat="1" ht="22.5" customHeight="1" x14ac:dyDescent="0.3">
      <c r="B1249" s="179"/>
      <c r="C1249" s="180"/>
      <c r="D1249" s="180"/>
      <c r="E1249" s="181" t="s">
        <v>21</v>
      </c>
      <c r="F1249" s="281" t="s">
        <v>1789</v>
      </c>
      <c r="G1249" s="282"/>
      <c r="H1249" s="282"/>
      <c r="I1249" s="282"/>
      <c r="J1249" s="180"/>
      <c r="K1249" s="182">
        <v>12.9</v>
      </c>
      <c r="L1249" s="180"/>
      <c r="M1249" s="180"/>
      <c r="N1249" s="180"/>
      <c r="O1249" s="180"/>
      <c r="P1249" s="180"/>
      <c r="Q1249" s="180"/>
      <c r="R1249" s="183"/>
      <c r="T1249" s="184"/>
      <c r="U1249" s="180"/>
      <c r="V1249" s="180"/>
      <c r="W1249" s="180"/>
      <c r="X1249" s="180"/>
      <c r="Y1249" s="180"/>
      <c r="Z1249" s="180"/>
      <c r="AA1249" s="185"/>
      <c r="AT1249" s="186" t="s">
        <v>204</v>
      </c>
      <c r="AU1249" s="186" t="s">
        <v>112</v>
      </c>
      <c r="AV1249" s="11" t="s">
        <v>112</v>
      </c>
      <c r="AW1249" s="11" t="s">
        <v>42</v>
      </c>
      <c r="AX1249" s="11" t="s">
        <v>85</v>
      </c>
      <c r="AY1249" s="186" t="s">
        <v>149</v>
      </c>
    </row>
    <row r="1250" spans="2:65" s="11" customFormat="1" ht="22.5" customHeight="1" x14ac:dyDescent="0.3">
      <c r="B1250" s="179"/>
      <c r="C1250" s="180"/>
      <c r="D1250" s="180"/>
      <c r="E1250" s="181" t="s">
        <v>21</v>
      </c>
      <c r="F1250" s="281" t="s">
        <v>1790</v>
      </c>
      <c r="G1250" s="282"/>
      <c r="H1250" s="282"/>
      <c r="I1250" s="282"/>
      <c r="J1250" s="180"/>
      <c r="K1250" s="182">
        <v>14.7</v>
      </c>
      <c r="L1250" s="180"/>
      <c r="M1250" s="180"/>
      <c r="N1250" s="180"/>
      <c r="O1250" s="180"/>
      <c r="P1250" s="180"/>
      <c r="Q1250" s="180"/>
      <c r="R1250" s="183"/>
      <c r="T1250" s="184"/>
      <c r="U1250" s="180"/>
      <c r="V1250" s="180"/>
      <c r="W1250" s="180"/>
      <c r="X1250" s="180"/>
      <c r="Y1250" s="180"/>
      <c r="Z1250" s="180"/>
      <c r="AA1250" s="185"/>
      <c r="AT1250" s="186" t="s">
        <v>204</v>
      </c>
      <c r="AU1250" s="186" t="s">
        <v>112</v>
      </c>
      <c r="AV1250" s="11" t="s">
        <v>112</v>
      </c>
      <c r="AW1250" s="11" t="s">
        <v>42</v>
      </c>
      <c r="AX1250" s="11" t="s">
        <v>85</v>
      </c>
      <c r="AY1250" s="186" t="s">
        <v>149</v>
      </c>
    </row>
    <row r="1251" spans="2:65" s="11" customFormat="1" ht="22.5" customHeight="1" x14ac:dyDescent="0.3">
      <c r="B1251" s="179"/>
      <c r="C1251" s="180"/>
      <c r="D1251" s="180"/>
      <c r="E1251" s="181" t="s">
        <v>21</v>
      </c>
      <c r="F1251" s="281" t="s">
        <v>1791</v>
      </c>
      <c r="G1251" s="282"/>
      <c r="H1251" s="282"/>
      <c r="I1251" s="282"/>
      <c r="J1251" s="180"/>
      <c r="K1251" s="182">
        <v>15.8</v>
      </c>
      <c r="L1251" s="180"/>
      <c r="M1251" s="180"/>
      <c r="N1251" s="180"/>
      <c r="O1251" s="180"/>
      <c r="P1251" s="180"/>
      <c r="Q1251" s="180"/>
      <c r="R1251" s="183"/>
      <c r="T1251" s="184"/>
      <c r="U1251" s="180"/>
      <c r="V1251" s="180"/>
      <c r="W1251" s="180"/>
      <c r="X1251" s="180"/>
      <c r="Y1251" s="180"/>
      <c r="Z1251" s="180"/>
      <c r="AA1251" s="185"/>
      <c r="AT1251" s="186" t="s">
        <v>204</v>
      </c>
      <c r="AU1251" s="186" t="s">
        <v>112</v>
      </c>
      <c r="AV1251" s="11" t="s">
        <v>112</v>
      </c>
      <c r="AW1251" s="11" t="s">
        <v>42</v>
      </c>
      <c r="AX1251" s="11" t="s">
        <v>85</v>
      </c>
      <c r="AY1251" s="186" t="s">
        <v>149</v>
      </c>
    </row>
    <row r="1252" spans="2:65" s="12" customFormat="1" ht="22.5" customHeight="1" x14ac:dyDescent="0.3">
      <c r="B1252" s="187"/>
      <c r="C1252" s="188"/>
      <c r="D1252" s="188"/>
      <c r="E1252" s="189" t="s">
        <v>21</v>
      </c>
      <c r="F1252" s="285" t="s">
        <v>211</v>
      </c>
      <c r="G1252" s="286"/>
      <c r="H1252" s="286"/>
      <c r="I1252" s="286"/>
      <c r="J1252" s="188"/>
      <c r="K1252" s="190">
        <v>467.41899999999998</v>
      </c>
      <c r="L1252" s="188"/>
      <c r="M1252" s="188"/>
      <c r="N1252" s="188"/>
      <c r="O1252" s="188"/>
      <c r="P1252" s="188"/>
      <c r="Q1252" s="188"/>
      <c r="R1252" s="191"/>
      <c r="T1252" s="192"/>
      <c r="U1252" s="188"/>
      <c r="V1252" s="188"/>
      <c r="W1252" s="188"/>
      <c r="X1252" s="188"/>
      <c r="Y1252" s="188"/>
      <c r="Z1252" s="188"/>
      <c r="AA1252" s="193"/>
      <c r="AT1252" s="194" t="s">
        <v>204</v>
      </c>
      <c r="AU1252" s="194" t="s">
        <v>112</v>
      </c>
      <c r="AV1252" s="12" t="s">
        <v>197</v>
      </c>
      <c r="AW1252" s="12" t="s">
        <v>42</v>
      </c>
      <c r="AX1252" s="12" t="s">
        <v>23</v>
      </c>
      <c r="AY1252" s="194" t="s">
        <v>149</v>
      </c>
    </row>
    <row r="1253" spans="2:65" s="1" customFormat="1" ht="22.5" customHeight="1" x14ac:dyDescent="0.3">
      <c r="B1253" s="33"/>
      <c r="C1253" s="164" t="s">
        <v>1792</v>
      </c>
      <c r="D1253" s="164" t="s">
        <v>150</v>
      </c>
      <c r="E1253" s="165" t="s">
        <v>1793</v>
      </c>
      <c r="F1253" s="253" t="s">
        <v>1794</v>
      </c>
      <c r="G1253" s="254"/>
      <c r="H1253" s="254"/>
      <c r="I1253" s="254"/>
      <c r="J1253" s="166" t="s">
        <v>306</v>
      </c>
      <c r="K1253" s="167">
        <v>149.05000000000001</v>
      </c>
      <c r="L1253" s="255">
        <v>0</v>
      </c>
      <c r="M1253" s="254"/>
      <c r="N1253" s="256">
        <f>ROUND(L1253*K1253,2)</f>
        <v>0</v>
      </c>
      <c r="O1253" s="254"/>
      <c r="P1253" s="254"/>
      <c r="Q1253" s="254"/>
      <c r="R1253" s="35"/>
      <c r="T1253" s="168" t="s">
        <v>21</v>
      </c>
      <c r="U1253" s="42" t="s">
        <v>50</v>
      </c>
      <c r="V1253" s="34"/>
      <c r="W1253" s="169">
        <f>V1253*K1253</f>
        <v>0</v>
      </c>
      <c r="X1253" s="169">
        <v>0</v>
      </c>
      <c r="Y1253" s="169">
        <f>X1253*K1253</f>
        <v>0</v>
      </c>
      <c r="Z1253" s="169">
        <v>0</v>
      </c>
      <c r="AA1253" s="170">
        <f>Z1253*K1253</f>
        <v>0</v>
      </c>
      <c r="AR1253" s="16" t="s">
        <v>294</v>
      </c>
      <c r="AT1253" s="16" t="s">
        <v>150</v>
      </c>
      <c r="AU1253" s="16" t="s">
        <v>112</v>
      </c>
      <c r="AY1253" s="16" t="s">
        <v>149</v>
      </c>
      <c r="BE1253" s="108">
        <f>IF(U1253="základní",N1253,0)</f>
        <v>0</v>
      </c>
      <c r="BF1253" s="108">
        <f>IF(U1253="snížená",N1253,0)</f>
        <v>0</v>
      </c>
      <c r="BG1253" s="108">
        <f>IF(U1253="zákl. přenesená",N1253,0)</f>
        <v>0</v>
      </c>
      <c r="BH1253" s="108">
        <f>IF(U1253="sníž. přenesená",N1253,0)</f>
        <v>0</v>
      </c>
      <c r="BI1253" s="108">
        <f>IF(U1253="nulová",N1253,0)</f>
        <v>0</v>
      </c>
      <c r="BJ1253" s="16" t="s">
        <v>23</v>
      </c>
      <c r="BK1253" s="108">
        <f>ROUND(L1253*K1253,2)</f>
        <v>0</v>
      </c>
      <c r="BL1253" s="16" t="s">
        <v>294</v>
      </c>
      <c r="BM1253" s="16" t="s">
        <v>1795</v>
      </c>
    </row>
    <row r="1254" spans="2:65" s="10" customFormat="1" ht="22.5" customHeight="1" x14ac:dyDescent="0.3">
      <c r="B1254" s="171"/>
      <c r="C1254" s="172"/>
      <c r="D1254" s="172"/>
      <c r="E1254" s="173" t="s">
        <v>21</v>
      </c>
      <c r="F1254" s="287" t="s">
        <v>814</v>
      </c>
      <c r="G1254" s="284"/>
      <c r="H1254" s="284"/>
      <c r="I1254" s="284"/>
      <c r="J1254" s="172"/>
      <c r="K1254" s="174" t="s">
        <v>21</v>
      </c>
      <c r="L1254" s="172"/>
      <c r="M1254" s="172"/>
      <c r="N1254" s="172"/>
      <c r="O1254" s="172"/>
      <c r="P1254" s="172"/>
      <c r="Q1254" s="172"/>
      <c r="R1254" s="175"/>
      <c r="T1254" s="176"/>
      <c r="U1254" s="172"/>
      <c r="V1254" s="172"/>
      <c r="W1254" s="172"/>
      <c r="X1254" s="172"/>
      <c r="Y1254" s="172"/>
      <c r="Z1254" s="172"/>
      <c r="AA1254" s="177"/>
      <c r="AT1254" s="178" t="s">
        <v>204</v>
      </c>
      <c r="AU1254" s="178" t="s">
        <v>112</v>
      </c>
      <c r="AV1254" s="10" t="s">
        <v>23</v>
      </c>
      <c r="AW1254" s="10" t="s">
        <v>42</v>
      </c>
      <c r="AX1254" s="10" t="s">
        <v>85</v>
      </c>
      <c r="AY1254" s="178" t="s">
        <v>149</v>
      </c>
    </row>
    <row r="1255" spans="2:65" s="11" customFormat="1" ht="22.5" customHeight="1" x14ac:dyDescent="0.3">
      <c r="B1255" s="179"/>
      <c r="C1255" s="180"/>
      <c r="D1255" s="180"/>
      <c r="E1255" s="181" t="s">
        <v>21</v>
      </c>
      <c r="F1255" s="281" t="s">
        <v>1796</v>
      </c>
      <c r="G1255" s="282"/>
      <c r="H1255" s="282"/>
      <c r="I1255" s="282"/>
      <c r="J1255" s="180"/>
      <c r="K1255" s="182">
        <v>149.05000000000001</v>
      </c>
      <c r="L1255" s="180"/>
      <c r="M1255" s="180"/>
      <c r="N1255" s="180"/>
      <c r="O1255" s="180"/>
      <c r="P1255" s="180"/>
      <c r="Q1255" s="180"/>
      <c r="R1255" s="183"/>
      <c r="T1255" s="184"/>
      <c r="U1255" s="180"/>
      <c r="V1255" s="180"/>
      <c r="W1255" s="180"/>
      <c r="X1255" s="180"/>
      <c r="Y1255" s="180"/>
      <c r="Z1255" s="180"/>
      <c r="AA1255" s="185"/>
      <c r="AT1255" s="186" t="s">
        <v>204</v>
      </c>
      <c r="AU1255" s="186" t="s">
        <v>112</v>
      </c>
      <c r="AV1255" s="11" t="s">
        <v>112</v>
      </c>
      <c r="AW1255" s="11" t="s">
        <v>42</v>
      </c>
      <c r="AX1255" s="11" t="s">
        <v>85</v>
      </c>
      <c r="AY1255" s="186" t="s">
        <v>149</v>
      </c>
    </row>
    <row r="1256" spans="2:65" s="12" customFormat="1" ht="22.5" customHeight="1" x14ac:dyDescent="0.3">
      <c r="B1256" s="187"/>
      <c r="C1256" s="188"/>
      <c r="D1256" s="188"/>
      <c r="E1256" s="189" t="s">
        <v>21</v>
      </c>
      <c r="F1256" s="285" t="s">
        <v>211</v>
      </c>
      <c r="G1256" s="286"/>
      <c r="H1256" s="286"/>
      <c r="I1256" s="286"/>
      <c r="J1256" s="188"/>
      <c r="K1256" s="190">
        <v>149.05000000000001</v>
      </c>
      <c r="L1256" s="188"/>
      <c r="M1256" s="188"/>
      <c r="N1256" s="188"/>
      <c r="O1256" s="188"/>
      <c r="P1256" s="188"/>
      <c r="Q1256" s="188"/>
      <c r="R1256" s="191"/>
      <c r="T1256" s="192"/>
      <c r="U1256" s="188"/>
      <c r="V1256" s="188"/>
      <c r="W1256" s="188"/>
      <c r="X1256" s="188"/>
      <c r="Y1256" s="188"/>
      <c r="Z1256" s="188"/>
      <c r="AA1256" s="193"/>
      <c r="AT1256" s="194" t="s">
        <v>204</v>
      </c>
      <c r="AU1256" s="194" t="s">
        <v>112</v>
      </c>
      <c r="AV1256" s="12" t="s">
        <v>197</v>
      </c>
      <c r="AW1256" s="12" t="s">
        <v>42</v>
      </c>
      <c r="AX1256" s="12" t="s">
        <v>23</v>
      </c>
      <c r="AY1256" s="194" t="s">
        <v>149</v>
      </c>
    </row>
    <row r="1257" spans="2:65" s="1" customFormat="1" ht="31.5" customHeight="1" x14ac:dyDescent="0.3">
      <c r="B1257" s="33"/>
      <c r="C1257" s="164" t="s">
        <v>1797</v>
      </c>
      <c r="D1257" s="164" t="s">
        <v>150</v>
      </c>
      <c r="E1257" s="165" t="s">
        <v>1798</v>
      </c>
      <c r="F1257" s="253" t="s">
        <v>1799</v>
      </c>
      <c r="G1257" s="254"/>
      <c r="H1257" s="254"/>
      <c r="I1257" s="254"/>
      <c r="J1257" s="166" t="s">
        <v>1173</v>
      </c>
      <c r="K1257" s="199">
        <v>0</v>
      </c>
      <c r="L1257" s="255">
        <v>0</v>
      </c>
      <c r="M1257" s="254"/>
      <c r="N1257" s="256">
        <f>ROUND(L1257*K1257,2)</f>
        <v>0</v>
      </c>
      <c r="O1257" s="254"/>
      <c r="P1257" s="254"/>
      <c r="Q1257" s="254"/>
      <c r="R1257" s="35"/>
      <c r="T1257" s="168" t="s">
        <v>21</v>
      </c>
      <c r="U1257" s="42" t="s">
        <v>50</v>
      </c>
      <c r="V1257" s="34"/>
      <c r="W1257" s="169">
        <f>V1257*K1257</f>
        <v>0</v>
      </c>
      <c r="X1257" s="169">
        <v>0</v>
      </c>
      <c r="Y1257" s="169">
        <f>X1257*K1257</f>
        <v>0</v>
      </c>
      <c r="Z1257" s="169">
        <v>0</v>
      </c>
      <c r="AA1257" s="170">
        <f>Z1257*K1257</f>
        <v>0</v>
      </c>
      <c r="AR1257" s="16" t="s">
        <v>294</v>
      </c>
      <c r="AT1257" s="16" t="s">
        <v>150</v>
      </c>
      <c r="AU1257" s="16" t="s">
        <v>112</v>
      </c>
      <c r="AY1257" s="16" t="s">
        <v>149</v>
      </c>
      <c r="BE1257" s="108">
        <f>IF(U1257="základní",N1257,0)</f>
        <v>0</v>
      </c>
      <c r="BF1257" s="108">
        <f>IF(U1257="snížená",N1257,0)</f>
        <v>0</v>
      </c>
      <c r="BG1257" s="108">
        <f>IF(U1257="zákl. přenesená",N1257,0)</f>
        <v>0</v>
      </c>
      <c r="BH1257" s="108">
        <f>IF(U1257="sníž. přenesená",N1257,0)</f>
        <v>0</v>
      </c>
      <c r="BI1257" s="108">
        <f>IF(U1257="nulová",N1257,0)</f>
        <v>0</v>
      </c>
      <c r="BJ1257" s="16" t="s">
        <v>23</v>
      </c>
      <c r="BK1257" s="108">
        <f>ROUND(L1257*K1257,2)</f>
        <v>0</v>
      </c>
      <c r="BL1257" s="16" t="s">
        <v>294</v>
      </c>
      <c r="BM1257" s="16" t="s">
        <v>1800</v>
      </c>
    </row>
    <row r="1258" spans="2:65" s="9" customFormat="1" ht="29.85" customHeight="1" x14ac:dyDescent="0.35">
      <c r="B1258" s="153"/>
      <c r="C1258" s="154"/>
      <c r="D1258" s="163" t="s">
        <v>187</v>
      </c>
      <c r="E1258" s="163"/>
      <c r="F1258" s="163"/>
      <c r="G1258" s="163"/>
      <c r="H1258" s="163"/>
      <c r="I1258" s="163"/>
      <c r="J1258" s="163"/>
      <c r="K1258" s="163"/>
      <c r="L1258" s="163"/>
      <c r="M1258" s="163"/>
      <c r="N1258" s="263">
        <f>BK1258</f>
        <v>0</v>
      </c>
      <c r="O1258" s="264"/>
      <c r="P1258" s="264"/>
      <c r="Q1258" s="264"/>
      <c r="R1258" s="156"/>
      <c r="T1258" s="157"/>
      <c r="U1258" s="154"/>
      <c r="V1258" s="154"/>
      <c r="W1258" s="158">
        <f>SUM(W1259:W1264)</f>
        <v>0</v>
      </c>
      <c r="X1258" s="154"/>
      <c r="Y1258" s="158">
        <f>SUM(Y1259:Y1264)</f>
        <v>0</v>
      </c>
      <c r="Z1258" s="154"/>
      <c r="AA1258" s="159">
        <f>SUM(AA1259:AA1264)</f>
        <v>0</v>
      </c>
      <c r="AR1258" s="160" t="s">
        <v>112</v>
      </c>
      <c r="AT1258" s="161" t="s">
        <v>84</v>
      </c>
      <c r="AU1258" s="161" t="s">
        <v>23</v>
      </c>
      <c r="AY1258" s="160" t="s">
        <v>149</v>
      </c>
      <c r="BK1258" s="162">
        <f>SUM(BK1259:BK1264)</f>
        <v>0</v>
      </c>
    </row>
    <row r="1259" spans="2:65" s="1" customFormat="1" ht="31.5" customHeight="1" x14ac:dyDescent="0.3">
      <c r="B1259" s="33"/>
      <c r="C1259" s="164" t="s">
        <v>1801</v>
      </c>
      <c r="D1259" s="164" t="s">
        <v>150</v>
      </c>
      <c r="E1259" s="165" t="s">
        <v>1802</v>
      </c>
      <c r="F1259" s="253" t="s">
        <v>1803</v>
      </c>
      <c r="G1259" s="254"/>
      <c r="H1259" s="254"/>
      <c r="I1259" s="254"/>
      <c r="J1259" s="166" t="s">
        <v>274</v>
      </c>
      <c r="K1259" s="167">
        <v>180.32</v>
      </c>
      <c r="L1259" s="255">
        <v>0</v>
      </c>
      <c r="M1259" s="254"/>
      <c r="N1259" s="256">
        <f>ROUND(L1259*K1259,2)</f>
        <v>0</v>
      </c>
      <c r="O1259" s="254"/>
      <c r="P1259" s="254"/>
      <c r="Q1259" s="254"/>
      <c r="R1259" s="35"/>
      <c r="T1259" s="168" t="s">
        <v>21</v>
      </c>
      <c r="U1259" s="42" t="s">
        <v>50</v>
      </c>
      <c r="V1259" s="34"/>
      <c r="W1259" s="169">
        <f>V1259*K1259</f>
        <v>0</v>
      </c>
      <c r="X1259" s="169">
        <v>0</v>
      </c>
      <c r="Y1259" s="169">
        <f>X1259*K1259</f>
        <v>0</v>
      </c>
      <c r="Z1259" s="169">
        <v>0</v>
      </c>
      <c r="AA1259" s="170">
        <f>Z1259*K1259</f>
        <v>0</v>
      </c>
      <c r="AR1259" s="16" t="s">
        <v>294</v>
      </c>
      <c r="AT1259" s="16" t="s">
        <v>150</v>
      </c>
      <c r="AU1259" s="16" t="s">
        <v>112</v>
      </c>
      <c r="AY1259" s="16" t="s">
        <v>149</v>
      </c>
      <c r="BE1259" s="108">
        <f>IF(U1259="základní",N1259,0)</f>
        <v>0</v>
      </c>
      <c r="BF1259" s="108">
        <f>IF(U1259="snížená",N1259,0)</f>
        <v>0</v>
      </c>
      <c r="BG1259" s="108">
        <f>IF(U1259="zákl. přenesená",N1259,0)</f>
        <v>0</v>
      </c>
      <c r="BH1259" s="108">
        <f>IF(U1259="sníž. přenesená",N1259,0)</f>
        <v>0</v>
      </c>
      <c r="BI1259" s="108">
        <f>IF(U1259="nulová",N1259,0)</f>
        <v>0</v>
      </c>
      <c r="BJ1259" s="16" t="s">
        <v>23</v>
      </c>
      <c r="BK1259" s="108">
        <f>ROUND(L1259*K1259,2)</f>
        <v>0</v>
      </c>
      <c r="BL1259" s="16" t="s">
        <v>294</v>
      </c>
      <c r="BM1259" s="16" t="s">
        <v>1804</v>
      </c>
    </row>
    <row r="1260" spans="2:65" s="10" customFormat="1" ht="22.5" customHeight="1" x14ac:dyDescent="0.3">
      <c r="B1260" s="171"/>
      <c r="C1260" s="172"/>
      <c r="D1260" s="172"/>
      <c r="E1260" s="173" t="s">
        <v>21</v>
      </c>
      <c r="F1260" s="287" t="s">
        <v>266</v>
      </c>
      <c r="G1260" s="284"/>
      <c r="H1260" s="284"/>
      <c r="I1260" s="284"/>
      <c r="J1260" s="172"/>
      <c r="K1260" s="174" t="s">
        <v>21</v>
      </c>
      <c r="L1260" s="172"/>
      <c r="M1260" s="172"/>
      <c r="N1260" s="172"/>
      <c r="O1260" s="172"/>
      <c r="P1260" s="172"/>
      <c r="Q1260" s="172"/>
      <c r="R1260" s="175"/>
      <c r="T1260" s="176"/>
      <c r="U1260" s="172"/>
      <c r="V1260" s="172"/>
      <c r="W1260" s="172"/>
      <c r="X1260" s="172"/>
      <c r="Y1260" s="172"/>
      <c r="Z1260" s="172"/>
      <c r="AA1260" s="177"/>
      <c r="AT1260" s="178" t="s">
        <v>204</v>
      </c>
      <c r="AU1260" s="178" t="s">
        <v>112</v>
      </c>
      <c r="AV1260" s="10" t="s">
        <v>23</v>
      </c>
      <c r="AW1260" s="10" t="s">
        <v>42</v>
      </c>
      <c r="AX1260" s="10" t="s">
        <v>85</v>
      </c>
      <c r="AY1260" s="178" t="s">
        <v>149</v>
      </c>
    </row>
    <row r="1261" spans="2:65" s="11" customFormat="1" ht="22.5" customHeight="1" x14ac:dyDescent="0.3">
      <c r="B1261" s="179"/>
      <c r="C1261" s="180"/>
      <c r="D1261" s="180"/>
      <c r="E1261" s="181" t="s">
        <v>21</v>
      </c>
      <c r="F1261" s="281" t="s">
        <v>1805</v>
      </c>
      <c r="G1261" s="282"/>
      <c r="H1261" s="282"/>
      <c r="I1261" s="282"/>
      <c r="J1261" s="180"/>
      <c r="K1261" s="182">
        <v>88.17</v>
      </c>
      <c r="L1261" s="180"/>
      <c r="M1261" s="180"/>
      <c r="N1261" s="180"/>
      <c r="O1261" s="180"/>
      <c r="P1261" s="180"/>
      <c r="Q1261" s="180"/>
      <c r="R1261" s="183"/>
      <c r="T1261" s="184"/>
      <c r="U1261" s="180"/>
      <c r="V1261" s="180"/>
      <c r="W1261" s="180"/>
      <c r="X1261" s="180"/>
      <c r="Y1261" s="180"/>
      <c r="Z1261" s="180"/>
      <c r="AA1261" s="185"/>
      <c r="AT1261" s="186" t="s">
        <v>204</v>
      </c>
      <c r="AU1261" s="186" t="s">
        <v>112</v>
      </c>
      <c r="AV1261" s="11" t="s">
        <v>112</v>
      </c>
      <c r="AW1261" s="11" t="s">
        <v>42</v>
      </c>
      <c r="AX1261" s="11" t="s">
        <v>85</v>
      </c>
      <c r="AY1261" s="186" t="s">
        <v>149</v>
      </c>
    </row>
    <row r="1262" spans="2:65" s="10" customFormat="1" ht="22.5" customHeight="1" x14ac:dyDescent="0.3">
      <c r="B1262" s="171"/>
      <c r="C1262" s="172"/>
      <c r="D1262" s="172"/>
      <c r="E1262" s="173" t="s">
        <v>21</v>
      </c>
      <c r="F1262" s="283" t="s">
        <v>427</v>
      </c>
      <c r="G1262" s="284"/>
      <c r="H1262" s="284"/>
      <c r="I1262" s="284"/>
      <c r="J1262" s="172"/>
      <c r="K1262" s="174" t="s">
        <v>21</v>
      </c>
      <c r="L1262" s="172"/>
      <c r="M1262" s="172"/>
      <c r="N1262" s="172"/>
      <c r="O1262" s="172"/>
      <c r="P1262" s="172"/>
      <c r="Q1262" s="172"/>
      <c r="R1262" s="175"/>
      <c r="T1262" s="176"/>
      <c r="U1262" s="172"/>
      <c r="V1262" s="172"/>
      <c r="W1262" s="172"/>
      <c r="X1262" s="172"/>
      <c r="Y1262" s="172"/>
      <c r="Z1262" s="172"/>
      <c r="AA1262" s="177"/>
      <c r="AT1262" s="178" t="s">
        <v>204</v>
      </c>
      <c r="AU1262" s="178" t="s">
        <v>112</v>
      </c>
      <c r="AV1262" s="10" t="s">
        <v>23</v>
      </c>
      <c r="AW1262" s="10" t="s">
        <v>42</v>
      </c>
      <c r="AX1262" s="10" t="s">
        <v>85</v>
      </c>
      <c r="AY1262" s="178" t="s">
        <v>149</v>
      </c>
    </row>
    <row r="1263" spans="2:65" s="11" customFormat="1" ht="22.5" customHeight="1" x14ac:dyDescent="0.3">
      <c r="B1263" s="179"/>
      <c r="C1263" s="180"/>
      <c r="D1263" s="180"/>
      <c r="E1263" s="181" t="s">
        <v>21</v>
      </c>
      <c r="F1263" s="281" t="s">
        <v>1806</v>
      </c>
      <c r="G1263" s="282"/>
      <c r="H1263" s="282"/>
      <c r="I1263" s="282"/>
      <c r="J1263" s="180"/>
      <c r="K1263" s="182">
        <v>92.15</v>
      </c>
      <c r="L1263" s="180"/>
      <c r="M1263" s="180"/>
      <c r="N1263" s="180"/>
      <c r="O1263" s="180"/>
      <c r="P1263" s="180"/>
      <c r="Q1263" s="180"/>
      <c r="R1263" s="183"/>
      <c r="T1263" s="184"/>
      <c r="U1263" s="180"/>
      <c r="V1263" s="180"/>
      <c r="W1263" s="180"/>
      <c r="X1263" s="180"/>
      <c r="Y1263" s="180"/>
      <c r="Z1263" s="180"/>
      <c r="AA1263" s="185"/>
      <c r="AT1263" s="186" t="s">
        <v>204</v>
      </c>
      <c r="AU1263" s="186" t="s">
        <v>112</v>
      </c>
      <c r="AV1263" s="11" t="s">
        <v>112</v>
      </c>
      <c r="AW1263" s="11" t="s">
        <v>42</v>
      </c>
      <c r="AX1263" s="11" t="s">
        <v>85</v>
      </c>
      <c r="AY1263" s="186" t="s">
        <v>149</v>
      </c>
    </row>
    <row r="1264" spans="2:65" s="12" customFormat="1" ht="22.5" customHeight="1" x14ac:dyDescent="0.3">
      <c r="B1264" s="187"/>
      <c r="C1264" s="188"/>
      <c r="D1264" s="188"/>
      <c r="E1264" s="189" t="s">
        <v>21</v>
      </c>
      <c r="F1264" s="285" t="s">
        <v>211</v>
      </c>
      <c r="G1264" s="286"/>
      <c r="H1264" s="286"/>
      <c r="I1264" s="286"/>
      <c r="J1264" s="188"/>
      <c r="K1264" s="190">
        <v>180.32</v>
      </c>
      <c r="L1264" s="188"/>
      <c r="M1264" s="188"/>
      <c r="N1264" s="188"/>
      <c r="O1264" s="188"/>
      <c r="P1264" s="188"/>
      <c r="Q1264" s="188"/>
      <c r="R1264" s="191"/>
      <c r="T1264" s="192"/>
      <c r="U1264" s="188"/>
      <c r="V1264" s="188"/>
      <c r="W1264" s="188"/>
      <c r="X1264" s="188"/>
      <c r="Y1264" s="188"/>
      <c r="Z1264" s="188"/>
      <c r="AA1264" s="193"/>
      <c r="AT1264" s="194" t="s">
        <v>204</v>
      </c>
      <c r="AU1264" s="194" t="s">
        <v>112</v>
      </c>
      <c r="AV1264" s="12" t="s">
        <v>197</v>
      </c>
      <c r="AW1264" s="12" t="s">
        <v>42</v>
      </c>
      <c r="AX1264" s="12" t="s">
        <v>23</v>
      </c>
      <c r="AY1264" s="194" t="s">
        <v>149</v>
      </c>
    </row>
    <row r="1265" spans="2:65" s="9" customFormat="1" ht="29.85" customHeight="1" x14ac:dyDescent="0.35">
      <c r="B1265" s="153"/>
      <c r="C1265" s="154"/>
      <c r="D1265" s="163" t="s">
        <v>188</v>
      </c>
      <c r="E1265" s="163"/>
      <c r="F1265" s="163"/>
      <c r="G1265" s="163"/>
      <c r="H1265" s="163"/>
      <c r="I1265" s="163"/>
      <c r="J1265" s="163"/>
      <c r="K1265" s="163"/>
      <c r="L1265" s="163"/>
      <c r="M1265" s="163"/>
      <c r="N1265" s="261">
        <f>BK1265</f>
        <v>0</v>
      </c>
      <c r="O1265" s="262"/>
      <c r="P1265" s="262"/>
      <c r="Q1265" s="262"/>
      <c r="R1265" s="156"/>
      <c r="T1265" s="157"/>
      <c r="U1265" s="154"/>
      <c r="V1265" s="154"/>
      <c r="W1265" s="158">
        <f>SUM(W1266:W1270)</f>
        <v>0</v>
      </c>
      <c r="X1265" s="154"/>
      <c r="Y1265" s="158">
        <f>SUM(Y1266:Y1270)</f>
        <v>0</v>
      </c>
      <c r="Z1265" s="154"/>
      <c r="AA1265" s="159">
        <f>SUM(AA1266:AA1270)</f>
        <v>0.24684999999999999</v>
      </c>
      <c r="AR1265" s="160" t="s">
        <v>112</v>
      </c>
      <c r="AT1265" s="161" t="s">
        <v>84</v>
      </c>
      <c r="AU1265" s="161" t="s">
        <v>23</v>
      </c>
      <c r="AY1265" s="160" t="s">
        <v>149</v>
      </c>
      <c r="BK1265" s="162">
        <f>SUM(BK1266:BK1270)</f>
        <v>0</v>
      </c>
    </row>
    <row r="1266" spans="2:65" s="1" customFormat="1" ht="31.5" customHeight="1" x14ac:dyDescent="0.3">
      <c r="B1266" s="33"/>
      <c r="C1266" s="164" t="s">
        <v>1807</v>
      </c>
      <c r="D1266" s="164" t="s">
        <v>150</v>
      </c>
      <c r="E1266" s="165" t="s">
        <v>1808</v>
      </c>
      <c r="F1266" s="253" t="s">
        <v>1809</v>
      </c>
      <c r="G1266" s="254"/>
      <c r="H1266" s="254"/>
      <c r="I1266" s="254"/>
      <c r="J1266" s="166" t="s">
        <v>274</v>
      </c>
      <c r="K1266" s="167">
        <v>98.74</v>
      </c>
      <c r="L1266" s="255">
        <v>0</v>
      </c>
      <c r="M1266" s="254"/>
      <c r="N1266" s="256">
        <f>ROUND(L1266*K1266,2)</f>
        <v>0</v>
      </c>
      <c r="O1266" s="254"/>
      <c r="P1266" s="254"/>
      <c r="Q1266" s="254"/>
      <c r="R1266" s="35"/>
      <c r="T1266" s="168" t="s">
        <v>21</v>
      </c>
      <c r="U1266" s="42" t="s">
        <v>50</v>
      </c>
      <c r="V1266" s="34"/>
      <c r="W1266" s="169">
        <f>V1266*K1266</f>
        <v>0</v>
      </c>
      <c r="X1266" s="169">
        <v>0</v>
      </c>
      <c r="Y1266" s="169">
        <f>X1266*K1266</f>
        <v>0</v>
      </c>
      <c r="Z1266" s="169">
        <v>2.5000000000000001E-3</v>
      </c>
      <c r="AA1266" s="170">
        <f>Z1266*K1266</f>
        <v>0.24684999999999999</v>
      </c>
      <c r="AR1266" s="16" t="s">
        <v>294</v>
      </c>
      <c r="AT1266" s="16" t="s">
        <v>150</v>
      </c>
      <c r="AU1266" s="16" t="s">
        <v>112</v>
      </c>
      <c r="AY1266" s="16" t="s">
        <v>149</v>
      </c>
      <c r="BE1266" s="108">
        <f>IF(U1266="základní",N1266,0)</f>
        <v>0</v>
      </c>
      <c r="BF1266" s="108">
        <f>IF(U1266="snížená",N1266,0)</f>
        <v>0</v>
      </c>
      <c r="BG1266" s="108">
        <f>IF(U1266="zákl. přenesená",N1266,0)</f>
        <v>0</v>
      </c>
      <c r="BH1266" s="108">
        <f>IF(U1266="sníž. přenesená",N1266,0)</f>
        <v>0</v>
      </c>
      <c r="BI1266" s="108">
        <f>IF(U1266="nulová",N1266,0)</f>
        <v>0</v>
      </c>
      <c r="BJ1266" s="16" t="s">
        <v>23</v>
      </c>
      <c r="BK1266" s="108">
        <f>ROUND(L1266*K1266,2)</f>
        <v>0</v>
      </c>
      <c r="BL1266" s="16" t="s">
        <v>294</v>
      </c>
      <c r="BM1266" s="16" t="s">
        <v>1810</v>
      </c>
    </row>
    <row r="1267" spans="2:65" s="10" customFormat="1" ht="22.5" customHeight="1" x14ac:dyDescent="0.3">
      <c r="B1267" s="171"/>
      <c r="C1267" s="172"/>
      <c r="D1267" s="172"/>
      <c r="E1267" s="173" t="s">
        <v>21</v>
      </c>
      <c r="F1267" s="287" t="s">
        <v>266</v>
      </c>
      <c r="G1267" s="284"/>
      <c r="H1267" s="284"/>
      <c r="I1267" s="284"/>
      <c r="J1267" s="172"/>
      <c r="K1267" s="174" t="s">
        <v>21</v>
      </c>
      <c r="L1267" s="172"/>
      <c r="M1267" s="172"/>
      <c r="N1267" s="172"/>
      <c r="O1267" s="172"/>
      <c r="P1267" s="172"/>
      <c r="Q1267" s="172"/>
      <c r="R1267" s="175"/>
      <c r="T1267" s="176"/>
      <c r="U1267" s="172"/>
      <c r="V1267" s="172"/>
      <c r="W1267" s="172"/>
      <c r="X1267" s="172"/>
      <c r="Y1267" s="172"/>
      <c r="Z1267" s="172"/>
      <c r="AA1267" s="177"/>
      <c r="AT1267" s="178" t="s">
        <v>204</v>
      </c>
      <c r="AU1267" s="178" t="s">
        <v>112</v>
      </c>
      <c r="AV1267" s="10" t="s">
        <v>23</v>
      </c>
      <c r="AW1267" s="10" t="s">
        <v>42</v>
      </c>
      <c r="AX1267" s="10" t="s">
        <v>85</v>
      </c>
      <c r="AY1267" s="178" t="s">
        <v>149</v>
      </c>
    </row>
    <row r="1268" spans="2:65" s="11" customFormat="1" ht="22.5" customHeight="1" x14ac:dyDescent="0.3">
      <c r="B1268" s="179"/>
      <c r="C1268" s="180"/>
      <c r="D1268" s="180"/>
      <c r="E1268" s="181" t="s">
        <v>21</v>
      </c>
      <c r="F1268" s="281" t="s">
        <v>1811</v>
      </c>
      <c r="G1268" s="282"/>
      <c r="H1268" s="282"/>
      <c r="I1268" s="282"/>
      <c r="J1268" s="180"/>
      <c r="K1268" s="182">
        <v>98.74</v>
      </c>
      <c r="L1268" s="180"/>
      <c r="M1268" s="180"/>
      <c r="N1268" s="180"/>
      <c r="O1268" s="180"/>
      <c r="P1268" s="180"/>
      <c r="Q1268" s="180"/>
      <c r="R1268" s="183"/>
      <c r="T1268" s="184"/>
      <c r="U1268" s="180"/>
      <c r="V1268" s="180"/>
      <c r="W1268" s="180"/>
      <c r="X1268" s="180"/>
      <c r="Y1268" s="180"/>
      <c r="Z1268" s="180"/>
      <c r="AA1268" s="185"/>
      <c r="AT1268" s="186" t="s">
        <v>204</v>
      </c>
      <c r="AU1268" s="186" t="s">
        <v>112</v>
      </c>
      <c r="AV1268" s="11" t="s">
        <v>112</v>
      </c>
      <c r="AW1268" s="11" t="s">
        <v>42</v>
      </c>
      <c r="AX1268" s="11" t="s">
        <v>85</v>
      </c>
      <c r="AY1268" s="186" t="s">
        <v>149</v>
      </c>
    </row>
    <row r="1269" spans="2:65" s="12" customFormat="1" ht="22.5" customHeight="1" x14ac:dyDescent="0.3">
      <c r="B1269" s="187"/>
      <c r="C1269" s="188"/>
      <c r="D1269" s="188"/>
      <c r="E1269" s="189" t="s">
        <v>21</v>
      </c>
      <c r="F1269" s="285" t="s">
        <v>211</v>
      </c>
      <c r="G1269" s="286"/>
      <c r="H1269" s="286"/>
      <c r="I1269" s="286"/>
      <c r="J1269" s="188"/>
      <c r="K1269" s="190">
        <v>98.74</v>
      </c>
      <c r="L1269" s="188"/>
      <c r="M1269" s="188"/>
      <c r="N1269" s="188"/>
      <c r="O1269" s="188"/>
      <c r="P1269" s="188"/>
      <c r="Q1269" s="188"/>
      <c r="R1269" s="191"/>
      <c r="T1269" s="192"/>
      <c r="U1269" s="188"/>
      <c r="V1269" s="188"/>
      <c r="W1269" s="188"/>
      <c r="X1269" s="188"/>
      <c r="Y1269" s="188"/>
      <c r="Z1269" s="188"/>
      <c r="AA1269" s="193"/>
      <c r="AT1269" s="194" t="s">
        <v>204</v>
      </c>
      <c r="AU1269" s="194" t="s">
        <v>112</v>
      </c>
      <c r="AV1269" s="12" t="s">
        <v>197</v>
      </c>
      <c r="AW1269" s="12" t="s">
        <v>42</v>
      </c>
      <c r="AX1269" s="12" t="s">
        <v>23</v>
      </c>
      <c r="AY1269" s="194" t="s">
        <v>149</v>
      </c>
    </row>
    <row r="1270" spans="2:65" s="1" customFormat="1" ht="31.5" customHeight="1" x14ac:dyDescent="0.3">
      <c r="B1270" s="33"/>
      <c r="C1270" s="164" t="s">
        <v>1812</v>
      </c>
      <c r="D1270" s="164" t="s">
        <v>150</v>
      </c>
      <c r="E1270" s="165" t="s">
        <v>1813</v>
      </c>
      <c r="F1270" s="253" t="s">
        <v>1814</v>
      </c>
      <c r="G1270" s="254"/>
      <c r="H1270" s="254"/>
      <c r="I1270" s="254"/>
      <c r="J1270" s="166" t="s">
        <v>1173</v>
      </c>
      <c r="K1270" s="199">
        <v>0</v>
      </c>
      <c r="L1270" s="255">
        <v>0</v>
      </c>
      <c r="M1270" s="254"/>
      <c r="N1270" s="256">
        <f>ROUND(L1270*K1270,2)</f>
        <v>0</v>
      </c>
      <c r="O1270" s="254"/>
      <c r="P1270" s="254"/>
      <c r="Q1270" s="254"/>
      <c r="R1270" s="35"/>
      <c r="T1270" s="168" t="s">
        <v>21</v>
      </c>
      <c r="U1270" s="42" t="s">
        <v>50</v>
      </c>
      <c r="V1270" s="34"/>
      <c r="W1270" s="169">
        <f>V1270*K1270</f>
        <v>0</v>
      </c>
      <c r="X1270" s="169">
        <v>0</v>
      </c>
      <c r="Y1270" s="169">
        <f>X1270*K1270</f>
        <v>0</v>
      </c>
      <c r="Z1270" s="169">
        <v>0</v>
      </c>
      <c r="AA1270" s="170">
        <f>Z1270*K1270</f>
        <v>0</v>
      </c>
      <c r="AR1270" s="16" t="s">
        <v>294</v>
      </c>
      <c r="AT1270" s="16" t="s">
        <v>150</v>
      </c>
      <c r="AU1270" s="16" t="s">
        <v>112</v>
      </c>
      <c r="AY1270" s="16" t="s">
        <v>149</v>
      </c>
      <c r="BE1270" s="108">
        <f>IF(U1270="základní",N1270,0)</f>
        <v>0</v>
      </c>
      <c r="BF1270" s="108">
        <f>IF(U1270="snížená",N1270,0)</f>
        <v>0</v>
      </c>
      <c r="BG1270" s="108">
        <f>IF(U1270="zákl. přenesená",N1270,0)</f>
        <v>0</v>
      </c>
      <c r="BH1270" s="108">
        <f>IF(U1270="sníž. přenesená",N1270,0)</f>
        <v>0</v>
      </c>
      <c r="BI1270" s="108">
        <f>IF(U1270="nulová",N1270,0)</f>
        <v>0</v>
      </c>
      <c r="BJ1270" s="16" t="s">
        <v>23</v>
      </c>
      <c r="BK1270" s="108">
        <f>ROUND(L1270*K1270,2)</f>
        <v>0</v>
      </c>
      <c r="BL1270" s="16" t="s">
        <v>294</v>
      </c>
      <c r="BM1270" s="16" t="s">
        <v>1815</v>
      </c>
    </row>
    <row r="1271" spans="2:65" s="9" customFormat="1" ht="29.85" customHeight="1" x14ac:dyDescent="0.35">
      <c r="B1271" s="153"/>
      <c r="C1271" s="154"/>
      <c r="D1271" s="163" t="s">
        <v>189</v>
      </c>
      <c r="E1271" s="163"/>
      <c r="F1271" s="163"/>
      <c r="G1271" s="163"/>
      <c r="H1271" s="163"/>
      <c r="I1271" s="163"/>
      <c r="J1271" s="163"/>
      <c r="K1271" s="163"/>
      <c r="L1271" s="163"/>
      <c r="M1271" s="163"/>
      <c r="N1271" s="263">
        <f>BK1271</f>
        <v>0</v>
      </c>
      <c r="O1271" s="264"/>
      <c r="P1271" s="264"/>
      <c r="Q1271" s="264"/>
      <c r="R1271" s="156"/>
      <c r="T1271" s="157"/>
      <c r="U1271" s="154"/>
      <c r="V1271" s="154"/>
      <c r="W1271" s="158">
        <f>SUM(W1272:W1331)</f>
        <v>0</v>
      </c>
      <c r="X1271" s="154"/>
      <c r="Y1271" s="158">
        <f>SUM(Y1272:Y1331)</f>
        <v>2.6839746</v>
      </c>
      <c r="Z1271" s="154"/>
      <c r="AA1271" s="159">
        <f>SUM(AA1272:AA1331)</f>
        <v>0</v>
      </c>
      <c r="AR1271" s="160" t="s">
        <v>112</v>
      </c>
      <c r="AT1271" s="161" t="s">
        <v>84</v>
      </c>
      <c r="AU1271" s="161" t="s">
        <v>23</v>
      </c>
      <c r="AY1271" s="160" t="s">
        <v>149</v>
      </c>
      <c r="BK1271" s="162">
        <f>SUM(BK1272:BK1331)</f>
        <v>0</v>
      </c>
    </row>
    <row r="1272" spans="2:65" s="1" customFormat="1" ht="31.5" customHeight="1" x14ac:dyDescent="0.3">
      <c r="B1272" s="33"/>
      <c r="C1272" s="164" t="s">
        <v>1816</v>
      </c>
      <c r="D1272" s="164" t="s">
        <v>150</v>
      </c>
      <c r="E1272" s="165" t="s">
        <v>1817</v>
      </c>
      <c r="F1272" s="253" t="s">
        <v>1818</v>
      </c>
      <c r="G1272" s="254"/>
      <c r="H1272" s="254"/>
      <c r="I1272" s="254"/>
      <c r="J1272" s="166" t="s">
        <v>274</v>
      </c>
      <c r="K1272" s="167">
        <v>159.19200000000001</v>
      </c>
      <c r="L1272" s="255">
        <v>0</v>
      </c>
      <c r="M1272" s="254"/>
      <c r="N1272" s="256">
        <f>ROUND(L1272*K1272,2)</f>
        <v>0</v>
      </c>
      <c r="O1272" s="254"/>
      <c r="P1272" s="254"/>
      <c r="Q1272" s="254"/>
      <c r="R1272" s="35"/>
      <c r="T1272" s="168" t="s">
        <v>21</v>
      </c>
      <c r="U1272" s="42" t="s">
        <v>50</v>
      </c>
      <c r="V1272" s="34"/>
      <c r="W1272" s="169">
        <f>V1272*K1272</f>
        <v>0</v>
      </c>
      <c r="X1272" s="169">
        <v>3.0000000000000001E-3</v>
      </c>
      <c r="Y1272" s="169">
        <f>X1272*K1272</f>
        <v>0.47757600000000006</v>
      </c>
      <c r="Z1272" s="169">
        <v>0</v>
      </c>
      <c r="AA1272" s="170">
        <f>Z1272*K1272</f>
        <v>0</v>
      </c>
      <c r="AR1272" s="16" t="s">
        <v>294</v>
      </c>
      <c r="AT1272" s="16" t="s">
        <v>150</v>
      </c>
      <c r="AU1272" s="16" t="s">
        <v>112</v>
      </c>
      <c r="AY1272" s="16" t="s">
        <v>149</v>
      </c>
      <c r="BE1272" s="108">
        <f>IF(U1272="základní",N1272,0)</f>
        <v>0</v>
      </c>
      <c r="BF1272" s="108">
        <f>IF(U1272="snížená",N1272,0)</f>
        <v>0</v>
      </c>
      <c r="BG1272" s="108">
        <f>IF(U1272="zákl. přenesená",N1272,0)</f>
        <v>0</v>
      </c>
      <c r="BH1272" s="108">
        <f>IF(U1272="sníž. přenesená",N1272,0)</f>
        <v>0</v>
      </c>
      <c r="BI1272" s="108">
        <f>IF(U1272="nulová",N1272,0)</f>
        <v>0</v>
      </c>
      <c r="BJ1272" s="16" t="s">
        <v>23</v>
      </c>
      <c r="BK1272" s="108">
        <f>ROUND(L1272*K1272,2)</f>
        <v>0</v>
      </c>
      <c r="BL1272" s="16" t="s">
        <v>294</v>
      </c>
      <c r="BM1272" s="16" t="s">
        <v>1819</v>
      </c>
    </row>
    <row r="1273" spans="2:65" s="10" customFormat="1" ht="22.5" customHeight="1" x14ac:dyDescent="0.3">
      <c r="B1273" s="171"/>
      <c r="C1273" s="172"/>
      <c r="D1273" s="172"/>
      <c r="E1273" s="173" t="s">
        <v>21</v>
      </c>
      <c r="F1273" s="287" t="s">
        <v>655</v>
      </c>
      <c r="G1273" s="284"/>
      <c r="H1273" s="284"/>
      <c r="I1273" s="284"/>
      <c r="J1273" s="172"/>
      <c r="K1273" s="174" t="s">
        <v>21</v>
      </c>
      <c r="L1273" s="172"/>
      <c r="M1273" s="172"/>
      <c r="N1273" s="172"/>
      <c r="O1273" s="172"/>
      <c r="P1273" s="172"/>
      <c r="Q1273" s="172"/>
      <c r="R1273" s="175"/>
      <c r="T1273" s="176"/>
      <c r="U1273" s="172"/>
      <c r="V1273" s="172"/>
      <c r="W1273" s="172"/>
      <c r="X1273" s="172"/>
      <c r="Y1273" s="172"/>
      <c r="Z1273" s="172"/>
      <c r="AA1273" s="177"/>
      <c r="AT1273" s="178" t="s">
        <v>204</v>
      </c>
      <c r="AU1273" s="178" t="s">
        <v>112</v>
      </c>
      <c r="AV1273" s="10" t="s">
        <v>23</v>
      </c>
      <c r="AW1273" s="10" t="s">
        <v>42</v>
      </c>
      <c r="AX1273" s="10" t="s">
        <v>85</v>
      </c>
      <c r="AY1273" s="178" t="s">
        <v>149</v>
      </c>
    </row>
    <row r="1274" spans="2:65" s="11" customFormat="1" ht="22.5" customHeight="1" x14ac:dyDescent="0.3">
      <c r="B1274" s="179"/>
      <c r="C1274" s="180"/>
      <c r="D1274" s="180"/>
      <c r="E1274" s="181" t="s">
        <v>21</v>
      </c>
      <c r="F1274" s="281" t="s">
        <v>1820</v>
      </c>
      <c r="G1274" s="282"/>
      <c r="H1274" s="282"/>
      <c r="I1274" s="282"/>
      <c r="J1274" s="180"/>
      <c r="K1274" s="182">
        <v>14</v>
      </c>
      <c r="L1274" s="180"/>
      <c r="M1274" s="180"/>
      <c r="N1274" s="180"/>
      <c r="O1274" s="180"/>
      <c r="P1274" s="180"/>
      <c r="Q1274" s="180"/>
      <c r="R1274" s="183"/>
      <c r="T1274" s="184"/>
      <c r="U1274" s="180"/>
      <c r="V1274" s="180"/>
      <c r="W1274" s="180"/>
      <c r="X1274" s="180"/>
      <c r="Y1274" s="180"/>
      <c r="Z1274" s="180"/>
      <c r="AA1274" s="185"/>
      <c r="AT1274" s="186" t="s">
        <v>204</v>
      </c>
      <c r="AU1274" s="186" t="s">
        <v>112</v>
      </c>
      <c r="AV1274" s="11" t="s">
        <v>112</v>
      </c>
      <c r="AW1274" s="11" t="s">
        <v>42</v>
      </c>
      <c r="AX1274" s="11" t="s">
        <v>85</v>
      </c>
      <c r="AY1274" s="186" t="s">
        <v>149</v>
      </c>
    </row>
    <row r="1275" spans="2:65" s="10" customFormat="1" ht="22.5" customHeight="1" x14ac:dyDescent="0.3">
      <c r="B1275" s="171"/>
      <c r="C1275" s="172"/>
      <c r="D1275" s="172"/>
      <c r="E1275" s="173" t="s">
        <v>21</v>
      </c>
      <c r="F1275" s="283" t="s">
        <v>645</v>
      </c>
      <c r="G1275" s="284"/>
      <c r="H1275" s="284"/>
      <c r="I1275" s="284"/>
      <c r="J1275" s="172"/>
      <c r="K1275" s="174" t="s">
        <v>21</v>
      </c>
      <c r="L1275" s="172"/>
      <c r="M1275" s="172"/>
      <c r="N1275" s="172"/>
      <c r="O1275" s="172"/>
      <c r="P1275" s="172"/>
      <c r="Q1275" s="172"/>
      <c r="R1275" s="175"/>
      <c r="T1275" s="176"/>
      <c r="U1275" s="172"/>
      <c r="V1275" s="172"/>
      <c r="W1275" s="172"/>
      <c r="X1275" s="172"/>
      <c r="Y1275" s="172"/>
      <c r="Z1275" s="172"/>
      <c r="AA1275" s="177"/>
      <c r="AT1275" s="178" t="s">
        <v>204</v>
      </c>
      <c r="AU1275" s="178" t="s">
        <v>112</v>
      </c>
      <c r="AV1275" s="10" t="s">
        <v>23</v>
      </c>
      <c r="AW1275" s="10" t="s">
        <v>42</v>
      </c>
      <c r="AX1275" s="10" t="s">
        <v>85</v>
      </c>
      <c r="AY1275" s="178" t="s">
        <v>149</v>
      </c>
    </row>
    <row r="1276" spans="2:65" s="11" customFormat="1" ht="22.5" customHeight="1" x14ac:dyDescent="0.3">
      <c r="B1276" s="179"/>
      <c r="C1276" s="180"/>
      <c r="D1276" s="180"/>
      <c r="E1276" s="181" t="s">
        <v>21</v>
      </c>
      <c r="F1276" s="281" t="s">
        <v>1821</v>
      </c>
      <c r="G1276" s="282"/>
      <c r="H1276" s="282"/>
      <c r="I1276" s="282"/>
      <c r="J1276" s="180"/>
      <c r="K1276" s="182">
        <v>8.6</v>
      </c>
      <c r="L1276" s="180"/>
      <c r="M1276" s="180"/>
      <c r="N1276" s="180"/>
      <c r="O1276" s="180"/>
      <c r="P1276" s="180"/>
      <c r="Q1276" s="180"/>
      <c r="R1276" s="183"/>
      <c r="T1276" s="184"/>
      <c r="U1276" s="180"/>
      <c r="V1276" s="180"/>
      <c r="W1276" s="180"/>
      <c r="X1276" s="180"/>
      <c r="Y1276" s="180"/>
      <c r="Z1276" s="180"/>
      <c r="AA1276" s="185"/>
      <c r="AT1276" s="186" t="s">
        <v>204</v>
      </c>
      <c r="AU1276" s="186" t="s">
        <v>112</v>
      </c>
      <c r="AV1276" s="11" t="s">
        <v>112</v>
      </c>
      <c r="AW1276" s="11" t="s">
        <v>42</v>
      </c>
      <c r="AX1276" s="11" t="s">
        <v>85</v>
      </c>
      <c r="AY1276" s="186" t="s">
        <v>149</v>
      </c>
    </row>
    <row r="1277" spans="2:65" s="10" customFormat="1" ht="22.5" customHeight="1" x14ac:dyDescent="0.3">
      <c r="B1277" s="171"/>
      <c r="C1277" s="172"/>
      <c r="D1277" s="172"/>
      <c r="E1277" s="173" t="s">
        <v>21</v>
      </c>
      <c r="F1277" s="283" t="s">
        <v>647</v>
      </c>
      <c r="G1277" s="284"/>
      <c r="H1277" s="284"/>
      <c r="I1277" s="284"/>
      <c r="J1277" s="172"/>
      <c r="K1277" s="174" t="s">
        <v>21</v>
      </c>
      <c r="L1277" s="172"/>
      <c r="M1277" s="172"/>
      <c r="N1277" s="172"/>
      <c r="O1277" s="172"/>
      <c r="P1277" s="172"/>
      <c r="Q1277" s="172"/>
      <c r="R1277" s="175"/>
      <c r="T1277" s="176"/>
      <c r="U1277" s="172"/>
      <c r="V1277" s="172"/>
      <c r="W1277" s="172"/>
      <c r="X1277" s="172"/>
      <c r="Y1277" s="172"/>
      <c r="Z1277" s="172"/>
      <c r="AA1277" s="177"/>
      <c r="AT1277" s="178" t="s">
        <v>204</v>
      </c>
      <c r="AU1277" s="178" t="s">
        <v>112</v>
      </c>
      <c r="AV1277" s="10" t="s">
        <v>23</v>
      </c>
      <c r="AW1277" s="10" t="s">
        <v>42</v>
      </c>
      <c r="AX1277" s="10" t="s">
        <v>85</v>
      </c>
      <c r="AY1277" s="178" t="s">
        <v>149</v>
      </c>
    </row>
    <row r="1278" spans="2:65" s="11" customFormat="1" ht="22.5" customHeight="1" x14ac:dyDescent="0.3">
      <c r="B1278" s="179"/>
      <c r="C1278" s="180"/>
      <c r="D1278" s="180"/>
      <c r="E1278" s="181" t="s">
        <v>21</v>
      </c>
      <c r="F1278" s="281" t="s">
        <v>1822</v>
      </c>
      <c r="G1278" s="282"/>
      <c r="H1278" s="282"/>
      <c r="I1278" s="282"/>
      <c r="J1278" s="180"/>
      <c r="K1278" s="182">
        <v>10.9</v>
      </c>
      <c r="L1278" s="180"/>
      <c r="M1278" s="180"/>
      <c r="N1278" s="180"/>
      <c r="O1278" s="180"/>
      <c r="P1278" s="180"/>
      <c r="Q1278" s="180"/>
      <c r="R1278" s="183"/>
      <c r="T1278" s="184"/>
      <c r="U1278" s="180"/>
      <c r="V1278" s="180"/>
      <c r="W1278" s="180"/>
      <c r="X1278" s="180"/>
      <c r="Y1278" s="180"/>
      <c r="Z1278" s="180"/>
      <c r="AA1278" s="185"/>
      <c r="AT1278" s="186" t="s">
        <v>204</v>
      </c>
      <c r="AU1278" s="186" t="s">
        <v>112</v>
      </c>
      <c r="AV1278" s="11" t="s">
        <v>112</v>
      </c>
      <c r="AW1278" s="11" t="s">
        <v>42</v>
      </c>
      <c r="AX1278" s="11" t="s">
        <v>85</v>
      </c>
      <c r="AY1278" s="186" t="s">
        <v>149</v>
      </c>
    </row>
    <row r="1279" spans="2:65" s="10" customFormat="1" ht="22.5" customHeight="1" x14ac:dyDescent="0.3">
      <c r="B1279" s="171"/>
      <c r="C1279" s="172"/>
      <c r="D1279" s="172"/>
      <c r="E1279" s="173" t="s">
        <v>21</v>
      </c>
      <c r="F1279" s="283" t="s">
        <v>649</v>
      </c>
      <c r="G1279" s="284"/>
      <c r="H1279" s="284"/>
      <c r="I1279" s="284"/>
      <c r="J1279" s="172"/>
      <c r="K1279" s="174" t="s">
        <v>21</v>
      </c>
      <c r="L1279" s="172"/>
      <c r="M1279" s="172"/>
      <c r="N1279" s="172"/>
      <c r="O1279" s="172"/>
      <c r="P1279" s="172"/>
      <c r="Q1279" s="172"/>
      <c r="R1279" s="175"/>
      <c r="T1279" s="176"/>
      <c r="U1279" s="172"/>
      <c r="V1279" s="172"/>
      <c r="W1279" s="172"/>
      <c r="X1279" s="172"/>
      <c r="Y1279" s="172"/>
      <c r="Z1279" s="172"/>
      <c r="AA1279" s="177"/>
      <c r="AT1279" s="178" t="s">
        <v>204</v>
      </c>
      <c r="AU1279" s="178" t="s">
        <v>112</v>
      </c>
      <c r="AV1279" s="10" t="s">
        <v>23</v>
      </c>
      <c r="AW1279" s="10" t="s">
        <v>42</v>
      </c>
      <c r="AX1279" s="10" t="s">
        <v>85</v>
      </c>
      <c r="AY1279" s="178" t="s">
        <v>149</v>
      </c>
    </row>
    <row r="1280" spans="2:65" s="11" customFormat="1" ht="22.5" customHeight="1" x14ac:dyDescent="0.3">
      <c r="B1280" s="179"/>
      <c r="C1280" s="180"/>
      <c r="D1280" s="180"/>
      <c r="E1280" s="181" t="s">
        <v>21</v>
      </c>
      <c r="F1280" s="281" t="s">
        <v>1823</v>
      </c>
      <c r="G1280" s="282"/>
      <c r="H1280" s="282"/>
      <c r="I1280" s="282"/>
      <c r="J1280" s="180"/>
      <c r="K1280" s="182">
        <v>8.1</v>
      </c>
      <c r="L1280" s="180"/>
      <c r="M1280" s="180"/>
      <c r="N1280" s="180"/>
      <c r="O1280" s="180"/>
      <c r="P1280" s="180"/>
      <c r="Q1280" s="180"/>
      <c r="R1280" s="183"/>
      <c r="T1280" s="184"/>
      <c r="U1280" s="180"/>
      <c r="V1280" s="180"/>
      <c r="W1280" s="180"/>
      <c r="X1280" s="180"/>
      <c r="Y1280" s="180"/>
      <c r="Z1280" s="180"/>
      <c r="AA1280" s="185"/>
      <c r="AT1280" s="186" t="s">
        <v>204</v>
      </c>
      <c r="AU1280" s="186" t="s">
        <v>112</v>
      </c>
      <c r="AV1280" s="11" t="s">
        <v>112</v>
      </c>
      <c r="AW1280" s="11" t="s">
        <v>42</v>
      </c>
      <c r="AX1280" s="11" t="s">
        <v>85</v>
      </c>
      <c r="AY1280" s="186" t="s">
        <v>149</v>
      </c>
    </row>
    <row r="1281" spans="2:51" s="10" customFormat="1" ht="22.5" customHeight="1" x14ac:dyDescent="0.3">
      <c r="B1281" s="171"/>
      <c r="C1281" s="172"/>
      <c r="D1281" s="172"/>
      <c r="E1281" s="173" t="s">
        <v>21</v>
      </c>
      <c r="F1281" s="283" t="s">
        <v>653</v>
      </c>
      <c r="G1281" s="284"/>
      <c r="H1281" s="284"/>
      <c r="I1281" s="284"/>
      <c r="J1281" s="172"/>
      <c r="K1281" s="174" t="s">
        <v>21</v>
      </c>
      <c r="L1281" s="172"/>
      <c r="M1281" s="172"/>
      <c r="N1281" s="172"/>
      <c r="O1281" s="172"/>
      <c r="P1281" s="172"/>
      <c r="Q1281" s="172"/>
      <c r="R1281" s="175"/>
      <c r="T1281" s="176"/>
      <c r="U1281" s="172"/>
      <c r="V1281" s="172"/>
      <c r="W1281" s="172"/>
      <c r="X1281" s="172"/>
      <c r="Y1281" s="172"/>
      <c r="Z1281" s="172"/>
      <c r="AA1281" s="177"/>
      <c r="AT1281" s="178" t="s">
        <v>204</v>
      </c>
      <c r="AU1281" s="178" t="s">
        <v>112</v>
      </c>
      <c r="AV1281" s="10" t="s">
        <v>23</v>
      </c>
      <c r="AW1281" s="10" t="s">
        <v>42</v>
      </c>
      <c r="AX1281" s="10" t="s">
        <v>85</v>
      </c>
      <c r="AY1281" s="178" t="s">
        <v>149</v>
      </c>
    </row>
    <row r="1282" spans="2:51" s="11" customFormat="1" ht="22.5" customHeight="1" x14ac:dyDescent="0.3">
      <c r="B1282" s="179"/>
      <c r="C1282" s="180"/>
      <c r="D1282" s="180"/>
      <c r="E1282" s="181" t="s">
        <v>21</v>
      </c>
      <c r="F1282" s="281" t="s">
        <v>1824</v>
      </c>
      <c r="G1282" s="282"/>
      <c r="H1282" s="282"/>
      <c r="I1282" s="282"/>
      <c r="J1282" s="180"/>
      <c r="K1282" s="182">
        <v>10.5</v>
      </c>
      <c r="L1282" s="180"/>
      <c r="M1282" s="180"/>
      <c r="N1282" s="180"/>
      <c r="O1282" s="180"/>
      <c r="P1282" s="180"/>
      <c r="Q1282" s="180"/>
      <c r="R1282" s="183"/>
      <c r="T1282" s="184"/>
      <c r="U1282" s="180"/>
      <c r="V1282" s="180"/>
      <c r="W1282" s="180"/>
      <c r="X1282" s="180"/>
      <c r="Y1282" s="180"/>
      <c r="Z1282" s="180"/>
      <c r="AA1282" s="185"/>
      <c r="AT1282" s="186" t="s">
        <v>204</v>
      </c>
      <c r="AU1282" s="186" t="s">
        <v>112</v>
      </c>
      <c r="AV1282" s="11" t="s">
        <v>112</v>
      </c>
      <c r="AW1282" s="11" t="s">
        <v>42</v>
      </c>
      <c r="AX1282" s="11" t="s">
        <v>85</v>
      </c>
      <c r="AY1282" s="186" t="s">
        <v>149</v>
      </c>
    </row>
    <row r="1283" spans="2:51" s="10" customFormat="1" ht="22.5" customHeight="1" x14ac:dyDescent="0.3">
      <c r="B1283" s="171"/>
      <c r="C1283" s="172"/>
      <c r="D1283" s="172"/>
      <c r="E1283" s="173" t="s">
        <v>21</v>
      </c>
      <c r="F1283" s="283" t="s">
        <v>686</v>
      </c>
      <c r="G1283" s="284"/>
      <c r="H1283" s="284"/>
      <c r="I1283" s="284"/>
      <c r="J1283" s="172"/>
      <c r="K1283" s="174" t="s">
        <v>21</v>
      </c>
      <c r="L1283" s="172"/>
      <c r="M1283" s="172"/>
      <c r="N1283" s="172"/>
      <c r="O1283" s="172"/>
      <c r="P1283" s="172"/>
      <c r="Q1283" s="172"/>
      <c r="R1283" s="175"/>
      <c r="T1283" s="176"/>
      <c r="U1283" s="172"/>
      <c r="V1283" s="172"/>
      <c r="W1283" s="172"/>
      <c r="X1283" s="172"/>
      <c r="Y1283" s="172"/>
      <c r="Z1283" s="172"/>
      <c r="AA1283" s="177"/>
      <c r="AT1283" s="178" t="s">
        <v>204</v>
      </c>
      <c r="AU1283" s="178" t="s">
        <v>112</v>
      </c>
      <c r="AV1283" s="10" t="s">
        <v>23</v>
      </c>
      <c r="AW1283" s="10" t="s">
        <v>42</v>
      </c>
      <c r="AX1283" s="10" t="s">
        <v>85</v>
      </c>
      <c r="AY1283" s="178" t="s">
        <v>149</v>
      </c>
    </row>
    <row r="1284" spans="2:51" s="11" customFormat="1" ht="22.5" customHeight="1" x14ac:dyDescent="0.3">
      <c r="B1284" s="179"/>
      <c r="C1284" s="180"/>
      <c r="D1284" s="180"/>
      <c r="E1284" s="181" t="s">
        <v>21</v>
      </c>
      <c r="F1284" s="281" t="s">
        <v>1825</v>
      </c>
      <c r="G1284" s="282"/>
      <c r="H1284" s="282"/>
      <c r="I1284" s="282"/>
      <c r="J1284" s="180"/>
      <c r="K1284" s="182">
        <v>14.4</v>
      </c>
      <c r="L1284" s="180"/>
      <c r="M1284" s="180"/>
      <c r="N1284" s="180"/>
      <c r="O1284" s="180"/>
      <c r="P1284" s="180"/>
      <c r="Q1284" s="180"/>
      <c r="R1284" s="183"/>
      <c r="T1284" s="184"/>
      <c r="U1284" s="180"/>
      <c r="V1284" s="180"/>
      <c r="W1284" s="180"/>
      <c r="X1284" s="180"/>
      <c r="Y1284" s="180"/>
      <c r="Z1284" s="180"/>
      <c r="AA1284" s="185"/>
      <c r="AT1284" s="186" t="s">
        <v>204</v>
      </c>
      <c r="AU1284" s="186" t="s">
        <v>112</v>
      </c>
      <c r="AV1284" s="11" t="s">
        <v>112</v>
      </c>
      <c r="AW1284" s="11" t="s">
        <v>42</v>
      </c>
      <c r="AX1284" s="11" t="s">
        <v>85</v>
      </c>
      <c r="AY1284" s="186" t="s">
        <v>149</v>
      </c>
    </row>
    <row r="1285" spans="2:51" s="10" customFormat="1" ht="22.5" customHeight="1" x14ac:dyDescent="0.3">
      <c r="B1285" s="171"/>
      <c r="C1285" s="172"/>
      <c r="D1285" s="172"/>
      <c r="E1285" s="173" t="s">
        <v>21</v>
      </c>
      <c r="F1285" s="283" t="s">
        <v>684</v>
      </c>
      <c r="G1285" s="284"/>
      <c r="H1285" s="284"/>
      <c r="I1285" s="284"/>
      <c r="J1285" s="172"/>
      <c r="K1285" s="174" t="s">
        <v>21</v>
      </c>
      <c r="L1285" s="172"/>
      <c r="M1285" s="172"/>
      <c r="N1285" s="172"/>
      <c r="O1285" s="172"/>
      <c r="P1285" s="172"/>
      <c r="Q1285" s="172"/>
      <c r="R1285" s="175"/>
      <c r="T1285" s="176"/>
      <c r="U1285" s="172"/>
      <c r="V1285" s="172"/>
      <c r="W1285" s="172"/>
      <c r="X1285" s="172"/>
      <c r="Y1285" s="172"/>
      <c r="Z1285" s="172"/>
      <c r="AA1285" s="177"/>
      <c r="AT1285" s="178" t="s">
        <v>204</v>
      </c>
      <c r="AU1285" s="178" t="s">
        <v>112</v>
      </c>
      <c r="AV1285" s="10" t="s">
        <v>23</v>
      </c>
      <c r="AW1285" s="10" t="s">
        <v>42</v>
      </c>
      <c r="AX1285" s="10" t="s">
        <v>85</v>
      </c>
      <c r="AY1285" s="178" t="s">
        <v>149</v>
      </c>
    </row>
    <row r="1286" spans="2:51" s="11" customFormat="1" ht="22.5" customHeight="1" x14ac:dyDescent="0.3">
      <c r="B1286" s="179"/>
      <c r="C1286" s="180"/>
      <c r="D1286" s="180"/>
      <c r="E1286" s="181" t="s">
        <v>21</v>
      </c>
      <c r="F1286" s="281" t="s">
        <v>1826</v>
      </c>
      <c r="G1286" s="282"/>
      <c r="H1286" s="282"/>
      <c r="I1286" s="282"/>
      <c r="J1286" s="180"/>
      <c r="K1286" s="182">
        <v>2.5920000000000001</v>
      </c>
      <c r="L1286" s="180"/>
      <c r="M1286" s="180"/>
      <c r="N1286" s="180"/>
      <c r="O1286" s="180"/>
      <c r="P1286" s="180"/>
      <c r="Q1286" s="180"/>
      <c r="R1286" s="183"/>
      <c r="T1286" s="184"/>
      <c r="U1286" s="180"/>
      <c r="V1286" s="180"/>
      <c r="W1286" s="180"/>
      <c r="X1286" s="180"/>
      <c r="Y1286" s="180"/>
      <c r="Z1286" s="180"/>
      <c r="AA1286" s="185"/>
      <c r="AT1286" s="186" t="s">
        <v>204</v>
      </c>
      <c r="AU1286" s="186" t="s">
        <v>112</v>
      </c>
      <c r="AV1286" s="11" t="s">
        <v>112</v>
      </c>
      <c r="AW1286" s="11" t="s">
        <v>42</v>
      </c>
      <c r="AX1286" s="11" t="s">
        <v>85</v>
      </c>
      <c r="AY1286" s="186" t="s">
        <v>149</v>
      </c>
    </row>
    <row r="1287" spans="2:51" s="10" customFormat="1" ht="22.5" customHeight="1" x14ac:dyDescent="0.3">
      <c r="B1287" s="171"/>
      <c r="C1287" s="172"/>
      <c r="D1287" s="172"/>
      <c r="E1287" s="173" t="s">
        <v>21</v>
      </c>
      <c r="F1287" s="283" t="s">
        <v>664</v>
      </c>
      <c r="G1287" s="284"/>
      <c r="H1287" s="284"/>
      <c r="I1287" s="284"/>
      <c r="J1287" s="172"/>
      <c r="K1287" s="174" t="s">
        <v>21</v>
      </c>
      <c r="L1287" s="172"/>
      <c r="M1287" s="172"/>
      <c r="N1287" s="172"/>
      <c r="O1287" s="172"/>
      <c r="P1287" s="172"/>
      <c r="Q1287" s="172"/>
      <c r="R1287" s="175"/>
      <c r="T1287" s="176"/>
      <c r="U1287" s="172"/>
      <c r="V1287" s="172"/>
      <c r="W1287" s="172"/>
      <c r="X1287" s="172"/>
      <c r="Y1287" s="172"/>
      <c r="Z1287" s="172"/>
      <c r="AA1287" s="177"/>
      <c r="AT1287" s="178" t="s">
        <v>204</v>
      </c>
      <c r="AU1287" s="178" t="s">
        <v>112</v>
      </c>
      <c r="AV1287" s="10" t="s">
        <v>23</v>
      </c>
      <c r="AW1287" s="10" t="s">
        <v>42</v>
      </c>
      <c r="AX1287" s="10" t="s">
        <v>85</v>
      </c>
      <c r="AY1287" s="178" t="s">
        <v>149</v>
      </c>
    </row>
    <row r="1288" spans="2:51" s="11" customFormat="1" ht="22.5" customHeight="1" x14ac:dyDescent="0.3">
      <c r="B1288" s="179"/>
      <c r="C1288" s="180"/>
      <c r="D1288" s="180"/>
      <c r="E1288" s="181" t="s">
        <v>21</v>
      </c>
      <c r="F1288" s="281" t="s">
        <v>1827</v>
      </c>
      <c r="G1288" s="282"/>
      <c r="H1288" s="282"/>
      <c r="I1288" s="282"/>
      <c r="J1288" s="180"/>
      <c r="K1288" s="182">
        <v>1.92</v>
      </c>
      <c r="L1288" s="180"/>
      <c r="M1288" s="180"/>
      <c r="N1288" s="180"/>
      <c r="O1288" s="180"/>
      <c r="P1288" s="180"/>
      <c r="Q1288" s="180"/>
      <c r="R1288" s="183"/>
      <c r="T1288" s="184"/>
      <c r="U1288" s="180"/>
      <c r="V1288" s="180"/>
      <c r="W1288" s="180"/>
      <c r="X1288" s="180"/>
      <c r="Y1288" s="180"/>
      <c r="Z1288" s="180"/>
      <c r="AA1288" s="185"/>
      <c r="AT1288" s="186" t="s">
        <v>204</v>
      </c>
      <c r="AU1288" s="186" t="s">
        <v>112</v>
      </c>
      <c r="AV1288" s="11" t="s">
        <v>112</v>
      </c>
      <c r="AW1288" s="11" t="s">
        <v>42</v>
      </c>
      <c r="AX1288" s="11" t="s">
        <v>85</v>
      </c>
      <c r="AY1288" s="186" t="s">
        <v>149</v>
      </c>
    </row>
    <row r="1289" spans="2:51" s="10" customFormat="1" ht="22.5" customHeight="1" x14ac:dyDescent="0.3">
      <c r="B1289" s="171"/>
      <c r="C1289" s="172"/>
      <c r="D1289" s="172"/>
      <c r="E1289" s="173" t="s">
        <v>21</v>
      </c>
      <c r="F1289" s="283" t="s">
        <v>666</v>
      </c>
      <c r="G1289" s="284"/>
      <c r="H1289" s="284"/>
      <c r="I1289" s="284"/>
      <c r="J1289" s="172"/>
      <c r="K1289" s="174" t="s">
        <v>21</v>
      </c>
      <c r="L1289" s="172"/>
      <c r="M1289" s="172"/>
      <c r="N1289" s="172"/>
      <c r="O1289" s="172"/>
      <c r="P1289" s="172"/>
      <c r="Q1289" s="172"/>
      <c r="R1289" s="175"/>
      <c r="T1289" s="176"/>
      <c r="U1289" s="172"/>
      <c r="V1289" s="172"/>
      <c r="W1289" s="172"/>
      <c r="X1289" s="172"/>
      <c r="Y1289" s="172"/>
      <c r="Z1289" s="172"/>
      <c r="AA1289" s="177"/>
      <c r="AT1289" s="178" t="s">
        <v>204</v>
      </c>
      <c r="AU1289" s="178" t="s">
        <v>112</v>
      </c>
      <c r="AV1289" s="10" t="s">
        <v>23</v>
      </c>
      <c r="AW1289" s="10" t="s">
        <v>42</v>
      </c>
      <c r="AX1289" s="10" t="s">
        <v>85</v>
      </c>
      <c r="AY1289" s="178" t="s">
        <v>149</v>
      </c>
    </row>
    <row r="1290" spans="2:51" s="11" customFormat="1" ht="22.5" customHeight="1" x14ac:dyDescent="0.3">
      <c r="B1290" s="179"/>
      <c r="C1290" s="180"/>
      <c r="D1290" s="180"/>
      <c r="E1290" s="181" t="s">
        <v>21</v>
      </c>
      <c r="F1290" s="281" t="s">
        <v>1828</v>
      </c>
      <c r="G1290" s="282"/>
      <c r="H1290" s="282"/>
      <c r="I1290" s="282"/>
      <c r="J1290" s="180"/>
      <c r="K1290" s="182">
        <v>13.3</v>
      </c>
      <c r="L1290" s="180"/>
      <c r="M1290" s="180"/>
      <c r="N1290" s="180"/>
      <c r="O1290" s="180"/>
      <c r="P1290" s="180"/>
      <c r="Q1290" s="180"/>
      <c r="R1290" s="183"/>
      <c r="T1290" s="184"/>
      <c r="U1290" s="180"/>
      <c r="V1290" s="180"/>
      <c r="W1290" s="180"/>
      <c r="X1290" s="180"/>
      <c r="Y1290" s="180"/>
      <c r="Z1290" s="180"/>
      <c r="AA1290" s="185"/>
      <c r="AT1290" s="186" t="s">
        <v>204</v>
      </c>
      <c r="AU1290" s="186" t="s">
        <v>112</v>
      </c>
      <c r="AV1290" s="11" t="s">
        <v>112</v>
      </c>
      <c r="AW1290" s="11" t="s">
        <v>42</v>
      </c>
      <c r="AX1290" s="11" t="s">
        <v>85</v>
      </c>
      <c r="AY1290" s="186" t="s">
        <v>149</v>
      </c>
    </row>
    <row r="1291" spans="2:51" s="10" customFormat="1" ht="22.5" customHeight="1" x14ac:dyDescent="0.3">
      <c r="B1291" s="171"/>
      <c r="C1291" s="172"/>
      <c r="D1291" s="172"/>
      <c r="E1291" s="173" t="s">
        <v>21</v>
      </c>
      <c r="F1291" s="283" t="s">
        <v>674</v>
      </c>
      <c r="G1291" s="284"/>
      <c r="H1291" s="284"/>
      <c r="I1291" s="284"/>
      <c r="J1291" s="172"/>
      <c r="K1291" s="174" t="s">
        <v>21</v>
      </c>
      <c r="L1291" s="172"/>
      <c r="M1291" s="172"/>
      <c r="N1291" s="172"/>
      <c r="O1291" s="172"/>
      <c r="P1291" s="172"/>
      <c r="Q1291" s="172"/>
      <c r="R1291" s="175"/>
      <c r="T1291" s="176"/>
      <c r="U1291" s="172"/>
      <c r="V1291" s="172"/>
      <c r="W1291" s="172"/>
      <c r="X1291" s="172"/>
      <c r="Y1291" s="172"/>
      <c r="Z1291" s="172"/>
      <c r="AA1291" s="177"/>
      <c r="AT1291" s="178" t="s">
        <v>204</v>
      </c>
      <c r="AU1291" s="178" t="s">
        <v>112</v>
      </c>
      <c r="AV1291" s="10" t="s">
        <v>23</v>
      </c>
      <c r="AW1291" s="10" t="s">
        <v>42</v>
      </c>
      <c r="AX1291" s="10" t="s">
        <v>85</v>
      </c>
      <c r="AY1291" s="178" t="s">
        <v>149</v>
      </c>
    </row>
    <row r="1292" spans="2:51" s="11" customFormat="1" ht="22.5" customHeight="1" x14ac:dyDescent="0.3">
      <c r="B1292" s="179"/>
      <c r="C1292" s="180"/>
      <c r="D1292" s="180"/>
      <c r="E1292" s="181" t="s">
        <v>21</v>
      </c>
      <c r="F1292" s="281" t="s">
        <v>1829</v>
      </c>
      <c r="G1292" s="282"/>
      <c r="H1292" s="282"/>
      <c r="I1292" s="282"/>
      <c r="J1292" s="180"/>
      <c r="K1292" s="182">
        <v>11.9</v>
      </c>
      <c r="L1292" s="180"/>
      <c r="M1292" s="180"/>
      <c r="N1292" s="180"/>
      <c r="O1292" s="180"/>
      <c r="P1292" s="180"/>
      <c r="Q1292" s="180"/>
      <c r="R1292" s="183"/>
      <c r="T1292" s="184"/>
      <c r="U1292" s="180"/>
      <c r="V1292" s="180"/>
      <c r="W1292" s="180"/>
      <c r="X1292" s="180"/>
      <c r="Y1292" s="180"/>
      <c r="Z1292" s="180"/>
      <c r="AA1292" s="185"/>
      <c r="AT1292" s="186" t="s">
        <v>204</v>
      </c>
      <c r="AU1292" s="186" t="s">
        <v>112</v>
      </c>
      <c r="AV1292" s="11" t="s">
        <v>112</v>
      </c>
      <c r="AW1292" s="11" t="s">
        <v>42</v>
      </c>
      <c r="AX1292" s="11" t="s">
        <v>85</v>
      </c>
      <c r="AY1292" s="186" t="s">
        <v>149</v>
      </c>
    </row>
    <row r="1293" spans="2:51" s="10" customFormat="1" ht="22.5" customHeight="1" x14ac:dyDescent="0.3">
      <c r="B1293" s="171"/>
      <c r="C1293" s="172"/>
      <c r="D1293" s="172"/>
      <c r="E1293" s="173" t="s">
        <v>21</v>
      </c>
      <c r="F1293" s="283" t="s">
        <v>668</v>
      </c>
      <c r="G1293" s="284"/>
      <c r="H1293" s="284"/>
      <c r="I1293" s="284"/>
      <c r="J1293" s="172"/>
      <c r="K1293" s="174" t="s">
        <v>21</v>
      </c>
      <c r="L1293" s="172"/>
      <c r="M1293" s="172"/>
      <c r="N1293" s="172"/>
      <c r="O1293" s="172"/>
      <c r="P1293" s="172"/>
      <c r="Q1293" s="172"/>
      <c r="R1293" s="175"/>
      <c r="T1293" s="176"/>
      <c r="U1293" s="172"/>
      <c r="V1293" s="172"/>
      <c r="W1293" s="172"/>
      <c r="X1293" s="172"/>
      <c r="Y1293" s="172"/>
      <c r="Z1293" s="172"/>
      <c r="AA1293" s="177"/>
      <c r="AT1293" s="178" t="s">
        <v>204</v>
      </c>
      <c r="AU1293" s="178" t="s">
        <v>112</v>
      </c>
      <c r="AV1293" s="10" t="s">
        <v>23</v>
      </c>
      <c r="AW1293" s="10" t="s">
        <v>42</v>
      </c>
      <c r="AX1293" s="10" t="s">
        <v>85</v>
      </c>
      <c r="AY1293" s="178" t="s">
        <v>149</v>
      </c>
    </row>
    <row r="1294" spans="2:51" s="11" customFormat="1" ht="22.5" customHeight="1" x14ac:dyDescent="0.3">
      <c r="B1294" s="179"/>
      <c r="C1294" s="180"/>
      <c r="D1294" s="180"/>
      <c r="E1294" s="181" t="s">
        <v>21</v>
      </c>
      <c r="F1294" s="281" t="s">
        <v>1830</v>
      </c>
      <c r="G1294" s="282"/>
      <c r="H1294" s="282"/>
      <c r="I1294" s="282"/>
      <c r="J1294" s="180"/>
      <c r="K1294" s="182">
        <v>1.86</v>
      </c>
      <c r="L1294" s="180"/>
      <c r="M1294" s="180"/>
      <c r="N1294" s="180"/>
      <c r="O1294" s="180"/>
      <c r="P1294" s="180"/>
      <c r="Q1294" s="180"/>
      <c r="R1294" s="183"/>
      <c r="T1294" s="184"/>
      <c r="U1294" s="180"/>
      <c r="V1294" s="180"/>
      <c r="W1294" s="180"/>
      <c r="X1294" s="180"/>
      <c r="Y1294" s="180"/>
      <c r="Z1294" s="180"/>
      <c r="AA1294" s="185"/>
      <c r="AT1294" s="186" t="s">
        <v>204</v>
      </c>
      <c r="AU1294" s="186" t="s">
        <v>112</v>
      </c>
      <c r="AV1294" s="11" t="s">
        <v>112</v>
      </c>
      <c r="AW1294" s="11" t="s">
        <v>42</v>
      </c>
      <c r="AX1294" s="11" t="s">
        <v>85</v>
      </c>
      <c r="AY1294" s="186" t="s">
        <v>149</v>
      </c>
    </row>
    <row r="1295" spans="2:51" s="10" customFormat="1" ht="22.5" customHeight="1" x14ac:dyDescent="0.3">
      <c r="B1295" s="171"/>
      <c r="C1295" s="172"/>
      <c r="D1295" s="172"/>
      <c r="E1295" s="173" t="s">
        <v>21</v>
      </c>
      <c r="F1295" s="283" t="s">
        <v>710</v>
      </c>
      <c r="G1295" s="284"/>
      <c r="H1295" s="284"/>
      <c r="I1295" s="284"/>
      <c r="J1295" s="172"/>
      <c r="K1295" s="174" t="s">
        <v>21</v>
      </c>
      <c r="L1295" s="172"/>
      <c r="M1295" s="172"/>
      <c r="N1295" s="172"/>
      <c r="O1295" s="172"/>
      <c r="P1295" s="172"/>
      <c r="Q1295" s="172"/>
      <c r="R1295" s="175"/>
      <c r="T1295" s="176"/>
      <c r="U1295" s="172"/>
      <c r="V1295" s="172"/>
      <c r="W1295" s="172"/>
      <c r="X1295" s="172"/>
      <c r="Y1295" s="172"/>
      <c r="Z1295" s="172"/>
      <c r="AA1295" s="177"/>
      <c r="AT1295" s="178" t="s">
        <v>204</v>
      </c>
      <c r="AU1295" s="178" t="s">
        <v>112</v>
      </c>
      <c r="AV1295" s="10" t="s">
        <v>23</v>
      </c>
      <c r="AW1295" s="10" t="s">
        <v>42</v>
      </c>
      <c r="AX1295" s="10" t="s">
        <v>85</v>
      </c>
      <c r="AY1295" s="178" t="s">
        <v>149</v>
      </c>
    </row>
    <row r="1296" spans="2:51" s="11" customFormat="1" ht="22.5" customHeight="1" x14ac:dyDescent="0.3">
      <c r="B1296" s="179"/>
      <c r="C1296" s="180"/>
      <c r="D1296" s="180"/>
      <c r="E1296" s="181" t="s">
        <v>21</v>
      </c>
      <c r="F1296" s="281" t="s">
        <v>1831</v>
      </c>
      <c r="G1296" s="282"/>
      <c r="H1296" s="282"/>
      <c r="I1296" s="282"/>
      <c r="J1296" s="180"/>
      <c r="K1296" s="182">
        <v>1.74</v>
      </c>
      <c r="L1296" s="180"/>
      <c r="M1296" s="180"/>
      <c r="N1296" s="180"/>
      <c r="O1296" s="180"/>
      <c r="P1296" s="180"/>
      <c r="Q1296" s="180"/>
      <c r="R1296" s="183"/>
      <c r="T1296" s="184"/>
      <c r="U1296" s="180"/>
      <c r="V1296" s="180"/>
      <c r="W1296" s="180"/>
      <c r="X1296" s="180"/>
      <c r="Y1296" s="180"/>
      <c r="Z1296" s="180"/>
      <c r="AA1296" s="185"/>
      <c r="AT1296" s="186" t="s">
        <v>204</v>
      </c>
      <c r="AU1296" s="186" t="s">
        <v>112</v>
      </c>
      <c r="AV1296" s="11" t="s">
        <v>112</v>
      </c>
      <c r="AW1296" s="11" t="s">
        <v>42</v>
      </c>
      <c r="AX1296" s="11" t="s">
        <v>85</v>
      </c>
      <c r="AY1296" s="186" t="s">
        <v>149</v>
      </c>
    </row>
    <row r="1297" spans="2:65" s="10" customFormat="1" ht="22.5" customHeight="1" x14ac:dyDescent="0.3">
      <c r="B1297" s="171"/>
      <c r="C1297" s="172"/>
      <c r="D1297" s="172"/>
      <c r="E1297" s="173" t="s">
        <v>21</v>
      </c>
      <c r="F1297" s="283" t="s">
        <v>706</v>
      </c>
      <c r="G1297" s="284"/>
      <c r="H1297" s="284"/>
      <c r="I1297" s="284"/>
      <c r="J1297" s="172"/>
      <c r="K1297" s="174" t="s">
        <v>21</v>
      </c>
      <c r="L1297" s="172"/>
      <c r="M1297" s="172"/>
      <c r="N1297" s="172"/>
      <c r="O1297" s="172"/>
      <c r="P1297" s="172"/>
      <c r="Q1297" s="172"/>
      <c r="R1297" s="175"/>
      <c r="T1297" s="176"/>
      <c r="U1297" s="172"/>
      <c r="V1297" s="172"/>
      <c r="W1297" s="172"/>
      <c r="X1297" s="172"/>
      <c r="Y1297" s="172"/>
      <c r="Z1297" s="172"/>
      <c r="AA1297" s="177"/>
      <c r="AT1297" s="178" t="s">
        <v>204</v>
      </c>
      <c r="AU1297" s="178" t="s">
        <v>112</v>
      </c>
      <c r="AV1297" s="10" t="s">
        <v>23</v>
      </c>
      <c r="AW1297" s="10" t="s">
        <v>42</v>
      </c>
      <c r="AX1297" s="10" t="s">
        <v>85</v>
      </c>
      <c r="AY1297" s="178" t="s">
        <v>149</v>
      </c>
    </row>
    <row r="1298" spans="2:65" s="11" customFormat="1" ht="22.5" customHeight="1" x14ac:dyDescent="0.3">
      <c r="B1298" s="179"/>
      <c r="C1298" s="180"/>
      <c r="D1298" s="180"/>
      <c r="E1298" s="181" t="s">
        <v>21</v>
      </c>
      <c r="F1298" s="281" t="s">
        <v>1832</v>
      </c>
      <c r="G1298" s="282"/>
      <c r="H1298" s="282"/>
      <c r="I1298" s="282"/>
      <c r="J1298" s="180"/>
      <c r="K1298" s="182">
        <v>16.2</v>
      </c>
      <c r="L1298" s="180"/>
      <c r="M1298" s="180"/>
      <c r="N1298" s="180"/>
      <c r="O1298" s="180"/>
      <c r="P1298" s="180"/>
      <c r="Q1298" s="180"/>
      <c r="R1298" s="183"/>
      <c r="T1298" s="184"/>
      <c r="U1298" s="180"/>
      <c r="V1298" s="180"/>
      <c r="W1298" s="180"/>
      <c r="X1298" s="180"/>
      <c r="Y1298" s="180"/>
      <c r="Z1298" s="180"/>
      <c r="AA1298" s="185"/>
      <c r="AT1298" s="186" t="s">
        <v>204</v>
      </c>
      <c r="AU1298" s="186" t="s">
        <v>112</v>
      </c>
      <c r="AV1298" s="11" t="s">
        <v>112</v>
      </c>
      <c r="AW1298" s="11" t="s">
        <v>42</v>
      </c>
      <c r="AX1298" s="11" t="s">
        <v>85</v>
      </c>
      <c r="AY1298" s="186" t="s">
        <v>149</v>
      </c>
    </row>
    <row r="1299" spans="2:65" s="10" customFormat="1" ht="22.5" customHeight="1" x14ac:dyDescent="0.3">
      <c r="B1299" s="171"/>
      <c r="C1299" s="172"/>
      <c r="D1299" s="172"/>
      <c r="E1299" s="173" t="s">
        <v>21</v>
      </c>
      <c r="F1299" s="283" t="s">
        <v>772</v>
      </c>
      <c r="G1299" s="284"/>
      <c r="H1299" s="284"/>
      <c r="I1299" s="284"/>
      <c r="J1299" s="172"/>
      <c r="K1299" s="174" t="s">
        <v>21</v>
      </c>
      <c r="L1299" s="172"/>
      <c r="M1299" s="172"/>
      <c r="N1299" s="172"/>
      <c r="O1299" s="172"/>
      <c r="P1299" s="172"/>
      <c r="Q1299" s="172"/>
      <c r="R1299" s="175"/>
      <c r="T1299" s="176"/>
      <c r="U1299" s="172"/>
      <c r="V1299" s="172"/>
      <c r="W1299" s="172"/>
      <c r="X1299" s="172"/>
      <c r="Y1299" s="172"/>
      <c r="Z1299" s="172"/>
      <c r="AA1299" s="177"/>
      <c r="AT1299" s="178" t="s">
        <v>204</v>
      </c>
      <c r="AU1299" s="178" t="s">
        <v>112</v>
      </c>
      <c r="AV1299" s="10" t="s">
        <v>23</v>
      </c>
      <c r="AW1299" s="10" t="s">
        <v>42</v>
      </c>
      <c r="AX1299" s="10" t="s">
        <v>85</v>
      </c>
      <c r="AY1299" s="178" t="s">
        <v>149</v>
      </c>
    </row>
    <row r="1300" spans="2:65" s="11" customFormat="1" ht="22.5" customHeight="1" x14ac:dyDescent="0.3">
      <c r="B1300" s="179"/>
      <c r="C1300" s="180"/>
      <c r="D1300" s="180"/>
      <c r="E1300" s="181" t="s">
        <v>21</v>
      </c>
      <c r="F1300" s="281" t="s">
        <v>1833</v>
      </c>
      <c r="G1300" s="282"/>
      <c r="H1300" s="282"/>
      <c r="I1300" s="282"/>
      <c r="J1300" s="180"/>
      <c r="K1300" s="182">
        <v>9.8000000000000007</v>
      </c>
      <c r="L1300" s="180"/>
      <c r="M1300" s="180"/>
      <c r="N1300" s="180"/>
      <c r="O1300" s="180"/>
      <c r="P1300" s="180"/>
      <c r="Q1300" s="180"/>
      <c r="R1300" s="183"/>
      <c r="T1300" s="184"/>
      <c r="U1300" s="180"/>
      <c r="V1300" s="180"/>
      <c r="W1300" s="180"/>
      <c r="X1300" s="180"/>
      <c r="Y1300" s="180"/>
      <c r="Z1300" s="180"/>
      <c r="AA1300" s="185"/>
      <c r="AT1300" s="186" t="s">
        <v>204</v>
      </c>
      <c r="AU1300" s="186" t="s">
        <v>112</v>
      </c>
      <c r="AV1300" s="11" t="s">
        <v>112</v>
      </c>
      <c r="AW1300" s="11" t="s">
        <v>42</v>
      </c>
      <c r="AX1300" s="11" t="s">
        <v>85</v>
      </c>
      <c r="AY1300" s="186" t="s">
        <v>149</v>
      </c>
    </row>
    <row r="1301" spans="2:65" s="10" customFormat="1" ht="22.5" customHeight="1" x14ac:dyDescent="0.3">
      <c r="B1301" s="171"/>
      <c r="C1301" s="172"/>
      <c r="D1301" s="172"/>
      <c r="E1301" s="173" t="s">
        <v>21</v>
      </c>
      <c r="F1301" s="283" t="s">
        <v>698</v>
      </c>
      <c r="G1301" s="284"/>
      <c r="H1301" s="284"/>
      <c r="I1301" s="284"/>
      <c r="J1301" s="172"/>
      <c r="K1301" s="174" t="s">
        <v>21</v>
      </c>
      <c r="L1301" s="172"/>
      <c r="M1301" s="172"/>
      <c r="N1301" s="172"/>
      <c r="O1301" s="172"/>
      <c r="P1301" s="172"/>
      <c r="Q1301" s="172"/>
      <c r="R1301" s="175"/>
      <c r="T1301" s="176"/>
      <c r="U1301" s="172"/>
      <c r="V1301" s="172"/>
      <c r="W1301" s="172"/>
      <c r="X1301" s="172"/>
      <c r="Y1301" s="172"/>
      <c r="Z1301" s="172"/>
      <c r="AA1301" s="177"/>
      <c r="AT1301" s="178" t="s">
        <v>204</v>
      </c>
      <c r="AU1301" s="178" t="s">
        <v>112</v>
      </c>
      <c r="AV1301" s="10" t="s">
        <v>23</v>
      </c>
      <c r="AW1301" s="10" t="s">
        <v>42</v>
      </c>
      <c r="AX1301" s="10" t="s">
        <v>85</v>
      </c>
      <c r="AY1301" s="178" t="s">
        <v>149</v>
      </c>
    </row>
    <row r="1302" spans="2:65" s="11" customFormat="1" ht="22.5" customHeight="1" x14ac:dyDescent="0.3">
      <c r="B1302" s="179"/>
      <c r="C1302" s="180"/>
      <c r="D1302" s="180"/>
      <c r="E1302" s="181" t="s">
        <v>21</v>
      </c>
      <c r="F1302" s="281" t="s">
        <v>1827</v>
      </c>
      <c r="G1302" s="282"/>
      <c r="H1302" s="282"/>
      <c r="I1302" s="282"/>
      <c r="J1302" s="180"/>
      <c r="K1302" s="182">
        <v>1.92</v>
      </c>
      <c r="L1302" s="180"/>
      <c r="M1302" s="180"/>
      <c r="N1302" s="180"/>
      <c r="O1302" s="180"/>
      <c r="P1302" s="180"/>
      <c r="Q1302" s="180"/>
      <c r="R1302" s="183"/>
      <c r="T1302" s="184"/>
      <c r="U1302" s="180"/>
      <c r="V1302" s="180"/>
      <c r="W1302" s="180"/>
      <c r="X1302" s="180"/>
      <c r="Y1302" s="180"/>
      <c r="Z1302" s="180"/>
      <c r="AA1302" s="185"/>
      <c r="AT1302" s="186" t="s">
        <v>204</v>
      </c>
      <c r="AU1302" s="186" t="s">
        <v>112</v>
      </c>
      <c r="AV1302" s="11" t="s">
        <v>112</v>
      </c>
      <c r="AW1302" s="11" t="s">
        <v>42</v>
      </c>
      <c r="AX1302" s="11" t="s">
        <v>85</v>
      </c>
      <c r="AY1302" s="186" t="s">
        <v>149</v>
      </c>
    </row>
    <row r="1303" spans="2:65" s="10" customFormat="1" ht="22.5" customHeight="1" x14ac:dyDescent="0.3">
      <c r="B1303" s="171"/>
      <c r="C1303" s="172"/>
      <c r="D1303" s="172"/>
      <c r="E1303" s="173" t="s">
        <v>21</v>
      </c>
      <c r="F1303" s="283" t="s">
        <v>696</v>
      </c>
      <c r="G1303" s="284"/>
      <c r="H1303" s="284"/>
      <c r="I1303" s="284"/>
      <c r="J1303" s="172"/>
      <c r="K1303" s="174" t="s">
        <v>21</v>
      </c>
      <c r="L1303" s="172"/>
      <c r="M1303" s="172"/>
      <c r="N1303" s="172"/>
      <c r="O1303" s="172"/>
      <c r="P1303" s="172"/>
      <c r="Q1303" s="172"/>
      <c r="R1303" s="175"/>
      <c r="T1303" s="176"/>
      <c r="U1303" s="172"/>
      <c r="V1303" s="172"/>
      <c r="W1303" s="172"/>
      <c r="X1303" s="172"/>
      <c r="Y1303" s="172"/>
      <c r="Z1303" s="172"/>
      <c r="AA1303" s="177"/>
      <c r="AT1303" s="178" t="s">
        <v>204</v>
      </c>
      <c r="AU1303" s="178" t="s">
        <v>112</v>
      </c>
      <c r="AV1303" s="10" t="s">
        <v>23</v>
      </c>
      <c r="AW1303" s="10" t="s">
        <v>42</v>
      </c>
      <c r="AX1303" s="10" t="s">
        <v>85</v>
      </c>
      <c r="AY1303" s="178" t="s">
        <v>149</v>
      </c>
    </row>
    <row r="1304" spans="2:65" s="11" customFormat="1" ht="22.5" customHeight="1" x14ac:dyDescent="0.3">
      <c r="B1304" s="179"/>
      <c r="C1304" s="180"/>
      <c r="D1304" s="180"/>
      <c r="E1304" s="181" t="s">
        <v>21</v>
      </c>
      <c r="F1304" s="281" t="s">
        <v>1834</v>
      </c>
      <c r="G1304" s="282"/>
      <c r="H1304" s="282"/>
      <c r="I1304" s="282"/>
      <c r="J1304" s="180"/>
      <c r="K1304" s="182">
        <v>13.4</v>
      </c>
      <c r="L1304" s="180"/>
      <c r="M1304" s="180"/>
      <c r="N1304" s="180"/>
      <c r="O1304" s="180"/>
      <c r="P1304" s="180"/>
      <c r="Q1304" s="180"/>
      <c r="R1304" s="183"/>
      <c r="T1304" s="184"/>
      <c r="U1304" s="180"/>
      <c r="V1304" s="180"/>
      <c r="W1304" s="180"/>
      <c r="X1304" s="180"/>
      <c r="Y1304" s="180"/>
      <c r="Z1304" s="180"/>
      <c r="AA1304" s="185"/>
      <c r="AT1304" s="186" t="s">
        <v>204</v>
      </c>
      <c r="AU1304" s="186" t="s">
        <v>112</v>
      </c>
      <c r="AV1304" s="11" t="s">
        <v>112</v>
      </c>
      <c r="AW1304" s="11" t="s">
        <v>42</v>
      </c>
      <c r="AX1304" s="11" t="s">
        <v>85</v>
      </c>
      <c r="AY1304" s="186" t="s">
        <v>149</v>
      </c>
    </row>
    <row r="1305" spans="2:65" s="10" customFormat="1" ht="22.5" customHeight="1" x14ac:dyDescent="0.3">
      <c r="B1305" s="171"/>
      <c r="C1305" s="172"/>
      <c r="D1305" s="172"/>
      <c r="E1305" s="173" t="s">
        <v>21</v>
      </c>
      <c r="F1305" s="283" t="s">
        <v>694</v>
      </c>
      <c r="G1305" s="284"/>
      <c r="H1305" s="284"/>
      <c r="I1305" s="284"/>
      <c r="J1305" s="172"/>
      <c r="K1305" s="174" t="s">
        <v>21</v>
      </c>
      <c r="L1305" s="172"/>
      <c r="M1305" s="172"/>
      <c r="N1305" s="172"/>
      <c r="O1305" s="172"/>
      <c r="P1305" s="172"/>
      <c r="Q1305" s="172"/>
      <c r="R1305" s="175"/>
      <c r="T1305" s="176"/>
      <c r="U1305" s="172"/>
      <c r="V1305" s="172"/>
      <c r="W1305" s="172"/>
      <c r="X1305" s="172"/>
      <c r="Y1305" s="172"/>
      <c r="Z1305" s="172"/>
      <c r="AA1305" s="177"/>
      <c r="AT1305" s="178" t="s">
        <v>204</v>
      </c>
      <c r="AU1305" s="178" t="s">
        <v>112</v>
      </c>
      <c r="AV1305" s="10" t="s">
        <v>23</v>
      </c>
      <c r="AW1305" s="10" t="s">
        <v>42</v>
      </c>
      <c r="AX1305" s="10" t="s">
        <v>85</v>
      </c>
      <c r="AY1305" s="178" t="s">
        <v>149</v>
      </c>
    </row>
    <row r="1306" spans="2:65" s="11" customFormat="1" ht="22.5" customHeight="1" x14ac:dyDescent="0.3">
      <c r="B1306" s="179"/>
      <c r="C1306" s="180"/>
      <c r="D1306" s="180"/>
      <c r="E1306" s="181" t="s">
        <v>21</v>
      </c>
      <c r="F1306" s="281" t="s">
        <v>1835</v>
      </c>
      <c r="G1306" s="282"/>
      <c r="H1306" s="282"/>
      <c r="I1306" s="282"/>
      <c r="J1306" s="180"/>
      <c r="K1306" s="182">
        <v>15.6</v>
      </c>
      <c r="L1306" s="180"/>
      <c r="M1306" s="180"/>
      <c r="N1306" s="180"/>
      <c r="O1306" s="180"/>
      <c r="P1306" s="180"/>
      <c r="Q1306" s="180"/>
      <c r="R1306" s="183"/>
      <c r="T1306" s="184"/>
      <c r="U1306" s="180"/>
      <c r="V1306" s="180"/>
      <c r="W1306" s="180"/>
      <c r="X1306" s="180"/>
      <c r="Y1306" s="180"/>
      <c r="Z1306" s="180"/>
      <c r="AA1306" s="185"/>
      <c r="AT1306" s="186" t="s">
        <v>204</v>
      </c>
      <c r="AU1306" s="186" t="s">
        <v>112</v>
      </c>
      <c r="AV1306" s="11" t="s">
        <v>112</v>
      </c>
      <c r="AW1306" s="11" t="s">
        <v>42</v>
      </c>
      <c r="AX1306" s="11" t="s">
        <v>85</v>
      </c>
      <c r="AY1306" s="186" t="s">
        <v>149</v>
      </c>
    </row>
    <row r="1307" spans="2:65" s="10" customFormat="1" ht="22.5" customHeight="1" x14ac:dyDescent="0.3">
      <c r="B1307" s="171"/>
      <c r="C1307" s="172"/>
      <c r="D1307" s="172"/>
      <c r="E1307" s="173" t="s">
        <v>21</v>
      </c>
      <c r="F1307" s="283" t="s">
        <v>692</v>
      </c>
      <c r="G1307" s="284"/>
      <c r="H1307" s="284"/>
      <c r="I1307" s="284"/>
      <c r="J1307" s="172"/>
      <c r="K1307" s="174" t="s">
        <v>21</v>
      </c>
      <c r="L1307" s="172"/>
      <c r="M1307" s="172"/>
      <c r="N1307" s="172"/>
      <c r="O1307" s="172"/>
      <c r="P1307" s="172"/>
      <c r="Q1307" s="172"/>
      <c r="R1307" s="175"/>
      <c r="T1307" s="176"/>
      <c r="U1307" s="172"/>
      <c r="V1307" s="172"/>
      <c r="W1307" s="172"/>
      <c r="X1307" s="172"/>
      <c r="Y1307" s="172"/>
      <c r="Z1307" s="172"/>
      <c r="AA1307" s="177"/>
      <c r="AT1307" s="178" t="s">
        <v>204</v>
      </c>
      <c r="AU1307" s="178" t="s">
        <v>112</v>
      </c>
      <c r="AV1307" s="10" t="s">
        <v>23</v>
      </c>
      <c r="AW1307" s="10" t="s">
        <v>42</v>
      </c>
      <c r="AX1307" s="10" t="s">
        <v>85</v>
      </c>
      <c r="AY1307" s="178" t="s">
        <v>149</v>
      </c>
    </row>
    <row r="1308" spans="2:65" s="11" customFormat="1" ht="22.5" customHeight="1" x14ac:dyDescent="0.3">
      <c r="B1308" s="179"/>
      <c r="C1308" s="180"/>
      <c r="D1308" s="180"/>
      <c r="E1308" s="181" t="s">
        <v>21</v>
      </c>
      <c r="F1308" s="281" t="s">
        <v>1836</v>
      </c>
      <c r="G1308" s="282"/>
      <c r="H1308" s="282"/>
      <c r="I1308" s="282"/>
      <c r="J1308" s="180"/>
      <c r="K1308" s="182">
        <v>2.46</v>
      </c>
      <c r="L1308" s="180"/>
      <c r="M1308" s="180"/>
      <c r="N1308" s="180"/>
      <c r="O1308" s="180"/>
      <c r="P1308" s="180"/>
      <c r="Q1308" s="180"/>
      <c r="R1308" s="183"/>
      <c r="T1308" s="184"/>
      <c r="U1308" s="180"/>
      <c r="V1308" s="180"/>
      <c r="W1308" s="180"/>
      <c r="X1308" s="180"/>
      <c r="Y1308" s="180"/>
      <c r="Z1308" s="180"/>
      <c r="AA1308" s="185"/>
      <c r="AT1308" s="186" t="s">
        <v>204</v>
      </c>
      <c r="AU1308" s="186" t="s">
        <v>112</v>
      </c>
      <c r="AV1308" s="11" t="s">
        <v>112</v>
      </c>
      <c r="AW1308" s="11" t="s">
        <v>42</v>
      </c>
      <c r="AX1308" s="11" t="s">
        <v>85</v>
      </c>
      <c r="AY1308" s="186" t="s">
        <v>149</v>
      </c>
    </row>
    <row r="1309" spans="2:65" s="12" customFormat="1" ht="22.5" customHeight="1" x14ac:dyDescent="0.3">
      <c r="B1309" s="187"/>
      <c r="C1309" s="188"/>
      <c r="D1309" s="188"/>
      <c r="E1309" s="189" t="s">
        <v>21</v>
      </c>
      <c r="F1309" s="285" t="s">
        <v>211</v>
      </c>
      <c r="G1309" s="286"/>
      <c r="H1309" s="286"/>
      <c r="I1309" s="286"/>
      <c r="J1309" s="188"/>
      <c r="K1309" s="190">
        <v>159.19200000000001</v>
      </c>
      <c r="L1309" s="188"/>
      <c r="M1309" s="188"/>
      <c r="N1309" s="188"/>
      <c r="O1309" s="188"/>
      <c r="P1309" s="188"/>
      <c r="Q1309" s="188"/>
      <c r="R1309" s="191"/>
      <c r="T1309" s="192"/>
      <c r="U1309" s="188"/>
      <c r="V1309" s="188"/>
      <c r="W1309" s="188"/>
      <c r="X1309" s="188"/>
      <c r="Y1309" s="188"/>
      <c r="Z1309" s="188"/>
      <c r="AA1309" s="193"/>
      <c r="AT1309" s="194" t="s">
        <v>204</v>
      </c>
      <c r="AU1309" s="194" t="s">
        <v>112</v>
      </c>
      <c r="AV1309" s="12" t="s">
        <v>197</v>
      </c>
      <c r="AW1309" s="12" t="s">
        <v>42</v>
      </c>
      <c r="AX1309" s="12" t="s">
        <v>23</v>
      </c>
      <c r="AY1309" s="194" t="s">
        <v>149</v>
      </c>
    </row>
    <row r="1310" spans="2:65" s="1" customFormat="1" ht="31.5" customHeight="1" x14ac:dyDescent="0.3">
      <c r="B1310" s="33"/>
      <c r="C1310" s="195" t="s">
        <v>1837</v>
      </c>
      <c r="D1310" s="195" t="s">
        <v>356</v>
      </c>
      <c r="E1310" s="196" t="s">
        <v>1838</v>
      </c>
      <c r="F1310" s="288" t="s">
        <v>1839</v>
      </c>
      <c r="G1310" s="289"/>
      <c r="H1310" s="289"/>
      <c r="I1310" s="289"/>
      <c r="J1310" s="197" t="s">
        <v>274</v>
      </c>
      <c r="K1310" s="198">
        <v>175.11099999999999</v>
      </c>
      <c r="L1310" s="290">
        <v>0</v>
      </c>
      <c r="M1310" s="289"/>
      <c r="N1310" s="291">
        <f>ROUND(L1310*K1310,2)</f>
        <v>0</v>
      </c>
      <c r="O1310" s="254"/>
      <c r="P1310" s="254"/>
      <c r="Q1310" s="254"/>
      <c r="R1310" s="35"/>
      <c r="T1310" s="168" t="s">
        <v>21</v>
      </c>
      <c r="U1310" s="42" t="s">
        <v>50</v>
      </c>
      <c r="V1310" s="34"/>
      <c r="W1310" s="169">
        <f>V1310*K1310</f>
        <v>0</v>
      </c>
      <c r="X1310" s="169">
        <v>1.26E-2</v>
      </c>
      <c r="Y1310" s="169">
        <f>X1310*K1310</f>
        <v>2.2063986</v>
      </c>
      <c r="Z1310" s="169">
        <v>0</v>
      </c>
      <c r="AA1310" s="170">
        <f>Z1310*K1310</f>
        <v>0</v>
      </c>
      <c r="AR1310" s="16" t="s">
        <v>384</v>
      </c>
      <c r="AT1310" s="16" t="s">
        <v>356</v>
      </c>
      <c r="AU1310" s="16" t="s">
        <v>112</v>
      </c>
      <c r="AY1310" s="16" t="s">
        <v>149</v>
      </c>
      <c r="BE1310" s="108">
        <f>IF(U1310="základní",N1310,0)</f>
        <v>0</v>
      </c>
      <c r="BF1310" s="108">
        <f>IF(U1310="snížená",N1310,0)</f>
        <v>0</v>
      </c>
      <c r="BG1310" s="108">
        <f>IF(U1310="zákl. přenesená",N1310,0)</f>
        <v>0</v>
      </c>
      <c r="BH1310" s="108">
        <f>IF(U1310="sníž. přenesená",N1310,0)</f>
        <v>0</v>
      </c>
      <c r="BI1310" s="108">
        <f>IF(U1310="nulová",N1310,0)</f>
        <v>0</v>
      </c>
      <c r="BJ1310" s="16" t="s">
        <v>23</v>
      </c>
      <c r="BK1310" s="108">
        <f>ROUND(L1310*K1310,2)</f>
        <v>0</v>
      </c>
      <c r="BL1310" s="16" t="s">
        <v>294</v>
      </c>
      <c r="BM1310" s="16" t="s">
        <v>1840</v>
      </c>
    </row>
    <row r="1311" spans="2:65" s="1" customFormat="1" ht="31.5" customHeight="1" x14ac:dyDescent="0.3">
      <c r="B1311" s="33"/>
      <c r="C1311" s="164" t="s">
        <v>1841</v>
      </c>
      <c r="D1311" s="164" t="s">
        <v>150</v>
      </c>
      <c r="E1311" s="165" t="s">
        <v>1842</v>
      </c>
      <c r="F1311" s="253" t="s">
        <v>1843</v>
      </c>
      <c r="G1311" s="254"/>
      <c r="H1311" s="254"/>
      <c r="I1311" s="254"/>
      <c r="J1311" s="166" t="s">
        <v>274</v>
      </c>
      <c r="K1311" s="167">
        <v>38.991999999999997</v>
      </c>
      <c r="L1311" s="255">
        <v>0</v>
      </c>
      <c r="M1311" s="254"/>
      <c r="N1311" s="256">
        <f>ROUND(L1311*K1311,2)</f>
        <v>0</v>
      </c>
      <c r="O1311" s="254"/>
      <c r="P1311" s="254"/>
      <c r="Q1311" s="254"/>
      <c r="R1311" s="35"/>
      <c r="T1311" s="168" t="s">
        <v>21</v>
      </c>
      <c r="U1311" s="42" t="s">
        <v>50</v>
      </c>
      <c r="V1311" s="34"/>
      <c r="W1311" s="169">
        <f>V1311*K1311</f>
        <v>0</v>
      </c>
      <c r="X1311" s="169">
        <v>0</v>
      </c>
      <c r="Y1311" s="169">
        <f>X1311*K1311</f>
        <v>0</v>
      </c>
      <c r="Z1311" s="169">
        <v>0</v>
      </c>
      <c r="AA1311" s="170">
        <f>Z1311*K1311</f>
        <v>0</v>
      </c>
      <c r="AR1311" s="16" t="s">
        <v>294</v>
      </c>
      <c r="AT1311" s="16" t="s">
        <v>150</v>
      </c>
      <c r="AU1311" s="16" t="s">
        <v>112</v>
      </c>
      <c r="AY1311" s="16" t="s">
        <v>149</v>
      </c>
      <c r="BE1311" s="108">
        <f>IF(U1311="základní",N1311,0)</f>
        <v>0</v>
      </c>
      <c r="BF1311" s="108">
        <f>IF(U1311="snížená",N1311,0)</f>
        <v>0</v>
      </c>
      <c r="BG1311" s="108">
        <f>IF(U1311="zákl. přenesená",N1311,0)</f>
        <v>0</v>
      </c>
      <c r="BH1311" s="108">
        <f>IF(U1311="sníž. přenesená",N1311,0)</f>
        <v>0</v>
      </c>
      <c r="BI1311" s="108">
        <f>IF(U1311="nulová",N1311,0)</f>
        <v>0</v>
      </c>
      <c r="BJ1311" s="16" t="s">
        <v>23</v>
      </c>
      <c r="BK1311" s="108">
        <f>ROUND(L1311*K1311,2)</f>
        <v>0</v>
      </c>
      <c r="BL1311" s="16" t="s">
        <v>294</v>
      </c>
      <c r="BM1311" s="16" t="s">
        <v>1844</v>
      </c>
    </row>
    <row r="1312" spans="2:65" s="10" customFormat="1" ht="22.5" customHeight="1" x14ac:dyDescent="0.3">
      <c r="B1312" s="171"/>
      <c r="C1312" s="172"/>
      <c r="D1312" s="172"/>
      <c r="E1312" s="173" t="s">
        <v>21</v>
      </c>
      <c r="F1312" s="287" t="s">
        <v>645</v>
      </c>
      <c r="G1312" s="284"/>
      <c r="H1312" s="284"/>
      <c r="I1312" s="284"/>
      <c r="J1312" s="172"/>
      <c r="K1312" s="174" t="s">
        <v>21</v>
      </c>
      <c r="L1312" s="172"/>
      <c r="M1312" s="172"/>
      <c r="N1312" s="172"/>
      <c r="O1312" s="172"/>
      <c r="P1312" s="172"/>
      <c r="Q1312" s="172"/>
      <c r="R1312" s="175"/>
      <c r="T1312" s="176"/>
      <c r="U1312" s="172"/>
      <c r="V1312" s="172"/>
      <c r="W1312" s="172"/>
      <c r="X1312" s="172"/>
      <c r="Y1312" s="172"/>
      <c r="Z1312" s="172"/>
      <c r="AA1312" s="177"/>
      <c r="AT1312" s="178" t="s">
        <v>204</v>
      </c>
      <c r="AU1312" s="178" t="s">
        <v>112</v>
      </c>
      <c r="AV1312" s="10" t="s">
        <v>23</v>
      </c>
      <c r="AW1312" s="10" t="s">
        <v>42</v>
      </c>
      <c r="AX1312" s="10" t="s">
        <v>85</v>
      </c>
      <c r="AY1312" s="178" t="s">
        <v>149</v>
      </c>
    </row>
    <row r="1313" spans="2:51" s="11" customFormat="1" ht="22.5" customHeight="1" x14ac:dyDescent="0.3">
      <c r="B1313" s="179"/>
      <c r="C1313" s="180"/>
      <c r="D1313" s="180"/>
      <c r="E1313" s="181" t="s">
        <v>21</v>
      </c>
      <c r="F1313" s="281" t="s">
        <v>1821</v>
      </c>
      <c r="G1313" s="282"/>
      <c r="H1313" s="282"/>
      <c r="I1313" s="282"/>
      <c r="J1313" s="180"/>
      <c r="K1313" s="182">
        <v>8.6</v>
      </c>
      <c r="L1313" s="180"/>
      <c r="M1313" s="180"/>
      <c r="N1313" s="180"/>
      <c r="O1313" s="180"/>
      <c r="P1313" s="180"/>
      <c r="Q1313" s="180"/>
      <c r="R1313" s="183"/>
      <c r="T1313" s="184"/>
      <c r="U1313" s="180"/>
      <c r="V1313" s="180"/>
      <c r="W1313" s="180"/>
      <c r="X1313" s="180"/>
      <c r="Y1313" s="180"/>
      <c r="Z1313" s="180"/>
      <c r="AA1313" s="185"/>
      <c r="AT1313" s="186" t="s">
        <v>204</v>
      </c>
      <c r="AU1313" s="186" t="s">
        <v>112</v>
      </c>
      <c r="AV1313" s="11" t="s">
        <v>112</v>
      </c>
      <c r="AW1313" s="11" t="s">
        <v>42</v>
      </c>
      <c r="AX1313" s="11" t="s">
        <v>85</v>
      </c>
      <c r="AY1313" s="186" t="s">
        <v>149</v>
      </c>
    </row>
    <row r="1314" spans="2:51" s="10" customFormat="1" ht="22.5" customHeight="1" x14ac:dyDescent="0.3">
      <c r="B1314" s="171"/>
      <c r="C1314" s="172"/>
      <c r="D1314" s="172"/>
      <c r="E1314" s="173" t="s">
        <v>21</v>
      </c>
      <c r="F1314" s="283" t="s">
        <v>649</v>
      </c>
      <c r="G1314" s="284"/>
      <c r="H1314" s="284"/>
      <c r="I1314" s="284"/>
      <c r="J1314" s="172"/>
      <c r="K1314" s="174" t="s">
        <v>21</v>
      </c>
      <c r="L1314" s="172"/>
      <c r="M1314" s="172"/>
      <c r="N1314" s="172"/>
      <c r="O1314" s="172"/>
      <c r="P1314" s="172"/>
      <c r="Q1314" s="172"/>
      <c r="R1314" s="175"/>
      <c r="T1314" s="176"/>
      <c r="U1314" s="172"/>
      <c r="V1314" s="172"/>
      <c r="W1314" s="172"/>
      <c r="X1314" s="172"/>
      <c r="Y1314" s="172"/>
      <c r="Z1314" s="172"/>
      <c r="AA1314" s="177"/>
      <c r="AT1314" s="178" t="s">
        <v>204</v>
      </c>
      <c r="AU1314" s="178" t="s">
        <v>112</v>
      </c>
      <c r="AV1314" s="10" t="s">
        <v>23</v>
      </c>
      <c r="AW1314" s="10" t="s">
        <v>42</v>
      </c>
      <c r="AX1314" s="10" t="s">
        <v>85</v>
      </c>
      <c r="AY1314" s="178" t="s">
        <v>149</v>
      </c>
    </row>
    <row r="1315" spans="2:51" s="11" customFormat="1" ht="22.5" customHeight="1" x14ac:dyDescent="0.3">
      <c r="B1315" s="179"/>
      <c r="C1315" s="180"/>
      <c r="D1315" s="180"/>
      <c r="E1315" s="181" t="s">
        <v>21</v>
      </c>
      <c r="F1315" s="281" t="s">
        <v>1823</v>
      </c>
      <c r="G1315" s="282"/>
      <c r="H1315" s="282"/>
      <c r="I1315" s="282"/>
      <c r="J1315" s="180"/>
      <c r="K1315" s="182">
        <v>8.1</v>
      </c>
      <c r="L1315" s="180"/>
      <c r="M1315" s="180"/>
      <c r="N1315" s="180"/>
      <c r="O1315" s="180"/>
      <c r="P1315" s="180"/>
      <c r="Q1315" s="180"/>
      <c r="R1315" s="183"/>
      <c r="T1315" s="184"/>
      <c r="U1315" s="180"/>
      <c r="V1315" s="180"/>
      <c r="W1315" s="180"/>
      <c r="X1315" s="180"/>
      <c r="Y1315" s="180"/>
      <c r="Z1315" s="180"/>
      <c r="AA1315" s="185"/>
      <c r="AT1315" s="186" t="s">
        <v>204</v>
      </c>
      <c r="AU1315" s="186" t="s">
        <v>112</v>
      </c>
      <c r="AV1315" s="11" t="s">
        <v>112</v>
      </c>
      <c r="AW1315" s="11" t="s">
        <v>42</v>
      </c>
      <c r="AX1315" s="11" t="s">
        <v>85</v>
      </c>
      <c r="AY1315" s="186" t="s">
        <v>149</v>
      </c>
    </row>
    <row r="1316" spans="2:51" s="10" customFormat="1" ht="22.5" customHeight="1" x14ac:dyDescent="0.3">
      <c r="B1316" s="171"/>
      <c r="C1316" s="172"/>
      <c r="D1316" s="172"/>
      <c r="E1316" s="173" t="s">
        <v>21</v>
      </c>
      <c r="F1316" s="283" t="s">
        <v>684</v>
      </c>
      <c r="G1316" s="284"/>
      <c r="H1316" s="284"/>
      <c r="I1316" s="284"/>
      <c r="J1316" s="172"/>
      <c r="K1316" s="174" t="s">
        <v>21</v>
      </c>
      <c r="L1316" s="172"/>
      <c r="M1316" s="172"/>
      <c r="N1316" s="172"/>
      <c r="O1316" s="172"/>
      <c r="P1316" s="172"/>
      <c r="Q1316" s="172"/>
      <c r="R1316" s="175"/>
      <c r="T1316" s="176"/>
      <c r="U1316" s="172"/>
      <c r="V1316" s="172"/>
      <c r="W1316" s="172"/>
      <c r="X1316" s="172"/>
      <c r="Y1316" s="172"/>
      <c r="Z1316" s="172"/>
      <c r="AA1316" s="177"/>
      <c r="AT1316" s="178" t="s">
        <v>204</v>
      </c>
      <c r="AU1316" s="178" t="s">
        <v>112</v>
      </c>
      <c r="AV1316" s="10" t="s">
        <v>23</v>
      </c>
      <c r="AW1316" s="10" t="s">
        <v>42</v>
      </c>
      <c r="AX1316" s="10" t="s">
        <v>85</v>
      </c>
      <c r="AY1316" s="178" t="s">
        <v>149</v>
      </c>
    </row>
    <row r="1317" spans="2:51" s="11" customFormat="1" ht="22.5" customHeight="1" x14ac:dyDescent="0.3">
      <c r="B1317" s="179"/>
      <c r="C1317" s="180"/>
      <c r="D1317" s="180"/>
      <c r="E1317" s="181" t="s">
        <v>21</v>
      </c>
      <c r="F1317" s="281" t="s">
        <v>1826</v>
      </c>
      <c r="G1317" s="282"/>
      <c r="H1317" s="282"/>
      <c r="I1317" s="282"/>
      <c r="J1317" s="180"/>
      <c r="K1317" s="182">
        <v>2.5920000000000001</v>
      </c>
      <c r="L1317" s="180"/>
      <c r="M1317" s="180"/>
      <c r="N1317" s="180"/>
      <c r="O1317" s="180"/>
      <c r="P1317" s="180"/>
      <c r="Q1317" s="180"/>
      <c r="R1317" s="183"/>
      <c r="T1317" s="184"/>
      <c r="U1317" s="180"/>
      <c r="V1317" s="180"/>
      <c r="W1317" s="180"/>
      <c r="X1317" s="180"/>
      <c r="Y1317" s="180"/>
      <c r="Z1317" s="180"/>
      <c r="AA1317" s="185"/>
      <c r="AT1317" s="186" t="s">
        <v>204</v>
      </c>
      <c r="AU1317" s="186" t="s">
        <v>112</v>
      </c>
      <c r="AV1317" s="11" t="s">
        <v>112</v>
      </c>
      <c r="AW1317" s="11" t="s">
        <v>42</v>
      </c>
      <c r="AX1317" s="11" t="s">
        <v>85</v>
      </c>
      <c r="AY1317" s="186" t="s">
        <v>149</v>
      </c>
    </row>
    <row r="1318" spans="2:51" s="10" customFormat="1" ht="22.5" customHeight="1" x14ac:dyDescent="0.3">
      <c r="B1318" s="171"/>
      <c r="C1318" s="172"/>
      <c r="D1318" s="172"/>
      <c r="E1318" s="173" t="s">
        <v>21</v>
      </c>
      <c r="F1318" s="283" t="s">
        <v>664</v>
      </c>
      <c r="G1318" s="284"/>
      <c r="H1318" s="284"/>
      <c r="I1318" s="284"/>
      <c r="J1318" s="172"/>
      <c r="K1318" s="174" t="s">
        <v>21</v>
      </c>
      <c r="L1318" s="172"/>
      <c r="M1318" s="172"/>
      <c r="N1318" s="172"/>
      <c r="O1318" s="172"/>
      <c r="P1318" s="172"/>
      <c r="Q1318" s="172"/>
      <c r="R1318" s="175"/>
      <c r="T1318" s="176"/>
      <c r="U1318" s="172"/>
      <c r="V1318" s="172"/>
      <c r="W1318" s="172"/>
      <c r="X1318" s="172"/>
      <c r="Y1318" s="172"/>
      <c r="Z1318" s="172"/>
      <c r="AA1318" s="177"/>
      <c r="AT1318" s="178" t="s">
        <v>204</v>
      </c>
      <c r="AU1318" s="178" t="s">
        <v>112</v>
      </c>
      <c r="AV1318" s="10" t="s">
        <v>23</v>
      </c>
      <c r="AW1318" s="10" t="s">
        <v>42</v>
      </c>
      <c r="AX1318" s="10" t="s">
        <v>85</v>
      </c>
      <c r="AY1318" s="178" t="s">
        <v>149</v>
      </c>
    </row>
    <row r="1319" spans="2:51" s="11" customFormat="1" ht="22.5" customHeight="1" x14ac:dyDescent="0.3">
      <c r="B1319" s="179"/>
      <c r="C1319" s="180"/>
      <c r="D1319" s="180"/>
      <c r="E1319" s="181" t="s">
        <v>21</v>
      </c>
      <c r="F1319" s="281" t="s">
        <v>1827</v>
      </c>
      <c r="G1319" s="282"/>
      <c r="H1319" s="282"/>
      <c r="I1319" s="282"/>
      <c r="J1319" s="180"/>
      <c r="K1319" s="182">
        <v>1.92</v>
      </c>
      <c r="L1319" s="180"/>
      <c r="M1319" s="180"/>
      <c r="N1319" s="180"/>
      <c r="O1319" s="180"/>
      <c r="P1319" s="180"/>
      <c r="Q1319" s="180"/>
      <c r="R1319" s="183"/>
      <c r="T1319" s="184"/>
      <c r="U1319" s="180"/>
      <c r="V1319" s="180"/>
      <c r="W1319" s="180"/>
      <c r="X1319" s="180"/>
      <c r="Y1319" s="180"/>
      <c r="Z1319" s="180"/>
      <c r="AA1319" s="185"/>
      <c r="AT1319" s="186" t="s">
        <v>204</v>
      </c>
      <c r="AU1319" s="186" t="s">
        <v>112</v>
      </c>
      <c r="AV1319" s="11" t="s">
        <v>112</v>
      </c>
      <c r="AW1319" s="11" t="s">
        <v>42</v>
      </c>
      <c r="AX1319" s="11" t="s">
        <v>85</v>
      </c>
      <c r="AY1319" s="186" t="s">
        <v>149</v>
      </c>
    </row>
    <row r="1320" spans="2:51" s="10" customFormat="1" ht="22.5" customHeight="1" x14ac:dyDescent="0.3">
      <c r="B1320" s="171"/>
      <c r="C1320" s="172"/>
      <c r="D1320" s="172"/>
      <c r="E1320" s="173" t="s">
        <v>21</v>
      </c>
      <c r="F1320" s="283" t="s">
        <v>668</v>
      </c>
      <c r="G1320" s="284"/>
      <c r="H1320" s="284"/>
      <c r="I1320" s="284"/>
      <c r="J1320" s="172"/>
      <c r="K1320" s="174" t="s">
        <v>21</v>
      </c>
      <c r="L1320" s="172"/>
      <c r="M1320" s="172"/>
      <c r="N1320" s="172"/>
      <c r="O1320" s="172"/>
      <c r="P1320" s="172"/>
      <c r="Q1320" s="172"/>
      <c r="R1320" s="175"/>
      <c r="T1320" s="176"/>
      <c r="U1320" s="172"/>
      <c r="V1320" s="172"/>
      <c r="W1320" s="172"/>
      <c r="X1320" s="172"/>
      <c r="Y1320" s="172"/>
      <c r="Z1320" s="172"/>
      <c r="AA1320" s="177"/>
      <c r="AT1320" s="178" t="s">
        <v>204</v>
      </c>
      <c r="AU1320" s="178" t="s">
        <v>112</v>
      </c>
      <c r="AV1320" s="10" t="s">
        <v>23</v>
      </c>
      <c r="AW1320" s="10" t="s">
        <v>42</v>
      </c>
      <c r="AX1320" s="10" t="s">
        <v>85</v>
      </c>
      <c r="AY1320" s="178" t="s">
        <v>149</v>
      </c>
    </row>
    <row r="1321" spans="2:51" s="11" customFormat="1" ht="22.5" customHeight="1" x14ac:dyDescent="0.3">
      <c r="B1321" s="179"/>
      <c r="C1321" s="180"/>
      <c r="D1321" s="180"/>
      <c r="E1321" s="181" t="s">
        <v>21</v>
      </c>
      <c r="F1321" s="281" t="s">
        <v>1830</v>
      </c>
      <c r="G1321" s="282"/>
      <c r="H1321" s="282"/>
      <c r="I1321" s="282"/>
      <c r="J1321" s="180"/>
      <c r="K1321" s="182">
        <v>1.86</v>
      </c>
      <c r="L1321" s="180"/>
      <c r="M1321" s="180"/>
      <c r="N1321" s="180"/>
      <c r="O1321" s="180"/>
      <c r="P1321" s="180"/>
      <c r="Q1321" s="180"/>
      <c r="R1321" s="183"/>
      <c r="T1321" s="184"/>
      <c r="U1321" s="180"/>
      <c r="V1321" s="180"/>
      <c r="W1321" s="180"/>
      <c r="X1321" s="180"/>
      <c r="Y1321" s="180"/>
      <c r="Z1321" s="180"/>
      <c r="AA1321" s="185"/>
      <c r="AT1321" s="186" t="s">
        <v>204</v>
      </c>
      <c r="AU1321" s="186" t="s">
        <v>112</v>
      </c>
      <c r="AV1321" s="11" t="s">
        <v>112</v>
      </c>
      <c r="AW1321" s="11" t="s">
        <v>42</v>
      </c>
      <c r="AX1321" s="11" t="s">
        <v>85</v>
      </c>
      <c r="AY1321" s="186" t="s">
        <v>149</v>
      </c>
    </row>
    <row r="1322" spans="2:51" s="10" customFormat="1" ht="22.5" customHeight="1" x14ac:dyDescent="0.3">
      <c r="B1322" s="171"/>
      <c r="C1322" s="172"/>
      <c r="D1322" s="172"/>
      <c r="E1322" s="173" t="s">
        <v>21</v>
      </c>
      <c r="F1322" s="283" t="s">
        <v>710</v>
      </c>
      <c r="G1322" s="284"/>
      <c r="H1322" s="284"/>
      <c r="I1322" s="284"/>
      <c r="J1322" s="172"/>
      <c r="K1322" s="174" t="s">
        <v>21</v>
      </c>
      <c r="L1322" s="172"/>
      <c r="M1322" s="172"/>
      <c r="N1322" s="172"/>
      <c r="O1322" s="172"/>
      <c r="P1322" s="172"/>
      <c r="Q1322" s="172"/>
      <c r="R1322" s="175"/>
      <c r="T1322" s="176"/>
      <c r="U1322" s="172"/>
      <c r="V1322" s="172"/>
      <c r="W1322" s="172"/>
      <c r="X1322" s="172"/>
      <c r="Y1322" s="172"/>
      <c r="Z1322" s="172"/>
      <c r="AA1322" s="177"/>
      <c r="AT1322" s="178" t="s">
        <v>204</v>
      </c>
      <c r="AU1322" s="178" t="s">
        <v>112</v>
      </c>
      <c r="AV1322" s="10" t="s">
        <v>23</v>
      </c>
      <c r="AW1322" s="10" t="s">
        <v>42</v>
      </c>
      <c r="AX1322" s="10" t="s">
        <v>85</v>
      </c>
      <c r="AY1322" s="178" t="s">
        <v>149</v>
      </c>
    </row>
    <row r="1323" spans="2:51" s="11" customFormat="1" ht="22.5" customHeight="1" x14ac:dyDescent="0.3">
      <c r="B1323" s="179"/>
      <c r="C1323" s="180"/>
      <c r="D1323" s="180"/>
      <c r="E1323" s="181" t="s">
        <v>21</v>
      </c>
      <c r="F1323" s="281" t="s">
        <v>1831</v>
      </c>
      <c r="G1323" s="282"/>
      <c r="H1323" s="282"/>
      <c r="I1323" s="282"/>
      <c r="J1323" s="180"/>
      <c r="K1323" s="182">
        <v>1.74</v>
      </c>
      <c r="L1323" s="180"/>
      <c r="M1323" s="180"/>
      <c r="N1323" s="180"/>
      <c r="O1323" s="180"/>
      <c r="P1323" s="180"/>
      <c r="Q1323" s="180"/>
      <c r="R1323" s="183"/>
      <c r="T1323" s="184"/>
      <c r="U1323" s="180"/>
      <c r="V1323" s="180"/>
      <c r="W1323" s="180"/>
      <c r="X1323" s="180"/>
      <c r="Y1323" s="180"/>
      <c r="Z1323" s="180"/>
      <c r="AA1323" s="185"/>
      <c r="AT1323" s="186" t="s">
        <v>204</v>
      </c>
      <c r="AU1323" s="186" t="s">
        <v>112</v>
      </c>
      <c r="AV1323" s="11" t="s">
        <v>112</v>
      </c>
      <c r="AW1323" s="11" t="s">
        <v>42</v>
      </c>
      <c r="AX1323" s="11" t="s">
        <v>85</v>
      </c>
      <c r="AY1323" s="186" t="s">
        <v>149</v>
      </c>
    </row>
    <row r="1324" spans="2:51" s="10" customFormat="1" ht="22.5" customHeight="1" x14ac:dyDescent="0.3">
      <c r="B1324" s="171"/>
      <c r="C1324" s="172"/>
      <c r="D1324" s="172"/>
      <c r="E1324" s="173" t="s">
        <v>21</v>
      </c>
      <c r="F1324" s="283" t="s">
        <v>772</v>
      </c>
      <c r="G1324" s="284"/>
      <c r="H1324" s="284"/>
      <c r="I1324" s="284"/>
      <c r="J1324" s="172"/>
      <c r="K1324" s="174" t="s">
        <v>21</v>
      </c>
      <c r="L1324" s="172"/>
      <c r="M1324" s="172"/>
      <c r="N1324" s="172"/>
      <c r="O1324" s="172"/>
      <c r="P1324" s="172"/>
      <c r="Q1324" s="172"/>
      <c r="R1324" s="175"/>
      <c r="T1324" s="176"/>
      <c r="U1324" s="172"/>
      <c r="V1324" s="172"/>
      <c r="W1324" s="172"/>
      <c r="X1324" s="172"/>
      <c r="Y1324" s="172"/>
      <c r="Z1324" s="172"/>
      <c r="AA1324" s="177"/>
      <c r="AT1324" s="178" t="s">
        <v>204</v>
      </c>
      <c r="AU1324" s="178" t="s">
        <v>112</v>
      </c>
      <c r="AV1324" s="10" t="s">
        <v>23</v>
      </c>
      <c r="AW1324" s="10" t="s">
        <v>42</v>
      </c>
      <c r="AX1324" s="10" t="s">
        <v>85</v>
      </c>
      <c r="AY1324" s="178" t="s">
        <v>149</v>
      </c>
    </row>
    <row r="1325" spans="2:51" s="11" customFormat="1" ht="22.5" customHeight="1" x14ac:dyDescent="0.3">
      <c r="B1325" s="179"/>
      <c r="C1325" s="180"/>
      <c r="D1325" s="180"/>
      <c r="E1325" s="181" t="s">
        <v>21</v>
      </c>
      <c r="F1325" s="281" t="s">
        <v>1833</v>
      </c>
      <c r="G1325" s="282"/>
      <c r="H1325" s="282"/>
      <c r="I1325" s="282"/>
      <c r="J1325" s="180"/>
      <c r="K1325" s="182">
        <v>9.8000000000000007</v>
      </c>
      <c r="L1325" s="180"/>
      <c r="M1325" s="180"/>
      <c r="N1325" s="180"/>
      <c r="O1325" s="180"/>
      <c r="P1325" s="180"/>
      <c r="Q1325" s="180"/>
      <c r="R1325" s="183"/>
      <c r="T1325" s="184"/>
      <c r="U1325" s="180"/>
      <c r="V1325" s="180"/>
      <c r="W1325" s="180"/>
      <c r="X1325" s="180"/>
      <c r="Y1325" s="180"/>
      <c r="Z1325" s="180"/>
      <c r="AA1325" s="185"/>
      <c r="AT1325" s="186" t="s">
        <v>204</v>
      </c>
      <c r="AU1325" s="186" t="s">
        <v>112</v>
      </c>
      <c r="AV1325" s="11" t="s">
        <v>112</v>
      </c>
      <c r="AW1325" s="11" t="s">
        <v>42</v>
      </c>
      <c r="AX1325" s="11" t="s">
        <v>85</v>
      </c>
      <c r="AY1325" s="186" t="s">
        <v>149</v>
      </c>
    </row>
    <row r="1326" spans="2:51" s="10" customFormat="1" ht="22.5" customHeight="1" x14ac:dyDescent="0.3">
      <c r="B1326" s="171"/>
      <c r="C1326" s="172"/>
      <c r="D1326" s="172"/>
      <c r="E1326" s="173" t="s">
        <v>21</v>
      </c>
      <c r="F1326" s="283" t="s">
        <v>698</v>
      </c>
      <c r="G1326" s="284"/>
      <c r="H1326" s="284"/>
      <c r="I1326" s="284"/>
      <c r="J1326" s="172"/>
      <c r="K1326" s="174" t="s">
        <v>21</v>
      </c>
      <c r="L1326" s="172"/>
      <c r="M1326" s="172"/>
      <c r="N1326" s="172"/>
      <c r="O1326" s="172"/>
      <c r="P1326" s="172"/>
      <c r="Q1326" s="172"/>
      <c r="R1326" s="175"/>
      <c r="T1326" s="176"/>
      <c r="U1326" s="172"/>
      <c r="V1326" s="172"/>
      <c r="W1326" s="172"/>
      <c r="X1326" s="172"/>
      <c r="Y1326" s="172"/>
      <c r="Z1326" s="172"/>
      <c r="AA1326" s="177"/>
      <c r="AT1326" s="178" t="s">
        <v>204</v>
      </c>
      <c r="AU1326" s="178" t="s">
        <v>112</v>
      </c>
      <c r="AV1326" s="10" t="s">
        <v>23</v>
      </c>
      <c r="AW1326" s="10" t="s">
        <v>42</v>
      </c>
      <c r="AX1326" s="10" t="s">
        <v>85</v>
      </c>
      <c r="AY1326" s="178" t="s">
        <v>149</v>
      </c>
    </row>
    <row r="1327" spans="2:51" s="11" customFormat="1" ht="22.5" customHeight="1" x14ac:dyDescent="0.3">
      <c r="B1327" s="179"/>
      <c r="C1327" s="180"/>
      <c r="D1327" s="180"/>
      <c r="E1327" s="181" t="s">
        <v>21</v>
      </c>
      <c r="F1327" s="281" t="s">
        <v>1827</v>
      </c>
      <c r="G1327" s="282"/>
      <c r="H1327" s="282"/>
      <c r="I1327" s="282"/>
      <c r="J1327" s="180"/>
      <c r="K1327" s="182">
        <v>1.92</v>
      </c>
      <c r="L1327" s="180"/>
      <c r="M1327" s="180"/>
      <c r="N1327" s="180"/>
      <c r="O1327" s="180"/>
      <c r="P1327" s="180"/>
      <c r="Q1327" s="180"/>
      <c r="R1327" s="183"/>
      <c r="T1327" s="184"/>
      <c r="U1327" s="180"/>
      <c r="V1327" s="180"/>
      <c r="W1327" s="180"/>
      <c r="X1327" s="180"/>
      <c r="Y1327" s="180"/>
      <c r="Z1327" s="180"/>
      <c r="AA1327" s="185"/>
      <c r="AT1327" s="186" t="s">
        <v>204</v>
      </c>
      <c r="AU1327" s="186" t="s">
        <v>112</v>
      </c>
      <c r="AV1327" s="11" t="s">
        <v>112</v>
      </c>
      <c r="AW1327" s="11" t="s">
        <v>42</v>
      </c>
      <c r="AX1327" s="11" t="s">
        <v>85</v>
      </c>
      <c r="AY1327" s="186" t="s">
        <v>149</v>
      </c>
    </row>
    <row r="1328" spans="2:51" s="10" customFormat="1" ht="22.5" customHeight="1" x14ac:dyDescent="0.3">
      <c r="B1328" s="171"/>
      <c r="C1328" s="172"/>
      <c r="D1328" s="172"/>
      <c r="E1328" s="173" t="s">
        <v>21</v>
      </c>
      <c r="F1328" s="283" t="s">
        <v>692</v>
      </c>
      <c r="G1328" s="284"/>
      <c r="H1328" s="284"/>
      <c r="I1328" s="284"/>
      <c r="J1328" s="172"/>
      <c r="K1328" s="174" t="s">
        <v>21</v>
      </c>
      <c r="L1328" s="172"/>
      <c r="M1328" s="172"/>
      <c r="N1328" s="172"/>
      <c r="O1328" s="172"/>
      <c r="P1328" s="172"/>
      <c r="Q1328" s="172"/>
      <c r="R1328" s="175"/>
      <c r="T1328" s="176"/>
      <c r="U1328" s="172"/>
      <c r="V1328" s="172"/>
      <c r="W1328" s="172"/>
      <c r="X1328" s="172"/>
      <c r="Y1328" s="172"/>
      <c r="Z1328" s="172"/>
      <c r="AA1328" s="177"/>
      <c r="AT1328" s="178" t="s">
        <v>204</v>
      </c>
      <c r="AU1328" s="178" t="s">
        <v>112</v>
      </c>
      <c r="AV1328" s="10" t="s">
        <v>23</v>
      </c>
      <c r="AW1328" s="10" t="s">
        <v>42</v>
      </c>
      <c r="AX1328" s="10" t="s">
        <v>85</v>
      </c>
      <c r="AY1328" s="178" t="s">
        <v>149</v>
      </c>
    </row>
    <row r="1329" spans="2:65" s="11" customFormat="1" ht="22.5" customHeight="1" x14ac:dyDescent="0.3">
      <c r="B1329" s="179"/>
      <c r="C1329" s="180"/>
      <c r="D1329" s="180"/>
      <c r="E1329" s="181" t="s">
        <v>21</v>
      </c>
      <c r="F1329" s="281" t="s">
        <v>1836</v>
      </c>
      <c r="G1329" s="282"/>
      <c r="H1329" s="282"/>
      <c r="I1329" s="282"/>
      <c r="J1329" s="180"/>
      <c r="K1329" s="182">
        <v>2.46</v>
      </c>
      <c r="L1329" s="180"/>
      <c r="M1329" s="180"/>
      <c r="N1329" s="180"/>
      <c r="O1329" s="180"/>
      <c r="P1329" s="180"/>
      <c r="Q1329" s="180"/>
      <c r="R1329" s="183"/>
      <c r="T1329" s="184"/>
      <c r="U1329" s="180"/>
      <c r="V1329" s="180"/>
      <c r="W1329" s="180"/>
      <c r="X1329" s="180"/>
      <c r="Y1329" s="180"/>
      <c r="Z1329" s="180"/>
      <c r="AA1329" s="185"/>
      <c r="AT1329" s="186" t="s">
        <v>204</v>
      </c>
      <c r="AU1329" s="186" t="s">
        <v>112</v>
      </c>
      <c r="AV1329" s="11" t="s">
        <v>112</v>
      </c>
      <c r="AW1329" s="11" t="s">
        <v>42</v>
      </c>
      <c r="AX1329" s="11" t="s">
        <v>85</v>
      </c>
      <c r="AY1329" s="186" t="s">
        <v>149</v>
      </c>
    </row>
    <row r="1330" spans="2:65" s="12" customFormat="1" ht="22.5" customHeight="1" x14ac:dyDescent="0.3">
      <c r="B1330" s="187"/>
      <c r="C1330" s="188"/>
      <c r="D1330" s="188"/>
      <c r="E1330" s="189" t="s">
        <v>21</v>
      </c>
      <c r="F1330" s="285" t="s">
        <v>211</v>
      </c>
      <c r="G1330" s="286"/>
      <c r="H1330" s="286"/>
      <c r="I1330" s="286"/>
      <c r="J1330" s="188"/>
      <c r="K1330" s="190">
        <v>38.991999999999997</v>
      </c>
      <c r="L1330" s="188"/>
      <c r="M1330" s="188"/>
      <c r="N1330" s="188"/>
      <c r="O1330" s="188"/>
      <c r="P1330" s="188"/>
      <c r="Q1330" s="188"/>
      <c r="R1330" s="191"/>
      <c r="T1330" s="192"/>
      <c r="U1330" s="188"/>
      <c r="V1330" s="188"/>
      <c r="W1330" s="188"/>
      <c r="X1330" s="188"/>
      <c r="Y1330" s="188"/>
      <c r="Z1330" s="188"/>
      <c r="AA1330" s="193"/>
      <c r="AT1330" s="194" t="s">
        <v>204</v>
      </c>
      <c r="AU1330" s="194" t="s">
        <v>112</v>
      </c>
      <c r="AV1330" s="12" t="s">
        <v>197</v>
      </c>
      <c r="AW1330" s="12" t="s">
        <v>42</v>
      </c>
      <c r="AX1330" s="12" t="s">
        <v>23</v>
      </c>
      <c r="AY1330" s="194" t="s">
        <v>149</v>
      </c>
    </row>
    <row r="1331" spans="2:65" s="1" customFormat="1" ht="31.5" customHeight="1" x14ac:dyDescent="0.3">
      <c r="B1331" s="33"/>
      <c r="C1331" s="164" t="s">
        <v>1845</v>
      </c>
      <c r="D1331" s="164" t="s">
        <v>150</v>
      </c>
      <c r="E1331" s="165" t="s">
        <v>1846</v>
      </c>
      <c r="F1331" s="253" t="s">
        <v>1847</v>
      </c>
      <c r="G1331" s="254"/>
      <c r="H1331" s="254"/>
      <c r="I1331" s="254"/>
      <c r="J1331" s="166" t="s">
        <v>1173</v>
      </c>
      <c r="K1331" s="199">
        <v>0</v>
      </c>
      <c r="L1331" s="255">
        <v>0</v>
      </c>
      <c r="M1331" s="254"/>
      <c r="N1331" s="256">
        <f>ROUND(L1331*K1331,2)</f>
        <v>0</v>
      </c>
      <c r="O1331" s="254"/>
      <c r="P1331" s="254"/>
      <c r="Q1331" s="254"/>
      <c r="R1331" s="35"/>
      <c r="T1331" s="168" t="s">
        <v>21</v>
      </c>
      <c r="U1331" s="42" t="s">
        <v>50</v>
      </c>
      <c r="V1331" s="34"/>
      <c r="W1331" s="169">
        <f>V1331*K1331</f>
        <v>0</v>
      </c>
      <c r="X1331" s="169">
        <v>0</v>
      </c>
      <c r="Y1331" s="169">
        <f>X1331*K1331</f>
        <v>0</v>
      </c>
      <c r="Z1331" s="169">
        <v>0</v>
      </c>
      <c r="AA1331" s="170">
        <f>Z1331*K1331</f>
        <v>0</v>
      </c>
      <c r="AR1331" s="16" t="s">
        <v>294</v>
      </c>
      <c r="AT1331" s="16" t="s">
        <v>150</v>
      </c>
      <c r="AU1331" s="16" t="s">
        <v>112</v>
      </c>
      <c r="AY1331" s="16" t="s">
        <v>149</v>
      </c>
      <c r="BE1331" s="108">
        <f>IF(U1331="základní",N1331,0)</f>
        <v>0</v>
      </c>
      <c r="BF1331" s="108">
        <f>IF(U1331="snížená",N1331,0)</f>
        <v>0</v>
      </c>
      <c r="BG1331" s="108">
        <f>IF(U1331="zákl. přenesená",N1331,0)</f>
        <v>0</v>
      </c>
      <c r="BH1331" s="108">
        <f>IF(U1331="sníž. přenesená",N1331,0)</f>
        <v>0</v>
      </c>
      <c r="BI1331" s="108">
        <f>IF(U1331="nulová",N1331,0)</f>
        <v>0</v>
      </c>
      <c r="BJ1331" s="16" t="s">
        <v>23</v>
      </c>
      <c r="BK1331" s="108">
        <f>ROUND(L1331*K1331,2)</f>
        <v>0</v>
      </c>
      <c r="BL1331" s="16" t="s">
        <v>294</v>
      </c>
      <c r="BM1331" s="16" t="s">
        <v>1848</v>
      </c>
    </row>
    <row r="1332" spans="2:65" s="9" customFormat="1" ht="29.85" customHeight="1" x14ac:dyDescent="0.35">
      <c r="B1332" s="153"/>
      <c r="C1332" s="154"/>
      <c r="D1332" s="163" t="s">
        <v>190</v>
      </c>
      <c r="E1332" s="163"/>
      <c r="F1332" s="163"/>
      <c r="G1332" s="163"/>
      <c r="H1332" s="163"/>
      <c r="I1332" s="163"/>
      <c r="J1332" s="163"/>
      <c r="K1332" s="163"/>
      <c r="L1332" s="163"/>
      <c r="M1332" s="163"/>
      <c r="N1332" s="263">
        <f>BK1332</f>
        <v>0</v>
      </c>
      <c r="O1332" s="264"/>
      <c r="P1332" s="264"/>
      <c r="Q1332" s="264"/>
      <c r="R1332" s="156"/>
      <c r="T1332" s="157"/>
      <c r="U1332" s="154"/>
      <c r="V1332" s="154"/>
      <c r="W1332" s="158">
        <f>SUM(W1333:W1338)</f>
        <v>0</v>
      </c>
      <c r="X1332" s="154"/>
      <c r="Y1332" s="158">
        <f>SUM(Y1333:Y1338)</f>
        <v>2.7955200000000003E-2</v>
      </c>
      <c r="Z1332" s="154"/>
      <c r="AA1332" s="159">
        <f>SUM(AA1333:AA1338)</f>
        <v>0</v>
      </c>
      <c r="AR1332" s="160" t="s">
        <v>112</v>
      </c>
      <c r="AT1332" s="161" t="s">
        <v>84</v>
      </c>
      <c r="AU1332" s="161" t="s">
        <v>23</v>
      </c>
      <c r="AY1332" s="160" t="s">
        <v>149</v>
      </c>
      <c r="BK1332" s="162">
        <f>SUM(BK1333:BK1338)</f>
        <v>0</v>
      </c>
    </row>
    <row r="1333" spans="2:65" s="1" customFormat="1" ht="31.5" customHeight="1" x14ac:dyDescent="0.3">
      <c r="B1333" s="33"/>
      <c r="C1333" s="164" t="s">
        <v>1849</v>
      </c>
      <c r="D1333" s="164" t="s">
        <v>150</v>
      </c>
      <c r="E1333" s="165" t="s">
        <v>1850</v>
      </c>
      <c r="F1333" s="253" t="s">
        <v>1851</v>
      </c>
      <c r="G1333" s="254"/>
      <c r="H1333" s="254"/>
      <c r="I1333" s="254"/>
      <c r="J1333" s="166" t="s">
        <v>274</v>
      </c>
      <c r="K1333" s="167">
        <v>116.48</v>
      </c>
      <c r="L1333" s="255">
        <v>0</v>
      </c>
      <c r="M1333" s="254"/>
      <c r="N1333" s="256">
        <f>ROUND(L1333*K1333,2)</f>
        <v>0</v>
      </c>
      <c r="O1333" s="254"/>
      <c r="P1333" s="254"/>
      <c r="Q1333" s="254"/>
      <c r="R1333" s="35"/>
      <c r="T1333" s="168" t="s">
        <v>21</v>
      </c>
      <c r="U1333" s="42" t="s">
        <v>50</v>
      </c>
      <c r="V1333" s="34"/>
      <c r="W1333" s="169">
        <f>V1333*K1333</f>
        <v>0</v>
      </c>
      <c r="X1333" s="169">
        <v>2.4000000000000001E-4</v>
      </c>
      <c r="Y1333" s="169">
        <f>X1333*K1333</f>
        <v>2.7955200000000003E-2</v>
      </c>
      <c r="Z1333" s="169">
        <v>0</v>
      </c>
      <c r="AA1333" s="170">
        <f>Z1333*K1333</f>
        <v>0</v>
      </c>
      <c r="AR1333" s="16" t="s">
        <v>294</v>
      </c>
      <c r="AT1333" s="16" t="s">
        <v>150</v>
      </c>
      <c r="AU1333" s="16" t="s">
        <v>112</v>
      </c>
      <c r="AY1333" s="16" t="s">
        <v>149</v>
      </c>
      <c r="BE1333" s="108">
        <f>IF(U1333="základní",N1333,0)</f>
        <v>0</v>
      </c>
      <c r="BF1333" s="108">
        <f>IF(U1333="snížená",N1333,0)</f>
        <v>0</v>
      </c>
      <c r="BG1333" s="108">
        <f>IF(U1333="zákl. přenesená",N1333,0)</f>
        <v>0</v>
      </c>
      <c r="BH1333" s="108">
        <f>IF(U1333="sníž. přenesená",N1333,0)</f>
        <v>0</v>
      </c>
      <c r="BI1333" s="108">
        <f>IF(U1333="nulová",N1333,0)</f>
        <v>0</v>
      </c>
      <c r="BJ1333" s="16" t="s">
        <v>23</v>
      </c>
      <c r="BK1333" s="108">
        <f>ROUND(L1333*K1333,2)</f>
        <v>0</v>
      </c>
      <c r="BL1333" s="16" t="s">
        <v>294</v>
      </c>
      <c r="BM1333" s="16" t="s">
        <v>1852</v>
      </c>
    </row>
    <row r="1334" spans="2:65" s="10" customFormat="1" ht="22.5" customHeight="1" x14ac:dyDescent="0.3">
      <c r="B1334" s="171"/>
      <c r="C1334" s="172"/>
      <c r="D1334" s="172"/>
      <c r="E1334" s="173" t="s">
        <v>21</v>
      </c>
      <c r="F1334" s="287" t="s">
        <v>1853</v>
      </c>
      <c r="G1334" s="284"/>
      <c r="H1334" s="284"/>
      <c r="I1334" s="284"/>
      <c r="J1334" s="172"/>
      <c r="K1334" s="174" t="s">
        <v>21</v>
      </c>
      <c r="L1334" s="172"/>
      <c r="M1334" s="172"/>
      <c r="N1334" s="172"/>
      <c r="O1334" s="172"/>
      <c r="P1334" s="172"/>
      <c r="Q1334" s="172"/>
      <c r="R1334" s="175"/>
      <c r="T1334" s="176"/>
      <c r="U1334" s="172"/>
      <c r="V1334" s="172"/>
      <c r="W1334" s="172"/>
      <c r="X1334" s="172"/>
      <c r="Y1334" s="172"/>
      <c r="Z1334" s="172"/>
      <c r="AA1334" s="177"/>
      <c r="AT1334" s="178" t="s">
        <v>204</v>
      </c>
      <c r="AU1334" s="178" t="s">
        <v>112</v>
      </c>
      <c r="AV1334" s="10" t="s">
        <v>23</v>
      </c>
      <c r="AW1334" s="10" t="s">
        <v>42</v>
      </c>
      <c r="AX1334" s="10" t="s">
        <v>85</v>
      </c>
      <c r="AY1334" s="178" t="s">
        <v>149</v>
      </c>
    </row>
    <row r="1335" spans="2:65" s="11" customFormat="1" ht="22.5" customHeight="1" x14ac:dyDescent="0.3">
      <c r="B1335" s="179"/>
      <c r="C1335" s="180"/>
      <c r="D1335" s="180"/>
      <c r="E1335" s="181" t="s">
        <v>21</v>
      </c>
      <c r="F1335" s="281" t="s">
        <v>577</v>
      </c>
      <c r="G1335" s="282"/>
      <c r="H1335" s="282"/>
      <c r="I1335" s="282"/>
      <c r="J1335" s="180"/>
      <c r="K1335" s="182">
        <v>65</v>
      </c>
      <c r="L1335" s="180"/>
      <c r="M1335" s="180"/>
      <c r="N1335" s="180"/>
      <c r="O1335" s="180"/>
      <c r="P1335" s="180"/>
      <c r="Q1335" s="180"/>
      <c r="R1335" s="183"/>
      <c r="T1335" s="184"/>
      <c r="U1335" s="180"/>
      <c r="V1335" s="180"/>
      <c r="W1335" s="180"/>
      <c r="X1335" s="180"/>
      <c r="Y1335" s="180"/>
      <c r="Z1335" s="180"/>
      <c r="AA1335" s="185"/>
      <c r="AT1335" s="186" t="s">
        <v>204</v>
      </c>
      <c r="AU1335" s="186" t="s">
        <v>112</v>
      </c>
      <c r="AV1335" s="11" t="s">
        <v>112</v>
      </c>
      <c r="AW1335" s="11" t="s">
        <v>42</v>
      </c>
      <c r="AX1335" s="11" t="s">
        <v>85</v>
      </c>
      <c r="AY1335" s="186" t="s">
        <v>149</v>
      </c>
    </row>
    <row r="1336" spans="2:65" s="10" customFormat="1" ht="22.5" customHeight="1" x14ac:dyDescent="0.3">
      <c r="B1336" s="171"/>
      <c r="C1336" s="172"/>
      <c r="D1336" s="172"/>
      <c r="E1336" s="173" t="s">
        <v>21</v>
      </c>
      <c r="F1336" s="283" t="s">
        <v>1854</v>
      </c>
      <c r="G1336" s="284"/>
      <c r="H1336" s="284"/>
      <c r="I1336" s="284"/>
      <c r="J1336" s="172"/>
      <c r="K1336" s="174" t="s">
        <v>21</v>
      </c>
      <c r="L1336" s="172"/>
      <c r="M1336" s="172"/>
      <c r="N1336" s="172"/>
      <c r="O1336" s="172"/>
      <c r="P1336" s="172"/>
      <c r="Q1336" s="172"/>
      <c r="R1336" s="175"/>
      <c r="T1336" s="176"/>
      <c r="U1336" s="172"/>
      <c r="V1336" s="172"/>
      <c r="W1336" s="172"/>
      <c r="X1336" s="172"/>
      <c r="Y1336" s="172"/>
      <c r="Z1336" s="172"/>
      <c r="AA1336" s="177"/>
      <c r="AT1336" s="178" t="s">
        <v>204</v>
      </c>
      <c r="AU1336" s="178" t="s">
        <v>112</v>
      </c>
      <c r="AV1336" s="10" t="s">
        <v>23</v>
      </c>
      <c r="AW1336" s="10" t="s">
        <v>42</v>
      </c>
      <c r="AX1336" s="10" t="s">
        <v>85</v>
      </c>
      <c r="AY1336" s="178" t="s">
        <v>149</v>
      </c>
    </row>
    <row r="1337" spans="2:65" s="11" customFormat="1" ht="22.5" customHeight="1" x14ac:dyDescent="0.3">
      <c r="B1337" s="179"/>
      <c r="C1337" s="180"/>
      <c r="D1337" s="180"/>
      <c r="E1337" s="181" t="s">
        <v>21</v>
      </c>
      <c r="F1337" s="281" t="s">
        <v>1855</v>
      </c>
      <c r="G1337" s="282"/>
      <c r="H1337" s="282"/>
      <c r="I1337" s="282"/>
      <c r="J1337" s="180"/>
      <c r="K1337" s="182">
        <v>51.48</v>
      </c>
      <c r="L1337" s="180"/>
      <c r="M1337" s="180"/>
      <c r="N1337" s="180"/>
      <c r="O1337" s="180"/>
      <c r="P1337" s="180"/>
      <c r="Q1337" s="180"/>
      <c r="R1337" s="183"/>
      <c r="T1337" s="184"/>
      <c r="U1337" s="180"/>
      <c r="V1337" s="180"/>
      <c r="W1337" s="180"/>
      <c r="X1337" s="180"/>
      <c r="Y1337" s="180"/>
      <c r="Z1337" s="180"/>
      <c r="AA1337" s="185"/>
      <c r="AT1337" s="186" t="s">
        <v>204</v>
      </c>
      <c r="AU1337" s="186" t="s">
        <v>112</v>
      </c>
      <c r="AV1337" s="11" t="s">
        <v>112</v>
      </c>
      <c r="AW1337" s="11" t="s">
        <v>42</v>
      </c>
      <c r="AX1337" s="11" t="s">
        <v>85</v>
      </c>
      <c r="AY1337" s="186" t="s">
        <v>149</v>
      </c>
    </row>
    <row r="1338" spans="2:65" s="12" customFormat="1" ht="22.5" customHeight="1" x14ac:dyDescent="0.3">
      <c r="B1338" s="187"/>
      <c r="C1338" s="188"/>
      <c r="D1338" s="188"/>
      <c r="E1338" s="189" t="s">
        <v>21</v>
      </c>
      <c r="F1338" s="285" t="s">
        <v>211</v>
      </c>
      <c r="G1338" s="286"/>
      <c r="H1338" s="286"/>
      <c r="I1338" s="286"/>
      <c r="J1338" s="188"/>
      <c r="K1338" s="190">
        <v>116.48</v>
      </c>
      <c r="L1338" s="188"/>
      <c r="M1338" s="188"/>
      <c r="N1338" s="188"/>
      <c r="O1338" s="188"/>
      <c r="P1338" s="188"/>
      <c r="Q1338" s="188"/>
      <c r="R1338" s="191"/>
      <c r="T1338" s="192"/>
      <c r="U1338" s="188"/>
      <c r="V1338" s="188"/>
      <c r="W1338" s="188"/>
      <c r="X1338" s="188"/>
      <c r="Y1338" s="188"/>
      <c r="Z1338" s="188"/>
      <c r="AA1338" s="193"/>
      <c r="AT1338" s="194" t="s">
        <v>204</v>
      </c>
      <c r="AU1338" s="194" t="s">
        <v>112</v>
      </c>
      <c r="AV1338" s="12" t="s">
        <v>197</v>
      </c>
      <c r="AW1338" s="12" t="s">
        <v>42</v>
      </c>
      <c r="AX1338" s="12" t="s">
        <v>23</v>
      </c>
      <c r="AY1338" s="194" t="s">
        <v>149</v>
      </c>
    </row>
    <row r="1339" spans="2:65" s="9" customFormat="1" ht="29.85" customHeight="1" x14ac:dyDescent="0.35">
      <c r="B1339" s="153"/>
      <c r="C1339" s="154"/>
      <c r="D1339" s="163" t="s">
        <v>191</v>
      </c>
      <c r="E1339" s="163"/>
      <c r="F1339" s="163"/>
      <c r="G1339" s="163"/>
      <c r="H1339" s="163"/>
      <c r="I1339" s="163"/>
      <c r="J1339" s="163"/>
      <c r="K1339" s="163"/>
      <c r="L1339" s="163"/>
      <c r="M1339" s="163"/>
      <c r="N1339" s="261">
        <f>BK1339</f>
        <v>0</v>
      </c>
      <c r="O1339" s="262"/>
      <c r="P1339" s="262"/>
      <c r="Q1339" s="262"/>
      <c r="R1339" s="156"/>
      <c r="T1339" s="157"/>
      <c r="U1339" s="154"/>
      <c r="V1339" s="154"/>
      <c r="W1339" s="158">
        <f>SUM(W1340:W1345)</f>
        <v>0</v>
      </c>
      <c r="X1339" s="154"/>
      <c r="Y1339" s="158">
        <f>SUM(Y1340:Y1345)</f>
        <v>0.45457551000000002</v>
      </c>
      <c r="Z1339" s="154"/>
      <c r="AA1339" s="159">
        <f>SUM(AA1340:AA1345)</f>
        <v>0</v>
      </c>
      <c r="AR1339" s="160" t="s">
        <v>112</v>
      </c>
      <c r="AT1339" s="161" t="s">
        <v>84</v>
      </c>
      <c r="AU1339" s="161" t="s">
        <v>23</v>
      </c>
      <c r="AY1339" s="160" t="s">
        <v>149</v>
      </c>
      <c r="BK1339" s="162">
        <f>SUM(BK1340:BK1345)</f>
        <v>0</v>
      </c>
    </row>
    <row r="1340" spans="2:65" s="1" customFormat="1" ht="44.25" customHeight="1" x14ac:dyDescent="0.3">
      <c r="B1340" s="33"/>
      <c r="C1340" s="164" t="s">
        <v>1856</v>
      </c>
      <c r="D1340" s="164" t="s">
        <v>150</v>
      </c>
      <c r="E1340" s="165" t="s">
        <v>1857</v>
      </c>
      <c r="F1340" s="253" t="s">
        <v>1858</v>
      </c>
      <c r="G1340" s="254"/>
      <c r="H1340" s="254"/>
      <c r="I1340" s="254"/>
      <c r="J1340" s="166" t="s">
        <v>274</v>
      </c>
      <c r="K1340" s="167">
        <v>1683.6130000000001</v>
      </c>
      <c r="L1340" s="255">
        <v>0</v>
      </c>
      <c r="M1340" s="254"/>
      <c r="N1340" s="256">
        <f>ROUND(L1340*K1340,2)</f>
        <v>0</v>
      </c>
      <c r="O1340" s="254"/>
      <c r="P1340" s="254"/>
      <c r="Q1340" s="254"/>
      <c r="R1340" s="35"/>
      <c r="T1340" s="168" t="s">
        <v>21</v>
      </c>
      <c r="U1340" s="42" t="s">
        <v>50</v>
      </c>
      <c r="V1340" s="34"/>
      <c r="W1340" s="169">
        <f>V1340*K1340</f>
        <v>0</v>
      </c>
      <c r="X1340" s="169">
        <v>2.7E-4</v>
      </c>
      <c r="Y1340" s="169">
        <f>X1340*K1340</f>
        <v>0.45457551000000002</v>
      </c>
      <c r="Z1340" s="169">
        <v>0</v>
      </c>
      <c r="AA1340" s="170">
        <f>Z1340*K1340</f>
        <v>0</v>
      </c>
      <c r="AR1340" s="16" t="s">
        <v>294</v>
      </c>
      <c r="AT1340" s="16" t="s">
        <v>150</v>
      </c>
      <c r="AU1340" s="16" t="s">
        <v>112</v>
      </c>
      <c r="AY1340" s="16" t="s">
        <v>149</v>
      </c>
      <c r="BE1340" s="108">
        <f>IF(U1340="základní",N1340,0)</f>
        <v>0</v>
      </c>
      <c r="BF1340" s="108">
        <f>IF(U1340="snížená",N1340,0)</f>
        <v>0</v>
      </c>
      <c r="BG1340" s="108">
        <f>IF(U1340="zákl. přenesená",N1340,0)</f>
        <v>0</v>
      </c>
      <c r="BH1340" s="108">
        <f>IF(U1340="sníž. přenesená",N1340,0)</f>
        <v>0</v>
      </c>
      <c r="BI1340" s="108">
        <f>IF(U1340="nulová",N1340,0)</f>
        <v>0</v>
      </c>
      <c r="BJ1340" s="16" t="s">
        <v>23</v>
      </c>
      <c r="BK1340" s="108">
        <f>ROUND(L1340*K1340,2)</f>
        <v>0</v>
      </c>
      <c r="BL1340" s="16" t="s">
        <v>294</v>
      </c>
      <c r="BM1340" s="16" t="s">
        <v>1859</v>
      </c>
    </row>
    <row r="1341" spans="2:65" s="10" customFormat="1" ht="22.5" customHeight="1" x14ac:dyDescent="0.3">
      <c r="B1341" s="171"/>
      <c r="C1341" s="172"/>
      <c r="D1341" s="172"/>
      <c r="E1341" s="173" t="s">
        <v>21</v>
      </c>
      <c r="F1341" s="287" t="s">
        <v>1860</v>
      </c>
      <c r="G1341" s="284"/>
      <c r="H1341" s="284"/>
      <c r="I1341" s="284"/>
      <c r="J1341" s="172"/>
      <c r="K1341" s="174" t="s">
        <v>21</v>
      </c>
      <c r="L1341" s="172"/>
      <c r="M1341" s="172"/>
      <c r="N1341" s="172"/>
      <c r="O1341" s="172"/>
      <c r="P1341" s="172"/>
      <c r="Q1341" s="172"/>
      <c r="R1341" s="175"/>
      <c r="T1341" s="176"/>
      <c r="U1341" s="172"/>
      <c r="V1341" s="172"/>
      <c r="W1341" s="172"/>
      <c r="X1341" s="172"/>
      <c r="Y1341" s="172"/>
      <c r="Z1341" s="172"/>
      <c r="AA1341" s="177"/>
      <c r="AT1341" s="178" t="s">
        <v>204</v>
      </c>
      <c r="AU1341" s="178" t="s">
        <v>112</v>
      </c>
      <c r="AV1341" s="10" t="s">
        <v>23</v>
      </c>
      <c r="AW1341" s="10" t="s">
        <v>42</v>
      </c>
      <c r="AX1341" s="10" t="s">
        <v>85</v>
      </c>
      <c r="AY1341" s="178" t="s">
        <v>149</v>
      </c>
    </row>
    <row r="1342" spans="2:65" s="11" customFormat="1" ht="22.5" customHeight="1" x14ac:dyDescent="0.3">
      <c r="B1342" s="179"/>
      <c r="C1342" s="180"/>
      <c r="D1342" s="180"/>
      <c r="E1342" s="181" t="s">
        <v>21</v>
      </c>
      <c r="F1342" s="281" t="s">
        <v>1861</v>
      </c>
      <c r="G1342" s="282"/>
      <c r="H1342" s="282"/>
      <c r="I1342" s="282"/>
      <c r="J1342" s="180"/>
      <c r="K1342" s="182">
        <v>1449.674</v>
      </c>
      <c r="L1342" s="180"/>
      <c r="M1342" s="180"/>
      <c r="N1342" s="180"/>
      <c r="O1342" s="180"/>
      <c r="P1342" s="180"/>
      <c r="Q1342" s="180"/>
      <c r="R1342" s="183"/>
      <c r="T1342" s="184"/>
      <c r="U1342" s="180"/>
      <c r="V1342" s="180"/>
      <c r="W1342" s="180"/>
      <c r="X1342" s="180"/>
      <c r="Y1342" s="180"/>
      <c r="Z1342" s="180"/>
      <c r="AA1342" s="185"/>
      <c r="AT1342" s="186" t="s">
        <v>204</v>
      </c>
      <c r="AU1342" s="186" t="s">
        <v>112</v>
      </c>
      <c r="AV1342" s="11" t="s">
        <v>112</v>
      </c>
      <c r="AW1342" s="11" t="s">
        <v>42</v>
      </c>
      <c r="AX1342" s="11" t="s">
        <v>85</v>
      </c>
      <c r="AY1342" s="186" t="s">
        <v>149</v>
      </c>
    </row>
    <row r="1343" spans="2:65" s="10" customFormat="1" ht="22.5" customHeight="1" x14ac:dyDescent="0.3">
      <c r="B1343" s="171"/>
      <c r="C1343" s="172"/>
      <c r="D1343" s="172"/>
      <c r="E1343" s="173" t="s">
        <v>21</v>
      </c>
      <c r="F1343" s="283" t="s">
        <v>1862</v>
      </c>
      <c r="G1343" s="284"/>
      <c r="H1343" s="284"/>
      <c r="I1343" s="284"/>
      <c r="J1343" s="172"/>
      <c r="K1343" s="174" t="s">
        <v>21</v>
      </c>
      <c r="L1343" s="172"/>
      <c r="M1343" s="172"/>
      <c r="N1343" s="172"/>
      <c r="O1343" s="172"/>
      <c r="P1343" s="172"/>
      <c r="Q1343" s="172"/>
      <c r="R1343" s="175"/>
      <c r="T1343" s="176"/>
      <c r="U1343" s="172"/>
      <c r="V1343" s="172"/>
      <c r="W1343" s="172"/>
      <c r="X1343" s="172"/>
      <c r="Y1343" s="172"/>
      <c r="Z1343" s="172"/>
      <c r="AA1343" s="177"/>
      <c r="AT1343" s="178" t="s">
        <v>204</v>
      </c>
      <c r="AU1343" s="178" t="s">
        <v>112</v>
      </c>
      <c r="AV1343" s="10" t="s">
        <v>23</v>
      </c>
      <c r="AW1343" s="10" t="s">
        <v>42</v>
      </c>
      <c r="AX1343" s="10" t="s">
        <v>85</v>
      </c>
      <c r="AY1343" s="178" t="s">
        <v>149</v>
      </c>
    </row>
    <row r="1344" spans="2:65" s="11" customFormat="1" ht="22.5" customHeight="1" x14ac:dyDescent="0.3">
      <c r="B1344" s="179"/>
      <c r="C1344" s="180"/>
      <c r="D1344" s="180"/>
      <c r="E1344" s="181" t="s">
        <v>21</v>
      </c>
      <c r="F1344" s="281" t="s">
        <v>1863</v>
      </c>
      <c r="G1344" s="282"/>
      <c r="H1344" s="282"/>
      <c r="I1344" s="282"/>
      <c r="J1344" s="180"/>
      <c r="K1344" s="182">
        <v>233.93899999999999</v>
      </c>
      <c r="L1344" s="180"/>
      <c r="M1344" s="180"/>
      <c r="N1344" s="180"/>
      <c r="O1344" s="180"/>
      <c r="P1344" s="180"/>
      <c r="Q1344" s="180"/>
      <c r="R1344" s="183"/>
      <c r="T1344" s="184"/>
      <c r="U1344" s="180"/>
      <c r="V1344" s="180"/>
      <c r="W1344" s="180"/>
      <c r="X1344" s="180"/>
      <c r="Y1344" s="180"/>
      <c r="Z1344" s="180"/>
      <c r="AA1344" s="185"/>
      <c r="AT1344" s="186" t="s">
        <v>204</v>
      </c>
      <c r="AU1344" s="186" t="s">
        <v>112</v>
      </c>
      <c r="AV1344" s="11" t="s">
        <v>112</v>
      </c>
      <c r="AW1344" s="11" t="s">
        <v>42</v>
      </c>
      <c r="AX1344" s="11" t="s">
        <v>85</v>
      </c>
      <c r="AY1344" s="186" t="s">
        <v>149</v>
      </c>
    </row>
    <row r="1345" spans="2:65" s="12" customFormat="1" ht="22.5" customHeight="1" x14ac:dyDescent="0.3">
      <c r="B1345" s="187"/>
      <c r="C1345" s="188"/>
      <c r="D1345" s="188"/>
      <c r="E1345" s="189" t="s">
        <v>21</v>
      </c>
      <c r="F1345" s="285" t="s">
        <v>211</v>
      </c>
      <c r="G1345" s="286"/>
      <c r="H1345" s="286"/>
      <c r="I1345" s="286"/>
      <c r="J1345" s="188"/>
      <c r="K1345" s="190">
        <v>1683.6130000000001</v>
      </c>
      <c r="L1345" s="188"/>
      <c r="M1345" s="188"/>
      <c r="N1345" s="188"/>
      <c r="O1345" s="188"/>
      <c r="P1345" s="188"/>
      <c r="Q1345" s="188"/>
      <c r="R1345" s="191"/>
      <c r="T1345" s="192"/>
      <c r="U1345" s="188"/>
      <c r="V1345" s="188"/>
      <c r="W1345" s="188"/>
      <c r="X1345" s="188"/>
      <c r="Y1345" s="188"/>
      <c r="Z1345" s="188"/>
      <c r="AA1345" s="193"/>
      <c r="AT1345" s="194" t="s">
        <v>204</v>
      </c>
      <c r="AU1345" s="194" t="s">
        <v>112</v>
      </c>
      <c r="AV1345" s="12" t="s">
        <v>197</v>
      </c>
      <c r="AW1345" s="12" t="s">
        <v>42</v>
      </c>
      <c r="AX1345" s="12" t="s">
        <v>23</v>
      </c>
      <c r="AY1345" s="194" t="s">
        <v>149</v>
      </c>
    </row>
    <row r="1346" spans="2:65" s="9" customFormat="1" ht="37.35" customHeight="1" x14ac:dyDescent="0.35">
      <c r="B1346" s="153"/>
      <c r="C1346" s="154"/>
      <c r="D1346" s="155" t="s">
        <v>192</v>
      </c>
      <c r="E1346" s="155"/>
      <c r="F1346" s="155"/>
      <c r="G1346" s="155"/>
      <c r="H1346" s="155"/>
      <c r="I1346" s="155"/>
      <c r="J1346" s="155"/>
      <c r="K1346" s="155"/>
      <c r="L1346" s="155"/>
      <c r="M1346" s="155"/>
      <c r="N1346" s="259">
        <f>BK1346</f>
        <v>0</v>
      </c>
      <c r="O1346" s="260"/>
      <c r="P1346" s="260"/>
      <c r="Q1346" s="260"/>
      <c r="R1346" s="156"/>
      <c r="T1346" s="157"/>
      <c r="U1346" s="154"/>
      <c r="V1346" s="154"/>
      <c r="W1346" s="158">
        <f>W1347</f>
        <v>0</v>
      </c>
      <c r="X1346" s="154"/>
      <c r="Y1346" s="158">
        <f>Y1347</f>
        <v>0</v>
      </c>
      <c r="Z1346" s="154"/>
      <c r="AA1346" s="159">
        <f>AA1347</f>
        <v>0</v>
      </c>
      <c r="AR1346" s="160" t="s">
        <v>159</v>
      </c>
      <c r="AT1346" s="161" t="s">
        <v>84</v>
      </c>
      <c r="AU1346" s="161" t="s">
        <v>85</v>
      </c>
      <c r="AY1346" s="160" t="s">
        <v>149</v>
      </c>
      <c r="BK1346" s="162">
        <f>BK1347</f>
        <v>0</v>
      </c>
    </row>
    <row r="1347" spans="2:65" s="9" customFormat="1" ht="19.95" customHeight="1" x14ac:dyDescent="0.35">
      <c r="B1347" s="153"/>
      <c r="C1347" s="154"/>
      <c r="D1347" s="163" t="s">
        <v>193</v>
      </c>
      <c r="E1347" s="163"/>
      <c r="F1347" s="163"/>
      <c r="G1347" s="163"/>
      <c r="H1347" s="163"/>
      <c r="I1347" s="163"/>
      <c r="J1347" s="163"/>
      <c r="K1347" s="163"/>
      <c r="L1347" s="163"/>
      <c r="M1347" s="163"/>
      <c r="N1347" s="261">
        <f>BK1347</f>
        <v>0</v>
      </c>
      <c r="O1347" s="262"/>
      <c r="P1347" s="262"/>
      <c r="Q1347" s="262"/>
      <c r="R1347" s="156"/>
      <c r="T1347" s="157"/>
      <c r="U1347" s="154"/>
      <c r="V1347" s="154"/>
      <c r="W1347" s="158">
        <f>W1348</f>
        <v>0</v>
      </c>
      <c r="X1347" s="154"/>
      <c r="Y1347" s="158">
        <f>Y1348</f>
        <v>0</v>
      </c>
      <c r="Z1347" s="154"/>
      <c r="AA1347" s="159">
        <f>AA1348</f>
        <v>0</v>
      </c>
      <c r="AR1347" s="160" t="s">
        <v>159</v>
      </c>
      <c r="AT1347" s="161" t="s">
        <v>84</v>
      </c>
      <c r="AU1347" s="161" t="s">
        <v>23</v>
      </c>
      <c r="AY1347" s="160" t="s">
        <v>149</v>
      </c>
      <c r="BK1347" s="162">
        <f>BK1348</f>
        <v>0</v>
      </c>
    </row>
    <row r="1348" spans="2:65" s="1" customFormat="1" ht="22.5" customHeight="1" x14ac:dyDescent="0.3">
      <c r="B1348" s="33"/>
      <c r="C1348" s="164" t="s">
        <v>1864</v>
      </c>
      <c r="D1348" s="164" t="s">
        <v>150</v>
      </c>
      <c r="E1348" s="165" t="s">
        <v>1865</v>
      </c>
      <c r="F1348" s="253" t="s">
        <v>1866</v>
      </c>
      <c r="G1348" s="254"/>
      <c r="H1348" s="254"/>
      <c r="I1348" s="254"/>
      <c r="J1348" s="166" t="s">
        <v>153</v>
      </c>
      <c r="K1348" s="167">
        <v>1</v>
      </c>
      <c r="L1348" s="255">
        <v>0</v>
      </c>
      <c r="M1348" s="254"/>
      <c r="N1348" s="256">
        <f>ROUND(L1348*K1348,2)</f>
        <v>0</v>
      </c>
      <c r="O1348" s="254"/>
      <c r="P1348" s="254"/>
      <c r="Q1348" s="254"/>
      <c r="R1348" s="35"/>
      <c r="T1348" s="168" t="s">
        <v>21</v>
      </c>
      <c r="U1348" s="42" t="s">
        <v>50</v>
      </c>
      <c r="V1348" s="34"/>
      <c r="W1348" s="169">
        <f>V1348*K1348</f>
        <v>0</v>
      </c>
      <c r="X1348" s="169">
        <v>0</v>
      </c>
      <c r="Y1348" s="169">
        <f>X1348*K1348</f>
        <v>0</v>
      </c>
      <c r="Z1348" s="169">
        <v>0</v>
      </c>
      <c r="AA1348" s="170">
        <f>Z1348*K1348</f>
        <v>0</v>
      </c>
      <c r="AR1348" s="16" t="s">
        <v>572</v>
      </c>
      <c r="AT1348" s="16" t="s">
        <v>150</v>
      </c>
      <c r="AU1348" s="16" t="s">
        <v>112</v>
      </c>
      <c r="AY1348" s="16" t="s">
        <v>149</v>
      </c>
      <c r="BE1348" s="108">
        <f>IF(U1348="základní",N1348,0)</f>
        <v>0</v>
      </c>
      <c r="BF1348" s="108">
        <f>IF(U1348="snížená",N1348,0)</f>
        <v>0</v>
      </c>
      <c r="BG1348" s="108">
        <f>IF(U1348="zákl. přenesená",N1348,0)</f>
        <v>0</v>
      </c>
      <c r="BH1348" s="108">
        <f>IF(U1348="sníž. přenesená",N1348,0)</f>
        <v>0</v>
      </c>
      <c r="BI1348" s="108">
        <f>IF(U1348="nulová",N1348,0)</f>
        <v>0</v>
      </c>
      <c r="BJ1348" s="16" t="s">
        <v>23</v>
      </c>
      <c r="BK1348" s="108">
        <f>ROUND(L1348*K1348,2)</f>
        <v>0</v>
      </c>
      <c r="BL1348" s="16" t="s">
        <v>572</v>
      </c>
      <c r="BM1348" s="16" t="s">
        <v>1867</v>
      </c>
    </row>
    <row r="1349" spans="2:65" s="1" customFormat="1" ht="49.95" customHeight="1" x14ac:dyDescent="0.35">
      <c r="B1349" s="33"/>
      <c r="C1349" s="34"/>
      <c r="D1349" s="155" t="s">
        <v>163</v>
      </c>
      <c r="E1349" s="34"/>
      <c r="F1349" s="34"/>
      <c r="G1349" s="34"/>
      <c r="H1349" s="34"/>
      <c r="I1349" s="34"/>
      <c r="J1349" s="34"/>
      <c r="K1349" s="34"/>
      <c r="L1349" s="34"/>
      <c r="M1349" s="34"/>
      <c r="N1349" s="250">
        <f>BK1349</f>
        <v>0</v>
      </c>
      <c r="O1349" s="251"/>
      <c r="P1349" s="251"/>
      <c r="Q1349" s="251"/>
      <c r="R1349" s="35"/>
      <c r="T1349" s="144"/>
      <c r="U1349" s="54"/>
      <c r="V1349" s="54"/>
      <c r="W1349" s="54"/>
      <c r="X1349" s="54"/>
      <c r="Y1349" s="54"/>
      <c r="Z1349" s="54"/>
      <c r="AA1349" s="56"/>
      <c r="AT1349" s="16" t="s">
        <v>84</v>
      </c>
      <c r="AU1349" s="16" t="s">
        <v>85</v>
      </c>
      <c r="AY1349" s="16" t="s">
        <v>164</v>
      </c>
      <c r="BK1349" s="108">
        <v>0</v>
      </c>
    </row>
    <row r="1350" spans="2:65" s="1" customFormat="1" ht="6.9" customHeight="1" x14ac:dyDescent="0.3">
      <c r="B1350" s="57"/>
      <c r="C1350" s="58"/>
      <c r="D1350" s="58"/>
      <c r="E1350" s="58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  <c r="R1350" s="59"/>
    </row>
  </sheetData>
  <sheetProtection password="CC35" sheet="1" objects="1" scenarios="1" formatColumns="0" formatRows="0" sort="0" autoFilter="0"/>
  <mergeCells count="186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8:Q118"/>
    <mergeCell ref="D119:H119"/>
    <mergeCell ref="N119:Q119"/>
    <mergeCell ref="D120:H120"/>
    <mergeCell ref="N120:Q120"/>
    <mergeCell ref="D121:H121"/>
    <mergeCell ref="N121:Q121"/>
    <mergeCell ref="D122:H122"/>
    <mergeCell ref="N122:Q122"/>
    <mergeCell ref="D123:H123"/>
    <mergeCell ref="N123:Q123"/>
    <mergeCell ref="N124:Q124"/>
    <mergeCell ref="L126:Q126"/>
    <mergeCell ref="C132:Q132"/>
    <mergeCell ref="F134:P134"/>
    <mergeCell ref="F135:P135"/>
    <mergeCell ref="M137:P137"/>
    <mergeCell ref="M139:Q139"/>
    <mergeCell ref="M140:Q140"/>
    <mergeCell ref="F142:I142"/>
    <mergeCell ref="L142:M142"/>
    <mergeCell ref="N142:Q142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L165:M165"/>
    <mergeCell ref="N165:Q165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F184:I184"/>
    <mergeCell ref="L184:M184"/>
    <mergeCell ref="N184:Q184"/>
    <mergeCell ref="F185:I185"/>
    <mergeCell ref="F186:I186"/>
    <mergeCell ref="F188:I188"/>
    <mergeCell ref="L188:M188"/>
    <mergeCell ref="N188:Q188"/>
    <mergeCell ref="F189:I189"/>
    <mergeCell ref="F190:I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L205:M205"/>
    <mergeCell ref="N205:Q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F222:I222"/>
    <mergeCell ref="F223:I223"/>
    <mergeCell ref="F224:I224"/>
    <mergeCell ref="F225:I225"/>
    <mergeCell ref="L225:M225"/>
    <mergeCell ref="N225:Q225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F239:I239"/>
    <mergeCell ref="F240:I240"/>
    <mergeCell ref="F241:I241"/>
    <mergeCell ref="L241:M241"/>
    <mergeCell ref="N241:Q241"/>
    <mergeCell ref="F242:I242"/>
    <mergeCell ref="L242:M242"/>
    <mergeCell ref="N242:Q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54:I254"/>
    <mergeCell ref="F255:I255"/>
    <mergeCell ref="F256:I256"/>
    <mergeCell ref="F257:I257"/>
    <mergeCell ref="F258:I258"/>
    <mergeCell ref="F259:I259"/>
    <mergeCell ref="F260:I260"/>
    <mergeCell ref="L260:M260"/>
    <mergeCell ref="N260:Q260"/>
    <mergeCell ref="F261:I261"/>
    <mergeCell ref="F262:I262"/>
    <mergeCell ref="L262:M262"/>
    <mergeCell ref="N262:Q262"/>
    <mergeCell ref="F263:I263"/>
    <mergeCell ref="F264:I264"/>
    <mergeCell ref="F265:I265"/>
    <mergeCell ref="L265:M265"/>
    <mergeCell ref="N265:Q265"/>
    <mergeCell ref="F266:I266"/>
    <mergeCell ref="F267:I267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F272:I272"/>
    <mergeCell ref="F273:I273"/>
    <mergeCell ref="L273:M273"/>
    <mergeCell ref="N273:Q273"/>
    <mergeCell ref="F274:I274"/>
    <mergeCell ref="F275:I275"/>
    <mergeCell ref="F276:I276"/>
    <mergeCell ref="F277:I277"/>
    <mergeCell ref="L277:M277"/>
    <mergeCell ref="N277:Q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F284:I284"/>
    <mergeCell ref="L284:M284"/>
    <mergeCell ref="N284:Q284"/>
    <mergeCell ref="F285:I285"/>
    <mergeCell ref="F286:I286"/>
    <mergeCell ref="F287:I287"/>
    <mergeCell ref="F288:I288"/>
    <mergeCell ref="L288:M288"/>
    <mergeCell ref="N288:Q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L310:M310"/>
    <mergeCell ref="N310:Q310"/>
    <mergeCell ref="F311:I311"/>
    <mergeCell ref="F312:I312"/>
    <mergeCell ref="F313:I313"/>
    <mergeCell ref="F314:I314"/>
    <mergeCell ref="F315:I315"/>
    <mergeCell ref="F317:I317"/>
    <mergeCell ref="L317:M317"/>
    <mergeCell ref="N317:Q317"/>
    <mergeCell ref="F318:I318"/>
    <mergeCell ref="F319:I319"/>
    <mergeCell ref="F320:I320"/>
    <mergeCell ref="F321:I321"/>
    <mergeCell ref="F322:I322"/>
    <mergeCell ref="L322:M322"/>
    <mergeCell ref="N322:Q322"/>
    <mergeCell ref="F323:I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F329:I329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3:I333"/>
    <mergeCell ref="F334:I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F339:I339"/>
    <mergeCell ref="F340:I340"/>
    <mergeCell ref="F341:I341"/>
    <mergeCell ref="F342:I342"/>
    <mergeCell ref="L342:M342"/>
    <mergeCell ref="N342:Q342"/>
    <mergeCell ref="F343:I343"/>
    <mergeCell ref="L343:M343"/>
    <mergeCell ref="N343:Q343"/>
    <mergeCell ref="F344:I344"/>
    <mergeCell ref="F345:I345"/>
    <mergeCell ref="F346:I346"/>
    <mergeCell ref="F347:I347"/>
    <mergeCell ref="F348:I348"/>
    <mergeCell ref="L348:M348"/>
    <mergeCell ref="N348:Q348"/>
    <mergeCell ref="F349:I349"/>
    <mergeCell ref="F350:I350"/>
    <mergeCell ref="L350:M350"/>
    <mergeCell ref="N350:Q350"/>
    <mergeCell ref="F351:I351"/>
    <mergeCell ref="F352:I352"/>
    <mergeCell ref="F353:I353"/>
    <mergeCell ref="F354:I354"/>
    <mergeCell ref="F355:I355"/>
    <mergeCell ref="F356:I356"/>
    <mergeCell ref="L356:M356"/>
    <mergeCell ref="N356:Q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L367:M367"/>
    <mergeCell ref="N367:Q367"/>
    <mergeCell ref="F368:I368"/>
    <mergeCell ref="F369:I369"/>
    <mergeCell ref="L369:M369"/>
    <mergeCell ref="N369:Q369"/>
    <mergeCell ref="F370:I370"/>
    <mergeCell ref="L370:M370"/>
    <mergeCell ref="N370:Q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L381:M381"/>
    <mergeCell ref="N381:Q381"/>
    <mergeCell ref="F382:I382"/>
    <mergeCell ref="F383:I383"/>
    <mergeCell ref="F384:I384"/>
    <mergeCell ref="F385:I385"/>
    <mergeCell ref="F386:I386"/>
    <mergeCell ref="L386:M386"/>
    <mergeCell ref="N386:Q386"/>
    <mergeCell ref="F387:I387"/>
    <mergeCell ref="F388:I388"/>
    <mergeCell ref="F389:I389"/>
    <mergeCell ref="L389:M389"/>
    <mergeCell ref="N389:Q389"/>
    <mergeCell ref="F390:I390"/>
    <mergeCell ref="F391:I391"/>
    <mergeCell ref="F392:I392"/>
    <mergeCell ref="F393:I393"/>
    <mergeCell ref="F394:I394"/>
    <mergeCell ref="L394:M394"/>
    <mergeCell ref="N394:Q394"/>
    <mergeCell ref="F395:I395"/>
    <mergeCell ref="L395:M395"/>
    <mergeCell ref="N395:Q395"/>
    <mergeCell ref="F396:I396"/>
    <mergeCell ref="F397:I397"/>
    <mergeCell ref="F398:I398"/>
    <mergeCell ref="L398:M398"/>
    <mergeCell ref="N398:Q398"/>
    <mergeCell ref="F399:I399"/>
    <mergeCell ref="L399:M399"/>
    <mergeCell ref="N399:Q399"/>
    <mergeCell ref="F400:I400"/>
    <mergeCell ref="F401:I401"/>
    <mergeCell ref="F402:I402"/>
    <mergeCell ref="F403:I403"/>
    <mergeCell ref="F404:I404"/>
    <mergeCell ref="L404:M404"/>
    <mergeCell ref="N404:Q404"/>
    <mergeCell ref="F405:I405"/>
    <mergeCell ref="F406:I406"/>
    <mergeCell ref="F407:I407"/>
    <mergeCell ref="F408:I408"/>
    <mergeCell ref="F409:I409"/>
    <mergeCell ref="L409:M409"/>
    <mergeCell ref="N409:Q409"/>
    <mergeCell ref="F410:I410"/>
    <mergeCell ref="L410:M410"/>
    <mergeCell ref="N410:Q410"/>
    <mergeCell ref="F411:I411"/>
    <mergeCell ref="F412:I412"/>
    <mergeCell ref="F413:I413"/>
    <mergeCell ref="L413:M413"/>
    <mergeCell ref="N413:Q413"/>
    <mergeCell ref="F414:I414"/>
    <mergeCell ref="L414:M414"/>
    <mergeCell ref="N414:Q414"/>
    <mergeCell ref="F416:I416"/>
    <mergeCell ref="L416:M416"/>
    <mergeCell ref="N416:Q416"/>
    <mergeCell ref="F417:I417"/>
    <mergeCell ref="F418:I418"/>
    <mergeCell ref="F419:I419"/>
    <mergeCell ref="F420:I420"/>
    <mergeCell ref="L420:M420"/>
    <mergeCell ref="N420:Q420"/>
    <mergeCell ref="F421:I421"/>
    <mergeCell ref="F422:I422"/>
    <mergeCell ref="F423:I423"/>
    <mergeCell ref="F424:I424"/>
    <mergeCell ref="F425:I425"/>
    <mergeCell ref="F426:I426"/>
    <mergeCell ref="L426:M426"/>
    <mergeCell ref="N426:Q426"/>
    <mergeCell ref="F427:I427"/>
    <mergeCell ref="F428:I428"/>
    <mergeCell ref="F429:I429"/>
    <mergeCell ref="F430:I430"/>
    <mergeCell ref="F431:I431"/>
    <mergeCell ref="F432:I432"/>
    <mergeCell ref="L432:M432"/>
    <mergeCell ref="N432:Q432"/>
    <mergeCell ref="F433:I433"/>
    <mergeCell ref="F434:I434"/>
    <mergeCell ref="F435:I435"/>
    <mergeCell ref="L435:M435"/>
    <mergeCell ref="N435:Q435"/>
    <mergeCell ref="F436:I436"/>
    <mergeCell ref="F437:I437"/>
    <mergeCell ref="F438:I438"/>
    <mergeCell ref="F439:I439"/>
    <mergeCell ref="L439:M439"/>
    <mergeCell ref="N439:Q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F504:I504"/>
    <mergeCell ref="F505:I505"/>
    <mergeCell ref="F506:I506"/>
    <mergeCell ref="F507:I507"/>
    <mergeCell ref="F508:I508"/>
    <mergeCell ref="L508:M508"/>
    <mergeCell ref="N508:Q508"/>
    <mergeCell ref="F509:I509"/>
    <mergeCell ref="F510:I510"/>
    <mergeCell ref="L510:M510"/>
    <mergeCell ref="N510:Q510"/>
    <mergeCell ref="F511:I511"/>
    <mergeCell ref="F512:I512"/>
    <mergeCell ref="F513:I513"/>
    <mergeCell ref="F514:I514"/>
    <mergeCell ref="L514:M514"/>
    <mergeCell ref="N514:Q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F529:I529"/>
    <mergeCell ref="F530:I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F590:I590"/>
    <mergeCell ref="F591:I591"/>
    <mergeCell ref="F592:I592"/>
    <mergeCell ref="F593:I593"/>
    <mergeCell ref="F594:I594"/>
    <mergeCell ref="F595:I595"/>
    <mergeCell ref="F596:I596"/>
    <mergeCell ref="F597:I597"/>
    <mergeCell ref="F598:I598"/>
    <mergeCell ref="F599:I599"/>
    <mergeCell ref="L599:M599"/>
    <mergeCell ref="N599:Q599"/>
    <mergeCell ref="F600:I600"/>
    <mergeCell ref="F601:I601"/>
    <mergeCell ref="L601:M601"/>
    <mergeCell ref="N601:Q601"/>
    <mergeCell ref="F602:I602"/>
    <mergeCell ref="F603:I603"/>
    <mergeCell ref="F604:I604"/>
    <mergeCell ref="F605:I605"/>
    <mergeCell ref="F606:I606"/>
    <mergeCell ref="L606:M606"/>
    <mergeCell ref="N606:Q606"/>
    <mergeCell ref="F607:I607"/>
    <mergeCell ref="F608:I608"/>
    <mergeCell ref="F609:I609"/>
    <mergeCell ref="F610:I610"/>
    <mergeCell ref="F611:I611"/>
    <mergeCell ref="F612:I612"/>
    <mergeCell ref="L612:M612"/>
    <mergeCell ref="N612:Q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L620:M620"/>
    <mergeCell ref="N620:Q620"/>
    <mergeCell ref="F621:I621"/>
    <mergeCell ref="F622:I622"/>
    <mergeCell ref="F623:I623"/>
    <mergeCell ref="F624:I624"/>
    <mergeCell ref="F625:I625"/>
    <mergeCell ref="F626:I626"/>
    <mergeCell ref="L626:M626"/>
    <mergeCell ref="N626:Q626"/>
    <mergeCell ref="F627:I627"/>
    <mergeCell ref="F628:I628"/>
    <mergeCell ref="F629:I629"/>
    <mergeCell ref="F630:I630"/>
    <mergeCell ref="F631:I631"/>
    <mergeCell ref="F632:I632"/>
    <mergeCell ref="L632:M632"/>
    <mergeCell ref="N632:Q632"/>
    <mergeCell ref="F633:I633"/>
    <mergeCell ref="L633:M633"/>
    <mergeCell ref="N633:Q633"/>
    <mergeCell ref="F634:I634"/>
    <mergeCell ref="F635:I635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L650:M650"/>
    <mergeCell ref="N650:Q650"/>
    <mergeCell ref="F651:I651"/>
    <mergeCell ref="L651:M651"/>
    <mergeCell ref="N651:Q651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F660:I660"/>
    <mergeCell ref="F661:I661"/>
    <mergeCell ref="F662:I662"/>
    <mergeCell ref="F663:I663"/>
    <mergeCell ref="F664:I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F670:I670"/>
    <mergeCell ref="F671:I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F676:I676"/>
    <mergeCell ref="F677:I677"/>
    <mergeCell ref="F678:I678"/>
    <mergeCell ref="F679:I679"/>
    <mergeCell ref="F680:I680"/>
    <mergeCell ref="L680:M680"/>
    <mergeCell ref="N680:Q680"/>
    <mergeCell ref="F681:I681"/>
    <mergeCell ref="F682:I682"/>
    <mergeCell ref="F683:I683"/>
    <mergeCell ref="F684:I684"/>
    <mergeCell ref="L684:M684"/>
    <mergeCell ref="N684:Q684"/>
    <mergeCell ref="F685:I685"/>
    <mergeCell ref="L685:M685"/>
    <mergeCell ref="N685:Q685"/>
    <mergeCell ref="F686:I686"/>
    <mergeCell ref="F687:I687"/>
    <mergeCell ref="F688:I688"/>
    <mergeCell ref="F689:I689"/>
    <mergeCell ref="L689:M689"/>
    <mergeCell ref="N689:Q689"/>
    <mergeCell ref="F690:I690"/>
    <mergeCell ref="F691:I691"/>
    <mergeCell ref="F692:I692"/>
    <mergeCell ref="F693:I693"/>
    <mergeCell ref="F694:I694"/>
    <mergeCell ref="F695:I695"/>
    <mergeCell ref="F696:I696"/>
    <mergeCell ref="F697:I697"/>
    <mergeCell ref="L697:M697"/>
    <mergeCell ref="N697:Q697"/>
    <mergeCell ref="F698:I698"/>
    <mergeCell ref="F699:I699"/>
    <mergeCell ref="F700:I700"/>
    <mergeCell ref="F701:I701"/>
    <mergeCell ref="F702:I702"/>
    <mergeCell ref="F703:I703"/>
    <mergeCell ref="L703:M703"/>
    <mergeCell ref="N703:Q703"/>
    <mergeCell ref="F704:I704"/>
    <mergeCell ref="F705:I705"/>
    <mergeCell ref="F706:I706"/>
    <mergeCell ref="F707:I707"/>
    <mergeCell ref="F708:I708"/>
    <mergeCell ref="F709:I709"/>
    <mergeCell ref="F711:I711"/>
    <mergeCell ref="L711:M711"/>
    <mergeCell ref="N711:Q711"/>
    <mergeCell ref="F712:I712"/>
    <mergeCell ref="F713:I713"/>
    <mergeCell ref="F714:I714"/>
    <mergeCell ref="L714:M714"/>
    <mergeCell ref="N714:Q714"/>
    <mergeCell ref="F715:I715"/>
    <mergeCell ref="F716:I716"/>
    <mergeCell ref="F717:I717"/>
    <mergeCell ref="L717:M717"/>
    <mergeCell ref="N717:Q717"/>
    <mergeCell ref="F718:I718"/>
    <mergeCell ref="L718:M718"/>
    <mergeCell ref="N718:Q718"/>
    <mergeCell ref="F719:I719"/>
    <mergeCell ref="F720:I720"/>
    <mergeCell ref="F721:I721"/>
    <mergeCell ref="L721:M721"/>
    <mergeCell ref="N721:Q721"/>
    <mergeCell ref="F722:I722"/>
    <mergeCell ref="F723:I723"/>
    <mergeCell ref="F724:I724"/>
    <mergeCell ref="L724:M724"/>
    <mergeCell ref="N724:Q724"/>
    <mergeCell ref="F725:I725"/>
    <mergeCell ref="F726:I726"/>
    <mergeCell ref="F727:I727"/>
    <mergeCell ref="L727:M727"/>
    <mergeCell ref="N727:Q727"/>
    <mergeCell ref="F728:I728"/>
    <mergeCell ref="F729:I729"/>
    <mergeCell ref="F730:I730"/>
    <mergeCell ref="F731:I731"/>
    <mergeCell ref="F732:I732"/>
    <mergeCell ref="F733:I733"/>
    <mergeCell ref="L733:M733"/>
    <mergeCell ref="N733:Q733"/>
    <mergeCell ref="F734:I734"/>
    <mergeCell ref="F735:I735"/>
    <mergeCell ref="F736:I736"/>
    <mergeCell ref="F737:I737"/>
    <mergeCell ref="L737:M737"/>
    <mergeCell ref="N737:Q737"/>
    <mergeCell ref="F738:I738"/>
    <mergeCell ref="F739:I739"/>
    <mergeCell ref="F740:I740"/>
    <mergeCell ref="F741:I741"/>
    <mergeCell ref="F742:I742"/>
    <mergeCell ref="F743:I743"/>
    <mergeCell ref="F744:I744"/>
    <mergeCell ref="L744:M744"/>
    <mergeCell ref="N744:Q744"/>
    <mergeCell ref="F745:I745"/>
    <mergeCell ref="F746:I746"/>
    <mergeCell ref="F747:I747"/>
    <mergeCell ref="F748:I748"/>
    <mergeCell ref="L748:M748"/>
    <mergeCell ref="N748:Q748"/>
    <mergeCell ref="F749:I749"/>
    <mergeCell ref="F750:I750"/>
    <mergeCell ref="F751:I751"/>
    <mergeCell ref="F752:I752"/>
    <mergeCell ref="F753:I753"/>
    <mergeCell ref="F754:I754"/>
    <mergeCell ref="F755:I755"/>
    <mergeCell ref="L755:M755"/>
    <mergeCell ref="N755:Q755"/>
    <mergeCell ref="F756:I756"/>
    <mergeCell ref="F757:I757"/>
    <mergeCell ref="F758:I758"/>
    <mergeCell ref="F759:I759"/>
    <mergeCell ref="L759:M759"/>
    <mergeCell ref="N759:Q759"/>
    <mergeCell ref="F760:I760"/>
    <mergeCell ref="F761:I761"/>
    <mergeCell ref="F762:I762"/>
    <mergeCell ref="L762:M762"/>
    <mergeCell ref="N762:Q762"/>
    <mergeCell ref="F763:I763"/>
    <mergeCell ref="F764:I764"/>
    <mergeCell ref="F765:I765"/>
    <mergeCell ref="F766:I766"/>
    <mergeCell ref="F767:I767"/>
    <mergeCell ref="F768:I768"/>
    <mergeCell ref="L768:M768"/>
    <mergeCell ref="N768:Q768"/>
    <mergeCell ref="F769:I769"/>
    <mergeCell ref="F770:I770"/>
    <mergeCell ref="F771:I771"/>
    <mergeCell ref="F772:I772"/>
    <mergeCell ref="L772:M772"/>
    <mergeCell ref="N772:Q772"/>
    <mergeCell ref="F773:I773"/>
    <mergeCell ref="F774:I774"/>
    <mergeCell ref="F775:I775"/>
    <mergeCell ref="F776:I776"/>
    <mergeCell ref="L776:M776"/>
    <mergeCell ref="N776:Q776"/>
    <mergeCell ref="F777:I777"/>
    <mergeCell ref="F778:I778"/>
    <mergeCell ref="F779:I779"/>
    <mergeCell ref="F780:I780"/>
    <mergeCell ref="L780:M780"/>
    <mergeCell ref="N780:Q780"/>
    <mergeCell ref="F781:I781"/>
    <mergeCell ref="F782:I782"/>
    <mergeCell ref="F783:I783"/>
    <mergeCell ref="F784:I784"/>
    <mergeCell ref="L784:M784"/>
    <mergeCell ref="N784:Q784"/>
    <mergeCell ref="F785:I785"/>
    <mergeCell ref="F786:I786"/>
    <mergeCell ref="F787:I787"/>
    <mergeCell ref="F788:I788"/>
    <mergeCell ref="F789:I789"/>
    <mergeCell ref="F790:I790"/>
    <mergeCell ref="L790:M790"/>
    <mergeCell ref="N790:Q790"/>
    <mergeCell ref="F791:I791"/>
    <mergeCell ref="F792:I792"/>
    <mergeCell ref="F793:I793"/>
    <mergeCell ref="F794:I794"/>
    <mergeCell ref="L794:M794"/>
    <mergeCell ref="N794:Q794"/>
    <mergeCell ref="F795:I795"/>
    <mergeCell ref="F796:I796"/>
    <mergeCell ref="F797:I797"/>
    <mergeCell ref="L797:M797"/>
    <mergeCell ref="N797:Q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L805:M805"/>
    <mergeCell ref="N805:Q805"/>
    <mergeCell ref="F806:I806"/>
    <mergeCell ref="F807:I807"/>
    <mergeCell ref="F808:I808"/>
    <mergeCell ref="L808:M808"/>
    <mergeCell ref="N808:Q808"/>
    <mergeCell ref="F809:I809"/>
    <mergeCell ref="F810:I810"/>
    <mergeCell ref="F811:I811"/>
    <mergeCell ref="F812:I812"/>
    <mergeCell ref="L812:M812"/>
    <mergeCell ref="N812:Q812"/>
    <mergeCell ref="F813:I813"/>
    <mergeCell ref="L813:M813"/>
    <mergeCell ref="N813:Q813"/>
    <mergeCell ref="F814:I814"/>
    <mergeCell ref="L814:M814"/>
    <mergeCell ref="N814:Q814"/>
    <mergeCell ref="F815:I815"/>
    <mergeCell ref="L815:M815"/>
    <mergeCell ref="N815:Q815"/>
    <mergeCell ref="F816:I816"/>
    <mergeCell ref="L816:M816"/>
    <mergeCell ref="N816:Q816"/>
    <mergeCell ref="F818:I818"/>
    <mergeCell ref="L818:M818"/>
    <mergeCell ref="N818:Q818"/>
    <mergeCell ref="F819:I819"/>
    <mergeCell ref="L819:M819"/>
    <mergeCell ref="N819:Q819"/>
    <mergeCell ref="F820:I820"/>
    <mergeCell ref="L820:M820"/>
    <mergeCell ref="N820:Q820"/>
    <mergeCell ref="F821:I821"/>
    <mergeCell ref="L821:M821"/>
    <mergeCell ref="N821:Q821"/>
    <mergeCell ref="F823:I823"/>
    <mergeCell ref="L823:M823"/>
    <mergeCell ref="N823:Q823"/>
    <mergeCell ref="F826:I826"/>
    <mergeCell ref="L826:M826"/>
    <mergeCell ref="N826:Q826"/>
    <mergeCell ref="F827:I827"/>
    <mergeCell ref="F828:I828"/>
    <mergeCell ref="F829:I829"/>
    <mergeCell ref="L829:M829"/>
    <mergeCell ref="N829:Q829"/>
    <mergeCell ref="F830:I830"/>
    <mergeCell ref="L830:M830"/>
    <mergeCell ref="N830:Q830"/>
    <mergeCell ref="F831:I831"/>
    <mergeCell ref="F832:I832"/>
    <mergeCell ref="F833:I833"/>
    <mergeCell ref="F834:I834"/>
    <mergeCell ref="L834:M834"/>
    <mergeCell ref="N834:Q834"/>
    <mergeCell ref="F835:I835"/>
    <mergeCell ref="F836:I836"/>
    <mergeCell ref="F837:I837"/>
    <mergeCell ref="L837:M837"/>
    <mergeCell ref="N837:Q837"/>
    <mergeCell ref="F838:I838"/>
    <mergeCell ref="L838:M838"/>
    <mergeCell ref="N838:Q838"/>
    <mergeCell ref="F839:I839"/>
    <mergeCell ref="F840:I840"/>
    <mergeCell ref="F841:I841"/>
    <mergeCell ref="F842:I842"/>
    <mergeCell ref="F843:I843"/>
    <mergeCell ref="F844:I844"/>
    <mergeCell ref="F845:I845"/>
    <mergeCell ref="L845:M845"/>
    <mergeCell ref="N845:Q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F854:I854"/>
    <mergeCell ref="F855:I855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F864:I864"/>
    <mergeCell ref="F865:I865"/>
    <mergeCell ref="F866:I866"/>
    <mergeCell ref="F867:I867"/>
    <mergeCell ref="F868:I868"/>
    <mergeCell ref="F869:I869"/>
    <mergeCell ref="F870:I870"/>
    <mergeCell ref="F871:I871"/>
    <mergeCell ref="L871:M871"/>
    <mergeCell ref="N871:Q871"/>
    <mergeCell ref="F872:I872"/>
    <mergeCell ref="F873:I873"/>
    <mergeCell ref="F874:I874"/>
    <mergeCell ref="F875:I875"/>
    <mergeCell ref="F876:I876"/>
    <mergeCell ref="F877:I877"/>
    <mergeCell ref="F878:I878"/>
    <mergeCell ref="F879:I879"/>
    <mergeCell ref="F880:I880"/>
    <mergeCell ref="F881:I881"/>
    <mergeCell ref="F882:I882"/>
    <mergeCell ref="F883:I883"/>
    <mergeCell ref="F884:I884"/>
    <mergeCell ref="F885:I885"/>
    <mergeCell ref="L885:M885"/>
    <mergeCell ref="N885:Q885"/>
    <mergeCell ref="F886:I886"/>
    <mergeCell ref="F887:I887"/>
    <mergeCell ref="F888:I888"/>
    <mergeCell ref="F889:I889"/>
    <mergeCell ref="F890:I890"/>
    <mergeCell ref="F891:I891"/>
    <mergeCell ref="F892:I892"/>
    <mergeCell ref="F893:I893"/>
    <mergeCell ref="F894:I894"/>
    <mergeCell ref="F895:I895"/>
    <mergeCell ref="F896:I896"/>
    <mergeCell ref="F897:I897"/>
    <mergeCell ref="F898:I898"/>
    <mergeCell ref="F899:I899"/>
    <mergeCell ref="F900:I900"/>
    <mergeCell ref="F901:I901"/>
    <mergeCell ref="F902:I902"/>
    <mergeCell ref="F903:I903"/>
    <mergeCell ref="F904:I904"/>
    <mergeCell ref="F905:I905"/>
    <mergeCell ref="F906:I906"/>
    <mergeCell ref="F907:I907"/>
    <mergeCell ref="F908:I908"/>
    <mergeCell ref="F909:I909"/>
    <mergeCell ref="F910:I910"/>
    <mergeCell ref="F911:I911"/>
    <mergeCell ref="L911:M911"/>
    <mergeCell ref="N911:Q911"/>
    <mergeCell ref="F913:I913"/>
    <mergeCell ref="L913:M913"/>
    <mergeCell ref="N913:Q913"/>
    <mergeCell ref="F914:I914"/>
    <mergeCell ref="F915:I915"/>
    <mergeCell ref="F916:I916"/>
    <mergeCell ref="F917:I917"/>
    <mergeCell ref="F918:I918"/>
    <mergeCell ref="F919:I919"/>
    <mergeCell ref="F920:I920"/>
    <mergeCell ref="F921:I921"/>
    <mergeCell ref="L921:M921"/>
    <mergeCell ref="N921:Q921"/>
    <mergeCell ref="F922:I922"/>
    <mergeCell ref="F923:I923"/>
    <mergeCell ref="F924:I924"/>
    <mergeCell ref="F925:I925"/>
    <mergeCell ref="F926:I926"/>
    <mergeCell ref="F927:I927"/>
    <mergeCell ref="F928:I928"/>
    <mergeCell ref="F929:I929"/>
    <mergeCell ref="L929:M929"/>
    <mergeCell ref="N929:Q929"/>
    <mergeCell ref="F930:I930"/>
    <mergeCell ref="F931:I931"/>
    <mergeCell ref="F932:I932"/>
    <mergeCell ref="L932:M932"/>
    <mergeCell ref="N932:Q932"/>
    <mergeCell ref="F933:I933"/>
    <mergeCell ref="F934:I934"/>
    <mergeCell ref="F935:I935"/>
    <mergeCell ref="L935:M935"/>
    <mergeCell ref="N935:Q935"/>
    <mergeCell ref="F936:I936"/>
    <mergeCell ref="F937:I937"/>
    <mergeCell ref="F938:I938"/>
    <mergeCell ref="L938:M938"/>
    <mergeCell ref="N938:Q938"/>
    <mergeCell ref="F939:I939"/>
    <mergeCell ref="F940:I940"/>
    <mergeCell ref="F941:I941"/>
    <mergeCell ref="F942:I942"/>
    <mergeCell ref="L942:M942"/>
    <mergeCell ref="N942:Q942"/>
    <mergeCell ref="F943:I943"/>
    <mergeCell ref="F944:I944"/>
    <mergeCell ref="F945:I945"/>
    <mergeCell ref="F946:I946"/>
    <mergeCell ref="L946:M946"/>
    <mergeCell ref="N946:Q946"/>
    <mergeCell ref="F947:I947"/>
    <mergeCell ref="F948:I948"/>
    <mergeCell ref="F949:I949"/>
    <mergeCell ref="F950:I950"/>
    <mergeCell ref="F951:I951"/>
    <mergeCell ref="F952:I952"/>
    <mergeCell ref="F953:I953"/>
    <mergeCell ref="F954:I954"/>
    <mergeCell ref="L954:M954"/>
    <mergeCell ref="N954:Q954"/>
    <mergeCell ref="F955:I955"/>
    <mergeCell ref="L955:M955"/>
    <mergeCell ref="N955:Q955"/>
    <mergeCell ref="F957:I957"/>
    <mergeCell ref="L957:M957"/>
    <mergeCell ref="N957:Q957"/>
    <mergeCell ref="F959:I959"/>
    <mergeCell ref="L959:M959"/>
    <mergeCell ref="N959:Q959"/>
    <mergeCell ref="F960:I960"/>
    <mergeCell ref="L960:M960"/>
    <mergeCell ref="N960:Q960"/>
    <mergeCell ref="F962:I962"/>
    <mergeCell ref="L962:M962"/>
    <mergeCell ref="N962:Q962"/>
    <mergeCell ref="F963:I963"/>
    <mergeCell ref="F964:I964"/>
    <mergeCell ref="F965:I965"/>
    <mergeCell ref="F966:I966"/>
    <mergeCell ref="L966:M966"/>
    <mergeCell ref="N966:Q966"/>
    <mergeCell ref="F968:I968"/>
    <mergeCell ref="L968:M968"/>
    <mergeCell ref="N968:Q968"/>
    <mergeCell ref="F969:I969"/>
    <mergeCell ref="F970:I970"/>
    <mergeCell ref="F971:I971"/>
    <mergeCell ref="L971:M971"/>
    <mergeCell ref="N971:Q971"/>
    <mergeCell ref="F972:I972"/>
    <mergeCell ref="F973:I973"/>
    <mergeCell ref="F974:I974"/>
    <mergeCell ref="F975:I975"/>
    <mergeCell ref="F976:I976"/>
    <mergeCell ref="F977:I977"/>
    <mergeCell ref="F978:I978"/>
    <mergeCell ref="F979:I979"/>
    <mergeCell ref="L979:M979"/>
    <mergeCell ref="N979:Q979"/>
    <mergeCell ref="F980:I980"/>
    <mergeCell ref="L980:M980"/>
    <mergeCell ref="N980:Q980"/>
    <mergeCell ref="F981:I981"/>
    <mergeCell ref="F982:I982"/>
    <mergeCell ref="F983:I983"/>
    <mergeCell ref="F984:I984"/>
    <mergeCell ref="L984:M984"/>
    <mergeCell ref="N984:Q984"/>
    <mergeCell ref="F985:I985"/>
    <mergeCell ref="F986:I986"/>
    <mergeCell ref="F987:I987"/>
    <mergeCell ref="L987:M987"/>
    <mergeCell ref="N987:Q987"/>
    <mergeCell ref="F988:I988"/>
    <mergeCell ref="F989:I989"/>
    <mergeCell ref="F990:I990"/>
    <mergeCell ref="F991:I991"/>
    <mergeCell ref="L991:M991"/>
    <mergeCell ref="N991:Q991"/>
    <mergeCell ref="F992:I992"/>
    <mergeCell ref="F993:I993"/>
    <mergeCell ref="F994:I994"/>
    <mergeCell ref="L994:M994"/>
    <mergeCell ref="N994:Q994"/>
    <mergeCell ref="F995:I995"/>
    <mergeCell ref="F996:I996"/>
    <mergeCell ref="F997:I997"/>
    <mergeCell ref="F998:I998"/>
    <mergeCell ref="L998:M998"/>
    <mergeCell ref="N998:Q998"/>
    <mergeCell ref="F999:I999"/>
    <mergeCell ref="F1000:I1000"/>
    <mergeCell ref="F1001:I1001"/>
    <mergeCell ref="L1001:M1001"/>
    <mergeCell ref="N1001:Q1001"/>
    <mergeCell ref="F1002:I1002"/>
    <mergeCell ref="F1003:I1003"/>
    <mergeCell ref="F1004:I1004"/>
    <mergeCell ref="L1004:M1004"/>
    <mergeCell ref="N1004:Q1004"/>
    <mergeCell ref="F1005:I1005"/>
    <mergeCell ref="F1006:I1006"/>
    <mergeCell ref="F1007:I1007"/>
    <mergeCell ref="L1007:M1007"/>
    <mergeCell ref="N1007:Q1007"/>
    <mergeCell ref="F1008:I1008"/>
    <mergeCell ref="F1009:I1009"/>
    <mergeCell ref="F1010:I1010"/>
    <mergeCell ref="L1010:M1010"/>
    <mergeCell ref="N1010:Q1010"/>
    <mergeCell ref="F1011:I1011"/>
    <mergeCell ref="L1011:M1011"/>
    <mergeCell ref="N1011:Q1011"/>
    <mergeCell ref="F1012:I1012"/>
    <mergeCell ref="F1013:I1013"/>
    <mergeCell ref="L1013:M1013"/>
    <mergeCell ref="N1013:Q1013"/>
    <mergeCell ref="F1014:I1014"/>
    <mergeCell ref="L1014:M1014"/>
    <mergeCell ref="N1014:Q1014"/>
    <mergeCell ref="F1015:I1015"/>
    <mergeCell ref="L1015:M1015"/>
    <mergeCell ref="N1015:Q1015"/>
    <mergeCell ref="F1016:I1016"/>
    <mergeCell ref="L1016:M1016"/>
    <mergeCell ref="N1016:Q1016"/>
    <mergeCell ref="F1017:I1017"/>
    <mergeCell ref="F1018:I1018"/>
    <mergeCell ref="F1019:I1019"/>
    <mergeCell ref="F1020:I1020"/>
    <mergeCell ref="L1020:M1020"/>
    <mergeCell ref="N1020:Q1020"/>
    <mergeCell ref="F1021:I1021"/>
    <mergeCell ref="L1021:M1021"/>
    <mergeCell ref="N1021:Q1021"/>
    <mergeCell ref="F1022:I1022"/>
    <mergeCell ref="F1023:I1023"/>
    <mergeCell ref="F1024:I1024"/>
    <mergeCell ref="F1025:I1025"/>
    <mergeCell ref="F1026:I1026"/>
    <mergeCell ref="F1027:I1027"/>
    <mergeCell ref="L1027:M1027"/>
    <mergeCell ref="N1027:Q1027"/>
    <mergeCell ref="F1028:I1028"/>
    <mergeCell ref="F1029:I1029"/>
    <mergeCell ref="F1030:I1030"/>
    <mergeCell ref="L1030:M1030"/>
    <mergeCell ref="N1030:Q1030"/>
    <mergeCell ref="F1031:I1031"/>
    <mergeCell ref="F1032:I1032"/>
    <mergeCell ref="L1032:M1032"/>
    <mergeCell ref="N1032:Q1032"/>
    <mergeCell ref="F1033:I1033"/>
    <mergeCell ref="L1033:M1033"/>
    <mergeCell ref="N1033:Q1033"/>
    <mergeCell ref="F1035:I1035"/>
    <mergeCell ref="L1035:M1035"/>
    <mergeCell ref="N1035:Q1035"/>
    <mergeCell ref="F1036:I1036"/>
    <mergeCell ref="F1037:I1037"/>
    <mergeCell ref="F1038:I1038"/>
    <mergeCell ref="F1039:I1039"/>
    <mergeCell ref="F1040:I1040"/>
    <mergeCell ref="F1041:I1041"/>
    <mergeCell ref="F1042:I1042"/>
    <mergeCell ref="F1043:I1043"/>
    <mergeCell ref="N1034:Q1034"/>
    <mergeCell ref="F1044:I1044"/>
    <mergeCell ref="L1044:M1044"/>
    <mergeCell ref="N1044:Q1044"/>
    <mergeCell ref="F1046:I1046"/>
    <mergeCell ref="L1046:M1046"/>
    <mergeCell ref="N1046:Q1046"/>
    <mergeCell ref="F1047:I1047"/>
    <mergeCell ref="L1047:M1047"/>
    <mergeCell ref="N1047:Q1047"/>
    <mergeCell ref="F1048:I1048"/>
    <mergeCell ref="L1048:M1048"/>
    <mergeCell ref="N1048:Q1048"/>
    <mergeCell ref="F1049:I1049"/>
    <mergeCell ref="L1049:M1049"/>
    <mergeCell ref="N1049:Q1049"/>
    <mergeCell ref="F1050:I1050"/>
    <mergeCell ref="L1050:M1050"/>
    <mergeCell ref="N1050:Q1050"/>
    <mergeCell ref="N1045:Q1045"/>
    <mergeCell ref="F1051:I1051"/>
    <mergeCell ref="L1051:M1051"/>
    <mergeCell ref="N1051:Q1051"/>
    <mergeCell ref="F1052:I1052"/>
    <mergeCell ref="F1053:I1053"/>
    <mergeCell ref="F1054:I1054"/>
    <mergeCell ref="L1054:M1054"/>
    <mergeCell ref="N1054:Q1054"/>
    <mergeCell ref="F1055:I1055"/>
    <mergeCell ref="F1056:I1056"/>
    <mergeCell ref="F1057:I1057"/>
    <mergeCell ref="L1057:M1057"/>
    <mergeCell ref="N1057:Q1057"/>
    <mergeCell ref="F1058:I1058"/>
    <mergeCell ref="L1058:M1058"/>
    <mergeCell ref="N1058:Q1058"/>
    <mergeCell ref="F1059:I1059"/>
    <mergeCell ref="F1060:I1060"/>
    <mergeCell ref="F1061:I1061"/>
    <mergeCell ref="F1062:I1062"/>
    <mergeCell ref="L1062:M1062"/>
    <mergeCell ref="N1062:Q1062"/>
    <mergeCell ref="F1063:I1063"/>
    <mergeCell ref="L1063:M1063"/>
    <mergeCell ref="N1063:Q1063"/>
    <mergeCell ref="F1064:I1064"/>
    <mergeCell ref="F1065:I1065"/>
    <mergeCell ref="F1066:I1066"/>
    <mergeCell ref="L1066:M1066"/>
    <mergeCell ref="N1066:Q1066"/>
    <mergeCell ref="F1067:I1067"/>
    <mergeCell ref="L1067:M1067"/>
    <mergeCell ref="N1067:Q1067"/>
    <mergeCell ref="F1068:I1068"/>
    <mergeCell ref="L1068:M1068"/>
    <mergeCell ref="N1068:Q1068"/>
    <mergeCell ref="F1069:I1069"/>
    <mergeCell ref="L1069:M1069"/>
    <mergeCell ref="N1069:Q1069"/>
    <mergeCell ref="F1070:I1070"/>
    <mergeCell ref="F1071:I1071"/>
    <mergeCell ref="F1072:I1072"/>
    <mergeCell ref="L1072:M1072"/>
    <mergeCell ref="N1072:Q1072"/>
    <mergeCell ref="F1073:I1073"/>
    <mergeCell ref="F1074:I1074"/>
    <mergeCell ref="L1074:M1074"/>
    <mergeCell ref="N1074:Q1074"/>
    <mergeCell ref="F1076:I1076"/>
    <mergeCell ref="L1076:M1076"/>
    <mergeCell ref="N1076:Q1076"/>
    <mergeCell ref="F1077:I1077"/>
    <mergeCell ref="L1077:M1077"/>
    <mergeCell ref="N1077:Q1077"/>
    <mergeCell ref="N1075:Q1075"/>
    <mergeCell ref="F1078:I1078"/>
    <mergeCell ref="F1079:I1079"/>
    <mergeCell ref="F1080:I1080"/>
    <mergeCell ref="L1080:M1080"/>
    <mergeCell ref="N1080:Q1080"/>
    <mergeCell ref="F1081:I1081"/>
    <mergeCell ref="L1081:M1081"/>
    <mergeCell ref="N1081:Q1081"/>
    <mergeCell ref="F1082:I1082"/>
    <mergeCell ref="F1083:I1083"/>
    <mergeCell ref="F1084:I1084"/>
    <mergeCell ref="F1085:I1085"/>
    <mergeCell ref="L1085:M1085"/>
    <mergeCell ref="N1085:Q1085"/>
    <mergeCell ref="F1086:I1086"/>
    <mergeCell ref="F1087:I1087"/>
    <mergeCell ref="L1087:M1087"/>
    <mergeCell ref="N1087:Q1087"/>
    <mergeCell ref="F1088:I1088"/>
    <mergeCell ref="L1088:M1088"/>
    <mergeCell ref="N1088:Q1088"/>
    <mergeCell ref="F1089:I1089"/>
    <mergeCell ref="L1089:M1089"/>
    <mergeCell ref="N1089:Q1089"/>
    <mergeCell ref="F1090:I1090"/>
    <mergeCell ref="F1091:I1091"/>
    <mergeCell ref="F1092:I1092"/>
    <mergeCell ref="F1093:I1093"/>
    <mergeCell ref="L1093:M1093"/>
    <mergeCell ref="N1093:Q1093"/>
    <mergeCell ref="F1094:I1094"/>
    <mergeCell ref="F1095:I1095"/>
    <mergeCell ref="L1095:M1095"/>
    <mergeCell ref="N1095:Q1095"/>
    <mergeCell ref="F1096:I1096"/>
    <mergeCell ref="F1097:I1097"/>
    <mergeCell ref="F1098:I1098"/>
    <mergeCell ref="F1099:I1099"/>
    <mergeCell ref="L1099:M1099"/>
    <mergeCell ref="N1099:Q1099"/>
    <mergeCell ref="F1100:I1100"/>
    <mergeCell ref="F1101:I1101"/>
    <mergeCell ref="F1102:I1102"/>
    <mergeCell ref="L1102:M1102"/>
    <mergeCell ref="N1102:Q1102"/>
    <mergeCell ref="F1103:I1103"/>
    <mergeCell ref="L1103:M1103"/>
    <mergeCell ref="N1103:Q1103"/>
    <mergeCell ref="F1104:I1104"/>
    <mergeCell ref="F1105:I1105"/>
    <mergeCell ref="L1105:M1105"/>
    <mergeCell ref="N1105:Q1105"/>
    <mergeCell ref="F1107:I1107"/>
    <mergeCell ref="L1107:M1107"/>
    <mergeCell ref="N1107:Q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L1117:M1117"/>
    <mergeCell ref="N1117:Q1117"/>
    <mergeCell ref="F1118:I1118"/>
    <mergeCell ref="F1119:I1119"/>
    <mergeCell ref="F1120:I1120"/>
    <mergeCell ref="F1121:I1121"/>
    <mergeCell ref="F1122:I1122"/>
    <mergeCell ref="L1122:M1122"/>
    <mergeCell ref="N1122:Q1122"/>
    <mergeCell ref="F1123:I1123"/>
    <mergeCell ref="L1123:M1123"/>
    <mergeCell ref="N1123:Q1123"/>
    <mergeCell ref="F1124:I1124"/>
    <mergeCell ref="L1124:M1124"/>
    <mergeCell ref="N1124:Q1124"/>
    <mergeCell ref="F1125:I1125"/>
    <mergeCell ref="L1125:M1125"/>
    <mergeCell ref="N1125:Q1125"/>
    <mergeCell ref="F1126:I1126"/>
    <mergeCell ref="L1126:M1126"/>
    <mergeCell ref="N1126:Q1126"/>
    <mergeCell ref="F1127:I1127"/>
    <mergeCell ref="L1127:M1127"/>
    <mergeCell ref="N1127:Q1127"/>
    <mergeCell ref="F1128:I1128"/>
    <mergeCell ref="L1128:M1128"/>
    <mergeCell ref="N1128:Q1128"/>
    <mergeCell ref="F1129:I1129"/>
    <mergeCell ref="L1129:M1129"/>
    <mergeCell ref="N1129:Q1129"/>
    <mergeCell ref="F1130:I1130"/>
    <mergeCell ref="L1130:M1130"/>
    <mergeCell ref="N1130:Q1130"/>
    <mergeCell ref="F1131:I1131"/>
    <mergeCell ref="L1131:M1131"/>
    <mergeCell ref="N1131:Q1131"/>
    <mergeCell ref="F1132:I1132"/>
    <mergeCell ref="L1132:M1132"/>
    <mergeCell ref="N1132:Q1132"/>
    <mergeCell ref="F1133:I1133"/>
    <mergeCell ref="L1133:M1133"/>
    <mergeCell ref="N1133:Q1133"/>
    <mergeCell ref="F1134:I1134"/>
    <mergeCell ref="L1134:M1134"/>
    <mergeCell ref="N1134:Q1134"/>
    <mergeCell ref="F1135:I1135"/>
    <mergeCell ref="L1135:M1135"/>
    <mergeCell ref="N1135:Q1135"/>
    <mergeCell ref="F1136:I1136"/>
    <mergeCell ref="L1136:M1136"/>
    <mergeCell ref="N1136:Q1136"/>
    <mergeCell ref="F1137:I1137"/>
    <mergeCell ref="L1137:M1137"/>
    <mergeCell ref="N1137:Q1137"/>
    <mergeCell ref="F1138:I1138"/>
    <mergeCell ref="F1139:I1139"/>
    <mergeCell ref="F1140:I1140"/>
    <mergeCell ref="F1141:I1141"/>
    <mergeCell ref="F1142:I1142"/>
    <mergeCell ref="L1142:M1142"/>
    <mergeCell ref="N1142:Q1142"/>
    <mergeCell ref="F1143:I1143"/>
    <mergeCell ref="F1144:I1144"/>
    <mergeCell ref="F1145:I1145"/>
    <mergeCell ref="L1145:M1145"/>
    <mergeCell ref="N1145:Q1145"/>
    <mergeCell ref="F1146:I1146"/>
    <mergeCell ref="L1146:M1146"/>
    <mergeCell ref="N1146:Q1146"/>
    <mergeCell ref="F1147:I1147"/>
    <mergeCell ref="L1147:M1147"/>
    <mergeCell ref="N1147:Q1147"/>
    <mergeCell ref="F1148:I1148"/>
    <mergeCell ref="L1148:M1148"/>
    <mergeCell ref="N1148:Q1148"/>
    <mergeCell ref="F1149:I1149"/>
    <mergeCell ref="L1149:M1149"/>
    <mergeCell ref="N1149:Q1149"/>
    <mergeCell ref="F1150:I1150"/>
    <mergeCell ref="L1150:M1150"/>
    <mergeCell ref="N1150:Q1150"/>
    <mergeCell ref="F1151:I1151"/>
    <mergeCell ref="L1151:M1151"/>
    <mergeCell ref="N1151:Q1151"/>
    <mergeCell ref="F1152:I1152"/>
    <mergeCell ref="L1152:M1152"/>
    <mergeCell ref="N1152:Q1152"/>
    <mergeCell ref="F1153:I1153"/>
    <mergeCell ref="L1153:M1153"/>
    <mergeCell ref="N1153:Q1153"/>
    <mergeCell ref="F1154:I1154"/>
    <mergeCell ref="L1154:M1154"/>
    <mergeCell ref="N1154:Q1154"/>
    <mergeCell ref="F1155:I1155"/>
    <mergeCell ref="L1155:M1155"/>
    <mergeCell ref="N1155:Q1155"/>
    <mergeCell ref="F1156:I1156"/>
    <mergeCell ref="L1156:M1156"/>
    <mergeCell ref="N1156:Q1156"/>
    <mergeCell ref="F1157:I1157"/>
    <mergeCell ref="L1157:M1157"/>
    <mergeCell ref="N1157:Q1157"/>
    <mergeCell ref="F1158:I1158"/>
    <mergeCell ref="L1158:M1158"/>
    <mergeCell ref="N1158:Q1158"/>
    <mergeCell ref="F1159:I1159"/>
    <mergeCell ref="L1159:M1159"/>
    <mergeCell ref="N1159:Q1159"/>
    <mergeCell ref="F1160:I1160"/>
    <mergeCell ref="L1160:M1160"/>
    <mergeCell ref="N1160:Q1160"/>
    <mergeCell ref="F1161:I1161"/>
    <mergeCell ref="L1161:M1161"/>
    <mergeCell ref="N1161:Q1161"/>
    <mergeCell ref="F1162:I1162"/>
    <mergeCell ref="L1162:M1162"/>
    <mergeCell ref="N1162:Q1162"/>
    <mergeCell ref="F1163:I1163"/>
    <mergeCell ref="L1163:M1163"/>
    <mergeCell ref="N1163:Q1163"/>
    <mergeCell ref="F1164:I1164"/>
    <mergeCell ref="L1164:M1164"/>
    <mergeCell ref="N1164:Q1164"/>
    <mergeCell ref="F1165:I1165"/>
    <mergeCell ref="L1165:M1165"/>
    <mergeCell ref="N1165:Q1165"/>
    <mergeCell ref="F1166:I1166"/>
    <mergeCell ref="L1166:M1166"/>
    <mergeCell ref="N1166:Q1166"/>
    <mergeCell ref="F1167:I1167"/>
    <mergeCell ref="F1168:I1168"/>
    <mergeCell ref="F1169:I1169"/>
    <mergeCell ref="L1169:M1169"/>
    <mergeCell ref="N1169:Q1169"/>
    <mergeCell ref="F1170:I1170"/>
    <mergeCell ref="F1171:I1171"/>
    <mergeCell ref="F1172:I1172"/>
    <mergeCell ref="L1172:M1172"/>
    <mergeCell ref="N1172:Q1172"/>
    <mergeCell ref="F1173:I1173"/>
    <mergeCell ref="F1174:I1174"/>
    <mergeCell ref="F1175:I1175"/>
    <mergeCell ref="L1175:M1175"/>
    <mergeCell ref="N1175:Q1175"/>
    <mergeCell ref="F1177:I1177"/>
    <mergeCell ref="L1177:M1177"/>
    <mergeCell ref="N1177:Q1177"/>
    <mergeCell ref="F1178:I1178"/>
    <mergeCell ref="F1179:I1179"/>
    <mergeCell ref="F1180:I1180"/>
    <mergeCell ref="F1181:I1181"/>
    <mergeCell ref="F1182:I1182"/>
    <mergeCell ref="L1182:M1182"/>
    <mergeCell ref="N1182:Q1182"/>
    <mergeCell ref="F1183:I1183"/>
    <mergeCell ref="L1183:M1183"/>
    <mergeCell ref="N1183:Q1183"/>
    <mergeCell ref="F1184:I1184"/>
    <mergeCell ref="F1185:I1185"/>
    <mergeCell ref="F1186:I1186"/>
    <mergeCell ref="F1187:I1187"/>
    <mergeCell ref="F1188:I1188"/>
    <mergeCell ref="F1189:I1189"/>
    <mergeCell ref="F1190:I1190"/>
    <mergeCell ref="F1191:I1191"/>
    <mergeCell ref="F1192:I1192"/>
    <mergeCell ref="F1193:I1193"/>
    <mergeCell ref="F1194:I1194"/>
    <mergeCell ref="F1195:I1195"/>
    <mergeCell ref="F1196:I1196"/>
    <mergeCell ref="F1197:I1197"/>
    <mergeCell ref="F1198:I1198"/>
    <mergeCell ref="F1199:I1199"/>
    <mergeCell ref="F1200:I1200"/>
    <mergeCell ref="F1201:I1201"/>
    <mergeCell ref="F1202:I1202"/>
    <mergeCell ref="F1203:I1203"/>
    <mergeCell ref="F1204:I1204"/>
    <mergeCell ref="F1205:I1205"/>
    <mergeCell ref="F1206:I1206"/>
    <mergeCell ref="F1207:I1207"/>
    <mergeCell ref="F1208:I1208"/>
    <mergeCell ref="F1209:I1209"/>
    <mergeCell ref="F1210:I1210"/>
    <mergeCell ref="F1211:I1211"/>
    <mergeCell ref="F1212:I1212"/>
    <mergeCell ref="F1213:I1213"/>
    <mergeCell ref="L1213:M1213"/>
    <mergeCell ref="N1213:Q1213"/>
    <mergeCell ref="F1214:I1214"/>
    <mergeCell ref="F1215:I1215"/>
    <mergeCell ref="F1216:I1216"/>
    <mergeCell ref="F1217:I1217"/>
    <mergeCell ref="F1218:I1218"/>
    <mergeCell ref="L1218:M1218"/>
    <mergeCell ref="N1218:Q1218"/>
    <mergeCell ref="F1219:I1219"/>
    <mergeCell ref="F1220:I1220"/>
    <mergeCell ref="F1221:I1221"/>
    <mergeCell ref="F1222:I1222"/>
    <mergeCell ref="F1223:I1223"/>
    <mergeCell ref="F1224:I1224"/>
    <mergeCell ref="F1225:I1225"/>
    <mergeCell ref="F1226:I1226"/>
    <mergeCell ref="L1226:M1226"/>
    <mergeCell ref="N1226:Q1226"/>
    <mergeCell ref="F1227:I1227"/>
    <mergeCell ref="F1228:I1228"/>
    <mergeCell ref="F1229:I1229"/>
    <mergeCell ref="F1230:I1230"/>
    <mergeCell ref="F1231:I1231"/>
    <mergeCell ref="L1231:M1231"/>
    <mergeCell ref="N1231:Q1231"/>
    <mergeCell ref="F1232:I1232"/>
    <mergeCell ref="F1233:I1233"/>
    <mergeCell ref="F1234:I1234"/>
    <mergeCell ref="F1235:I1235"/>
    <mergeCell ref="F1236:I1236"/>
    <mergeCell ref="L1236:M1236"/>
    <mergeCell ref="N1236:Q1236"/>
    <mergeCell ref="F1237:I1237"/>
    <mergeCell ref="F1238:I1238"/>
    <mergeCell ref="F1239:I1239"/>
    <mergeCell ref="F1240:I1240"/>
    <mergeCell ref="F1241:I1241"/>
    <mergeCell ref="F1242:I1242"/>
    <mergeCell ref="F1243:I1243"/>
    <mergeCell ref="F1244:I1244"/>
    <mergeCell ref="F1245:I1245"/>
    <mergeCell ref="F1246:I1246"/>
    <mergeCell ref="F1247:I1247"/>
    <mergeCell ref="F1248:I1248"/>
    <mergeCell ref="F1249:I1249"/>
    <mergeCell ref="F1250:I1250"/>
    <mergeCell ref="F1251:I1251"/>
    <mergeCell ref="F1252:I1252"/>
    <mergeCell ref="F1253:I1253"/>
    <mergeCell ref="L1253:M1253"/>
    <mergeCell ref="N1253:Q1253"/>
    <mergeCell ref="F1254:I1254"/>
    <mergeCell ref="F1255:I1255"/>
    <mergeCell ref="F1256:I1256"/>
    <mergeCell ref="F1257:I1257"/>
    <mergeCell ref="L1257:M1257"/>
    <mergeCell ref="N1257:Q1257"/>
    <mergeCell ref="F1259:I1259"/>
    <mergeCell ref="L1259:M1259"/>
    <mergeCell ref="N1259:Q1259"/>
    <mergeCell ref="F1260:I1260"/>
    <mergeCell ref="F1261:I1261"/>
    <mergeCell ref="F1262:I1262"/>
    <mergeCell ref="F1263:I1263"/>
    <mergeCell ref="F1264:I1264"/>
    <mergeCell ref="F1266:I1266"/>
    <mergeCell ref="L1266:M1266"/>
    <mergeCell ref="N1266:Q1266"/>
    <mergeCell ref="F1267:I1267"/>
    <mergeCell ref="F1268:I1268"/>
    <mergeCell ref="F1269:I1269"/>
    <mergeCell ref="F1270:I1270"/>
    <mergeCell ref="L1270:M1270"/>
    <mergeCell ref="N1270:Q1270"/>
    <mergeCell ref="F1272:I1272"/>
    <mergeCell ref="L1272:M1272"/>
    <mergeCell ref="N1272:Q1272"/>
    <mergeCell ref="F1273:I1273"/>
    <mergeCell ref="F1306:I1306"/>
    <mergeCell ref="F1307:I1307"/>
    <mergeCell ref="F1274:I1274"/>
    <mergeCell ref="F1275:I1275"/>
    <mergeCell ref="F1276:I1276"/>
    <mergeCell ref="F1277:I1277"/>
    <mergeCell ref="F1278:I1278"/>
    <mergeCell ref="F1279:I1279"/>
    <mergeCell ref="F1280:I1280"/>
    <mergeCell ref="F1281:I1281"/>
    <mergeCell ref="F1282:I1282"/>
    <mergeCell ref="F1283:I1283"/>
    <mergeCell ref="F1284:I1284"/>
    <mergeCell ref="F1285:I1285"/>
    <mergeCell ref="F1286:I1286"/>
    <mergeCell ref="F1287:I1287"/>
    <mergeCell ref="F1288:I1288"/>
    <mergeCell ref="F1289:I1289"/>
    <mergeCell ref="F1290:I1290"/>
    <mergeCell ref="F1326:I1326"/>
    <mergeCell ref="F1327:I1327"/>
    <mergeCell ref="F1328:I1328"/>
    <mergeCell ref="F1329:I1329"/>
    <mergeCell ref="F1330:I1330"/>
    <mergeCell ref="F1331:I1331"/>
    <mergeCell ref="L1331:M1331"/>
    <mergeCell ref="N1331:Q1331"/>
    <mergeCell ref="F1333:I1333"/>
    <mergeCell ref="L1333:M1333"/>
    <mergeCell ref="N1333:Q1333"/>
    <mergeCell ref="F1334:I1334"/>
    <mergeCell ref="F1308:I1308"/>
    <mergeCell ref="F1309:I1309"/>
    <mergeCell ref="F1310:I1310"/>
    <mergeCell ref="L1310:M1310"/>
    <mergeCell ref="N1310:Q1310"/>
    <mergeCell ref="F1311:I1311"/>
    <mergeCell ref="L1311:M1311"/>
    <mergeCell ref="N1311:Q1311"/>
    <mergeCell ref="F1312:I1312"/>
    <mergeCell ref="F1313:I1313"/>
    <mergeCell ref="F1314:I1314"/>
    <mergeCell ref="F1315:I1315"/>
    <mergeCell ref="F1316:I1316"/>
    <mergeCell ref="F1317:I1317"/>
    <mergeCell ref="F1318:I1318"/>
    <mergeCell ref="F1319:I1319"/>
    <mergeCell ref="F1320:I1320"/>
    <mergeCell ref="N316:Q316"/>
    <mergeCell ref="N415:Q415"/>
    <mergeCell ref="N710:Q710"/>
    <mergeCell ref="N817:Q817"/>
    <mergeCell ref="N822:Q822"/>
    <mergeCell ref="N824:Q824"/>
    <mergeCell ref="N825:Q825"/>
    <mergeCell ref="N912:Q912"/>
    <mergeCell ref="N956:Q956"/>
    <mergeCell ref="N958:Q958"/>
    <mergeCell ref="N961:Q961"/>
    <mergeCell ref="N967:Q967"/>
    <mergeCell ref="F1321:I1321"/>
    <mergeCell ref="F1322:I1322"/>
    <mergeCell ref="F1323:I1323"/>
    <mergeCell ref="F1324:I1324"/>
    <mergeCell ref="F1325:I1325"/>
    <mergeCell ref="F1291:I1291"/>
    <mergeCell ref="F1292:I1292"/>
    <mergeCell ref="F1293:I1293"/>
    <mergeCell ref="F1294:I1294"/>
    <mergeCell ref="F1295:I1295"/>
    <mergeCell ref="F1296:I1296"/>
    <mergeCell ref="F1297:I1297"/>
    <mergeCell ref="F1298:I1298"/>
    <mergeCell ref="F1299:I1299"/>
    <mergeCell ref="F1300:I1300"/>
    <mergeCell ref="F1301:I1301"/>
    <mergeCell ref="F1302:I1302"/>
    <mergeCell ref="F1303:I1303"/>
    <mergeCell ref="F1304:I1304"/>
    <mergeCell ref="F1305:I1305"/>
    <mergeCell ref="N1106:Q1106"/>
    <mergeCell ref="N1176:Q1176"/>
    <mergeCell ref="N1258:Q1258"/>
    <mergeCell ref="N1265:Q1265"/>
    <mergeCell ref="N1271:Q1271"/>
    <mergeCell ref="N1332:Q1332"/>
    <mergeCell ref="N1339:Q1339"/>
    <mergeCell ref="N1346:Q1346"/>
    <mergeCell ref="N1347:Q1347"/>
    <mergeCell ref="N1349:Q1349"/>
    <mergeCell ref="H1:K1"/>
    <mergeCell ref="S2:AC2"/>
    <mergeCell ref="F1335:I1335"/>
    <mergeCell ref="F1336:I1336"/>
    <mergeCell ref="F1337:I1337"/>
    <mergeCell ref="F1338:I1338"/>
    <mergeCell ref="F1340:I1340"/>
    <mergeCell ref="L1340:M1340"/>
    <mergeCell ref="N1340:Q1340"/>
    <mergeCell ref="F1341:I1341"/>
    <mergeCell ref="F1342:I1342"/>
    <mergeCell ref="F1343:I1343"/>
    <mergeCell ref="F1344:I1344"/>
    <mergeCell ref="F1345:I1345"/>
    <mergeCell ref="F1348:I1348"/>
    <mergeCell ref="L1348:M1348"/>
    <mergeCell ref="N1348:Q1348"/>
    <mergeCell ref="N143:Q143"/>
    <mergeCell ref="N144:Q144"/>
    <mergeCell ref="N145:Q145"/>
    <mergeCell ref="N166:Q166"/>
    <mergeCell ref="N187:Q187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4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7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205"/>
      <c r="B1" s="203"/>
      <c r="C1" s="203"/>
      <c r="D1" s="204" t="s">
        <v>1</v>
      </c>
      <c r="E1" s="203"/>
      <c r="F1" s="201" t="s">
        <v>2373</v>
      </c>
      <c r="G1" s="201"/>
      <c r="H1" s="252" t="s">
        <v>2374</v>
      </c>
      <c r="I1" s="252"/>
      <c r="J1" s="252"/>
      <c r="K1" s="252"/>
      <c r="L1" s="201" t="s">
        <v>2375</v>
      </c>
      <c r="M1" s="203"/>
      <c r="N1" s="203"/>
      <c r="O1" s="204" t="s">
        <v>111</v>
      </c>
      <c r="P1" s="203"/>
      <c r="Q1" s="203"/>
      <c r="R1" s="203"/>
      <c r="S1" s="201" t="s">
        <v>2376</v>
      </c>
      <c r="T1" s="201"/>
      <c r="U1" s="205"/>
      <c r="V1" s="20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 x14ac:dyDescent="0.3">
      <c r="C2" s="238" t="s">
        <v>5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207" t="s">
        <v>6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6" t="s">
        <v>98</v>
      </c>
    </row>
    <row r="3" spans="1:66" ht="6.9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112</v>
      </c>
    </row>
    <row r="4" spans="1:66" ht="36.9" customHeight="1" x14ac:dyDescent="0.3">
      <c r="B4" s="20"/>
      <c r="C4" s="222" t="s">
        <v>113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2"/>
      <c r="T4" s="23" t="s">
        <v>11</v>
      </c>
      <c r="AT4" s="16" t="s">
        <v>4</v>
      </c>
    </row>
    <row r="5" spans="1:66" ht="6.9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66" ht="25.35" customHeight="1" x14ac:dyDescent="0.3">
      <c r="B6" s="20"/>
      <c r="C6" s="21"/>
      <c r="D6" s="28" t="s">
        <v>17</v>
      </c>
      <c r="E6" s="21"/>
      <c r="F6" s="270" t="str">
        <f>'Rekapitulace stavby'!K6</f>
        <v>Hájenka Zátoky Dlouhé na Moravě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1"/>
      <c r="R6" s="22"/>
    </row>
    <row r="7" spans="1:66" s="1" customFormat="1" ht="32.85" customHeight="1" x14ac:dyDescent="0.3">
      <c r="B7" s="33"/>
      <c r="C7" s="34"/>
      <c r="D7" s="27" t="s">
        <v>114</v>
      </c>
      <c r="E7" s="34"/>
      <c r="F7" s="244" t="s">
        <v>1868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34"/>
      <c r="R7" s="35"/>
    </row>
    <row r="8" spans="1:66" s="1" customFormat="1" ht="14.4" customHeight="1" x14ac:dyDescent="0.3">
      <c r="B8" s="33"/>
      <c r="C8" s="34"/>
      <c r="D8" s="28" t="s">
        <v>20</v>
      </c>
      <c r="E8" s="34"/>
      <c r="F8" s="26" t="s">
        <v>21</v>
      </c>
      <c r="G8" s="34"/>
      <c r="H8" s="34"/>
      <c r="I8" s="34"/>
      <c r="J8" s="34"/>
      <c r="K8" s="34"/>
      <c r="L8" s="34"/>
      <c r="M8" s="28" t="s">
        <v>22</v>
      </c>
      <c r="N8" s="34"/>
      <c r="O8" s="26" t="s">
        <v>21</v>
      </c>
      <c r="P8" s="34"/>
      <c r="Q8" s="34"/>
      <c r="R8" s="35"/>
    </row>
    <row r="9" spans="1:66" s="1" customFormat="1" ht="14.4" customHeight="1" x14ac:dyDescent="0.3">
      <c r="B9" s="33"/>
      <c r="C9" s="34"/>
      <c r="D9" s="28" t="s">
        <v>24</v>
      </c>
      <c r="E9" s="34"/>
      <c r="F9" s="26" t="s">
        <v>25</v>
      </c>
      <c r="G9" s="34"/>
      <c r="H9" s="34"/>
      <c r="I9" s="34"/>
      <c r="J9" s="34"/>
      <c r="K9" s="34"/>
      <c r="L9" s="34"/>
      <c r="M9" s="28" t="s">
        <v>26</v>
      </c>
      <c r="N9" s="34"/>
      <c r="O9" s="280" t="str">
        <f>'Rekapitulace stavby'!AN8</f>
        <v>10.05.2016</v>
      </c>
      <c r="P9" s="210"/>
      <c r="Q9" s="34"/>
      <c r="R9" s="35"/>
    </row>
    <row r="10" spans="1:66" s="1" customFormat="1" ht="10.95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" customHeight="1" x14ac:dyDescent="0.3">
      <c r="B11" s="33"/>
      <c r="C11" s="34"/>
      <c r="D11" s="28" t="s">
        <v>30</v>
      </c>
      <c r="E11" s="34"/>
      <c r="F11" s="34"/>
      <c r="G11" s="34"/>
      <c r="H11" s="34"/>
      <c r="I11" s="34"/>
      <c r="J11" s="34"/>
      <c r="K11" s="34"/>
      <c r="L11" s="34"/>
      <c r="M11" s="28" t="s">
        <v>31</v>
      </c>
      <c r="N11" s="34"/>
      <c r="O11" s="243" t="s">
        <v>32</v>
      </c>
      <c r="P11" s="210"/>
      <c r="Q11" s="34"/>
      <c r="R11" s="35"/>
    </row>
    <row r="12" spans="1:66" s="1" customFormat="1" ht="18" customHeight="1" x14ac:dyDescent="0.3">
      <c r="B12" s="33"/>
      <c r="C12" s="34"/>
      <c r="D12" s="34"/>
      <c r="E12" s="26" t="s">
        <v>33</v>
      </c>
      <c r="F12" s="34"/>
      <c r="G12" s="34"/>
      <c r="H12" s="34"/>
      <c r="I12" s="34"/>
      <c r="J12" s="34"/>
      <c r="K12" s="34"/>
      <c r="L12" s="34"/>
      <c r="M12" s="28" t="s">
        <v>34</v>
      </c>
      <c r="N12" s="34"/>
      <c r="O12" s="243" t="s">
        <v>35</v>
      </c>
      <c r="P12" s="210"/>
      <c r="Q12" s="34"/>
      <c r="R12" s="35"/>
    </row>
    <row r="13" spans="1:66" s="1" customFormat="1" ht="6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" customHeight="1" x14ac:dyDescent="0.3">
      <c r="B14" s="33"/>
      <c r="C14" s="34"/>
      <c r="D14" s="28" t="s">
        <v>36</v>
      </c>
      <c r="E14" s="34"/>
      <c r="F14" s="34"/>
      <c r="G14" s="34"/>
      <c r="H14" s="34"/>
      <c r="I14" s="34"/>
      <c r="J14" s="34"/>
      <c r="K14" s="34"/>
      <c r="L14" s="34"/>
      <c r="M14" s="28" t="s">
        <v>31</v>
      </c>
      <c r="N14" s="34"/>
      <c r="O14" s="279" t="str">
        <f>IF('Rekapitulace stavby'!AN13="","",'Rekapitulace stavby'!AN13)</f>
        <v>Vyplň údaj</v>
      </c>
      <c r="P14" s="210"/>
      <c r="Q14" s="34"/>
      <c r="R14" s="35"/>
    </row>
    <row r="15" spans="1:66" s="1" customFormat="1" ht="18" customHeight="1" x14ac:dyDescent="0.3">
      <c r="B15" s="33"/>
      <c r="C15" s="34"/>
      <c r="D15" s="34"/>
      <c r="E15" s="279" t="str">
        <f>IF('Rekapitulace stavby'!E14="","",'Rekapitulace stavby'!E14)</f>
        <v>Vyplň údaj</v>
      </c>
      <c r="F15" s="210"/>
      <c r="G15" s="210"/>
      <c r="H15" s="210"/>
      <c r="I15" s="210"/>
      <c r="J15" s="210"/>
      <c r="K15" s="210"/>
      <c r="L15" s="210"/>
      <c r="M15" s="28" t="s">
        <v>34</v>
      </c>
      <c r="N15" s="34"/>
      <c r="O15" s="279" t="str">
        <f>IF('Rekapitulace stavby'!AN14="","",'Rekapitulace stavby'!AN14)</f>
        <v>Vyplň údaj</v>
      </c>
      <c r="P15" s="210"/>
      <c r="Q15" s="34"/>
      <c r="R15" s="35"/>
    </row>
    <row r="16" spans="1:66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" customHeight="1" x14ac:dyDescent="0.3">
      <c r="B17" s="33"/>
      <c r="C17" s="34"/>
      <c r="D17" s="28" t="s">
        <v>38</v>
      </c>
      <c r="E17" s="34"/>
      <c r="F17" s="34"/>
      <c r="G17" s="34"/>
      <c r="H17" s="34"/>
      <c r="I17" s="34"/>
      <c r="J17" s="34"/>
      <c r="K17" s="34"/>
      <c r="L17" s="34"/>
      <c r="M17" s="28" t="s">
        <v>31</v>
      </c>
      <c r="N17" s="34"/>
      <c r="O17" s="243" t="s">
        <v>39</v>
      </c>
      <c r="P17" s="210"/>
      <c r="Q17" s="34"/>
      <c r="R17" s="35"/>
    </row>
    <row r="18" spans="2:18" s="1" customFormat="1" ht="18" customHeight="1" x14ac:dyDescent="0.3">
      <c r="B18" s="33"/>
      <c r="C18" s="34"/>
      <c r="D18" s="34"/>
      <c r="E18" s="26" t="s">
        <v>40</v>
      </c>
      <c r="F18" s="34"/>
      <c r="G18" s="34"/>
      <c r="H18" s="34"/>
      <c r="I18" s="34"/>
      <c r="J18" s="34"/>
      <c r="K18" s="34"/>
      <c r="L18" s="34"/>
      <c r="M18" s="28" t="s">
        <v>34</v>
      </c>
      <c r="N18" s="34"/>
      <c r="O18" s="243" t="s">
        <v>41</v>
      </c>
      <c r="P18" s="210"/>
      <c r="Q18" s="34"/>
      <c r="R18" s="35"/>
    </row>
    <row r="19" spans="2:18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" customHeight="1" x14ac:dyDescent="0.3">
      <c r="B20" s="33"/>
      <c r="C20" s="34"/>
      <c r="D20" s="28" t="s">
        <v>43</v>
      </c>
      <c r="E20" s="34"/>
      <c r="F20" s="34"/>
      <c r="G20" s="34"/>
      <c r="H20" s="34"/>
      <c r="I20" s="34"/>
      <c r="J20" s="34"/>
      <c r="K20" s="34"/>
      <c r="L20" s="34"/>
      <c r="M20" s="28" t="s">
        <v>31</v>
      </c>
      <c r="N20" s="34"/>
      <c r="O20" s="243" t="str">
        <f>IF('Rekapitulace stavby'!AN19="","",'Rekapitulace stavby'!AN19)</f>
        <v/>
      </c>
      <c r="P20" s="210"/>
      <c r="Q20" s="34"/>
      <c r="R20" s="35"/>
    </row>
    <row r="21" spans="2:18" s="1" customFormat="1" ht="18" customHeight="1" x14ac:dyDescent="0.3">
      <c r="B21" s="33"/>
      <c r="C21" s="34"/>
      <c r="D21" s="34"/>
      <c r="E21" s="26" t="str">
        <f>IF('Rekapitulace stavby'!E20="","",'Rekapitulace stavby'!E20)</f>
        <v xml:space="preserve"> </v>
      </c>
      <c r="F21" s="34"/>
      <c r="G21" s="34"/>
      <c r="H21" s="34"/>
      <c r="I21" s="34"/>
      <c r="J21" s="34"/>
      <c r="K21" s="34"/>
      <c r="L21" s="34"/>
      <c r="M21" s="28" t="s">
        <v>34</v>
      </c>
      <c r="N21" s="34"/>
      <c r="O21" s="243" t="str">
        <f>IF('Rekapitulace stavby'!AN20="","",'Rekapitulace stavby'!AN20)</f>
        <v/>
      </c>
      <c r="P21" s="210"/>
      <c r="Q21" s="34"/>
      <c r="R21" s="35"/>
    </row>
    <row r="22" spans="2:18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" customHeight="1" x14ac:dyDescent="0.3">
      <c r="B23" s="33"/>
      <c r="C23" s="34"/>
      <c r="D23" s="28" t="s">
        <v>45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 x14ac:dyDescent="0.3">
      <c r="B24" s="33"/>
      <c r="C24" s="34"/>
      <c r="D24" s="34"/>
      <c r="E24" s="246" t="s">
        <v>21</v>
      </c>
      <c r="F24" s="210"/>
      <c r="G24" s="210"/>
      <c r="H24" s="210"/>
      <c r="I24" s="210"/>
      <c r="J24" s="210"/>
      <c r="K24" s="210"/>
      <c r="L24" s="210"/>
      <c r="M24" s="34"/>
      <c r="N24" s="34"/>
      <c r="O24" s="34"/>
      <c r="P24" s="34"/>
      <c r="Q24" s="34"/>
      <c r="R24" s="35"/>
    </row>
    <row r="25" spans="2:18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" customHeight="1" x14ac:dyDescent="0.3">
      <c r="B27" s="33"/>
      <c r="C27" s="34"/>
      <c r="D27" s="117" t="s">
        <v>116</v>
      </c>
      <c r="E27" s="34"/>
      <c r="F27" s="34"/>
      <c r="G27" s="34"/>
      <c r="H27" s="34"/>
      <c r="I27" s="34"/>
      <c r="J27" s="34"/>
      <c r="K27" s="34"/>
      <c r="L27" s="34"/>
      <c r="M27" s="247">
        <f>N88</f>
        <v>0</v>
      </c>
      <c r="N27" s="210"/>
      <c r="O27" s="210"/>
      <c r="P27" s="210"/>
      <c r="Q27" s="34"/>
      <c r="R27" s="35"/>
    </row>
    <row r="28" spans="2:18" s="1" customFormat="1" ht="14.4" customHeight="1" x14ac:dyDescent="0.3">
      <c r="B28" s="33"/>
      <c r="C28" s="34"/>
      <c r="D28" s="32" t="s">
        <v>105</v>
      </c>
      <c r="E28" s="34"/>
      <c r="F28" s="34"/>
      <c r="G28" s="34"/>
      <c r="H28" s="34"/>
      <c r="I28" s="34"/>
      <c r="J28" s="34"/>
      <c r="K28" s="34"/>
      <c r="L28" s="34"/>
      <c r="M28" s="247">
        <f>N113</f>
        <v>0</v>
      </c>
      <c r="N28" s="210"/>
      <c r="O28" s="210"/>
      <c r="P28" s="210"/>
      <c r="Q28" s="34"/>
      <c r="R28" s="35"/>
    </row>
    <row r="29" spans="2:18" s="1" customFormat="1" ht="6.9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8" t="s">
        <v>48</v>
      </c>
      <c r="E30" s="34"/>
      <c r="F30" s="34"/>
      <c r="G30" s="34"/>
      <c r="H30" s="34"/>
      <c r="I30" s="34"/>
      <c r="J30" s="34"/>
      <c r="K30" s="34"/>
      <c r="L30" s="34"/>
      <c r="M30" s="278">
        <f>ROUND(M27+M28,2)</f>
        <v>0</v>
      </c>
      <c r="N30" s="210"/>
      <c r="O30" s="210"/>
      <c r="P30" s="210"/>
      <c r="Q30" s="34"/>
      <c r="R30" s="35"/>
    </row>
    <row r="31" spans="2:18" s="1" customFormat="1" ht="6.9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" customHeight="1" x14ac:dyDescent="0.3">
      <c r="B32" s="33"/>
      <c r="C32" s="34"/>
      <c r="D32" s="40" t="s">
        <v>49</v>
      </c>
      <c r="E32" s="40" t="s">
        <v>50</v>
      </c>
      <c r="F32" s="41">
        <v>0.21</v>
      </c>
      <c r="G32" s="119" t="s">
        <v>51</v>
      </c>
      <c r="H32" s="276">
        <f>(SUM(BE113:BE120)+SUM(BE138:BE495))</f>
        <v>0</v>
      </c>
      <c r="I32" s="210"/>
      <c r="J32" s="210"/>
      <c r="K32" s="34"/>
      <c r="L32" s="34"/>
      <c r="M32" s="276">
        <f>ROUND((SUM(BE113:BE120)+SUM(BE138:BE495)), 2)*F32</f>
        <v>0</v>
      </c>
      <c r="N32" s="210"/>
      <c r="O32" s="210"/>
      <c r="P32" s="210"/>
      <c r="Q32" s="34"/>
      <c r="R32" s="35"/>
    </row>
    <row r="33" spans="2:18" s="1" customFormat="1" ht="14.4" customHeight="1" x14ac:dyDescent="0.3">
      <c r="B33" s="33"/>
      <c r="C33" s="34"/>
      <c r="D33" s="34"/>
      <c r="E33" s="40" t="s">
        <v>52</v>
      </c>
      <c r="F33" s="41">
        <v>0.15</v>
      </c>
      <c r="G33" s="119" t="s">
        <v>51</v>
      </c>
      <c r="H33" s="276">
        <f>(SUM(BF113:BF120)+SUM(BF138:BF495))</f>
        <v>0</v>
      </c>
      <c r="I33" s="210"/>
      <c r="J33" s="210"/>
      <c r="K33" s="34"/>
      <c r="L33" s="34"/>
      <c r="M33" s="276">
        <f>ROUND((SUM(BF113:BF120)+SUM(BF138:BF495)), 2)*F33</f>
        <v>0</v>
      </c>
      <c r="N33" s="210"/>
      <c r="O33" s="210"/>
      <c r="P33" s="210"/>
      <c r="Q33" s="34"/>
      <c r="R33" s="35"/>
    </row>
    <row r="34" spans="2:18" s="1" customFormat="1" ht="14.4" hidden="1" customHeight="1" x14ac:dyDescent="0.3">
      <c r="B34" s="33"/>
      <c r="C34" s="34"/>
      <c r="D34" s="34"/>
      <c r="E34" s="40" t="s">
        <v>53</v>
      </c>
      <c r="F34" s="41">
        <v>0.21</v>
      </c>
      <c r="G34" s="119" t="s">
        <v>51</v>
      </c>
      <c r="H34" s="276">
        <f>(SUM(BG113:BG120)+SUM(BG138:BG495))</f>
        <v>0</v>
      </c>
      <c r="I34" s="210"/>
      <c r="J34" s="210"/>
      <c r="K34" s="34"/>
      <c r="L34" s="34"/>
      <c r="M34" s="276">
        <v>0</v>
      </c>
      <c r="N34" s="210"/>
      <c r="O34" s="210"/>
      <c r="P34" s="210"/>
      <c r="Q34" s="34"/>
      <c r="R34" s="35"/>
    </row>
    <row r="35" spans="2:18" s="1" customFormat="1" ht="14.4" hidden="1" customHeight="1" x14ac:dyDescent="0.3">
      <c r="B35" s="33"/>
      <c r="C35" s="34"/>
      <c r="D35" s="34"/>
      <c r="E35" s="40" t="s">
        <v>54</v>
      </c>
      <c r="F35" s="41">
        <v>0.15</v>
      </c>
      <c r="G35" s="119" t="s">
        <v>51</v>
      </c>
      <c r="H35" s="276">
        <f>(SUM(BH113:BH120)+SUM(BH138:BH495))</f>
        <v>0</v>
      </c>
      <c r="I35" s="210"/>
      <c r="J35" s="210"/>
      <c r="K35" s="34"/>
      <c r="L35" s="34"/>
      <c r="M35" s="276">
        <v>0</v>
      </c>
      <c r="N35" s="210"/>
      <c r="O35" s="210"/>
      <c r="P35" s="210"/>
      <c r="Q35" s="34"/>
      <c r="R35" s="35"/>
    </row>
    <row r="36" spans="2:18" s="1" customFormat="1" ht="14.4" hidden="1" customHeight="1" x14ac:dyDescent="0.3">
      <c r="B36" s="33"/>
      <c r="C36" s="34"/>
      <c r="D36" s="34"/>
      <c r="E36" s="40" t="s">
        <v>55</v>
      </c>
      <c r="F36" s="41">
        <v>0</v>
      </c>
      <c r="G36" s="119" t="s">
        <v>51</v>
      </c>
      <c r="H36" s="276">
        <f>(SUM(BI113:BI120)+SUM(BI138:BI495))</f>
        <v>0</v>
      </c>
      <c r="I36" s="210"/>
      <c r="J36" s="210"/>
      <c r="K36" s="34"/>
      <c r="L36" s="34"/>
      <c r="M36" s="276">
        <v>0</v>
      </c>
      <c r="N36" s="210"/>
      <c r="O36" s="210"/>
      <c r="P36" s="210"/>
      <c r="Q36" s="34"/>
      <c r="R36" s="35"/>
    </row>
    <row r="37" spans="2:18" s="1" customFormat="1" ht="6.9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16"/>
      <c r="D38" s="120" t="s">
        <v>56</v>
      </c>
      <c r="E38" s="78"/>
      <c r="F38" s="78"/>
      <c r="G38" s="121" t="s">
        <v>57</v>
      </c>
      <c r="H38" s="122" t="s">
        <v>58</v>
      </c>
      <c r="I38" s="78"/>
      <c r="J38" s="78"/>
      <c r="K38" s="78"/>
      <c r="L38" s="277">
        <f>SUM(M30:M36)</f>
        <v>0</v>
      </c>
      <c r="M38" s="219"/>
      <c r="N38" s="219"/>
      <c r="O38" s="219"/>
      <c r="P38" s="221"/>
      <c r="Q38" s="116"/>
      <c r="R38" s="35"/>
    </row>
    <row r="39" spans="2:18" s="1" customFormat="1" ht="14.4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x14ac:dyDescent="0.3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x14ac:dyDescent="0.3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2:18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2:18" x14ac:dyDescent="0.3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2:18" x14ac:dyDescent="0.3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2:18" x14ac:dyDescent="0.3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2:18" x14ac:dyDescent="0.3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2:18" s="1" customFormat="1" ht="14.4" x14ac:dyDescent="0.3">
      <c r="B50" s="33"/>
      <c r="C50" s="34"/>
      <c r="D50" s="48" t="s">
        <v>59</v>
      </c>
      <c r="E50" s="49"/>
      <c r="F50" s="49"/>
      <c r="G50" s="49"/>
      <c r="H50" s="50"/>
      <c r="I50" s="34"/>
      <c r="J50" s="48" t="s">
        <v>60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0"/>
      <c r="C51" s="21"/>
      <c r="D51" s="51"/>
      <c r="E51" s="21"/>
      <c r="F51" s="21"/>
      <c r="G51" s="21"/>
      <c r="H51" s="52"/>
      <c r="I51" s="21"/>
      <c r="J51" s="51"/>
      <c r="K51" s="21"/>
      <c r="L51" s="21"/>
      <c r="M51" s="21"/>
      <c r="N51" s="21"/>
      <c r="O51" s="21"/>
      <c r="P51" s="52"/>
      <c r="Q51" s="21"/>
      <c r="R51" s="22"/>
    </row>
    <row r="52" spans="2:18" x14ac:dyDescent="0.3">
      <c r="B52" s="20"/>
      <c r="C52" s="21"/>
      <c r="D52" s="51"/>
      <c r="E52" s="21"/>
      <c r="F52" s="21"/>
      <c r="G52" s="21"/>
      <c r="H52" s="52"/>
      <c r="I52" s="21"/>
      <c r="J52" s="51"/>
      <c r="K52" s="21"/>
      <c r="L52" s="21"/>
      <c r="M52" s="21"/>
      <c r="N52" s="21"/>
      <c r="O52" s="21"/>
      <c r="P52" s="52"/>
      <c r="Q52" s="21"/>
      <c r="R52" s="22"/>
    </row>
    <row r="53" spans="2:18" x14ac:dyDescent="0.3">
      <c r="B53" s="20"/>
      <c r="C53" s="21"/>
      <c r="D53" s="51"/>
      <c r="E53" s="21"/>
      <c r="F53" s="21"/>
      <c r="G53" s="21"/>
      <c r="H53" s="52"/>
      <c r="I53" s="21"/>
      <c r="J53" s="51"/>
      <c r="K53" s="21"/>
      <c r="L53" s="21"/>
      <c r="M53" s="21"/>
      <c r="N53" s="21"/>
      <c r="O53" s="21"/>
      <c r="P53" s="52"/>
      <c r="Q53" s="21"/>
      <c r="R53" s="22"/>
    </row>
    <row r="54" spans="2:18" x14ac:dyDescent="0.3">
      <c r="B54" s="20"/>
      <c r="C54" s="21"/>
      <c r="D54" s="51"/>
      <c r="E54" s="21"/>
      <c r="F54" s="21"/>
      <c r="G54" s="21"/>
      <c r="H54" s="52"/>
      <c r="I54" s="21"/>
      <c r="J54" s="51"/>
      <c r="K54" s="21"/>
      <c r="L54" s="21"/>
      <c r="M54" s="21"/>
      <c r="N54" s="21"/>
      <c r="O54" s="21"/>
      <c r="P54" s="52"/>
      <c r="Q54" s="21"/>
      <c r="R54" s="22"/>
    </row>
    <row r="55" spans="2:18" x14ac:dyDescent="0.3">
      <c r="B55" s="20"/>
      <c r="C55" s="21"/>
      <c r="D55" s="51"/>
      <c r="E55" s="21"/>
      <c r="F55" s="21"/>
      <c r="G55" s="21"/>
      <c r="H55" s="52"/>
      <c r="I55" s="21"/>
      <c r="J55" s="51"/>
      <c r="K55" s="21"/>
      <c r="L55" s="21"/>
      <c r="M55" s="21"/>
      <c r="N55" s="21"/>
      <c r="O55" s="21"/>
      <c r="P55" s="52"/>
      <c r="Q55" s="21"/>
      <c r="R55" s="22"/>
    </row>
    <row r="56" spans="2:18" x14ac:dyDescent="0.3">
      <c r="B56" s="20"/>
      <c r="C56" s="21"/>
      <c r="D56" s="51"/>
      <c r="E56" s="21"/>
      <c r="F56" s="21"/>
      <c r="G56" s="21"/>
      <c r="H56" s="52"/>
      <c r="I56" s="21"/>
      <c r="J56" s="51"/>
      <c r="K56" s="21"/>
      <c r="L56" s="21"/>
      <c r="M56" s="21"/>
      <c r="N56" s="21"/>
      <c r="O56" s="21"/>
      <c r="P56" s="52"/>
      <c r="Q56" s="21"/>
      <c r="R56" s="22"/>
    </row>
    <row r="57" spans="2:18" x14ac:dyDescent="0.3">
      <c r="B57" s="20"/>
      <c r="C57" s="21"/>
      <c r="D57" s="51"/>
      <c r="E57" s="21"/>
      <c r="F57" s="21"/>
      <c r="G57" s="21"/>
      <c r="H57" s="52"/>
      <c r="I57" s="21"/>
      <c r="J57" s="51"/>
      <c r="K57" s="21"/>
      <c r="L57" s="21"/>
      <c r="M57" s="21"/>
      <c r="N57" s="21"/>
      <c r="O57" s="21"/>
      <c r="P57" s="52"/>
      <c r="Q57" s="21"/>
      <c r="R57" s="22"/>
    </row>
    <row r="58" spans="2:18" x14ac:dyDescent="0.3">
      <c r="B58" s="20"/>
      <c r="C58" s="21"/>
      <c r="D58" s="51"/>
      <c r="E58" s="21"/>
      <c r="F58" s="21"/>
      <c r="G58" s="21"/>
      <c r="H58" s="52"/>
      <c r="I58" s="21"/>
      <c r="J58" s="51"/>
      <c r="K58" s="21"/>
      <c r="L58" s="21"/>
      <c r="M58" s="21"/>
      <c r="N58" s="21"/>
      <c r="O58" s="21"/>
      <c r="P58" s="52"/>
      <c r="Q58" s="21"/>
      <c r="R58" s="22"/>
    </row>
    <row r="59" spans="2:18" s="1" customFormat="1" ht="14.4" x14ac:dyDescent="0.3">
      <c r="B59" s="33"/>
      <c r="C59" s="34"/>
      <c r="D59" s="53" t="s">
        <v>61</v>
      </c>
      <c r="E59" s="54"/>
      <c r="F59" s="54"/>
      <c r="G59" s="55" t="s">
        <v>62</v>
      </c>
      <c r="H59" s="56"/>
      <c r="I59" s="34"/>
      <c r="J59" s="53" t="s">
        <v>61</v>
      </c>
      <c r="K59" s="54"/>
      <c r="L59" s="54"/>
      <c r="M59" s="54"/>
      <c r="N59" s="55" t="s">
        <v>62</v>
      </c>
      <c r="O59" s="54"/>
      <c r="P59" s="56"/>
      <c r="Q59" s="34"/>
      <c r="R59" s="35"/>
    </row>
    <row r="60" spans="2:18" x14ac:dyDescent="0.3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2:18" s="1" customFormat="1" ht="14.4" x14ac:dyDescent="0.3">
      <c r="B61" s="33"/>
      <c r="C61" s="34"/>
      <c r="D61" s="48" t="s">
        <v>63</v>
      </c>
      <c r="E61" s="49"/>
      <c r="F61" s="49"/>
      <c r="G61" s="49"/>
      <c r="H61" s="50"/>
      <c r="I61" s="34"/>
      <c r="J61" s="48" t="s">
        <v>64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0"/>
      <c r="C62" s="21"/>
      <c r="D62" s="51"/>
      <c r="E62" s="21"/>
      <c r="F62" s="21"/>
      <c r="G62" s="21"/>
      <c r="H62" s="52"/>
      <c r="I62" s="21"/>
      <c r="J62" s="51"/>
      <c r="K62" s="21"/>
      <c r="L62" s="21"/>
      <c r="M62" s="21"/>
      <c r="N62" s="21"/>
      <c r="O62" s="21"/>
      <c r="P62" s="52"/>
      <c r="Q62" s="21"/>
      <c r="R62" s="22"/>
    </row>
    <row r="63" spans="2:18" x14ac:dyDescent="0.3">
      <c r="B63" s="20"/>
      <c r="C63" s="21"/>
      <c r="D63" s="51"/>
      <c r="E63" s="21"/>
      <c r="F63" s="21"/>
      <c r="G63" s="21"/>
      <c r="H63" s="52"/>
      <c r="I63" s="21"/>
      <c r="J63" s="51"/>
      <c r="K63" s="21"/>
      <c r="L63" s="21"/>
      <c r="M63" s="21"/>
      <c r="N63" s="21"/>
      <c r="O63" s="21"/>
      <c r="P63" s="52"/>
      <c r="Q63" s="21"/>
      <c r="R63" s="22"/>
    </row>
    <row r="64" spans="2:18" x14ac:dyDescent="0.3">
      <c r="B64" s="20"/>
      <c r="C64" s="21"/>
      <c r="D64" s="51"/>
      <c r="E64" s="21"/>
      <c r="F64" s="21"/>
      <c r="G64" s="21"/>
      <c r="H64" s="52"/>
      <c r="I64" s="21"/>
      <c r="J64" s="51"/>
      <c r="K64" s="21"/>
      <c r="L64" s="21"/>
      <c r="M64" s="21"/>
      <c r="N64" s="21"/>
      <c r="O64" s="21"/>
      <c r="P64" s="52"/>
      <c r="Q64" s="21"/>
      <c r="R64" s="22"/>
    </row>
    <row r="65" spans="2:21" x14ac:dyDescent="0.3">
      <c r="B65" s="20"/>
      <c r="C65" s="21"/>
      <c r="D65" s="51"/>
      <c r="E65" s="21"/>
      <c r="F65" s="21"/>
      <c r="G65" s="21"/>
      <c r="H65" s="52"/>
      <c r="I65" s="21"/>
      <c r="J65" s="51"/>
      <c r="K65" s="21"/>
      <c r="L65" s="21"/>
      <c r="M65" s="21"/>
      <c r="N65" s="21"/>
      <c r="O65" s="21"/>
      <c r="P65" s="52"/>
      <c r="Q65" s="21"/>
      <c r="R65" s="22"/>
    </row>
    <row r="66" spans="2:21" x14ac:dyDescent="0.3">
      <c r="B66" s="20"/>
      <c r="C66" s="21"/>
      <c r="D66" s="51"/>
      <c r="E66" s="21"/>
      <c r="F66" s="21"/>
      <c r="G66" s="21"/>
      <c r="H66" s="52"/>
      <c r="I66" s="21"/>
      <c r="J66" s="51"/>
      <c r="K66" s="21"/>
      <c r="L66" s="21"/>
      <c r="M66" s="21"/>
      <c r="N66" s="21"/>
      <c r="O66" s="21"/>
      <c r="P66" s="52"/>
      <c r="Q66" s="21"/>
      <c r="R66" s="22"/>
    </row>
    <row r="67" spans="2:21" x14ac:dyDescent="0.3">
      <c r="B67" s="20"/>
      <c r="C67" s="21"/>
      <c r="D67" s="51"/>
      <c r="E67" s="21"/>
      <c r="F67" s="21"/>
      <c r="G67" s="21"/>
      <c r="H67" s="52"/>
      <c r="I67" s="21"/>
      <c r="J67" s="51"/>
      <c r="K67" s="21"/>
      <c r="L67" s="21"/>
      <c r="M67" s="21"/>
      <c r="N67" s="21"/>
      <c r="O67" s="21"/>
      <c r="P67" s="52"/>
      <c r="Q67" s="21"/>
      <c r="R67" s="22"/>
    </row>
    <row r="68" spans="2:21" x14ac:dyDescent="0.3">
      <c r="B68" s="20"/>
      <c r="C68" s="21"/>
      <c r="D68" s="51"/>
      <c r="E68" s="21"/>
      <c r="F68" s="21"/>
      <c r="G68" s="21"/>
      <c r="H68" s="52"/>
      <c r="I68" s="21"/>
      <c r="J68" s="51"/>
      <c r="K68" s="21"/>
      <c r="L68" s="21"/>
      <c r="M68" s="21"/>
      <c r="N68" s="21"/>
      <c r="O68" s="21"/>
      <c r="P68" s="52"/>
      <c r="Q68" s="21"/>
      <c r="R68" s="22"/>
    </row>
    <row r="69" spans="2:21" x14ac:dyDescent="0.3">
      <c r="B69" s="20"/>
      <c r="C69" s="21"/>
      <c r="D69" s="51"/>
      <c r="E69" s="21"/>
      <c r="F69" s="21"/>
      <c r="G69" s="21"/>
      <c r="H69" s="52"/>
      <c r="I69" s="21"/>
      <c r="J69" s="51"/>
      <c r="K69" s="21"/>
      <c r="L69" s="21"/>
      <c r="M69" s="21"/>
      <c r="N69" s="21"/>
      <c r="O69" s="21"/>
      <c r="P69" s="52"/>
      <c r="Q69" s="21"/>
      <c r="R69" s="22"/>
    </row>
    <row r="70" spans="2:21" s="1" customFormat="1" ht="14.4" x14ac:dyDescent="0.3">
      <c r="B70" s="33"/>
      <c r="C70" s="34"/>
      <c r="D70" s="53" t="s">
        <v>61</v>
      </c>
      <c r="E70" s="54"/>
      <c r="F70" s="54"/>
      <c r="G70" s="55" t="s">
        <v>62</v>
      </c>
      <c r="H70" s="56"/>
      <c r="I70" s="34"/>
      <c r="J70" s="53" t="s">
        <v>61</v>
      </c>
      <c r="K70" s="54"/>
      <c r="L70" s="54"/>
      <c r="M70" s="54"/>
      <c r="N70" s="55" t="s">
        <v>62</v>
      </c>
      <c r="O70" s="54"/>
      <c r="P70" s="56"/>
      <c r="Q70" s="34"/>
      <c r="R70" s="35"/>
    </row>
    <row r="71" spans="2:21" s="1" customFormat="1" ht="14.4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" customHeight="1" x14ac:dyDescent="0.3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 x14ac:dyDescent="0.3">
      <c r="B76" s="33"/>
      <c r="C76" s="222" t="s">
        <v>117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35"/>
      <c r="T76" s="126"/>
      <c r="U76" s="126"/>
    </row>
    <row r="77" spans="2:21" s="1" customFormat="1" ht="6.9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6"/>
      <c r="U77" s="126"/>
    </row>
    <row r="78" spans="2:21" s="1" customFormat="1" ht="30" customHeight="1" x14ac:dyDescent="0.3">
      <c r="B78" s="33"/>
      <c r="C78" s="28" t="s">
        <v>17</v>
      </c>
      <c r="D78" s="34"/>
      <c r="E78" s="34"/>
      <c r="F78" s="270" t="str">
        <f>F6</f>
        <v>Hájenka Zátoky Dlouhé na Moravě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4"/>
      <c r="R78" s="35"/>
      <c r="T78" s="126"/>
      <c r="U78" s="126"/>
    </row>
    <row r="79" spans="2:21" s="1" customFormat="1" ht="36.9" customHeight="1" x14ac:dyDescent="0.3">
      <c r="B79" s="33"/>
      <c r="C79" s="67" t="s">
        <v>114</v>
      </c>
      <c r="D79" s="34"/>
      <c r="E79" s="34"/>
      <c r="F79" s="223" t="str">
        <f>F7</f>
        <v>SO 02 - Budova č.2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34"/>
      <c r="R79" s="35"/>
      <c r="T79" s="126"/>
      <c r="U79" s="126"/>
    </row>
    <row r="80" spans="2:21" s="1" customFormat="1" ht="6.9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26"/>
      <c r="U80" s="126"/>
    </row>
    <row r="81" spans="2:47" s="1" customFormat="1" ht="18" customHeight="1" x14ac:dyDescent="0.3">
      <c r="B81" s="33"/>
      <c r="C81" s="28" t="s">
        <v>24</v>
      </c>
      <c r="D81" s="34"/>
      <c r="E81" s="34"/>
      <c r="F81" s="26" t="str">
        <f>F9</f>
        <v>Dlouhé na Moravě</v>
      </c>
      <c r="G81" s="34"/>
      <c r="H81" s="34"/>
      <c r="I81" s="34"/>
      <c r="J81" s="34"/>
      <c r="K81" s="28" t="s">
        <v>26</v>
      </c>
      <c r="L81" s="34"/>
      <c r="M81" s="271" t="str">
        <f>IF(O9="","",O9)</f>
        <v>10.05.2016</v>
      </c>
      <c r="N81" s="210"/>
      <c r="O81" s="210"/>
      <c r="P81" s="210"/>
      <c r="Q81" s="34"/>
      <c r="R81" s="35"/>
      <c r="T81" s="126"/>
      <c r="U81" s="126"/>
    </row>
    <row r="82" spans="2:47" s="1" customFormat="1" ht="6.9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26"/>
      <c r="U82" s="126"/>
    </row>
    <row r="83" spans="2:47" s="1" customFormat="1" ht="13.2" x14ac:dyDescent="0.3">
      <c r="B83" s="33"/>
      <c r="C83" s="28" t="s">
        <v>30</v>
      </c>
      <c r="D83" s="34"/>
      <c r="E83" s="34"/>
      <c r="F83" s="26" t="str">
        <f>E12</f>
        <v>STOPP, s.r.o. Antala Staška 2027/77, 14800 Praha 4</v>
      </c>
      <c r="G83" s="34"/>
      <c r="H83" s="34"/>
      <c r="I83" s="34"/>
      <c r="J83" s="34"/>
      <c r="K83" s="28" t="s">
        <v>38</v>
      </c>
      <c r="L83" s="34"/>
      <c r="M83" s="243" t="str">
        <f>E18</f>
        <v>Ing. Jaroslav Rouš Vejmluvova 316/53, Žďár nad Sáz</v>
      </c>
      <c r="N83" s="210"/>
      <c r="O83" s="210"/>
      <c r="P83" s="210"/>
      <c r="Q83" s="210"/>
      <c r="R83" s="35"/>
      <c r="T83" s="126"/>
      <c r="U83" s="126"/>
    </row>
    <row r="84" spans="2:47" s="1" customFormat="1" ht="14.4" customHeight="1" x14ac:dyDescent="0.3">
      <c r="B84" s="33"/>
      <c r="C84" s="28" t="s">
        <v>36</v>
      </c>
      <c r="D84" s="34"/>
      <c r="E84" s="34"/>
      <c r="F84" s="26" t="str">
        <f>IF(E15="","",E15)</f>
        <v>Vyplň údaj</v>
      </c>
      <c r="G84" s="34"/>
      <c r="H84" s="34"/>
      <c r="I84" s="34"/>
      <c r="J84" s="34"/>
      <c r="K84" s="28" t="s">
        <v>43</v>
      </c>
      <c r="L84" s="34"/>
      <c r="M84" s="243" t="str">
        <f>E21</f>
        <v xml:space="preserve"> </v>
      </c>
      <c r="N84" s="210"/>
      <c r="O84" s="210"/>
      <c r="P84" s="210"/>
      <c r="Q84" s="210"/>
      <c r="R84" s="35"/>
      <c r="T84" s="126"/>
      <c r="U84" s="126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26"/>
      <c r="U85" s="126"/>
    </row>
    <row r="86" spans="2:47" s="1" customFormat="1" ht="29.25" customHeight="1" x14ac:dyDescent="0.3">
      <c r="B86" s="33"/>
      <c r="C86" s="275" t="s">
        <v>118</v>
      </c>
      <c r="D86" s="269"/>
      <c r="E86" s="269"/>
      <c r="F86" s="269"/>
      <c r="G86" s="269"/>
      <c r="H86" s="116"/>
      <c r="I86" s="116"/>
      <c r="J86" s="116"/>
      <c r="K86" s="116"/>
      <c r="L86" s="116"/>
      <c r="M86" s="116"/>
      <c r="N86" s="275" t="s">
        <v>119</v>
      </c>
      <c r="O86" s="210"/>
      <c r="P86" s="210"/>
      <c r="Q86" s="210"/>
      <c r="R86" s="35"/>
      <c r="T86" s="126"/>
      <c r="U86" s="126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26"/>
      <c r="U87" s="126"/>
    </row>
    <row r="88" spans="2:47" s="1" customFormat="1" ht="29.25" customHeight="1" x14ac:dyDescent="0.3">
      <c r="B88" s="33"/>
      <c r="C88" s="127" t="s">
        <v>120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14">
        <f>N138</f>
        <v>0</v>
      </c>
      <c r="O88" s="210"/>
      <c r="P88" s="210"/>
      <c r="Q88" s="210"/>
      <c r="R88" s="35"/>
      <c r="T88" s="126"/>
      <c r="U88" s="126"/>
      <c r="AU88" s="16" t="s">
        <v>121</v>
      </c>
    </row>
    <row r="89" spans="2:47" s="6" customFormat="1" ht="24.9" customHeight="1" x14ac:dyDescent="0.3">
      <c r="B89" s="128"/>
      <c r="C89" s="129"/>
      <c r="D89" s="130" t="s">
        <v>166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60">
        <f>N139</f>
        <v>0</v>
      </c>
      <c r="O89" s="272"/>
      <c r="P89" s="272"/>
      <c r="Q89" s="272"/>
      <c r="R89" s="131"/>
      <c r="T89" s="132"/>
      <c r="U89" s="132"/>
    </row>
    <row r="90" spans="2:47" s="7" customFormat="1" ht="19.95" customHeight="1" x14ac:dyDescent="0.3">
      <c r="B90" s="133"/>
      <c r="C90" s="134"/>
      <c r="D90" s="104" t="s">
        <v>167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12">
        <f>N140</f>
        <v>0</v>
      </c>
      <c r="O90" s="273"/>
      <c r="P90" s="273"/>
      <c r="Q90" s="273"/>
      <c r="R90" s="135"/>
      <c r="T90" s="136"/>
      <c r="U90" s="136"/>
    </row>
    <row r="91" spans="2:47" s="7" customFormat="1" ht="19.95" customHeight="1" x14ac:dyDescent="0.3">
      <c r="B91" s="133"/>
      <c r="C91" s="134"/>
      <c r="D91" s="104" t="s">
        <v>168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12">
        <f>N166</f>
        <v>0</v>
      </c>
      <c r="O91" s="273"/>
      <c r="P91" s="273"/>
      <c r="Q91" s="273"/>
      <c r="R91" s="135"/>
      <c r="T91" s="136"/>
      <c r="U91" s="136"/>
    </row>
    <row r="92" spans="2:47" s="7" customFormat="1" ht="19.95" customHeight="1" x14ac:dyDescent="0.3">
      <c r="B92" s="133"/>
      <c r="C92" s="134"/>
      <c r="D92" s="104" t="s">
        <v>169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12">
        <f>N199</f>
        <v>0</v>
      </c>
      <c r="O92" s="273"/>
      <c r="P92" s="273"/>
      <c r="Q92" s="273"/>
      <c r="R92" s="135"/>
      <c r="T92" s="136"/>
      <c r="U92" s="136"/>
    </row>
    <row r="93" spans="2:47" s="7" customFormat="1" ht="19.95" customHeight="1" x14ac:dyDescent="0.3">
      <c r="B93" s="133"/>
      <c r="C93" s="134"/>
      <c r="D93" s="104" t="s">
        <v>170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12">
        <f>N223</f>
        <v>0</v>
      </c>
      <c r="O93" s="273"/>
      <c r="P93" s="273"/>
      <c r="Q93" s="273"/>
      <c r="R93" s="135"/>
      <c r="T93" s="136"/>
      <c r="U93" s="136"/>
    </row>
    <row r="94" spans="2:47" s="7" customFormat="1" ht="19.95" customHeight="1" x14ac:dyDescent="0.3">
      <c r="B94" s="133"/>
      <c r="C94" s="134"/>
      <c r="D94" s="104" t="s">
        <v>171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12">
        <f>N242</f>
        <v>0</v>
      </c>
      <c r="O94" s="273"/>
      <c r="P94" s="273"/>
      <c r="Q94" s="273"/>
      <c r="R94" s="135"/>
      <c r="T94" s="136"/>
      <c r="U94" s="136"/>
    </row>
    <row r="95" spans="2:47" s="7" customFormat="1" ht="19.95" customHeight="1" x14ac:dyDescent="0.3">
      <c r="B95" s="133"/>
      <c r="C95" s="134"/>
      <c r="D95" s="104" t="s">
        <v>172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12">
        <f>N307</f>
        <v>0</v>
      </c>
      <c r="O95" s="273"/>
      <c r="P95" s="273"/>
      <c r="Q95" s="273"/>
      <c r="R95" s="135"/>
      <c r="T95" s="136"/>
      <c r="U95" s="136"/>
    </row>
    <row r="96" spans="2:47" s="7" customFormat="1" ht="19.95" customHeight="1" x14ac:dyDescent="0.3">
      <c r="B96" s="133"/>
      <c r="C96" s="134"/>
      <c r="D96" s="104" t="s">
        <v>173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12">
        <f>N316</f>
        <v>0</v>
      </c>
      <c r="O96" s="273"/>
      <c r="P96" s="273"/>
      <c r="Q96" s="273"/>
      <c r="R96" s="135"/>
      <c r="T96" s="136"/>
      <c r="U96" s="136"/>
    </row>
    <row r="97" spans="2:21" s="7" customFormat="1" ht="19.95" customHeight="1" x14ac:dyDescent="0.3">
      <c r="B97" s="133"/>
      <c r="C97" s="134"/>
      <c r="D97" s="104" t="s">
        <v>174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12">
        <f>N321</f>
        <v>0</v>
      </c>
      <c r="O97" s="273"/>
      <c r="P97" s="273"/>
      <c r="Q97" s="273"/>
      <c r="R97" s="135"/>
      <c r="T97" s="136"/>
      <c r="U97" s="136"/>
    </row>
    <row r="98" spans="2:21" s="6" customFormat="1" ht="24.9" customHeight="1" x14ac:dyDescent="0.3">
      <c r="B98" s="128"/>
      <c r="C98" s="129"/>
      <c r="D98" s="130" t="s">
        <v>175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60">
        <f>N323</f>
        <v>0</v>
      </c>
      <c r="O98" s="272"/>
      <c r="P98" s="272"/>
      <c r="Q98" s="272"/>
      <c r="R98" s="131"/>
      <c r="T98" s="132"/>
      <c r="U98" s="132"/>
    </row>
    <row r="99" spans="2:21" s="7" customFormat="1" ht="19.95" customHeight="1" x14ac:dyDescent="0.3">
      <c r="B99" s="133"/>
      <c r="C99" s="134"/>
      <c r="D99" s="104" t="s">
        <v>176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12">
        <f>N324</f>
        <v>0</v>
      </c>
      <c r="O99" s="273"/>
      <c r="P99" s="273"/>
      <c r="Q99" s="273"/>
      <c r="R99" s="135"/>
      <c r="T99" s="136"/>
      <c r="U99" s="136"/>
    </row>
    <row r="100" spans="2:21" s="7" customFormat="1" ht="19.95" customHeight="1" x14ac:dyDescent="0.3">
      <c r="B100" s="133"/>
      <c r="C100" s="134"/>
      <c r="D100" s="104" t="s">
        <v>177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12">
        <f>N351</f>
        <v>0</v>
      </c>
      <c r="O100" s="273"/>
      <c r="P100" s="273"/>
      <c r="Q100" s="273"/>
      <c r="R100" s="135"/>
      <c r="T100" s="136"/>
      <c r="U100" s="136"/>
    </row>
    <row r="101" spans="2:21" s="7" customFormat="1" ht="19.95" customHeight="1" x14ac:dyDescent="0.3">
      <c r="B101" s="133"/>
      <c r="C101" s="134"/>
      <c r="D101" s="104" t="s">
        <v>179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12">
        <f>N376</f>
        <v>0</v>
      </c>
      <c r="O101" s="273"/>
      <c r="P101" s="273"/>
      <c r="Q101" s="273"/>
      <c r="R101" s="135"/>
      <c r="T101" s="136"/>
      <c r="U101" s="136"/>
    </row>
    <row r="102" spans="2:21" s="7" customFormat="1" ht="19.95" customHeight="1" x14ac:dyDescent="0.3">
      <c r="B102" s="133"/>
      <c r="C102" s="134"/>
      <c r="D102" s="104" t="s">
        <v>181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12">
        <f>N378</f>
        <v>0</v>
      </c>
      <c r="O102" s="273"/>
      <c r="P102" s="273"/>
      <c r="Q102" s="273"/>
      <c r="R102" s="135"/>
      <c r="T102" s="136"/>
      <c r="U102" s="136"/>
    </row>
    <row r="103" spans="2:21" s="7" customFormat="1" ht="19.95" customHeight="1" x14ac:dyDescent="0.3">
      <c r="B103" s="133"/>
      <c r="C103" s="134"/>
      <c r="D103" s="104" t="s">
        <v>183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12">
        <f>N408</f>
        <v>0</v>
      </c>
      <c r="O103" s="273"/>
      <c r="P103" s="273"/>
      <c r="Q103" s="273"/>
      <c r="R103" s="135"/>
      <c r="T103" s="136"/>
      <c r="U103" s="136"/>
    </row>
    <row r="104" spans="2:21" s="7" customFormat="1" ht="19.95" customHeight="1" x14ac:dyDescent="0.3">
      <c r="B104" s="133"/>
      <c r="C104" s="134"/>
      <c r="D104" s="104" t="s">
        <v>184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12">
        <f>N423</f>
        <v>0</v>
      </c>
      <c r="O104" s="273"/>
      <c r="P104" s="273"/>
      <c r="Q104" s="273"/>
      <c r="R104" s="135"/>
      <c r="T104" s="136"/>
      <c r="U104" s="136"/>
    </row>
    <row r="105" spans="2:21" s="7" customFormat="1" ht="19.95" customHeight="1" x14ac:dyDescent="0.3">
      <c r="B105" s="133"/>
      <c r="C105" s="134"/>
      <c r="D105" s="104" t="s">
        <v>185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12">
        <f>N443</f>
        <v>0</v>
      </c>
      <c r="O105" s="273"/>
      <c r="P105" s="273"/>
      <c r="Q105" s="273"/>
      <c r="R105" s="135"/>
      <c r="T105" s="136"/>
      <c r="U105" s="136"/>
    </row>
    <row r="106" spans="2:21" s="7" customFormat="1" ht="19.95" customHeight="1" x14ac:dyDescent="0.3">
      <c r="B106" s="133"/>
      <c r="C106" s="134"/>
      <c r="D106" s="104" t="s">
        <v>186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12">
        <f>N461</f>
        <v>0</v>
      </c>
      <c r="O106" s="273"/>
      <c r="P106" s="273"/>
      <c r="Q106" s="273"/>
      <c r="R106" s="135"/>
      <c r="T106" s="136"/>
      <c r="U106" s="136"/>
    </row>
    <row r="107" spans="2:21" s="7" customFormat="1" ht="19.95" customHeight="1" x14ac:dyDescent="0.3">
      <c r="B107" s="133"/>
      <c r="C107" s="134"/>
      <c r="D107" s="104" t="s">
        <v>1869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12">
        <f>N478</f>
        <v>0</v>
      </c>
      <c r="O107" s="273"/>
      <c r="P107" s="273"/>
      <c r="Q107" s="273"/>
      <c r="R107" s="135"/>
      <c r="T107" s="136"/>
      <c r="U107" s="136"/>
    </row>
    <row r="108" spans="2:21" s="7" customFormat="1" ht="19.95" customHeight="1" x14ac:dyDescent="0.3">
      <c r="B108" s="133"/>
      <c r="C108" s="134"/>
      <c r="D108" s="104" t="s">
        <v>190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12">
        <f>N484</f>
        <v>0</v>
      </c>
      <c r="O108" s="273"/>
      <c r="P108" s="273"/>
      <c r="Q108" s="273"/>
      <c r="R108" s="135"/>
      <c r="T108" s="136"/>
      <c r="U108" s="136"/>
    </row>
    <row r="109" spans="2:21" s="7" customFormat="1" ht="19.95" customHeight="1" x14ac:dyDescent="0.3">
      <c r="B109" s="133"/>
      <c r="C109" s="134"/>
      <c r="D109" s="104" t="s">
        <v>191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12">
        <f>N490</f>
        <v>0</v>
      </c>
      <c r="O109" s="273"/>
      <c r="P109" s="273"/>
      <c r="Q109" s="273"/>
      <c r="R109" s="135"/>
      <c r="T109" s="136"/>
      <c r="U109" s="136"/>
    </row>
    <row r="110" spans="2:21" s="6" customFormat="1" ht="24.9" customHeight="1" x14ac:dyDescent="0.3">
      <c r="B110" s="128"/>
      <c r="C110" s="129"/>
      <c r="D110" s="130" t="s">
        <v>192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260">
        <f>N493</f>
        <v>0</v>
      </c>
      <c r="O110" s="272"/>
      <c r="P110" s="272"/>
      <c r="Q110" s="272"/>
      <c r="R110" s="131"/>
      <c r="T110" s="132"/>
      <c r="U110" s="132"/>
    </row>
    <row r="111" spans="2:21" s="7" customFormat="1" ht="19.95" customHeight="1" x14ac:dyDescent="0.3">
      <c r="B111" s="133"/>
      <c r="C111" s="134"/>
      <c r="D111" s="104" t="s">
        <v>193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12">
        <f>N494</f>
        <v>0</v>
      </c>
      <c r="O111" s="273"/>
      <c r="P111" s="273"/>
      <c r="Q111" s="273"/>
      <c r="R111" s="135"/>
      <c r="T111" s="136"/>
      <c r="U111" s="136"/>
    </row>
    <row r="112" spans="2:21" s="1" customFormat="1" ht="21.75" customHeight="1" x14ac:dyDescent="0.3"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  <c r="T112" s="126"/>
      <c r="U112" s="126"/>
    </row>
    <row r="113" spans="2:65" s="1" customFormat="1" ht="29.25" customHeight="1" x14ac:dyDescent="0.3">
      <c r="B113" s="33"/>
      <c r="C113" s="127" t="s">
        <v>125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274">
        <f>ROUND(N114+N115+N116+N117+N118+N119,2)</f>
        <v>0</v>
      </c>
      <c r="O113" s="210"/>
      <c r="P113" s="210"/>
      <c r="Q113" s="210"/>
      <c r="R113" s="35"/>
      <c r="T113" s="137"/>
      <c r="U113" s="138" t="s">
        <v>49</v>
      </c>
    </row>
    <row r="114" spans="2:65" s="1" customFormat="1" ht="18" customHeight="1" x14ac:dyDescent="0.3">
      <c r="B114" s="33"/>
      <c r="C114" s="34"/>
      <c r="D114" s="209" t="s">
        <v>126</v>
      </c>
      <c r="E114" s="210"/>
      <c r="F114" s="210"/>
      <c r="G114" s="210"/>
      <c r="H114" s="210"/>
      <c r="I114" s="34"/>
      <c r="J114" s="34"/>
      <c r="K114" s="34"/>
      <c r="L114" s="34"/>
      <c r="M114" s="34"/>
      <c r="N114" s="211">
        <f>ROUND(N88*T114,2)</f>
        <v>0</v>
      </c>
      <c r="O114" s="210"/>
      <c r="P114" s="210"/>
      <c r="Q114" s="210"/>
      <c r="R114" s="35"/>
      <c r="S114" s="139"/>
      <c r="T114" s="76"/>
      <c r="U114" s="140" t="s">
        <v>50</v>
      </c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2" t="s">
        <v>127</v>
      </c>
      <c r="AZ114" s="141"/>
      <c r="BA114" s="141"/>
      <c r="BB114" s="141"/>
      <c r="BC114" s="141"/>
      <c r="BD114" s="141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23</v>
      </c>
      <c r="BK114" s="141"/>
      <c r="BL114" s="141"/>
      <c r="BM114" s="141"/>
    </row>
    <row r="115" spans="2:65" s="1" customFormat="1" ht="18" customHeight="1" x14ac:dyDescent="0.3">
      <c r="B115" s="33"/>
      <c r="C115" s="34"/>
      <c r="D115" s="209" t="s">
        <v>128</v>
      </c>
      <c r="E115" s="210"/>
      <c r="F115" s="210"/>
      <c r="G115" s="210"/>
      <c r="H115" s="210"/>
      <c r="I115" s="34"/>
      <c r="J115" s="34"/>
      <c r="K115" s="34"/>
      <c r="L115" s="34"/>
      <c r="M115" s="34"/>
      <c r="N115" s="211">
        <f>ROUND(N88*T115,2)</f>
        <v>0</v>
      </c>
      <c r="O115" s="210"/>
      <c r="P115" s="210"/>
      <c r="Q115" s="210"/>
      <c r="R115" s="35"/>
      <c r="S115" s="139"/>
      <c r="T115" s="76"/>
      <c r="U115" s="140" t="s">
        <v>50</v>
      </c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2" t="s">
        <v>127</v>
      </c>
      <c r="AZ115" s="141"/>
      <c r="BA115" s="141"/>
      <c r="BB115" s="141"/>
      <c r="BC115" s="141"/>
      <c r="BD115" s="141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23</v>
      </c>
      <c r="BK115" s="141"/>
      <c r="BL115" s="141"/>
      <c r="BM115" s="141"/>
    </row>
    <row r="116" spans="2:65" s="1" customFormat="1" ht="18" customHeight="1" x14ac:dyDescent="0.3">
      <c r="B116" s="33"/>
      <c r="C116" s="34"/>
      <c r="D116" s="209" t="s">
        <v>129</v>
      </c>
      <c r="E116" s="210"/>
      <c r="F116" s="210"/>
      <c r="G116" s="210"/>
      <c r="H116" s="210"/>
      <c r="I116" s="34"/>
      <c r="J116" s="34"/>
      <c r="K116" s="34"/>
      <c r="L116" s="34"/>
      <c r="M116" s="34"/>
      <c r="N116" s="211">
        <f>ROUND(N88*T116,2)</f>
        <v>0</v>
      </c>
      <c r="O116" s="210"/>
      <c r="P116" s="210"/>
      <c r="Q116" s="210"/>
      <c r="R116" s="35"/>
      <c r="S116" s="139"/>
      <c r="T116" s="76"/>
      <c r="U116" s="140" t="s">
        <v>50</v>
      </c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2" t="s">
        <v>127</v>
      </c>
      <c r="AZ116" s="141"/>
      <c r="BA116" s="141"/>
      <c r="BB116" s="141"/>
      <c r="BC116" s="141"/>
      <c r="BD116" s="141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23</v>
      </c>
      <c r="BK116" s="141"/>
      <c r="BL116" s="141"/>
      <c r="BM116" s="141"/>
    </row>
    <row r="117" spans="2:65" s="1" customFormat="1" ht="18" customHeight="1" x14ac:dyDescent="0.3">
      <c r="B117" s="33"/>
      <c r="C117" s="34"/>
      <c r="D117" s="209" t="s">
        <v>130</v>
      </c>
      <c r="E117" s="210"/>
      <c r="F117" s="210"/>
      <c r="G117" s="210"/>
      <c r="H117" s="210"/>
      <c r="I117" s="34"/>
      <c r="J117" s="34"/>
      <c r="K117" s="34"/>
      <c r="L117" s="34"/>
      <c r="M117" s="34"/>
      <c r="N117" s="211">
        <f>ROUND(N88*T117,2)</f>
        <v>0</v>
      </c>
      <c r="O117" s="210"/>
      <c r="P117" s="210"/>
      <c r="Q117" s="210"/>
      <c r="R117" s="35"/>
      <c r="S117" s="139"/>
      <c r="T117" s="76"/>
      <c r="U117" s="140" t="s">
        <v>50</v>
      </c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2" t="s">
        <v>127</v>
      </c>
      <c r="AZ117" s="141"/>
      <c r="BA117" s="141"/>
      <c r="BB117" s="141"/>
      <c r="BC117" s="141"/>
      <c r="BD117" s="141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23</v>
      </c>
      <c r="BK117" s="141"/>
      <c r="BL117" s="141"/>
      <c r="BM117" s="141"/>
    </row>
    <row r="118" spans="2:65" s="1" customFormat="1" ht="18" customHeight="1" x14ac:dyDescent="0.3">
      <c r="B118" s="33"/>
      <c r="C118" s="34"/>
      <c r="D118" s="209" t="s">
        <v>131</v>
      </c>
      <c r="E118" s="210"/>
      <c r="F118" s="210"/>
      <c r="G118" s="210"/>
      <c r="H118" s="210"/>
      <c r="I118" s="34"/>
      <c r="J118" s="34"/>
      <c r="K118" s="34"/>
      <c r="L118" s="34"/>
      <c r="M118" s="34"/>
      <c r="N118" s="211">
        <f>ROUND(N88*T118,2)</f>
        <v>0</v>
      </c>
      <c r="O118" s="210"/>
      <c r="P118" s="210"/>
      <c r="Q118" s="210"/>
      <c r="R118" s="35"/>
      <c r="S118" s="139"/>
      <c r="T118" s="76"/>
      <c r="U118" s="140" t="s">
        <v>50</v>
      </c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2" t="s">
        <v>127</v>
      </c>
      <c r="AZ118" s="141"/>
      <c r="BA118" s="141"/>
      <c r="BB118" s="141"/>
      <c r="BC118" s="141"/>
      <c r="BD118" s="141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23</v>
      </c>
      <c r="BK118" s="141"/>
      <c r="BL118" s="141"/>
      <c r="BM118" s="141"/>
    </row>
    <row r="119" spans="2:65" s="1" customFormat="1" ht="18" customHeight="1" x14ac:dyDescent="0.3">
      <c r="B119" s="33"/>
      <c r="C119" s="34"/>
      <c r="D119" s="104" t="s">
        <v>132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211">
        <f>ROUND(N88*T119,2)</f>
        <v>0</v>
      </c>
      <c r="O119" s="210"/>
      <c r="P119" s="210"/>
      <c r="Q119" s="210"/>
      <c r="R119" s="35"/>
      <c r="S119" s="139"/>
      <c r="T119" s="144"/>
      <c r="U119" s="145" t="s">
        <v>50</v>
      </c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2" t="s">
        <v>133</v>
      </c>
      <c r="AZ119" s="141"/>
      <c r="BA119" s="141"/>
      <c r="BB119" s="141"/>
      <c r="BC119" s="141"/>
      <c r="BD119" s="141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23</v>
      </c>
      <c r="BK119" s="141"/>
      <c r="BL119" s="141"/>
      <c r="BM119" s="141"/>
    </row>
    <row r="120" spans="2:65" s="1" customFormat="1" x14ac:dyDescent="0.3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  <c r="T120" s="126"/>
      <c r="U120" s="126"/>
    </row>
    <row r="121" spans="2:65" s="1" customFormat="1" ht="29.25" customHeight="1" x14ac:dyDescent="0.3">
      <c r="B121" s="33"/>
      <c r="C121" s="115" t="s">
        <v>110</v>
      </c>
      <c r="D121" s="116"/>
      <c r="E121" s="116"/>
      <c r="F121" s="116"/>
      <c r="G121" s="116"/>
      <c r="H121" s="116"/>
      <c r="I121" s="116"/>
      <c r="J121" s="116"/>
      <c r="K121" s="116"/>
      <c r="L121" s="206">
        <f>ROUND(SUM(N88+N113),2)</f>
        <v>0</v>
      </c>
      <c r="M121" s="269"/>
      <c r="N121" s="269"/>
      <c r="O121" s="269"/>
      <c r="P121" s="269"/>
      <c r="Q121" s="269"/>
      <c r="R121" s="35"/>
      <c r="T121" s="126"/>
      <c r="U121" s="126"/>
    </row>
    <row r="122" spans="2:65" s="1" customFormat="1" ht="6.9" customHeight="1" x14ac:dyDescent="0.3"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9"/>
      <c r="T122" s="126"/>
      <c r="U122" s="126"/>
    </row>
    <row r="126" spans="2:65" s="1" customFormat="1" ht="6.9" customHeight="1" x14ac:dyDescent="0.3"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2"/>
    </row>
    <row r="127" spans="2:65" s="1" customFormat="1" ht="36.9" customHeight="1" x14ac:dyDescent="0.3">
      <c r="B127" s="33"/>
      <c r="C127" s="222" t="s">
        <v>134</v>
      </c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35"/>
    </row>
    <row r="128" spans="2:65" s="1" customFormat="1" ht="6.9" customHeight="1" x14ac:dyDescent="0.3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5"/>
    </row>
    <row r="129" spans="2:65" s="1" customFormat="1" ht="30" customHeight="1" x14ac:dyDescent="0.3">
      <c r="B129" s="33"/>
      <c r="C129" s="28" t="s">
        <v>17</v>
      </c>
      <c r="D129" s="34"/>
      <c r="E129" s="34"/>
      <c r="F129" s="270" t="str">
        <f>F6</f>
        <v>Hájenka Zátoky Dlouhé na Moravě</v>
      </c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34"/>
      <c r="R129" s="35"/>
    </row>
    <row r="130" spans="2:65" s="1" customFormat="1" ht="36.9" customHeight="1" x14ac:dyDescent="0.3">
      <c r="B130" s="33"/>
      <c r="C130" s="67" t="s">
        <v>114</v>
      </c>
      <c r="D130" s="34"/>
      <c r="E130" s="34"/>
      <c r="F130" s="223" t="str">
        <f>F7</f>
        <v>SO 02 - Budova č.2</v>
      </c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34"/>
      <c r="R130" s="35"/>
    </row>
    <row r="131" spans="2:65" s="1" customFormat="1" ht="6.9" customHeight="1" x14ac:dyDescent="0.3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5"/>
    </row>
    <row r="132" spans="2:65" s="1" customFormat="1" ht="18" customHeight="1" x14ac:dyDescent="0.3">
      <c r="B132" s="33"/>
      <c r="C132" s="28" t="s">
        <v>24</v>
      </c>
      <c r="D132" s="34"/>
      <c r="E132" s="34"/>
      <c r="F132" s="26" t="str">
        <f>F9</f>
        <v>Dlouhé na Moravě</v>
      </c>
      <c r="G132" s="34"/>
      <c r="H132" s="34"/>
      <c r="I132" s="34"/>
      <c r="J132" s="34"/>
      <c r="K132" s="28" t="s">
        <v>26</v>
      </c>
      <c r="L132" s="34"/>
      <c r="M132" s="271" t="str">
        <f>IF(O9="","",O9)</f>
        <v>10.05.2016</v>
      </c>
      <c r="N132" s="210"/>
      <c r="O132" s="210"/>
      <c r="P132" s="210"/>
      <c r="Q132" s="34"/>
      <c r="R132" s="35"/>
    </row>
    <row r="133" spans="2:65" s="1" customFormat="1" ht="6.9" customHeight="1" x14ac:dyDescent="0.3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</row>
    <row r="134" spans="2:65" s="1" customFormat="1" ht="13.2" x14ac:dyDescent="0.3">
      <c r="B134" s="33"/>
      <c r="C134" s="28" t="s">
        <v>30</v>
      </c>
      <c r="D134" s="34"/>
      <c r="E134" s="34"/>
      <c r="F134" s="26" t="str">
        <f>E12</f>
        <v>STOPP, s.r.o. Antala Staška 2027/77, 14800 Praha 4</v>
      </c>
      <c r="G134" s="34"/>
      <c r="H134" s="34"/>
      <c r="I134" s="34"/>
      <c r="J134" s="34"/>
      <c r="K134" s="28" t="s">
        <v>38</v>
      </c>
      <c r="L134" s="34"/>
      <c r="M134" s="243" t="str">
        <f>E18</f>
        <v>Ing. Jaroslav Rouš Vejmluvova 316/53, Žďár nad Sáz</v>
      </c>
      <c r="N134" s="210"/>
      <c r="O134" s="210"/>
      <c r="P134" s="210"/>
      <c r="Q134" s="210"/>
      <c r="R134" s="35"/>
    </row>
    <row r="135" spans="2:65" s="1" customFormat="1" ht="14.4" customHeight="1" x14ac:dyDescent="0.3">
      <c r="B135" s="33"/>
      <c r="C135" s="28" t="s">
        <v>36</v>
      </c>
      <c r="D135" s="34"/>
      <c r="E135" s="34"/>
      <c r="F135" s="26" t="str">
        <f>IF(E15="","",E15)</f>
        <v>Vyplň údaj</v>
      </c>
      <c r="G135" s="34"/>
      <c r="H135" s="34"/>
      <c r="I135" s="34"/>
      <c r="J135" s="34"/>
      <c r="K135" s="28" t="s">
        <v>43</v>
      </c>
      <c r="L135" s="34"/>
      <c r="M135" s="243" t="str">
        <f>E21</f>
        <v xml:space="preserve"> </v>
      </c>
      <c r="N135" s="210"/>
      <c r="O135" s="210"/>
      <c r="P135" s="210"/>
      <c r="Q135" s="210"/>
      <c r="R135" s="35"/>
    </row>
    <row r="136" spans="2:65" s="1" customFormat="1" ht="10.35" customHeight="1" x14ac:dyDescent="0.3"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</row>
    <row r="137" spans="2:65" s="8" customFormat="1" ht="29.25" customHeight="1" x14ac:dyDescent="0.3">
      <c r="B137" s="146"/>
      <c r="C137" s="147" t="s">
        <v>135</v>
      </c>
      <c r="D137" s="148" t="s">
        <v>136</v>
      </c>
      <c r="E137" s="148" t="s">
        <v>67</v>
      </c>
      <c r="F137" s="265" t="s">
        <v>137</v>
      </c>
      <c r="G137" s="266"/>
      <c r="H137" s="266"/>
      <c r="I137" s="266"/>
      <c r="J137" s="148" t="s">
        <v>138</v>
      </c>
      <c r="K137" s="148" t="s">
        <v>139</v>
      </c>
      <c r="L137" s="267" t="s">
        <v>140</v>
      </c>
      <c r="M137" s="266"/>
      <c r="N137" s="265" t="s">
        <v>119</v>
      </c>
      <c r="O137" s="266"/>
      <c r="P137" s="266"/>
      <c r="Q137" s="268"/>
      <c r="R137" s="149"/>
      <c r="T137" s="79" t="s">
        <v>141</v>
      </c>
      <c r="U137" s="80" t="s">
        <v>49</v>
      </c>
      <c r="V137" s="80" t="s">
        <v>142</v>
      </c>
      <c r="W137" s="80" t="s">
        <v>143</v>
      </c>
      <c r="X137" s="80" t="s">
        <v>144</v>
      </c>
      <c r="Y137" s="80" t="s">
        <v>145</v>
      </c>
      <c r="Z137" s="80" t="s">
        <v>146</v>
      </c>
      <c r="AA137" s="81" t="s">
        <v>147</v>
      </c>
    </row>
    <row r="138" spans="2:65" s="1" customFormat="1" ht="29.25" customHeight="1" x14ac:dyDescent="0.35">
      <c r="B138" s="33"/>
      <c r="C138" s="83" t="s">
        <v>116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257">
        <f>BK138</f>
        <v>0</v>
      </c>
      <c r="O138" s="258"/>
      <c r="P138" s="258"/>
      <c r="Q138" s="258"/>
      <c r="R138" s="35"/>
      <c r="T138" s="82"/>
      <c r="U138" s="49"/>
      <c r="V138" s="49"/>
      <c r="W138" s="150">
        <f>W139+W323+W493+W496</f>
        <v>0</v>
      </c>
      <c r="X138" s="49"/>
      <c r="Y138" s="150">
        <f>Y139+Y323+Y493+Y496</f>
        <v>184.03367456999999</v>
      </c>
      <c r="Z138" s="49"/>
      <c r="AA138" s="151">
        <f>AA139+AA323+AA493+AA496</f>
        <v>2.2284000000000002</v>
      </c>
      <c r="AT138" s="16" t="s">
        <v>84</v>
      </c>
      <c r="AU138" s="16" t="s">
        <v>121</v>
      </c>
      <c r="BK138" s="152">
        <f>BK139+BK323+BK493+BK496</f>
        <v>0</v>
      </c>
    </row>
    <row r="139" spans="2:65" s="9" customFormat="1" ht="37.35" customHeight="1" x14ac:dyDescent="0.35">
      <c r="B139" s="153"/>
      <c r="C139" s="154"/>
      <c r="D139" s="155" t="s">
        <v>166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259">
        <f>BK139</f>
        <v>0</v>
      </c>
      <c r="O139" s="260"/>
      <c r="P139" s="260"/>
      <c r="Q139" s="260"/>
      <c r="R139" s="156"/>
      <c r="T139" s="157"/>
      <c r="U139" s="154"/>
      <c r="V139" s="154"/>
      <c r="W139" s="158">
        <f>W140+W166+W199+W223+W242+W307+W316+W321</f>
        <v>0</v>
      </c>
      <c r="X139" s="154"/>
      <c r="Y139" s="158">
        <f>Y140+Y166+Y199+Y223+Y242+Y307+Y316+Y321</f>
        <v>164.88661067999999</v>
      </c>
      <c r="Z139" s="154"/>
      <c r="AA139" s="159">
        <f>AA140+AA166+AA199+AA223+AA242+AA307+AA316+AA321</f>
        <v>2.2284000000000002</v>
      </c>
      <c r="AR139" s="160" t="s">
        <v>23</v>
      </c>
      <c r="AT139" s="161" t="s">
        <v>84</v>
      </c>
      <c r="AU139" s="161" t="s">
        <v>85</v>
      </c>
      <c r="AY139" s="160" t="s">
        <v>149</v>
      </c>
      <c r="BK139" s="162">
        <f>BK140+BK166+BK199+BK223+BK242+BK307+BK316+BK321</f>
        <v>0</v>
      </c>
    </row>
    <row r="140" spans="2:65" s="9" customFormat="1" ht="19.95" customHeight="1" x14ac:dyDescent="0.35">
      <c r="B140" s="153"/>
      <c r="C140" s="154"/>
      <c r="D140" s="163" t="s">
        <v>167</v>
      </c>
      <c r="E140" s="163"/>
      <c r="F140" s="163"/>
      <c r="G140" s="163"/>
      <c r="H140" s="163"/>
      <c r="I140" s="163"/>
      <c r="J140" s="163"/>
      <c r="K140" s="163"/>
      <c r="L140" s="163"/>
      <c r="M140" s="163"/>
      <c r="N140" s="261">
        <f>BK140</f>
        <v>0</v>
      </c>
      <c r="O140" s="262"/>
      <c r="P140" s="262"/>
      <c r="Q140" s="262"/>
      <c r="R140" s="156"/>
      <c r="T140" s="157"/>
      <c r="U140" s="154"/>
      <c r="V140" s="154"/>
      <c r="W140" s="158">
        <f>SUM(W141:W165)</f>
        <v>0</v>
      </c>
      <c r="X140" s="154"/>
      <c r="Y140" s="158">
        <f>SUM(Y141:Y165)</f>
        <v>0</v>
      </c>
      <c r="Z140" s="154"/>
      <c r="AA140" s="159">
        <f>SUM(AA141:AA165)</f>
        <v>0</v>
      </c>
      <c r="AR140" s="160" t="s">
        <v>23</v>
      </c>
      <c r="AT140" s="161" t="s">
        <v>84</v>
      </c>
      <c r="AU140" s="161" t="s">
        <v>23</v>
      </c>
      <c r="AY140" s="160" t="s">
        <v>149</v>
      </c>
      <c r="BK140" s="162">
        <f>SUM(BK141:BK165)</f>
        <v>0</v>
      </c>
    </row>
    <row r="141" spans="2:65" s="1" customFormat="1" ht="31.5" customHeight="1" x14ac:dyDescent="0.3">
      <c r="B141" s="33"/>
      <c r="C141" s="164" t="s">
        <v>23</v>
      </c>
      <c r="D141" s="164" t="s">
        <v>150</v>
      </c>
      <c r="E141" s="165" t="s">
        <v>1870</v>
      </c>
      <c r="F141" s="253" t="s">
        <v>1871</v>
      </c>
      <c r="G141" s="254"/>
      <c r="H141" s="254"/>
      <c r="I141" s="254"/>
      <c r="J141" s="166" t="s">
        <v>201</v>
      </c>
      <c r="K141" s="167">
        <v>23.14</v>
      </c>
      <c r="L141" s="255">
        <v>0</v>
      </c>
      <c r="M141" s="254"/>
      <c r="N141" s="256">
        <f>ROUND(L141*K141,2)</f>
        <v>0</v>
      </c>
      <c r="O141" s="254"/>
      <c r="P141" s="254"/>
      <c r="Q141" s="254"/>
      <c r="R141" s="35"/>
      <c r="T141" s="168" t="s">
        <v>21</v>
      </c>
      <c r="U141" s="42" t="s">
        <v>50</v>
      </c>
      <c r="V141" s="34"/>
      <c r="W141" s="169">
        <f>V141*K141</f>
        <v>0</v>
      </c>
      <c r="X141" s="169">
        <v>0</v>
      </c>
      <c r="Y141" s="169">
        <f>X141*K141</f>
        <v>0</v>
      </c>
      <c r="Z141" s="169">
        <v>0</v>
      </c>
      <c r="AA141" s="170">
        <f>Z141*K141</f>
        <v>0</v>
      </c>
      <c r="AR141" s="16" t="s">
        <v>197</v>
      </c>
      <c r="AT141" s="16" t="s">
        <v>150</v>
      </c>
      <c r="AU141" s="16" t="s">
        <v>112</v>
      </c>
      <c r="AY141" s="16" t="s">
        <v>149</v>
      </c>
      <c r="BE141" s="108">
        <f>IF(U141="základní",N141,0)</f>
        <v>0</v>
      </c>
      <c r="BF141" s="108">
        <f>IF(U141="snížená",N141,0)</f>
        <v>0</v>
      </c>
      <c r="BG141" s="108">
        <f>IF(U141="zákl. přenesená",N141,0)</f>
        <v>0</v>
      </c>
      <c r="BH141" s="108">
        <f>IF(U141="sníž. přenesená",N141,0)</f>
        <v>0</v>
      </c>
      <c r="BI141" s="108">
        <f>IF(U141="nulová",N141,0)</f>
        <v>0</v>
      </c>
      <c r="BJ141" s="16" t="s">
        <v>23</v>
      </c>
      <c r="BK141" s="108">
        <f>ROUND(L141*K141,2)</f>
        <v>0</v>
      </c>
      <c r="BL141" s="16" t="s">
        <v>197</v>
      </c>
      <c r="BM141" s="16" t="s">
        <v>1872</v>
      </c>
    </row>
    <row r="142" spans="2:65" s="11" customFormat="1" ht="22.5" customHeight="1" x14ac:dyDescent="0.3">
      <c r="B142" s="179"/>
      <c r="C142" s="180"/>
      <c r="D142" s="180"/>
      <c r="E142" s="181" t="s">
        <v>21</v>
      </c>
      <c r="F142" s="292" t="s">
        <v>1873</v>
      </c>
      <c r="G142" s="282"/>
      <c r="H142" s="282"/>
      <c r="I142" s="282"/>
      <c r="J142" s="180"/>
      <c r="K142" s="182">
        <v>23.14</v>
      </c>
      <c r="L142" s="180"/>
      <c r="M142" s="180"/>
      <c r="N142" s="180"/>
      <c r="O142" s="180"/>
      <c r="P142" s="180"/>
      <c r="Q142" s="180"/>
      <c r="R142" s="183"/>
      <c r="T142" s="184"/>
      <c r="U142" s="180"/>
      <c r="V142" s="180"/>
      <c r="W142" s="180"/>
      <c r="X142" s="180"/>
      <c r="Y142" s="180"/>
      <c r="Z142" s="180"/>
      <c r="AA142" s="185"/>
      <c r="AT142" s="186" t="s">
        <v>204</v>
      </c>
      <c r="AU142" s="186" t="s">
        <v>112</v>
      </c>
      <c r="AV142" s="11" t="s">
        <v>112</v>
      </c>
      <c r="AW142" s="11" t="s">
        <v>42</v>
      </c>
      <c r="AX142" s="11" t="s">
        <v>23</v>
      </c>
      <c r="AY142" s="186" t="s">
        <v>149</v>
      </c>
    </row>
    <row r="143" spans="2:65" s="1" customFormat="1" ht="31.5" customHeight="1" x14ac:dyDescent="0.3">
      <c r="B143" s="33"/>
      <c r="C143" s="164" t="s">
        <v>112</v>
      </c>
      <c r="D143" s="164" t="s">
        <v>150</v>
      </c>
      <c r="E143" s="165" t="s">
        <v>1874</v>
      </c>
      <c r="F143" s="253" t="s">
        <v>1875</v>
      </c>
      <c r="G143" s="254"/>
      <c r="H143" s="254"/>
      <c r="I143" s="254"/>
      <c r="J143" s="166" t="s">
        <v>201</v>
      </c>
      <c r="K143" s="167">
        <v>75.204999999999998</v>
      </c>
      <c r="L143" s="255">
        <v>0</v>
      </c>
      <c r="M143" s="254"/>
      <c r="N143" s="256">
        <f>ROUND(L143*K143,2)</f>
        <v>0</v>
      </c>
      <c r="O143" s="254"/>
      <c r="P143" s="254"/>
      <c r="Q143" s="254"/>
      <c r="R143" s="35"/>
      <c r="T143" s="168" t="s">
        <v>21</v>
      </c>
      <c r="U143" s="42" t="s">
        <v>50</v>
      </c>
      <c r="V143" s="34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16" t="s">
        <v>197</v>
      </c>
      <c r="AT143" s="16" t="s">
        <v>150</v>
      </c>
      <c r="AU143" s="16" t="s">
        <v>112</v>
      </c>
      <c r="AY143" s="16" t="s">
        <v>149</v>
      </c>
      <c r="BE143" s="108">
        <f>IF(U143="základní",N143,0)</f>
        <v>0</v>
      </c>
      <c r="BF143" s="108">
        <f>IF(U143="snížená",N143,0)</f>
        <v>0</v>
      </c>
      <c r="BG143" s="108">
        <f>IF(U143="zákl. přenesená",N143,0)</f>
        <v>0</v>
      </c>
      <c r="BH143" s="108">
        <f>IF(U143="sníž. přenesená",N143,0)</f>
        <v>0</v>
      </c>
      <c r="BI143" s="108">
        <f>IF(U143="nulová",N143,0)</f>
        <v>0</v>
      </c>
      <c r="BJ143" s="16" t="s">
        <v>23</v>
      </c>
      <c r="BK143" s="108">
        <f>ROUND(L143*K143,2)</f>
        <v>0</v>
      </c>
      <c r="BL143" s="16" t="s">
        <v>197</v>
      </c>
      <c r="BM143" s="16" t="s">
        <v>1876</v>
      </c>
    </row>
    <row r="144" spans="2:65" s="11" customFormat="1" ht="22.5" customHeight="1" x14ac:dyDescent="0.3">
      <c r="B144" s="179"/>
      <c r="C144" s="180"/>
      <c r="D144" s="180"/>
      <c r="E144" s="181" t="s">
        <v>21</v>
      </c>
      <c r="F144" s="292" t="s">
        <v>1877</v>
      </c>
      <c r="G144" s="282"/>
      <c r="H144" s="282"/>
      <c r="I144" s="282"/>
      <c r="J144" s="180"/>
      <c r="K144" s="182">
        <v>75.204999999999998</v>
      </c>
      <c r="L144" s="180"/>
      <c r="M144" s="180"/>
      <c r="N144" s="180"/>
      <c r="O144" s="180"/>
      <c r="P144" s="180"/>
      <c r="Q144" s="180"/>
      <c r="R144" s="183"/>
      <c r="T144" s="184"/>
      <c r="U144" s="180"/>
      <c r="V144" s="180"/>
      <c r="W144" s="180"/>
      <c r="X144" s="180"/>
      <c r="Y144" s="180"/>
      <c r="Z144" s="180"/>
      <c r="AA144" s="185"/>
      <c r="AT144" s="186" t="s">
        <v>204</v>
      </c>
      <c r="AU144" s="186" t="s">
        <v>112</v>
      </c>
      <c r="AV144" s="11" t="s">
        <v>112</v>
      </c>
      <c r="AW144" s="11" t="s">
        <v>42</v>
      </c>
      <c r="AX144" s="11" t="s">
        <v>23</v>
      </c>
      <c r="AY144" s="186" t="s">
        <v>149</v>
      </c>
    </row>
    <row r="145" spans="2:65" s="1" customFormat="1" ht="31.5" customHeight="1" x14ac:dyDescent="0.3">
      <c r="B145" s="33"/>
      <c r="C145" s="164" t="s">
        <v>159</v>
      </c>
      <c r="D145" s="164" t="s">
        <v>150</v>
      </c>
      <c r="E145" s="165" t="s">
        <v>199</v>
      </c>
      <c r="F145" s="253" t="s">
        <v>200</v>
      </c>
      <c r="G145" s="254"/>
      <c r="H145" s="254"/>
      <c r="I145" s="254"/>
      <c r="J145" s="166" t="s">
        <v>201</v>
      </c>
      <c r="K145" s="167">
        <v>22.937000000000001</v>
      </c>
      <c r="L145" s="255">
        <v>0</v>
      </c>
      <c r="M145" s="254"/>
      <c r="N145" s="256">
        <f>ROUND(L145*K145,2)</f>
        <v>0</v>
      </c>
      <c r="O145" s="254"/>
      <c r="P145" s="254"/>
      <c r="Q145" s="254"/>
      <c r="R145" s="35"/>
      <c r="T145" s="168" t="s">
        <v>21</v>
      </c>
      <c r="U145" s="42" t="s">
        <v>50</v>
      </c>
      <c r="V145" s="34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16" t="s">
        <v>197</v>
      </c>
      <c r="AT145" s="16" t="s">
        <v>150</v>
      </c>
      <c r="AU145" s="16" t="s">
        <v>112</v>
      </c>
      <c r="AY145" s="16" t="s">
        <v>149</v>
      </c>
      <c r="BE145" s="108">
        <f>IF(U145="základní",N145,0)</f>
        <v>0</v>
      </c>
      <c r="BF145" s="108">
        <f>IF(U145="snížená",N145,0)</f>
        <v>0</v>
      </c>
      <c r="BG145" s="108">
        <f>IF(U145="zákl. přenesená",N145,0)</f>
        <v>0</v>
      </c>
      <c r="BH145" s="108">
        <f>IF(U145="sníž. přenesená",N145,0)</f>
        <v>0</v>
      </c>
      <c r="BI145" s="108">
        <f>IF(U145="nulová",N145,0)</f>
        <v>0</v>
      </c>
      <c r="BJ145" s="16" t="s">
        <v>23</v>
      </c>
      <c r="BK145" s="108">
        <f>ROUND(L145*K145,2)</f>
        <v>0</v>
      </c>
      <c r="BL145" s="16" t="s">
        <v>197</v>
      </c>
      <c r="BM145" s="16" t="s">
        <v>1878</v>
      </c>
    </row>
    <row r="146" spans="2:65" s="11" customFormat="1" ht="22.5" customHeight="1" x14ac:dyDescent="0.3">
      <c r="B146" s="179"/>
      <c r="C146" s="180"/>
      <c r="D146" s="180"/>
      <c r="E146" s="181" t="s">
        <v>21</v>
      </c>
      <c r="F146" s="292" t="s">
        <v>1879</v>
      </c>
      <c r="G146" s="282"/>
      <c r="H146" s="282"/>
      <c r="I146" s="282"/>
      <c r="J146" s="180"/>
      <c r="K146" s="182">
        <v>20.568000000000001</v>
      </c>
      <c r="L146" s="180"/>
      <c r="M146" s="180"/>
      <c r="N146" s="180"/>
      <c r="O146" s="180"/>
      <c r="P146" s="180"/>
      <c r="Q146" s="180"/>
      <c r="R146" s="183"/>
      <c r="T146" s="184"/>
      <c r="U146" s="180"/>
      <c r="V146" s="180"/>
      <c r="W146" s="180"/>
      <c r="X146" s="180"/>
      <c r="Y146" s="180"/>
      <c r="Z146" s="180"/>
      <c r="AA146" s="185"/>
      <c r="AT146" s="186" t="s">
        <v>204</v>
      </c>
      <c r="AU146" s="186" t="s">
        <v>112</v>
      </c>
      <c r="AV146" s="11" t="s">
        <v>112</v>
      </c>
      <c r="AW146" s="11" t="s">
        <v>42</v>
      </c>
      <c r="AX146" s="11" t="s">
        <v>85</v>
      </c>
      <c r="AY146" s="186" t="s">
        <v>149</v>
      </c>
    </row>
    <row r="147" spans="2:65" s="11" customFormat="1" ht="22.5" customHeight="1" x14ac:dyDescent="0.3">
      <c r="B147" s="179"/>
      <c r="C147" s="180"/>
      <c r="D147" s="180"/>
      <c r="E147" s="181" t="s">
        <v>21</v>
      </c>
      <c r="F147" s="281" t="s">
        <v>1880</v>
      </c>
      <c r="G147" s="282"/>
      <c r="H147" s="282"/>
      <c r="I147" s="282"/>
      <c r="J147" s="180"/>
      <c r="K147" s="182">
        <v>2.0830000000000002</v>
      </c>
      <c r="L147" s="180"/>
      <c r="M147" s="180"/>
      <c r="N147" s="180"/>
      <c r="O147" s="180"/>
      <c r="P147" s="180"/>
      <c r="Q147" s="180"/>
      <c r="R147" s="183"/>
      <c r="T147" s="184"/>
      <c r="U147" s="180"/>
      <c r="V147" s="180"/>
      <c r="W147" s="180"/>
      <c r="X147" s="180"/>
      <c r="Y147" s="180"/>
      <c r="Z147" s="180"/>
      <c r="AA147" s="185"/>
      <c r="AT147" s="186" t="s">
        <v>204</v>
      </c>
      <c r="AU147" s="186" t="s">
        <v>112</v>
      </c>
      <c r="AV147" s="11" t="s">
        <v>112</v>
      </c>
      <c r="AW147" s="11" t="s">
        <v>42</v>
      </c>
      <c r="AX147" s="11" t="s">
        <v>85</v>
      </c>
      <c r="AY147" s="186" t="s">
        <v>149</v>
      </c>
    </row>
    <row r="148" spans="2:65" s="11" customFormat="1" ht="22.5" customHeight="1" x14ac:dyDescent="0.3">
      <c r="B148" s="179"/>
      <c r="C148" s="180"/>
      <c r="D148" s="180"/>
      <c r="E148" s="181" t="s">
        <v>21</v>
      </c>
      <c r="F148" s="281" t="s">
        <v>1881</v>
      </c>
      <c r="G148" s="282"/>
      <c r="H148" s="282"/>
      <c r="I148" s="282"/>
      <c r="J148" s="180"/>
      <c r="K148" s="182">
        <v>0.28599999999999998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204</v>
      </c>
      <c r="AU148" s="186" t="s">
        <v>112</v>
      </c>
      <c r="AV148" s="11" t="s">
        <v>112</v>
      </c>
      <c r="AW148" s="11" t="s">
        <v>42</v>
      </c>
      <c r="AX148" s="11" t="s">
        <v>85</v>
      </c>
      <c r="AY148" s="186" t="s">
        <v>149</v>
      </c>
    </row>
    <row r="149" spans="2:65" s="12" customFormat="1" ht="22.5" customHeight="1" x14ac:dyDescent="0.3">
      <c r="B149" s="187"/>
      <c r="C149" s="188"/>
      <c r="D149" s="188"/>
      <c r="E149" s="189" t="s">
        <v>21</v>
      </c>
      <c r="F149" s="285" t="s">
        <v>211</v>
      </c>
      <c r="G149" s="286"/>
      <c r="H149" s="286"/>
      <c r="I149" s="286"/>
      <c r="J149" s="188"/>
      <c r="K149" s="190">
        <v>22.937000000000001</v>
      </c>
      <c r="L149" s="188"/>
      <c r="M149" s="188"/>
      <c r="N149" s="188"/>
      <c r="O149" s="188"/>
      <c r="P149" s="188"/>
      <c r="Q149" s="188"/>
      <c r="R149" s="191"/>
      <c r="T149" s="192"/>
      <c r="U149" s="188"/>
      <c r="V149" s="188"/>
      <c r="W149" s="188"/>
      <c r="X149" s="188"/>
      <c r="Y149" s="188"/>
      <c r="Z149" s="188"/>
      <c r="AA149" s="193"/>
      <c r="AT149" s="194" t="s">
        <v>204</v>
      </c>
      <c r="AU149" s="194" t="s">
        <v>112</v>
      </c>
      <c r="AV149" s="12" t="s">
        <v>197</v>
      </c>
      <c r="AW149" s="12" t="s">
        <v>42</v>
      </c>
      <c r="AX149" s="12" t="s">
        <v>23</v>
      </c>
      <c r="AY149" s="194" t="s">
        <v>149</v>
      </c>
    </row>
    <row r="150" spans="2:65" s="1" customFormat="1" ht="31.5" customHeight="1" x14ac:dyDescent="0.3">
      <c r="B150" s="33"/>
      <c r="C150" s="164" t="s">
        <v>197</v>
      </c>
      <c r="D150" s="164" t="s">
        <v>150</v>
      </c>
      <c r="E150" s="165" t="s">
        <v>217</v>
      </c>
      <c r="F150" s="253" t="s">
        <v>218</v>
      </c>
      <c r="G150" s="254"/>
      <c r="H150" s="254"/>
      <c r="I150" s="254"/>
      <c r="J150" s="166" t="s">
        <v>201</v>
      </c>
      <c r="K150" s="167">
        <v>92.105999999999995</v>
      </c>
      <c r="L150" s="255">
        <v>0</v>
      </c>
      <c r="M150" s="254"/>
      <c r="N150" s="256">
        <f>ROUND(L150*K150,2)</f>
        <v>0</v>
      </c>
      <c r="O150" s="254"/>
      <c r="P150" s="254"/>
      <c r="Q150" s="254"/>
      <c r="R150" s="35"/>
      <c r="T150" s="168" t="s">
        <v>21</v>
      </c>
      <c r="U150" s="42" t="s">
        <v>50</v>
      </c>
      <c r="V150" s="34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16" t="s">
        <v>197</v>
      </c>
      <c r="AT150" s="16" t="s">
        <v>150</v>
      </c>
      <c r="AU150" s="16" t="s">
        <v>112</v>
      </c>
      <c r="AY150" s="16" t="s">
        <v>149</v>
      </c>
      <c r="BE150" s="108">
        <f>IF(U150="základní",N150,0)</f>
        <v>0</v>
      </c>
      <c r="BF150" s="108">
        <f>IF(U150="snížená",N150,0)</f>
        <v>0</v>
      </c>
      <c r="BG150" s="108">
        <f>IF(U150="zákl. přenesená",N150,0)</f>
        <v>0</v>
      </c>
      <c r="BH150" s="108">
        <f>IF(U150="sníž. přenesená",N150,0)</f>
        <v>0</v>
      </c>
      <c r="BI150" s="108">
        <f>IF(U150="nulová",N150,0)</f>
        <v>0</v>
      </c>
      <c r="BJ150" s="16" t="s">
        <v>23</v>
      </c>
      <c r="BK150" s="108">
        <f>ROUND(L150*K150,2)</f>
        <v>0</v>
      </c>
      <c r="BL150" s="16" t="s">
        <v>197</v>
      </c>
      <c r="BM150" s="16" t="s">
        <v>1882</v>
      </c>
    </row>
    <row r="151" spans="2:65" s="11" customFormat="1" ht="22.5" customHeight="1" x14ac:dyDescent="0.3">
      <c r="B151" s="179"/>
      <c r="C151" s="180"/>
      <c r="D151" s="180"/>
      <c r="E151" s="181" t="s">
        <v>21</v>
      </c>
      <c r="F151" s="292" t="s">
        <v>1883</v>
      </c>
      <c r="G151" s="282"/>
      <c r="H151" s="282"/>
      <c r="I151" s="282"/>
      <c r="J151" s="180"/>
      <c r="K151" s="182">
        <v>98.141999999999996</v>
      </c>
      <c r="L151" s="180"/>
      <c r="M151" s="180"/>
      <c r="N151" s="180"/>
      <c r="O151" s="180"/>
      <c r="P151" s="180"/>
      <c r="Q151" s="180"/>
      <c r="R151" s="183"/>
      <c r="T151" s="184"/>
      <c r="U151" s="180"/>
      <c r="V151" s="180"/>
      <c r="W151" s="180"/>
      <c r="X151" s="180"/>
      <c r="Y151" s="180"/>
      <c r="Z151" s="180"/>
      <c r="AA151" s="185"/>
      <c r="AT151" s="186" t="s">
        <v>204</v>
      </c>
      <c r="AU151" s="186" t="s">
        <v>112</v>
      </c>
      <c r="AV151" s="11" t="s">
        <v>112</v>
      </c>
      <c r="AW151" s="11" t="s">
        <v>42</v>
      </c>
      <c r="AX151" s="11" t="s">
        <v>85</v>
      </c>
      <c r="AY151" s="186" t="s">
        <v>149</v>
      </c>
    </row>
    <row r="152" spans="2:65" s="11" customFormat="1" ht="22.5" customHeight="1" x14ac:dyDescent="0.3">
      <c r="B152" s="179"/>
      <c r="C152" s="180"/>
      <c r="D152" s="180"/>
      <c r="E152" s="181" t="s">
        <v>21</v>
      </c>
      <c r="F152" s="281" t="s">
        <v>1884</v>
      </c>
      <c r="G152" s="282"/>
      <c r="H152" s="282"/>
      <c r="I152" s="282"/>
      <c r="J152" s="180"/>
      <c r="K152" s="182">
        <v>-6.0359999999999996</v>
      </c>
      <c r="L152" s="180"/>
      <c r="M152" s="180"/>
      <c r="N152" s="180"/>
      <c r="O152" s="180"/>
      <c r="P152" s="180"/>
      <c r="Q152" s="180"/>
      <c r="R152" s="183"/>
      <c r="T152" s="184"/>
      <c r="U152" s="180"/>
      <c r="V152" s="180"/>
      <c r="W152" s="180"/>
      <c r="X152" s="180"/>
      <c r="Y152" s="180"/>
      <c r="Z152" s="180"/>
      <c r="AA152" s="185"/>
      <c r="AT152" s="186" t="s">
        <v>204</v>
      </c>
      <c r="AU152" s="186" t="s">
        <v>112</v>
      </c>
      <c r="AV152" s="11" t="s">
        <v>112</v>
      </c>
      <c r="AW152" s="11" t="s">
        <v>42</v>
      </c>
      <c r="AX152" s="11" t="s">
        <v>85</v>
      </c>
      <c r="AY152" s="186" t="s">
        <v>149</v>
      </c>
    </row>
    <row r="153" spans="2:65" s="12" customFormat="1" ht="22.5" customHeight="1" x14ac:dyDescent="0.3">
      <c r="B153" s="187"/>
      <c r="C153" s="188"/>
      <c r="D153" s="188"/>
      <c r="E153" s="189" t="s">
        <v>21</v>
      </c>
      <c r="F153" s="285" t="s">
        <v>211</v>
      </c>
      <c r="G153" s="286"/>
      <c r="H153" s="286"/>
      <c r="I153" s="286"/>
      <c r="J153" s="188"/>
      <c r="K153" s="190">
        <v>92.105999999999995</v>
      </c>
      <c r="L153" s="188"/>
      <c r="M153" s="188"/>
      <c r="N153" s="188"/>
      <c r="O153" s="188"/>
      <c r="P153" s="188"/>
      <c r="Q153" s="188"/>
      <c r="R153" s="191"/>
      <c r="T153" s="192"/>
      <c r="U153" s="188"/>
      <c r="V153" s="188"/>
      <c r="W153" s="188"/>
      <c r="X153" s="188"/>
      <c r="Y153" s="188"/>
      <c r="Z153" s="188"/>
      <c r="AA153" s="193"/>
      <c r="AT153" s="194" t="s">
        <v>204</v>
      </c>
      <c r="AU153" s="194" t="s">
        <v>112</v>
      </c>
      <c r="AV153" s="12" t="s">
        <v>197</v>
      </c>
      <c r="AW153" s="12" t="s">
        <v>42</v>
      </c>
      <c r="AX153" s="12" t="s">
        <v>23</v>
      </c>
      <c r="AY153" s="194" t="s">
        <v>149</v>
      </c>
    </row>
    <row r="154" spans="2:65" s="1" customFormat="1" ht="31.5" customHeight="1" x14ac:dyDescent="0.3">
      <c r="B154" s="33"/>
      <c r="C154" s="164" t="s">
        <v>148</v>
      </c>
      <c r="D154" s="164" t="s">
        <v>150</v>
      </c>
      <c r="E154" s="165" t="s">
        <v>224</v>
      </c>
      <c r="F154" s="253" t="s">
        <v>225</v>
      </c>
      <c r="G154" s="254"/>
      <c r="H154" s="254"/>
      <c r="I154" s="254"/>
      <c r="J154" s="166" t="s">
        <v>201</v>
      </c>
      <c r="K154" s="167">
        <v>92.105999999999995</v>
      </c>
      <c r="L154" s="255">
        <v>0</v>
      </c>
      <c r="M154" s="254"/>
      <c r="N154" s="256">
        <f>ROUND(L154*K154,2)</f>
        <v>0</v>
      </c>
      <c r="O154" s="254"/>
      <c r="P154" s="254"/>
      <c r="Q154" s="254"/>
      <c r="R154" s="35"/>
      <c r="T154" s="168" t="s">
        <v>21</v>
      </c>
      <c r="U154" s="42" t="s">
        <v>50</v>
      </c>
      <c r="V154" s="34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16" t="s">
        <v>197</v>
      </c>
      <c r="AT154" s="16" t="s">
        <v>150</v>
      </c>
      <c r="AU154" s="16" t="s">
        <v>112</v>
      </c>
      <c r="AY154" s="16" t="s">
        <v>149</v>
      </c>
      <c r="BE154" s="108">
        <f>IF(U154="základní",N154,0)</f>
        <v>0</v>
      </c>
      <c r="BF154" s="108">
        <f>IF(U154="snížená",N154,0)</f>
        <v>0</v>
      </c>
      <c r="BG154" s="108">
        <f>IF(U154="zákl. přenesená",N154,0)</f>
        <v>0</v>
      </c>
      <c r="BH154" s="108">
        <f>IF(U154="sníž. přenesená",N154,0)</f>
        <v>0</v>
      </c>
      <c r="BI154" s="108">
        <f>IF(U154="nulová",N154,0)</f>
        <v>0</v>
      </c>
      <c r="BJ154" s="16" t="s">
        <v>23</v>
      </c>
      <c r="BK154" s="108">
        <f>ROUND(L154*K154,2)</f>
        <v>0</v>
      </c>
      <c r="BL154" s="16" t="s">
        <v>197</v>
      </c>
      <c r="BM154" s="16" t="s">
        <v>1885</v>
      </c>
    </row>
    <row r="155" spans="2:65" s="11" customFormat="1" ht="22.5" customHeight="1" x14ac:dyDescent="0.3">
      <c r="B155" s="179"/>
      <c r="C155" s="180"/>
      <c r="D155" s="180"/>
      <c r="E155" s="181" t="s">
        <v>21</v>
      </c>
      <c r="F155" s="292" t="s">
        <v>1886</v>
      </c>
      <c r="G155" s="282"/>
      <c r="H155" s="282"/>
      <c r="I155" s="282"/>
      <c r="J155" s="180"/>
      <c r="K155" s="182">
        <v>92.105999999999995</v>
      </c>
      <c r="L155" s="180"/>
      <c r="M155" s="180"/>
      <c r="N155" s="180"/>
      <c r="O155" s="180"/>
      <c r="P155" s="180"/>
      <c r="Q155" s="180"/>
      <c r="R155" s="183"/>
      <c r="T155" s="184"/>
      <c r="U155" s="180"/>
      <c r="V155" s="180"/>
      <c r="W155" s="180"/>
      <c r="X155" s="180"/>
      <c r="Y155" s="180"/>
      <c r="Z155" s="180"/>
      <c r="AA155" s="185"/>
      <c r="AT155" s="186" t="s">
        <v>204</v>
      </c>
      <c r="AU155" s="186" t="s">
        <v>112</v>
      </c>
      <c r="AV155" s="11" t="s">
        <v>112</v>
      </c>
      <c r="AW155" s="11" t="s">
        <v>42</v>
      </c>
      <c r="AX155" s="11" t="s">
        <v>23</v>
      </c>
      <c r="AY155" s="186" t="s">
        <v>149</v>
      </c>
    </row>
    <row r="156" spans="2:65" s="1" customFormat="1" ht="22.5" customHeight="1" x14ac:dyDescent="0.3">
      <c r="B156" s="33"/>
      <c r="C156" s="164" t="s">
        <v>223</v>
      </c>
      <c r="D156" s="164" t="s">
        <v>150</v>
      </c>
      <c r="E156" s="165" t="s">
        <v>220</v>
      </c>
      <c r="F156" s="253" t="s">
        <v>221</v>
      </c>
      <c r="G156" s="254"/>
      <c r="H156" s="254"/>
      <c r="I156" s="254"/>
      <c r="J156" s="166" t="s">
        <v>201</v>
      </c>
      <c r="K156" s="167">
        <v>92.105999999999995</v>
      </c>
      <c r="L156" s="255">
        <v>0</v>
      </c>
      <c r="M156" s="254"/>
      <c r="N156" s="256">
        <f>ROUND(L156*K156,2)</f>
        <v>0</v>
      </c>
      <c r="O156" s="254"/>
      <c r="P156" s="254"/>
      <c r="Q156" s="254"/>
      <c r="R156" s="35"/>
      <c r="T156" s="168" t="s">
        <v>21</v>
      </c>
      <c r="U156" s="42" t="s">
        <v>50</v>
      </c>
      <c r="V156" s="34"/>
      <c r="W156" s="169">
        <f>V156*K156</f>
        <v>0</v>
      </c>
      <c r="X156" s="169">
        <v>0</v>
      </c>
      <c r="Y156" s="169">
        <f>X156*K156</f>
        <v>0</v>
      </c>
      <c r="Z156" s="169">
        <v>0</v>
      </c>
      <c r="AA156" s="170">
        <f>Z156*K156</f>
        <v>0</v>
      </c>
      <c r="AR156" s="16" t="s">
        <v>197</v>
      </c>
      <c r="AT156" s="16" t="s">
        <v>150</v>
      </c>
      <c r="AU156" s="16" t="s">
        <v>112</v>
      </c>
      <c r="AY156" s="16" t="s">
        <v>149</v>
      </c>
      <c r="BE156" s="108">
        <f>IF(U156="základní",N156,0)</f>
        <v>0</v>
      </c>
      <c r="BF156" s="108">
        <f>IF(U156="snížená",N156,0)</f>
        <v>0</v>
      </c>
      <c r="BG156" s="108">
        <f>IF(U156="zákl. přenesená",N156,0)</f>
        <v>0</v>
      </c>
      <c r="BH156" s="108">
        <f>IF(U156="sníž. přenesená",N156,0)</f>
        <v>0</v>
      </c>
      <c r="BI156" s="108">
        <f>IF(U156="nulová",N156,0)</f>
        <v>0</v>
      </c>
      <c r="BJ156" s="16" t="s">
        <v>23</v>
      </c>
      <c r="BK156" s="108">
        <f>ROUND(L156*K156,2)</f>
        <v>0</v>
      </c>
      <c r="BL156" s="16" t="s">
        <v>197</v>
      </c>
      <c r="BM156" s="16" t="s">
        <v>1887</v>
      </c>
    </row>
    <row r="157" spans="2:65" s="1" customFormat="1" ht="31.5" customHeight="1" x14ac:dyDescent="0.3">
      <c r="B157" s="33"/>
      <c r="C157" s="164" t="s">
        <v>227</v>
      </c>
      <c r="D157" s="164" t="s">
        <v>150</v>
      </c>
      <c r="E157" s="165" t="s">
        <v>228</v>
      </c>
      <c r="F157" s="253" t="s">
        <v>229</v>
      </c>
      <c r="G157" s="254"/>
      <c r="H157" s="254"/>
      <c r="I157" s="254"/>
      <c r="J157" s="166" t="s">
        <v>230</v>
      </c>
      <c r="K157" s="167">
        <v>170.39599999999999</v>
      </c>
      <c r="L157" s="255">
        <v>0</v>
      </c>
      <c r="M157" s="254"/>
      <c r="N157" s="256">
        <f>ROUND(L157*K157,2)</f>
        <v>0</v>
      </c>
      <c r="O157" s="254"/>
      <c r="P157" s="254"/>
      <c r="Q157" s="254"/>
      <c r="R157" s="35"/>
      <c r="T157" s="168" t="s">
        <v>21</v>
      </c>
      <c r="U157" s="42" t="s">
        <v>50</v>
      </c>
      <c r="V157" s="34"/>
      <c r="W157" s="169">
        <f>V157*K157</f>
        <v>0</v>
      </c>
      <c r="X157" s="169">
        <v>0</v>
      </c>
      <c r="Y157" s="169">
        <f>X157*K157</f>
        <v>0</v>
      </c>
      <c r="Z157" s="169">
        <v>0</v>
      </c>
      <c r="AA157" s="170">
        <f>Z157*K157</f>
        <v>0</v>
      </c>
      <c r="AR157" s="16" t="s">
        <v>197</v>
      </c>
      <c r="AT157" s="16" t="s">
        <v>150</v>
      </c>
      <c r="AU157" s="16" t="s">
        <v>112</v>
      </c>
      <c r="AY157" s="16" t="s">
        <v>149</v>
      </c>
      <c r="BE157" s="108">
        <f>IF(U157="základní",N157,0)</f>
        <v>0</v>
      </c>
      <c r="BF157" s="108">
        <f>IF(U157="snížená",N157,0)</f>
        <v>0</v>
      </c>
      <c r="BG157" s="108">
        <f>IF(U157="zákl. přenesená",N157,0)</f>
        <v>0</v>
      </c>
      <c r="BH157" s="108">
        <f>IF(U157="sníž. přenesená",N157,0)</f>
        <v>0</v>
      </c>
      <c r="BI157" s="108">
        <f>IF(U157="nulová",N157,0)</f>
        <v>0</v>
      </c>
      <c r="BJ157" s="16" t="s">
        <v>23</v>
      </c>
      <c r="BK157" s="108">
        <f>ROUND(L157*K157,2)</f>
        <v>0</v>
      </c>
      <c r="BL157" s="16" t="s">
        <v>197</v>
      </c>
      <c r="BM157" s="16" t="s">
        <v>1888</v>
      </c>
    </row>
    <row r="158" spans="2:65" s="11" customFormat="1" ht="22.5" customHeight="1" x14ac:dyDescent="0.3">
      <c r="B158" s="179"/>
      <c r="C158" s="180"/>
      <c r="D158" s="180"/>
      <c r="E158" s="181" t="s">
        <v>21</v>
      </c>
      <c r="F158" s="292" t="s">
        <v>1889</v>
      </c>
      <c r="G158" s="282"/>
      <c r="H158" s="282"/>
      <c r="I158" s="282"/>
      <c r="J158" s="180"/>
      <c r="K158" s="182">
        <v>170.39599999999999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204</v>
      </c>
      <c r="AU158" s="186" t="s">
        <v>112</v>
      </c>
      <c r="AV158" s="11" t="s">
        <v>112</v>
      </c>
      <c r="AW158" s="11" t="s">
        <v>42</v>
      </c>
      <c r="AX158" s="11" t="s">
        <v>85</v>
      </c>
      <c r="AY158" s="186" t="s">
        <v>149</v>
      </c>
    </row>
    <row r="159" spans="2:65" s="12" customFormat="1" ht="22.5" customHeight="1" x14ac:dyDescent="0.3">
      <c r="B159" s="187"/>
      <c r="C159" s="188"/>
      <c r="D159" s="188"/>
      <c r="E159" s="189" t="s">
        <v>21</v>
      </c>
      <c r="F159" s="285" t="s">
        <v>211</v>
      </c>
      <c r="G159" s="286"/>
      <c r="H159" s="286"/>
      <c r="I159" s="286"/>
      <c r="J159" s="188"/>
      <c r="K159" s="190">
        <v>170.39599999999999</v>
      </c>
      <c r="L159" s="188"/>
      <c r="M159" s="188"/>
      <c r="N159" s="188"/>
      <c r="O159" s="188"/>
      <c r="P159" s="188"/>
      <c r="Q159" s="188"/>
      <c r="R159" s="191"/>
      <c r="T159" s="192"/>
      <c r="U159" s="188"/>
      <c r="V159" s="188"/>
      <c r="W159" s="188"/>
      <c r="X159" s="188"/>
      <c r="Y159" s="188"/>
      <c r="Z159" s="188"/>
      <c r="AA159" s="193"/>
      <c r="AT159" s="194" t="s">
        <v>204</v>
      </c>
      <c r="AU159" s="194" t="s">
        <v>112</v>
      </c>
      <c r="AV159" s="12" t="s">
        <v>197</v>
      </c>
      <c r="AW159" s="12" t="s">
        <v>42</v>
      </c>
      <c r="AX159" s="12" t="s">
        <v>23</v>
      </c>
      <c r="AY159" s="194" t="s">
        <v>149</v>
      </c>
    </row>
    <row r="160" spans="2:65" s="1" customFormat="1" ht="31.5" customHeight="1" x14ac:dyDescent="0.3">
      <c r="B160" s="33"/>
      <c r="C160" s="164" t="s">
        <v>233</v>
      </c>
      <c r="D160" s="164" t="s">
        <v>150</v>
      </c>
      <c r="E160" s="165" t="s">
        <v>234</v>
      </c>
      <c r="F160" s="253" t="s">
        <v>235</v>
      </c>
      <c r="G160" s="254"/>
      <c r="H160" s="254"/>
      <c r="I160" s="254"/>
      <c r="J160" s="166" t="s">
        <v>201</v>
      </c>
      <c r="K160" s="167">
        <v>6.0359999999999996</v>
      </c>
      <c r="L160" s="255">
        <v>0</v>
      </c>
      <c r="M160" s="254"/>
      <c r="N160" s="256">
        <f>ROUND(L160*K160,2)</f>
        <v>0</v>
      </c>
      <c r="O160" s="254"/>
      <c r="P160" s="254"/>
      <c r="Q160" s="254"/>
      <c r="R160" s="35"/>
      <c r="T160" s="168" t="s">
        <v>21</v>
      </c>
      <c r="U160" s="42" t="s">
        <v>50</v>
      </c>
      <c r="V160" s="34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16" t="s">
        <v>197</v>
      </c>
      <c r="AT160" s="16" t="s">
        <v>150</v>
      </c>
      <c r="AU160" s="16" t="s">
        <v>112</v>
      </c>
      <c r="AY160" s="16" t="s">
        <v>149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16" t="s">
        <v>23</v>
      </c>
      <c r="BK160" s="108">
        <f>ROUND(L160*K160,2)</f>
        <v>0</v>
      </c>
      <c r="BL160" s="16" t="s">
        <v>197</v>
      </c>
      <c r="BM160" s="16" t="s">
        <v>1890</v>
      </c>
    </row>
    <row r="161" spans="2:65" s="11" customFormat="1" ht="22.5" customHeight="1" x14ac:dyDescent="0.3">
      <c r="B161" s="179"/>
      <c r="C161" s="180"/>
      <c r="D161" s="180"/>
      <c r="E161" s="181" t="s">
        <v>21</v>
      </c>
      <c r="F161" s="292" t="s">
        <v>1891</v>
      </c>
      <c r="G161" s="282"/>
      <c r="H161" s="282"/>
      <c r="I161" s="282"/>
      <c r="J161" s="180"/>
      <c r="K161" s="182">
        <v>3.53</v>
      </c>
      <c r="L161" s="180"/>
      <c r="M161" s="180"/>
      <c r="N161" s="180"/>
      <c r="O161" s="180"/>
      <c r="P161" s="180"/>
      <c r="Q161" s="180"/>
      <c r="R161" s="183"/>
      <c r="T161" s="184"/>
      <c r="U161" s="180"/>
      <c r="V161" s="180"/>
      <c r="W161" s="180"/>
      <c r="X161" s="180"/>
      <c r="Y161" s="180"/>
      <c r="Z161" s="180"/>
      <c r="AA161" s="185"/>
      <c r="AT161" s="186" t="s">
        <v>204</v>
      </c>
      <c r="AU161" s="186" t="s">
        <v>112</v>
      </c>
      <c r="AV161" s="11" t="s">
        <v>112</v>
      </c>
      <c r="AW161" s="11" t="s">
        <v>42</v>
      </c>
      <c r="AX161" s="11" t="s">
        <v>85</v>
      </c>
      <c r="AY161" s="186" t="s">
        <v>149</v>
      </c>
    </row>
    <row r="162" spans="2:65" s="11" customFormat="1" ht="22.5" customHeight="1" x14ac:dyDescent="0.3">
      <c r="B162" s="179"/>
      <c r="C162" s="180"/>
      <c r="D162" s="180"/>
      <c r="E162" s="181" t="s">
        <v>21</v>
      </c>
      <c r="F162" s="281" t="s">
        <v>1892</v>
      </c>
      <c r="G162" s="282"/>
      <c r="H162" s="282"/>
      <c r="I162" s="282"/>
      <c r="J162" s="180"/>
      <c r="K162" s="182">
        <v>1.7649999999999999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204</v>
      </c>
      <c r="AU162" s="186" t="s">
        <v>112</v>
      </c>
      <c r="AV162" s="11" t="s">
        <v>112</v>
      </c>
      <c r="AW162" s="11" t="s">
        <v>42</v>
      </c>
      <c r="AX162" s="11" t="s">
        <v>85</v>
      </c>
      <c r="AY162" s="186" t="s">
        <v>149</v>
      </c>
    </row>
    <row r="163" spans="2:65" s="11" customFormat="1" ht="22.5" customHeight="1" x14ac:dyDescent="0.3">
      <c r="B163" s="179"/>
      <c r="C163" s="180"/>
      <c r="D163" s="180"/>
      <c r="E163" s="181" t="s">
        <v>21</v>
      </c>
      <c r="F163" s="281" t="s">
        <v>1893</v>
      </c>
      <c r="G163" s="282"/>
      <c r="H163" s="282"/>
      <c r="I163" s="282"/>
      <c r="J163" s="180"/>
      <c r="K163" s="182">
        <v>0.251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204</v>
      </c>
      <c r="AU163" s="186" t="s">
        <v>112</v>
      </c>
      <c r="AV163" s="11" t="s">
        <v>112</v>
      </c>
      <c r="AW163" s="11" t="s">
        <v>42</v>
      </c>
      <c r="AX163" s="11" t="s">
        <v>85</v>
      </c>
      <c r="AY163" s="186" t="s">
        <v>149</v>
      </c>
    </row>
    <row r="164" spans="2:65" s="11" customFormat="1" ht="22.5" customHeight="1" x14ac:dyDescent="0.3">
      <c r="B164" s="179"/>
      <c r="C164" s="180"/>
      <c r="D164" s="180"/>
      <c r="E164" s="181" t="s">
        <v>21</v>
      </c>
      <c r="F164" s="281" t="s">
        <v>1894</v>
      </c>
      <c r="G164" s="282"/>
      <c r="H164" s="282"/>
      <c r="I164" s="282"/>
      <c r="J164" s="180"/>
      <c r="K164" s="182">
        <v>0.49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204</v>
      </c>
      <c r="AU164" s="186" t="s">
        <v>112</v>
      </c>
      <c r="AV164" s="11" t="s">
        <v>112</v>
      </c>
      <c r="AW164" s="11" t="s">
        <v>42</v>
      </c>
      <c r="AX164" s="11" t="s">
        <v>85</v>
      </c>
      <c r="AY164" s="186" t="s">
        <v>149</v>
      </c>
    </row>
    <row r="165" spans="2:65" s="12" customFormat="1" ht="22.5" customHeight="1" x14ac:dyDescent="0.3">
      <c r="B165" s="187"/>
      <c r="C165" s="188"/>
      <c r="D165" s="188"/>
      <c r="E165" s="189" t="s">
        <v>21</v>
      </c>
      <c r="F165" s="285" t="s">
        <v>211</v>
      </c>
      <c r="G165" s="286"/>
      <c r="H165" s="286"/>
      <c r="I165" s="286"/>
      <c r="J165" s="188"/>
      <c r="K165" s="190">
        <v>6.0359999999999996</v>
      </c>
      <c r="L165" s="188"/>
      <c r="M165" s="188"/>
      <c r="N165" s="188"/>
      <c r="O165" s="188"/>
      <c r="P165" s="188"/>
      <c r="Q165" s="188"/>
      <c r="R165" s="191"/>
      <c r="T165" s="192"/>
      <c r="U165" s="188"/>
      <c r="V165" s="188"/>
      <c r="W165" s="188"/>
      <c r="X165" s="188"/>
      <c r="Y165" s="188"/>
      <c r="Z165" s="188"/>
      <c r="AA165" s="193"/>
      <c r="AT165" s="194" t="s">
        <v>204</v>
      </c>
      <c r="AU165" s="194" t="s">
        <v>112</v>
      </c>
      <c r="AV165" s="12" t="s">
        <v>197</v>
      </c>
      <c r="AW165" s="12" t="s">
        <v>42</v>
      </c>
      <c r="AX165" s="12" t="s">
        <v>23</v>
      </c>
      <c r="AY165" s="194" t="s">
        <v>149</v>
      </c>
    </row>
    <row r="166" spans="2:65" s="9" customFormat="1" ht="29.85" customHeight="1" x14ac:dyDescent="0.35">
      <c r="B166" s="153"/>
      <c r="C166" s="154"/>
      <c r="D166" s="163" t="s">
        <v>168</v>
      </c>
      <c r="E166" s="163"/>
      <c r="F166" s="163"/>
      <c r="G166" s="163"/>
      <c r="H166" s="163"/>
      <c r="I166" s="163"/>
      <c r="J166" s="163"/>
      <c r="K166" s="163"/>
      <c r="L166" s="163"/>
      <c r="M166" s="163"/>
      <c r="N166" s="261">
        <f>BK166</f>
        <v>0</v>
      </c>
      <c r="O166" s="262"/>
      <c r="P166" s="262"/>
      <c r="Q166" s="262"/>
      <c r="R166" s="156"/>
      <c r="T166" s="157"/>
      <c r="U166" s="154"/>
      <c r="V166" s="154"/>
      <c r="W166" s="158">
        <f>SUM(W167:W198)</f>
        <v>0</v>
      </c>
      <c r="X166" s="154"/>
      <c r="Y166" s="158">
        <f>SUM(Y167:Y198)</f>
        <v>99.151305570000005</v>
      </c>
      <c r="Z166" s="154"/>
      <c r="AA166" s="159">
        <f>SUM(AA167:AA198)</f>
        <v>0</v>
      </c>
      <c r="AR166" s="160" t="s">
        <v>23</v>
      </c>
      <c r="AT166" s="161" t="s">
        <v>84</v>
      </c>
      <c r="AU166" s="161" t="s">
        <v>23</v>
      </c>
      <c r="AY166" s="160" t="s">
        <v>149</v>
      </c>
      <c r="BK166" s="162">
        <f>SUM(BK167:BK198)</f>
        <v>0</v>
      </c>
    </row>
    <row r="167" spans="2:65" s="1" customFormat="1" ht="31.5" customHeight="1" x14ac:dyDescent="0.3">
      <c r="B167" s="33"/>
      <c r="C167" s="164" t="s">
        <v>237</v>
      </c>
      <c r="D167" s="164" t="s">
        <v>150</v>
      </c>
      <c r="E167" s="165" t="s">
        <v>1895</v>
      </c>
      <c r="F167" s="253" t="s">
        <v>1896</v>
      </c>
      <c r="G167" s="254"/>
      <c r="H167" s="254"/>
      <c r="I167" s="254"/>
      <c r="J167" s="166" t="s">
        <v>274</v>
      </c>
      <c r="K167" s="167">
        <v>-0.32600000000000001</v>
      </c>
      <c r="L167" s="255">
        <v>0</v>
      </c>
      <c r="M167" s="254"/>
      <c r="N167" s="256">
        <f>ROUND(L167*K167,2)</f>
        <v>0</v>
      </c>
      <c r="O167" s="254"/>
      <c r="P167" s="254"/>
      <c r="Q167" s="254"/>
      <c r="R167" s="35"/>
      <c r="T167" s="168" t="s">
        <v>21</v>
      </c>
      <c r="U167" s="42" t="s">
        <v>50</v>
      </c>
      <c r="V167" s="34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16" t="s">
        <v>197</v>
      </c>
      <c r="AT167" s="16" t="s">
        <v>150</v>
      </c>
      <c r="AU167" s="16" t="s">
        <v>112</v>
      </c>
      <c r="AY167" s="16" t="s">
        <v>149</v>
      </c>
      <c r="BE167" s="108">
        <f>IF(U167="základní",N167,0)</f>
        <v>0</v>
      </c>
      <c r="BF167" s="108">
        <f>IF(U167="snížená",N167,0)</f>
        <v>0</v>
      </c>
      <c r="BG167" s="108">
        <f>IF(U167="zákl. přenesená",N167,0)</f>
        <v>0</v>
      </c>
      <c r="BH167" s="108">
        <f>IF(U167="sníž. přenesená",N167,0)</f>
        <v>0</v>
      </c>
      <c r="BI167" s="108">
        <f>IF(U167="nulová",N167,0)</f>
        <v>0</v>
      </c>
      <c r="BJ167" s="16" t="s">
        <v>23</v>
      </c>
      <c r="BK167" s="108">
        <f>ROUND(L167*K167,2)</f>
        <v>0</v>
      </c>
      <c r="BL167" s="16" t="s">
        <v>197</v>
      </c>
      <c r="BM167" s="16" t="s">
        <v>1897</v>
      </c>
    </row>
    <row r="168" spans="2:65" s="11" customFormat="1" ht="22.5" customHeight="1" x14ac:dyDescent="0.3">
      <c r="B168" s="179"/>
      <c r="C168" s="180"/>
      <c r="D168" s="180"/>
      <c r="E168" s="181" t="s">
        <v>21</v>
      </c>
      <c r="F168" s="292" t="s">
        <v>1898</v>
      </c>
      <c r="G168" s="282"/>
      <c r="H168" s="282"/>
      <c r="I168" s="282"/>
      <c r="J168" s="180"/>
      <c r="K168" s="182">
        <v>28.225000000000001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204</v>
      </c>
      <c r="AU168" s="186" t="s">
        <v>112</v>
      </c>
      <c r="AV168" s="11" t="s">
        <v>112</v>
      </c>
      <c r="AW168" s="11" t="s">
        <v>42</v>
      </c>
      <c r="AX168" s="11" t="s">
        <v>85</v>
      </c>
      <c r="AY168" s="186" t="s">
        <v>149</v>
      </c>
    </row>
    <row r="169" spans="2:65" s="11" customFormat="1" ht="22.5" customHeight="1" x14ac:dyDescent="0.3">
      <c r="B169" s="179"/>
      <c r="C169" s="180"/>
      <c r="D169" s="180"/>
      <c r="E169" s="181" t="s">
        <v>21</v>
      </c>
      <c r="F169" s="281" t="s">
        <v>1899</v>
      </c>
      <c r="G169" s="282"/>
      <c r="H169" s="282"/>
      <c r="I169" s="282"/>
      <c r="J169" s="180"/>
      <c r="K169" s="182">
        <v>64.135000000000005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204</v>
      </c>
      <c r="AU169" s="186" t="s">
        <v>112</v>
      </c>
      <c r="AV169" s="11" t="s">
        <v>112</v>
      </c>
      <c r="AW169" s="11" t="s">
        <v>42</v>
      </c>
      <c r="AX169" s="11" t="s">
        <v>85</v>
      </c>
      <c r="AY169" s="186" t="s">
        <v>149</v>
      </c>
    </row>
    <row r="170" spans="2:65" s="11" customFormat="1" ht="22.5" customHeight="1" x14ac:dyDescent="0.3">
      <c r="B170" s="179"/>
      <c r="C170" s="180"/>
      <c r="D170" s="180"/>
      <c r="E170" s="181" t="s">
        <v>21</v>
      </c>
      <c r="F170" s="281" t="s">
        <v>1900</v>
      </c>
      <c r="G170" s="282"/>
      <c r="H170" s="282"/>
      <c r="I170" s="282"/>
      <c r="J170" s="180"/>
      <c r="K170" s="182">
        <v>-0.32600000000000001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204</v>
      </c>
      <c r="AU170" s="186" t="s">
        <v>112</v>
      </c>
      <c r="AV170" s="11" t="s">
        <v>112</v>
      </c>
      <c r="AW170" s="11" t="s">
        <v>42</v>
      </c>
      <c r="AX170" s="11" t="s">
        <v>23</v>
      </c>
      <c r="AY170" s="186" t="s">
        <v>149</v>
      </c>
    </row>
    <row r="171" spans="2:65" s="1" customFormat="1" ht="31.5" customHeight="1" x14ac:dyDescent="0.3">
      <c r="B171" s="33"/>
      <c r="C171" s="164" t="s">
        <v>28</v>
      </c>
      <c r="D171" s="164" t="s">
        <v>150</v>
      </c>
      <c r="E171" s="165" t="s">
        <v>1901</v>
      </c>
      <c r="F171" s="253" t="s">
        <v>1902</v>
      </c>
      <c r="G171" s="254"/>
      <c r="H171" s="254"/>
      <c r="I171" s="254"/>
      <c r="J171" s="166" t="s">
        <v>201</v>
      </c>
      <c r="K171" s="167">
        <v>23.09</v>
      </c>
      <c r="L171" s="255">
        <v>0</v>
      </c>
      <c r="M171" s="254"/>
      <c r="N171" s="256">
        <f>ROUND(L171*K171,2)</f>
        <v>0</v>
      </c>
      <c r="O171" s="254"/>
      <c r="P171" s="254"/>
      <c r="Q171" s="254"/>
      <c r="R171" s="35"/>
      <c r="T171" s="168" t="s">
        <v>21</v>
      </c>
      <c r="U171" s="42" t="s">
        <v>50</v>
      </c>
      <c r="V171" s="34"/>
      <c r="W171" s="169">
        <f>V171*K171</f>
        <v>0</v>
      </c>
      <c r="X171" s="169">
        <v>2.16</v>
      </c>
      <c r="Y171" s="169">
        <f>X171*K171</f>
        <v>49.874400000000001</v>
      </c>
      <c r="Z171" s="169">
        <v>0</v>
      </c>
      <c r="AA171" s="170">
        <f>Z171*K171</f>
        <v>0</v>
      </c>
      <c r="AR171" s="16" t="s">
        <v>197</v>
      </c>
      <c r="AT171" s="16" t="s">
        <v>150</v>
      </c>
      <c r="AU171" s="16" t="s">
        <v>112</v>
      </c>
      <c r="AY171" s="16" t="s">
        <v>149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16" t="s">
        <v>23</v>
      </c>
      <c r="BK171" s="108">
        <f>ROUND(L171*K171,2)</f>
        <v>0</v>
      </c>
      <c r="BL171" s="16" t="s">
        <v>197</v>
      </c>
      <c r="BM171" s="16" t="s">
        <v>1903</v>
      </c>
    </row>
    <row r="172" spans="2:65" s="11" customFormat="1" ht="22.5" customHeight="1" x14ac:dyDescent="0.3">
      <c r="B172" s="179"/>
      <c r="C172" s="180"/>
      <c r="D172" s="180"/>
      <c r="E172" s="181" t="s">
        <v>21</v>
      </c>
      <c r="F172" s="292" t="s">
        <v>1904</v>
      </c>
      <c r="G172" s="282"/>
      <c r="H172" s="282"/>
      <c r="I172" s="282"/>
      <c r="J172" s="180"/>
      <c r="K172" s="182">
        <v>7.056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204</v>
      </c>
      <c r="AU172" s="186" t="s">
        <v>112</v>
      </c>
      <c r="AV172" s="11" t="s">
        <v>112</v>
      </c>
      <c r="AW172" s="11" t="s">
        <v>42</v>
      </c>
      <c r="AX172" s="11" t="s">
        <v>85</v>
      </c>
      <c r="AY172" s="186" t="s">
        <v>149</v>
      </c>
    </row>
    <row r="173" spans="2:65" s="11" customFormat="1" ht="22.5" customHeight="1" x14ac:dyDescent="0.3">
      <c r="B173" s="179"/>
      <c r="C173" s="180"/>
      <c r="D173" s="180"/>
      <c r="E173" s="181" t="s">
        <v>21</v>
      </c>
      <c r="F173" s="281" t="s">
        <v>1905</v>
      </c>
      <c r="G173" s="282"/>
      <c r="H173" s="282"/>
      <c r="I173" s="282"/>
      <c r="J173" s="180"/>
      <c r="K173" s="182">
        <v>16.033999999999999</v>
      </c>
      <c r="L173" s="180"/>
      <c r="M173" s="180"/>
      <c r="N173" s="180"/>
      <c r="O173" s="180"/>
      <c r="P173" s="180"/>
      <c r="Q173" s="180"/>
      <c r="R173" s="183"/>
      <c r="T173" s="184"/>
      <c r="U173" s="180"/>
      <c r="V173" s="180"/>
      <c r="W173" s="180"/>
      <c r="X173" s="180"/>
      <c r="Y173" s="180"/>
      <c r="Z173" s="180"/>
      <c r="AA173" s="185"/>
      <c r="AT173" s="186" t="s">
        <v>204</v>
      </c>
      <c r="AU173" s="186" t="s">
        <v>112</v>
      </c>
      <c r="AV173" s="11" t="s">
        <v>112</v>
      </c>
      <c r="AW173" s="11" t="s">
        <v>42</v>
      </c>
      <c r="AX173" s="11" t="s">
        <v>85</v>
      </c>
      <c r="AY173" s="186" t="s">
        <v>149</v>
      </c>
    </row>
    <row r="174" spans="2:65" s="12" customFormat="1" ht="22.5" customHeight="1" x14ac:dyDescent="0.3">
      <c r="B174" s="187"/>
      <c r="C174" s="188"/>
      <c r="D174" s="188"/>
      <c r="E174" s="189" t="s">
        <v>21</v>
      </c>
      <c r="F174" s="285" t="s">
        <v>211</v>
      </c>
      <c r="G174" s="286"/>
      <c r="H174" s="286"/>
      <c r="I174" s="286"/>
      <c r="J174" s="188"/>
      <c r="K174" s="190">
        <v>23.09</v>
      </c>
      <c r="L174" s="188"/>
      <c r="M174" s="188"/>
      <c r="N174" s="188"/>
      <c r="O174" s="188"/>
      <c r="P174" s="188"/>
      <c r="Q174" s="188"/>
      <c r="R174" s="191"/>
      <c r="T174" s="192"/>
      <c r="U174" s="188"/>
      <c r="V174" s="188"/>
      <c r="W174" s="188"/>
      <c r="X174" s="188"/>
      <c r="Y174" s="188"/>
      <c r="Z174" s="188"/>
      <c r="AA174" s="193"/>
      <c r="AT174" s="194" t="s">
        <v>204</v>
      </c>
      <c r="AU174" s="194" t="s">
        <v>112</v>
      </c>
      <c r="AV174" s="12" t="s">
        <v>197</v>
      </c>
      <c r="AW174" s="12" t="s">
        <v>42</v>
      </c>
      <c r="AX174" s="12" t="s">
        <v>23</v>
      </c>
      <c r="AY174" s="194" t="s">
        <v>149</v>
      </c>
    </row>
    <row r="175" spans="2:65" s="1" customFormat="1" ht="31.5" customHeight="1" x14ac:dyDescent="0.3">
      <c r="B175" s="33"/>
      <c r="C175" s="164" t="s">
        <v>251</v>
      </c>
      <c r="D175" s="164" t="s">
        <v>150</v>
      </c>
      <c r="E175" s="165" t="s">
        <v>238</v>
      </c>
      <c r="F175" s="253" t="s">
        <v>239</v>
      </c>
      <c r="G175" s="254"/>
      <c r="H175" s="254"/>
      <c r="I175" s="254"/>
      <c r="J175" s="166" t="s">
        <v>201</v>
      </c>
      <c r="K175" s="167">
        <v>9.8000000000000007</v>
      </c>
      <c r="L175" s="255">
        <v>0</v>
      </c>
      <c r="M175" s="254"/>
      <c r="N175" s="256">
        <f>ROUND(L175*K175,2)</f>
        <v>0</v>
      </c>
      <c r="O175" s="254"/>
      <c r="P175" s="254"/>
      <c r="Q175" s="254"/>
      <c r="R175" s="35"/>
      <c r="T175" s="168" t="s">
        <v>21</v>
      </c>
      <c r="U175" s="42" t="s">
        <v>50</v>
      </c>
      <c r="V175" s="34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16" t="s">
        <v>197</v>
      </c>
      <c r="AT175" s="16" t="s">
        <v>150</v>
      </c>
      <c r="AU175" s="16" t="s">
        <v>112</v>
      </c>
      <c r="AY175" s="16" t="s">
        <v>149</v>
      </c>
      <c r="BE175" s="108">
        <f>IF(U175="základní",N175,0)</f>
        <v>0</v>
      </c>
      <c r="BF175" s="108">
        <f>IF(U175="snížená",N175,0)</f>
        <v>0</v>
      </c>
      <c r="BG175" s="108">
        <f>IF(U175="zákl. přenesená",N175,0)</f>
        <v>0</v>
      </c>
      <c r="BH175" s="108">
        <f>IF(U175="sníž. přenesená",N175,0)</f>
        <v>0</v>
      </c>
      <c r="BI175" s="108">
        <f>IF(U175="nulová",N175,0)</f>
        <v>0</v>
      </c>
      <c r="BJ175" s="16" t="s">
        <v>23</v>
      </c>
      <c r="BK175" s="108">
        <f>ROUND(L175*K175,2)</f>
        <v>0</v>
      </c>
      <c r="BL175" s="16" t="s">
        <v>197</v>
      </c>
      <c r="BM175" s="16" t="s">
        <v>1906</v>
      </c>
    </row>
    <row r="176" spans="2:65" s="11" customFormat="1" ht="22.5" customHeight="1" x14ac:dyDescent="0.3">
      <c r="B176" s="179"/>
      <c r="C176" s="180"/>
      <c r="D176" s="180"/>
      <c r="E176" s="181" t="s">
        <v>21</v>
      </c>
      <c r="F176" s="292" t="s">
        <v>1907</v>
      </c>
      <c r="G176" s="282"/>
      <c r="H176" s="282"/>
      <c r="I176" s="282"/>
      <c r="J176" s="180"/>
      <c r="K176" s="182">
        <v>9.8000000000000007</v>
      </c>
      <c r="L176" s="180"/>
      <c r="M176" s="180"/>
      <c r="N176" s="180"/>
      <c r="O176" s="180"/>
      <c r="P176" s="180"/>
      <c r="Q176" s="180"/>
      <c r="R176" s="183"/>
      <c r="T176" s="184"/>
      <c r="U176" s="180"/>
      <c r="V176" s="180"/>
      <c r="W176" s="180"/>
      <c r="X176" s="180"/>
      <c r="Y176" s="180"/>
      <c r="Z176" s="180"/>
      <c r="AA176" s="185"/>
      <c r="AT176" s="186" t="s">
        <v>204</v>
      </c>
      <c r="AU176" s="186" t="s">
        <v>112</v>
      </c>
      <c r="AV176" s="11" t="s">
        <v>112</v>
      </c>
      <c r="AW176" s="11" t="s">
        <v>42</v>
      </c>
      <c r="AX176" s="11" t="s">
        <v>23</v>
      </c>
      <c r="AY176" s="186" t="s">
        <v>149</v>
      </c>
    </row>
    <row r="177" spans="2:65" s="1" customFormat="1" ht="31.5" customHeight="1" x14ac:dyDescent="0.3">
      <c r="B177" s="33"/>
      <c r="C177" s="164" t="s">
        <v>257</v>
      </c>
      <c r="D177" s="164" t="s">
        <v>150</v>
      </c>
      <c r="E177" s="165" t="s">
        <v>252</v>
      </c>
      <c r="F177" s="253" t="s">
        <v>253</v>
      </c>
      <c r="G177" s="254"/>
      <c r="H177" s="254"/>
      <c r="I177" s="254"/>
      <c r="J177" s="166" t="s">
        <v>254</v>
      </c>
      <c r="K177" s="167">
        <v>17.5</v>
      </c>
      <c r="L177" s="255">
        <v>0</v>
      </c>
      <c r="M177" s="254"/>
      <c r="N177" s="256">
        <f>ROUND(L177*K177,2)</f>
        <v>0</v>
      </c>
      <c r="O177" s="254"/>
      <c r="P177" s="254"/>
      <c r="Q177" s="254"/>
      <c r="R177" s="35"/>
      <c r="T177" s="168" t="s">
        <v>21</v>
      </c>
      <c r="U177" s="42" t="s">
        <v>50</v>
      </c>
      <c r="V177" s="34"/>
      <c r="W177" s="169">
        <f>V177*K177</f>
        <v>0</v>
      </c>
      <c r="X177" s="169">
        <v>4.8999999999999998E-4</v>
      </c>
      <c r="Y177" s="169">
        <f>X177*K177</f>
        <v>8.5749999999999993E-3</v>
      </c>
      <c r="Z177" s="169">
        <v>0</v>
      </c>
      <c r="AA177" s="170">
        <f>Z177*K177</f>
        <v>0</v>
      </c>
      <c r="AR177" s="16" t="s">
        <v>197</v>
      </c>
      <c r="AT177" s="16" t="s">
        <v>150</v>
      </c>
      <c r="AU177" s="16" t="s">
        <v>112</v>
      </c>
      <c r="AY177" s="16" t="s">
        <v>149</v>
      </c>
      <c r="BE177" s="108">
        <f>IF(U177="základní",N177,0)</f>
        <v>0</v>
      </c>
      <c r="BF177" s="108">
        <f>IF(U177="snížená",N177,0)</f>
        <v>0</v>
      </c>
      <c r="BG177" s="108">
        <f>IF(U177="zákl. přenesená",N177,0)</f>
        <v>0</v>
      </c>
      <c r="BH177" s="108">
        <f>IF(U177="sníž. přenesená",N177,0)</f>
        <v>0</v>
      </c>
      <c r="BI177" s="108">
        <f>IF(U177="nulová",N177,0)</f>
        <v>0</v>
      </c>
      <c r="BJ177" s="16" t="s">
        <v>23</v>
      </c>
      <c r="BK177" s="108">
        <f>ROUND(L177*K177,2)</f>
        <v>0</v>
      </c>
      <c r="BL177" s="16" t="s">
        <v>197</v>
      </c>
      <c r="BM177" s="16" t="s">
        <v>1908</v>
      </c>
    </row>
    <row r="178" spans="2:65" s="11" customFormat="1" ht="22.5" customHeight="1" x14ac:dyDescent="0.3">
      <c r="B178" s="179"/>
      <c r="C178" s="180"/>
      <c r="D178" s="180"/>
      <c r="E178" s="181" t="s">
        <v>21</v>
      </c>
      <c r="F178" s="292" t="s">
        <v>1909</v>
      </c>
      <c r="G178" s="282"/>
      <c r="H178" s="282"/>
      <c r="I178" s="282"/>
      <c r="J178" s="180"/>
      <c r="K178" s="182">
        <v>17.5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204</v>
      </c>
      <c r="AU178" s="186" t="s">
        <v>112</v>
      </c>
      <c r="AV178" s="11" t="s">
        <v>112</v>
      </c>
      <c r="AW178" s="11" t="s">
        <v>42</v>
      </c>
      <c r="AX178" s="11" t="s">
        <v>23</v>
      </c>
      <c r="AY178" s="186" t="s">
        <v>149</v>
      </c>
    </row>
    <row r="179" spans="2:65" s="1" customFormat="1" ht="31.5" customHeight="1" x14ac:dyDescent="0.3">
      <c r="B179" s="33"/>
      <c r="C179" s="164" t="s">
        <v>262</v>
      </c>
      <c r="D179" s="164" t="s">
        <v>150</v>
      </c>
      <c r="E179" s="165" t="s">
        <v>1910</v>
      </c>
      <c r="F179" s="253" t="s">
        <v>1911</v>
      </c>
      <c r="G179" s="254"/>
      <c r="H179" s="254"/>
      <c r="I179" s="254"/>
      <c r="J179" s="166" t="s">
        <v>306</v>
      </c>
      <c r="K179" s="167">
        <v>2</v>
      </c>
      <c r="L179" s="255">
        <v>0</v>
      </c>
      <c r="M179" s="254"/>
      <c r="N179" s="256">
        <f>ROUND(L179*K179,2)</f>
        <v>0</v>
      </c>
      <c r="O179" s="254"/>
      <c r="P179" s="254"/>
      <c r="Q179" s="254"/>
      <c r="R179" s="35"/>
      <c r="T179" s="168" t="s">
        <v>21</v>
      </c>
      <c r="U179" s="42" t="s">
        <v>50</v>
      </c>
      <c r="V179" s="34"/>
      <c r="W179" s="169">
        <f>V179*K179</f>
        <v>0</v>
      </c>
      <c r="X179" s="169">
        <v>4.9800000000000001E-3</v>
      </c>
      <c r="Y179" s="169">
        <f>X179*K179</f>
        <v>9.9600000000000001E-3</v>
      </c>
      <c r="Z179" s="169">
        <v>0</v>
      </c>
      <c r="AA179" s="170">
        <f>Z179*K179</f>
        <v>0</v>
      </c>
      <c r="AR179" s="16" t="s">
        <v>197</v>
      </c>
      <c r="AT179" s="16" t="s">
        <v>150</v>
      </c>
      <c r="AU179" s="16" t="s">
        <v>112</v>
      </c>
      <c r="AY179" s="16" t="s">
        <v>149</v>
      </c>
      <c r="BE179" s="108">
        <f>IF(U179="základní",N179,0)</f>
        <v>0</v>
      </c>
      <c r="BF179" s="108">
        <f>IF(U179="snížená",N179,0)</f>
        <v>0</v>
      </c>
      <c r="BG179" s="108">
        <f>IF(U179="zákl. přenesená",N179,0)</f>
        <v>0</v>
      </c>
      <c r="BH179" s="108">
        <f>IF(U179="sníž. přenesená",N179,0)</f>
        <v>0</v>
      </c>
      <c r="BI179" s="108">
        <f>IF(U179="nulová",N179,0)</f>
        <v>0</v>
      </c>
      <c r="BJ179" s="16" t="s">
        <v>23</v>
      </c>
      <c r="BK179" s="108">
        <f>ROUND(L179*K179,2)</f>
        <v>0</v>
      </c>
      <c r="BL179" s="16" t="s">
        <v>197</v>
      </c>
      <c r="BM179" s="16" t="s">
        <v>1912</v>
      </c>
    </row>
    <row r="180" spans="2:65" s="1" customFormat="1" ht="31.5" customHeight="1" x14ac:dyDescent="0.3">
      <c r="B180" s="33"/>
      <c r="C180" s="164" t="s">
        <v>271</v>
      </c>
      <c r="D180" s="164" t="s">
        <v>150</v>
      </c>
      <c r="E180" s="165" t="s">
        <v>1913</v>
      </c>
      <c r="F180" s="253" t="s">
        <v>1914</v>
      </c>
      <c r="G180" s="254"/>
      <c r="H180" s="254"/>
      <c r="I180" s="254"/>
      <c r="J180" s="166" t="s">
        <v>201</v>
      </c>
      <c r="K180" s="167">
        <v>10.7</v>
      </c>
      <c r="L180" s="255">
        <v>0</v>
      </c>
      <c r="M180" s="254"/>
      <c r="N180" s="256">
        <f>ROUND(L180*K180,2)</f>
        <v>0</v>
      </c>
      <c r="O180" s="254"/>
      <c r="P180" s="254"/>
      <c r="Q180" s="254"/>
      <c r="R180" s="35"/>
      <c r="T180" s="168" t="s">
        <v>21</v>
      </c>
      <c r="U180" s="42" t="s">
        <v>50</v>
      </c>
      <c r="V180" s="34"/>
      <c r="W180" s="169">
        <f>V180*K180</f>
        <v>0</v>
      </c>
      <c r="X180" s="169">
        <v>2.2563399999999998</v>
      </c>
      <c r="Y180" s="169">
        <f>X180*K180</f>
        <v>24.142837999999998</v>
      </c>
      <c r="Z180" s="169">
        <v>0</v>
      </c>
      <c r="AA180" s="170">
        <f>Z180*K180</f>
        <v>0</v>
      </c>
      <c r="AR180" s="16" t="s">
        <v>197</v>
      </c>
      <c r="AT180" s="16" t="s">
        <v>150</v>
      </c>
      <c r="AU180" s="16" t="s">
        <v>112</v>
      </c>
      <c r="AY180" s="16" t="s">
        <v>149</v>
      </c>
      <c r="BE180" s="108">
        <f>IF(U180="základní",N180,0)</f>
        <v>0</v>
      </c>
      <c r="BF180" s="108">
        <f>IF(U180="snížená",N180,0)</f>
        <v>0</v>
      </c>
      <c r="BG180" s="108">
        <f>IF(U180="zákl. přenesená",N180,0)</f>
        <v>0</v>
      </c>
      <c r="BH180" s="108">
        <f>IF(U180="sníž. přenesená",N180,0)</f>
        <v>0</v>
      </c>
      <c r="BI180" s="108">
        <f>IF(U180="nulová",N180,0)</f>
        <v>0</v>
      </c>
      <c r="BJ180" s="16" t="s">
        <v>23</v>
      </c>
      <c r="BK180" s="108">
        <f>ROUND(L180*K180,2)</f>
        <v>0</v>
      </c>
      <c r="BL180" s="16" t="s">
        <v>197</v>
      </c>
      <c r="BM180" s="16" t="s">
        <v>1915</v>
      </c>
    </row>
    <row r="181" spans="2:65" s="11" customFormat="1" ht="22.5" customHeight="1" x14ac:dyDescent="0.3">
      <c r="B181" s="179"/>
      <c r="C181" s="180"/>
      <c r="D181" s="180"/>
      <c r="E181" s="181" t="s">
        <v>21</v>
      </c>
      <c r="F181" s="292" t="s">
        <v>1916</v>
      </c>
      <c r="G181" s="282"/>
      <c r="H181" s="282"/>
      <c r="I181" s="282"/>
      <c r="J181" s="180"/>
      <c r="K181" s="182">
        <v>10.7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204</v>
      </c>
      <c r="AU181" s="186" t="s">
        <v>112</v>
      </c>
      <c r="AV181" s="11" t="s">
        <v>112</v>
      </c>
      <c r="AW181" s="11" t="s">
        <v>42</v>
      </c>
      <c r="AX181" s="11" t="s">
        <v>23</v>
      </c>
      <c r="AY181" s="186" t="s">
        <v>149</v>
      </c>
    </row>
    <row r="182" spans="2:65" s="1" customFormat="1" ht="22.5" customHeight="1" x14ac:dyDescent="0.3">
      <c r="B182" s="33"/>
      <c r="C182" s="164" t="s">
        <v>9</v>
      </c>
      <c r="D182" s="164" t="s">
        <v>150</v>
      </c>
      <c r="E182" s="165" t="s">
        <v>1917</v>
      </c>
      <c r="F182" s="253" t="s">
        <v>1918</v>
      </c>
      <c r="G182" s="254"/>
      <c r="H182" s="254"/>
      <c r="I182" s="254"/>
      <c r="J182" s="166" t="s">
        <v>274</v>
      </c>
      <c r="K182" s="167">
        <v>5.2949999999999999</v>
      </c>
      <c r="L182" s="255">
        <v>0</v>
      </c>
      <c r="M182" s="254"/>
      <c r="N182" s="256">
        <f>ROUND(L182*K182,2)</f>
        <v>0</v>
      </c>
      <c r="O182" s="254"/>
      <c r="P182" s="254"/>
      <c r="Q182" s="254"/>
      <c r="R182" s="35"/>
      <c r="T182" s="168" t="s">
        <v>21</v>
      </c>
      <c r="U182" s="42" t="s">
        <v>50</v>
      </c>
      <c r="V182" s="34"/>
      <c r="W182" s="169">
        <f>V182*K182</f>
        <v>0</v>
      </c>
      <c r="X182" s="169">
        <v>1.0300000000000001E-3</v>
      </c>
      <c r="Y182" s="169">
        <f>X182*K182</f>
        <v>5.4538500000000005E-3</v>
      </c>
      <c r="Z182" s="169">
        <v>0</v>
      </c>
      <c r="AA182" s="170">
        <f>Z182*K182</f>
        <v>0</v>
      </c>
      <c r="AR182" s="16" t="s">
        <v>197</v>
      </c>
      <c r="AT182" s="16" t="s">
        <v>150</v>
      </c>
      <c r="AU182" s="16" t="s">
        <v>112</v>
      </c>
      <c r="AY182" s="16" t="s">
        <v>149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16" t="s">
        <v>23</v>
      </c>
      <c r="BK182" s="108">
        <f>ROUND(L182*K182,2)</f>
        <v>0</v>
      </c>
      <c r="BL182" s="16" t="s">
        <v>197</v>
      </c>
      <c r="BM182" s="16" t="s">
        <v>1919</v>
      </c>
    </row>
    <row r="183" spans="2:65" s="11" customFormat="1" ht="22.5" customHeight="1" x14ac:dyDescent="0.3">
      <c r="B183" s="179"/>
      <c r="C183" s="180"/>
      <c r="D183" s="180"/>
      <c r="E183" s="181" t="s">
        <v>21</v>
      </c>
      <c r="F183" s="292" t="s">
        <v>1920</v>
      </c>
      <c r="G183" s="282"/>
      <c r="H183" s="282"/>
      <c r="I183" s="282"/>
      <c r="J183" s="180"/>
      <c r="K183" s="182">
        <v>5.2949999999999999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204</v>
      </c>
      <c r="AU183" s="186" t="s">
        <v>112</v>
      </c>
      <c r="AV183" s="11" t="s">
        <v>112</v>
      </c>
      <c r="AW183" s="11" t="s">
        <v>42</v>
      </c>
      <c r="AX183" s="11" t="s">
        <v>23</v>
      </c>
      <c r="AY183" s="186" t="s">
        <v>149</v>
      </c>
    </row>
    <row r="184" spans="2:65" s="1" customFormat="1" ht="22.5" customHeight="1" x14ac:dyDescent="0.3">
      <c r="B184" s="33"/>
      <c r="C184" s="164" t="s">
        <v>294</v>
      </c>
      <c r="D184" s="164" t="s">
        <v>150</v>
      </c>
      <c r="E184" s="165" t="s">
        <v>1921</v>
      </c>
      <c r="F184" s="253" t="s">
        <v>1922</v>
      </c>
      <c r="G184" s="254"/>
      <c r="H184" s="254"/>
      <c r="I184" s="254"/>
      <c r="J184" s="166" t="s">
        <v>274</v>
      </c>
      <c r="K184" s="167">
        <v>5.2949999999999999</v>
      </c>
      <c r="L184" s="255">
        <v>0</v>
      </c>
      <c r="M184" s="254"/>
      <c r="N184" s="256">
        <f>ROUND(L184*K184,2)</f>
        <v>0</v>
      </c>
      <c r="O184" s="254"/>
      <c r="P184" s="254"/>
      <c r="Q184" s="254"/>
      <c r="R184" s="35"/>
      <c r="T184" s="168" t="s">
        <v>21</v>
      </c>
      <c r="U184" s="42" t="s">
        <v>50</v>
      </c>
      <c r="V184" s="34"/>
      <c r="W184" s="169">
        <f>V184*K184</f>
        <v>0</v>
      </c>
      <c r="X184" s="169">
        <v>0</v>
      </c>
      <c r="Y184" s="169">
        <f>X184*K184</f>
        <v>0</v>
      </c>
      <c r="Z184" s="169">
        <v>0</v>
      </c>
      <c r="AA184" s="170">
        <f>Z184*K184</f>
        <v>0</v>
      </c>
      <c r="AR184" s="16" t="s">
        <v>197</v>
      </c>
      <c r="AT184" s="16" t="s">
        <v>150</v>
      </c>
      <c r="AU184" s="16" t="s">
        <v>112</v>
      </c>
      <c r="AY184" s="16" t="s">
        <v>149</v>
      </c>
      <c r="BE184" s="108">
        <f>IF(U184="základní",N184,0)</f>
        <v>0</v>
      </c>
      <c r="BF184" s="108">
        <f>IF(U184="snížená",N184,0)</f>
        <v>0</v>
      </c>
      <c r="BG184" s="108">
        <f>IF(U184="zákl. přenesená",N184,0)</f>
        <v>0</v>
      </c>
      <c r="BH184" s="108">
        <f>IF(U184="sníž. přenesená",N184,0)</f>
        <v>0</v>
      </c>
      <c r="BI184" s="108">
        <f>IF(U184="nulová",N184,0)</f>
        <v>0</v>
      </c>
      <c r="BJ184" s="16" t="s">
        <v>23</v>
      </c>
      <c r="BK184" s="108">
        <f>ROUND(L184*K184,2)</f>
        <v>0</v>
      </c>
      <c r="BL184" s="16" t="s">
        <v>197</v>
      </c>
      <c r="BM184" s="16" t="s">
        <v>1923</v>
      </c>
    </row>
    <row r="185" spans="2:65" s="11" customFormat="1" ht="22.5" customHeight="1" x14ac:dyDescent="0.3">
      <c r="B185" s="179"/>
      <c r="C185" s="180"/>
      <c r="D185" s="180"/>
      <c r="E185" s="181" t="s">
        <v>21</v>
      </c>
      <c r="F185" s="292" t="s">
        <v>1920</v>
      </c>
      <c r="G185" s="282"/>
      <c r="H185" s="282"/>
      <c r="I185" s="282"/>
      <c r="J185" s="180"/>
      <c r="K185" s="182">
        <v>5.2949999999999999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204</v>
      </c>
      <c r="AU185" s="186" t="s">
        <v>112</v>
      </c>
      <c r="AV185" s="11" t="s">
        <v>112</v>
      </c>
      <c r="AW185" s="11" t="s">
        <v>42</v>
      </c>
      <c r="AX185" s="11" t="s">
        <v>23</v>
      </c>
      <c r="AY185" s="186" t="s">
        <v>149</v>
      </c>
    </row>
    <row r="186" spans="2:65" s="1" customFormat="1" ht="31.5" customHeight="1" x14ac:dyDescent="0.3">
      <c r="B186" s="33"/>
      <c r="C186" s="164" t="s">
        <v>299</v>
      </c>
      <c r="D186" s="164" t="s">
        <v>150</v>
      </c>
      <c r="E186" s="165" t="s">
        <v>1924</v>
      </c>
      <c r="F186" s="253" t="s">
        <v>1925</v>
      </c>
      <c r="G186" s="254"/>
      <c r="H186" s="254"/>
      <c r="I186" s="254"/>
      <c r="J186" s="166" t="s">
        <v>230</v>
      </c>
      <c r="K186" s="167">
        <v>0.222</v>
      </c>
      <c r="L186" s="255">
        <v>0</v>
      </c>
      <c r="M186" s="254"/>
      <c r="N186" s="256">
        <f>ROUND(L186*K186,2)</f>
        <v>0</v>
      </c>
      <c r="O186" s="254"/>
      <c r="P186" s="254"/>
      <c r="Q186" s="254"/>
      <c r="R186" s="35"/>
      <c r="T186" s="168" t="s">
        <v>21</v>
      </c>
      <c r="U186" s="42" t="s">
        <v>50</v>
      </c>
      <c r="V186" s="34"/>
      <c r="W186" s="169">
        <f>V186*K186</f>
        <v>0</v>
      </c>
      <c r="X186" s="169">
        <v>1.0530600000000001</v>
      </c>
      <c r="Y186" s="169">
        <f>X186*K186</f>
        <v>0.23377932000000004</v>
      </c>
      <c r="Z186" s="169">
        <v>0</v>
      </c>
      <c r="AA186" s="170">
        <f>Z186*K186</f>
        <v>0</v>
      </c>
      <c r="AR186" s="16" t="s">
        <v>197</v>
      </c>
      <c r="AT186" s="16" t="s">
        <v>150</v>
      </c>
      <c r="AU186" s="16" t="s">
        <v>112</v>
      </c>
      <c r="AY186" s="16" t="s">
        <v>149</v>
      </c>
      <c r="BE186" s="108">
        <f>IF(U186="základní",N186,0)</f>
        <v>0</v>
      </c>
      <c r="BF186" s="108">
        <f>IF(U186="snížená",N186,0)</f>
        <v>0</v>
      </c>
      <c r="BG186" s="108">
        <f>IF(U186="zákl. přenesená",N186,0)</f>
        <v>0</v>
      </c>
      <c r="BH186" s="108">
        <f>IF(U186="sníž. přenesená",N186,0)</f>
        <v>0</v>
      </c>
      <c r="BI186" s="108">
        <f>IF(U186="nulová",N186,0)</f>
        <v>0</v>
      </c>
      <c r="BJ186" s="16" t="s">
        <v>23</v>
      </c>
      <c r="BK186" s="108">
        <f>ROUND(L186*K186,2)</f>
        <v>0</v>
      </c>
      <c r="BL186" s="16" t="s">
        <v>197</v>
      </c>
      <c r="BM186" s="16" t="s">
        <v>1926</v>
      </c>
    </row>
    <row r="187" spans="2:65" s="11" customFormat="1" ht="22.5" customHeight="1" x14ac:dyDescent="0.3">
      <c r="B187" s="179"/>
      <c r="C187" s="180"/>
      <c r="D187" s="180"/>
      <c r="E187" s="181" t="s">
        <v>21</v>
      </c>
      <c r="F187" s="292" t="s">
        <v>1927</v>
      </c>
      <c r="G187" s="282"/>
      <c r="H187" s="282"/>
      <c r="I187" s="282"/>
      <c r="J187" s="180"/>
      <c r="K187" s="182">
        <v>0.222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204</v>
      </c>
      <c r="AU187" s="186" t="s">
        <v>112</v>
      </c>
      <c r="AV187" s="11" t="s">
        <v>112</v>
      </c>
      <c r="AW187" s="11" t="s">
        <v>42</v>
      </c>
      <c r="AX187" s="11" t="s">
        <v>23</v>
      </c>
      <c r="AY187" s="186" t="s">
        <v>149</v>
      </c>
    </row>
    <row r="188" spans="2:65" s="1" customFormat="1" ht="44.25" customHeight="1" x14ac:dyDescent="0.3">
      <c r="B188" s="33"/>
      <c r="C188" s="164" t="s">
        <v>303</v>
      </c>
      <c r="D188" s="164" t="s">
        <v>150</v>
      </c>
      <c r="E188" s="165" t="s">
        <v>1928</v>
      </c>
      <c r="F188" s="253" t="s">
        <v>1929</v>
      </c>
      <c r="G188" s="254"/>
      <c r="H188" s="254"/>
      <c r="I188" s="254"/>
      <c r="J188" s="166" t="s">
        <v>274</v>
      </c>
      <c r="K188" s="167">
        <v>2.75</v>
      </c>
      <c r="L188" s="255">
        <v>0</v>
      </c>
      <c r="M188" s="254"/>
      <c r="N188" s="256">
        <f>ROUND(L188*K188,2)</f>
        <v>0</v>
      </c>
      <c r="O188" s="254"/>
      <c r="P188" s="254"/>
      <c r="Q188" s="254"/>
      <c r="R188" s="35"/>
      <c r="T188" s="168" t="s">
        <v>21</v>
      </c>
      <c r="U188" s="42" t="s">
        <v>50</v>
      </c>
      <c r="V188" s="34"/>
      <c r="W188" s="169">
        <f>V188*K188</f>
        <v>0</v>
      </c>
      <c r="X188" s="169">
        <v>0.67488999999999999</v>
      </c>
      <c r="Y188" s="169">
        <f>X188*K188</f>
        <v>1.8559475000000001</v>
      </c>
      <c r="Z188" s="169">
        <v>0</v>
      </c>
      <c r="AA188" s="170">
        <f>Z188*K188</f>
        <v>0</v>
      </c>
      <c r="AR188" s="16" t="s">
        <v>197</v>
      </c>
      <c r="AT188" s="16" t="s">
        <v>150</v>
      </c>
      <c r="AU188" s="16" t="s">
        <v>112</v>
      </c>
      <c r="AY188" s="16" t="s">
        <v>149</v>
      </c>
      <c r="BE188" s="108">
        <f>IF(U188="základní",N188,0)</f>
        <v>0</v>
      </c>
      <c r="BF188" s="108">
        <f>IF(U188="snížená",N188,0)</f>
        <v>0</v>
      </c>
      <c r="BG188" s="108">
        <f>IF(U188="zákl. přenesená",N188,0)</f>
        <v>0</v>
      </c>
      <c r="BH188" s="108">
        <f>IF(U188="sníž. přenesená",N188,0)</f>
        <v>0</v>
      </c>
      <c r="BI188" s="108">
        <f>IF(U188="nulová",N188,0)</f>
        <v>0</v>
      </c>
      <c r="BJ188" s="16" t="s">
        <v>23</v>
      </c>
      <c r="BK188" s="108">
        <f>ROUND(L188*K188,2)</f>
        <v>0</v>
      </c>
      <c r="BL188" s="16" t="s">
        <v>197</v>
      </c>
      <c r="BM188" s="16" t="s">
        <v>1930</v>
      </c>
    </row>
    <row r="189" spans="2:65" s="11" customFormat="1" ht="22.5" customHeight="1" x14ac:dyDescent="0.3">
      <c r="B189" s="179"/>
      <c r="C189" s="180"/>
      <c r="D189" s="180"/>
      <c r="E189" s="181" t="s">
        <v>21</v>
      </c>
      <c r="F189" s="292" t="s">
        <v>1931</v>
      </c>
      <c r="G189" s="282"/>
      <c r="H189" s="282"/>
      <c r="I189" s="282"/>
      <c r="J189" s="180"/>
      <c r="K189" s="182">
        <v>2.5</v>
      </c>
      <c r="L189" s="180"/>
      <c r="M189" s="180"/>
      <c r="N189" s="180"/>
      <c r="O189" s="180"/>
      <c r="P189" s="180"/>
      <c r="Q189" s="180"/>
      <c r="R189" s="183"/>
      <c r="T189" s="184"/>
      <c r="U189" s="180"/>
      <c r="V189" s="180"/>
      <c r="W189" s="180"/>
      <c r="X189" s="180"/>
      <c r="Y189" s="180"/>
      <c r="Z189" s="180"/>
      <c r="AA189" s="185"/>
      <c r="AT189" s="186" t="s">
        <v>204</v>
      </c>
      <c r="AU189" s="186" t="s">
        <v>112</v>
      </c>
      <c r="AV189" s="11" t="s">
        <v>112</v>
      </c>
      <c r="AW189" s="11" t="s">
        <v>42</v>
      </c>
      <c r="AX189" s="11" t="s">
        <v>85</v>
      </c>
      <c r="AY189" s="186" t="s">
        <v>149</v>
      </c>
    </row>
    <row r="190" spans="2:65" s="11" customFormat="1" ht="22.5" customHeight="1" x14ac:dyDescent="0.3">
      <c r="B190" s="179"/>
      <c r="C190" s="180"/>
      <c r="D190" s="180"/>
      <c r="E190" s="181" t="s">
        <v>21</v>
      </c>
      <c r="F190" s="281" t="s">
        <v>1932</v>
      </c>
      <c r="G190" s="282"/>
      <c r="H190" s="282"/>
      <c r="I190" s="282"/>
      <c r="J190" s="180"/>
      <c r="K190" s="182">
        <v>0.25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204</v>
      </c>
      <c r="AU190" s="186" t="s">
        <v>112</v>
      </c>
      <c r="AV190" s="11" t="s">
        <v>112</v>
      </c>
      <c r="AW190" s="11" t="s">
        <v>42</v>
      </c>
      <c r="AX190" s="11" t="s">
        <v>85</v>
      </c>
      <c r="AY190" s="186" t="s">
        <v>149</v>
      </c>
    </row>
    <row r="191" spans="2:65" s="12" customFormat="1" ht="22.5" customHeight="1" x14ac:dyDescent="0.3">
      <c r="B191" s="187"/>
      <c r="C191" s="188"/>
      <c r="D191" s="188"/>
      <c r="E191" s="189" t="s">
        <v>21</v>
      </c>
      <c r="F191" s="285" t="s">
        <v>211</v>
      </c>
      <c r="G191" s="286"/>
      <c r="H191" s="286"/>
      <c r="I191" s="286"/>
      <c r="J191" s="188"/>
      <c r="K191" s="190">
        <v>2.75</v>
      </c>
      <c r="L191" s="188"/>
      <c r="M191" s="188"/>
      <c r="N191" s="188"/>
      <c r="O191" s="188"/>
      <c r="P191" s="188"/>
      <c r="Q191" s="188"/>
      <c r="R191" s="191"/>
      <c r="T191" s="192"/>
      <c r="U191" s="188"/>
      <c r="V191" s="188"/>
      <c r="W191" s="188"/>
      <c r="X191" s="188"/>
      <c r="Y191" s="188"/>
      <c r="Z191" s="188"/>
      <c r="AA191" s="193"/>
      <c r="AT191" s="194" t="s">
        <v>204</v>
      </c>
      <c r="AU191" s="194" t="s">
        <v>112</v>
      </c>
      <c r="AV191" s="12" t="s">
        <v>197</v>
      </c>
      <c r="AW191" s="12" t="s">
        <v>42</v>
      </c>
      <c r="AX191" s="12" t="s">
        <v>23</v>
      </c>
      <c r="AY191" s="194" t="s">
        <v>149</v>
      </c>
    </row>
    <row r="192" spans="2:65" s="1" customFormat="1" ht="44.25" customHeight="1" x14ac:dyDescent="0.3">
      <c r="B192" s="33"/>
      <c r="C192" s="164" t="s">
        <v>308</v>
      </c>
      <c r="D192" s="164" t="s">
        <v>150</v>
      </c>
      <c r="E192" s="165" t="s">
        <v>1933</v>
      </c>
      <c r="F192" s="253" t="s">
        <v>1934</v>
      </c>
      <c r="G192" s="254"/>
      <c r="H192" s="254"/>
      <c r="I192" s="254"/>
      <c r="J192" s="166" t="s">
        <v>274</v>
      </c>
      <c r="K192" s="167">
        <v>20.215</v>
      </c>
      <c r="L192" s="255">
        <v>0</v>
      </c>
      <c r="M192" s="254"/>
      <c r="N192" s="256">
        <f>ROUND(L192*K192,2)</f>
        <v>0</v>
      </c>
      <c r="O192" s="254"/>
      <c r="P192" s="254"/>
      <c r="Q192" s="254"/>
      <c r="R192" s="35"/>
      <c r="T192" s="168" t="s">
        <v>21</v>
      </c>
      <c r="U192" s="42" t="s">
        <v>50</v>
      </c>
      <c r="V192" s="34"/>
      <c r="W192" s="169">
        <f>V192*K192</f>
        <v>0</v>
      </c>
      <c r="X192" s="169">
        <v>1.13666</v>
      </c>
      <c r="Y192" s="169">
        <f>X192*K192</f>
        <v>22.977581900000001</v>
      </c>
      <c r="Z192" s="169">
        <v>0</v>
      </c>
      <c r="AA192" s="170">
        <f>Z192*K192</f>
        <v>0</v>
      </c>
      <c r="AR192" s="16" t="s">
        <v>197</v>
      </c>
      <c r="AT192" s="16" t="s">
        <v>150</v>
      </c>
      <c r="AU192" s="16" t="s">
        <v>112</v>
      </c>
      <c r="AY192" s="16" t="s">
        <v>149</v>
      </c>
      <c r="BE192" s="108">
        <f>IF(U192="základní",N192,0)</f>
        <v>0</v>
      </c>
      <c r="BF192" s="108">
        <f>IF(U192="snížená",N192,0)</f>
        <v>0</v>
      </c>
      <c r="BG192" s="108">
        <f>IF(U192="zákl. přenesená",N192,0)</f>
        <v>0</v>
      </c>
      <c r="BH192" s="108">
        <f>IF(U192="sníž. přenesená",N192,0)</f>
        <v>0</v>
      </c>
      <c r="BI192" s="108">
        <f>IF(U192="nulová",N192,0)</f>
        <v>0</v>
      </c>
      <c r="BJ192" s="16" t="s">
        <v>23</v>
      </c>
      <c r="BK192" s="108">
        <f>ROUND(L192*K192,2)</f>
        <v>0</v>
      </c>
      <c r="BL192" s="16" t="s">
        <v>197</v>
      </c>
      <c r="BM192" s="16" t="s">
        <v>1935</v>
      </c>
    </row>
    <row r="193" spans="2:65" s="11" customFormat="1" ht="22.5" customHeight="1" x14ac:dyDescent="0.3">
      <c r="B193" s="179"/>
      <c r="C193" s="180"/>
      <c r="D193" s="180"/>
      <c r="E193" s="181" t="s">
        <v>21</v>
      </c>
      <c r="F193" s="292" t="s">
        <v>1936</v>
      </c>
      <c r="G193" s="282"/>
      <c r="H193" s="282"/>
      <c r="I193" s="282"/>
      <c r="J193" s="180"/>
      <c r="K193" s="182">
        <v>20.215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204</v>
      </c>
      <c r="AU193" s="186" t="s">
        <v>112</v>
      </c>
      <c r="AV193" s="11" t="s">
        <v>112</v>
      </c>
      <c r="AW193" s="11" t="s">
        <v>42</v>
      </c>
      <c r="AX193" s="11" t="s">
        <v>23</v>
      </c>
      <c r="AY193" s="186" t="s">
        <v>149</v>
      </c>
    </row>
    <row r="194" spans="2:65" s="1" customFormat="1" ht="31.5" customHeight="1" x14ac:dyDescent="0.3">
      <c r="B194" s="33"/>
      <c r="C194" s="164" t="s">
        <v>312</v>
      </c>
      <c r="D194" s="164" t="s">
        <v>150</v>
      </c>
      <c r="E194" s="165" t="s">
        <v>1937</v>
      </c>
      <c r="F194" s="253" t="s">
        <v>1938</v>
      </c>
      <c r="G194" s="254"/>
      <c r="H194" s="254"/>
      <c r="I194" s="254"/>
      <c r="J194" s="166" t="s">
        <v>254</v>
      </c>
      <c r="K194" s="167">
        <v>45.5</v>
      </c>
      <c r="L194" s="255">
        <v>0</v>
      </c>
      <c r="M194" s="254"/>
      <c r="N194" s="256">
        <f>ROUND(L194*K194,2)</f>
        <v>0</v>
      </c>
      <c r="O194" s="254"/>
      <c r="P194" s="254"/>
      <c r="Q194" s="254"/>
      <c r="R194" s="35"/>
      <c r="T194" s="168" t="s">
        <v>21</v>
      </c>
      <c r="U194" s="42" t="s">
        <v>50</v>
      </c>
      <c r="V194" s="34"/>
      <c r="W194" s="169">
        <f>V194*K194</f>
        <v>0</v>
      </c>
      <c r="X194" s="169">
        <v>0</v>
      </c>
      <c r="Y194" s="169">
        <f>X194*K194</f>
        <v>0</v>
      </c>
      <c r="Z194" s="169">
        <v>0</v>
      </c>
      <c r="AA194" s="170">
        <f>Z194*K194</f>
        <v>0</v>
      </c>
      <c r="AR194" s="16" t="s">
        <v>197</v>
      </c>
      <c r="AT194" s="16" t="s">
        <v>150</v>
      </c>
      <c r="AU194" s="16" t="s">
        <v>112</v>
      </c>
      <c r="AY194" s="16" t="s">
        <v>149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16" t="s">
        <v>23</v>
      </c>
      <c r="BK194" s="108">
        <f>ROUND(L194*K194,2)</f>
        <v>0</v>
      </c>
      <c r="BL194" s="16" t="s">
        <v>197</v>
      </c>
      <c r="BM194" s="16" t="s">
        <v>1939</v>
      </c>
    </row>
    <row r="195" spans="2:65" s="11" customFormat="1" ht="22.5" customHeight="1" x14ac:dyDescent="0.3">
      <c r="B195" s="179"/>
      <c r="C195" s="180"/>
      <c r="D195" s="180"/>
      <c r="E195" s="181" t="s">
        <v>21</v>
      </c>
      <c r="F195" s="292" t="s">
        <v>1940</v>
      </c>
      <c r="G195" s="282"/>
      <c r="H195" s="282"/>
      <c r="I195" s="282"/>
      <c r="J195" s="180"/>
      <c r="K195" s="182">
        <v>41.5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204</v>
      </c>
      <c r="AU195" s="186" t="s">
        <v>112</v>
      </c>
      <c r="AV195" s="11" t="s">
        <v>112</v>
      </c>
      <c r="AW195" s="11" t="s">
        <v>42</v>
      </c>
      <c r="AX195" s="11" t="s">
        <v>85</v>
      </c>
      <c r="AY195" s="186" t="s">
        <v>149</v>
      </c>
    </row>
    <row r="196" spans="2:65" s="11" customFormat="1" ht="22.5" customHeight="1" x14ac:dyDescent="0.3">
      <c r="B196" s="179"/>
      <c r="C196" s="180"/>
      <c r="D196" s="180"/>
      <c r="E196" s="181" t="s">
        <v>21</v>
      </c>
      <c r="F196" s="281" t="s">
        <v>1941</v>
      </c>
      <c r="G196" s="282"/>
      <c r="H196" s="282"/>
      <c r="I196" s="282"/>
      <c r="J196" s="180"/>
      <c r="K196" s="182">
        <v>4</v>
      </c>
      <c r="L196" s="180"/>
      <c r="M196" s="180"/>
      <c r="N196" s="180"/>
      <c r="O196" s="180"/>
      <c r="P196" s="180"/>
      <c r="Q196" s="180"/>
      <c r="R196" s="183"/>
      <c r="T196" s="184"/>
      <c r="U196" s="180"/>
      <c r="V196" s="180"/>
      <c r="W196" s="180"/>
      <c r="X196" s="180"/>
      <c r="Y196" s="180"/>
      <c r="Z196" s="180"/>
      <c r="AA196" s="185"/>
      <c r="AT196" s="186" t="s">
        <v>204</v>
      </c>
      <c r="AU196" s="186" t="s">
        <v>112</v>
      </c>
      <c r="AV196" s="11" t="s">
        <v>112</v>
      </c>
      <c r="AW196" s="11" t="s">
        <v>42</v>
      </c>
      <c r="AX196" s="11" t="s">
        <v>85</v>
      </c>
      <c r="AY196" s="186" t="s">
        <v>149</v>
      </c>
    </row>
    <row r="197" spans="2:65" s="12" customFormat="1" ht="22.5" customHeight="1" x14ac:dyDescent="0.3">
      <c r="B197" s="187"/>
      <c r="C197" s="188"/>
      <c r="D197" s="188"/>
      <c r="E197" s="189" t="s">
        <v>21</v>
      </c>
      <c r="F197" s="285" t="s">
        <v>211</v>
      </c>
      <c r="G197" s="286"/>
      <c r="H197" s="286"/>
      <c r="I197" s="286"/>
      <c r="J197" s="188"/>
      <c r="K197" s="190">
        <v>45.5</v>
      </c>
      <c r="L197" s="188"/>
      <c r="M197" s="188"/>
      <c r="N197" s="188"/>
      <c r="O197" s="188"/>
      <c r="P197" s="188"/>
      <c r="Q197" s="188"/>
      <c r="R197" s="191"/>
      <c r="T197" s="192"/>
      <c r="U197" s="188"/>
      <c r="V197" s="188"/>
      <c r="W197" s="188"/>
      <c r="X197" s="188"/>
      <c r="Y197" s="188"/>
      <c r="Z197" s="188"/>
      <c r="AA197" s="193"/>
      <c r="AT197" s="194" t="s">
        <v>204</v>
      </c>
      <c r="AU197" s="194" t="s">
        <v>112</v>
      </c>
      <c r="AV197" s="12" t="s">
        <v>197</v>
      </c>
      <c r="AW197" s="12" t="s">
        <v>42</v>
      </c>
      <c r="AX197" s="12" t="s">
        <v>23</v>
      </c>
      <c r="AY197" s="194" t="s">
        <v>149</v>
      </c>
    </row>
    <row r="198" spans="2:65" s="1" customFormat="1" ht="22.5" customHeight="1" x14ac:dyDescent="0.3">
      <c r="B198" s="33"/>
      <c r="C198" s="195" t="s">
        <v>8</v>
      </c>
      <c r="D198" s="195" t="s">
        <v>356</v>
      </c>
      <c r="E198" s="196" t="s">
        <v>1942</v>
      </c>
      <c r="F198" s="288" t="s">
        <v>1943</v>
      </c>
      <c r="G198" s="289"/>
      <c r="H198" s="289"/>
      <c r="I198" s="289"/>
      <c r="J198" s="197" t="s">
        <v>1109</v>
      </c>
      <c r="K198" s="198">
        <v>42.77</v>
      </c>
      <c r="L198" s="290">
        <v>0</v>
      </c>
      <c r="M198" s="289"/>
      <c r="N198" s="291">
        <f>ROUND(L198*K198,2)</f>
        <v>0</v>
      </c>
      <c r="O198" s="254"/>
      <c r="P198" s="254"/>
      <c r="Q198" s="254"/>
      <c r="R198" s="35"/>
      <c r="T198" s="168" t="s">
        <v>21</v>
      </c>
      <c r="U198" s="42" t="s">
        <v>50</v>
      </c>
      <c r="V198" s="34"/>
      <c r="W198" s="169">
        <f>V198*K198</f>
        <v>0</v>
      </c>
      <c r="X198" s="169">
        <v>1E-3</v>
      </c>
      <c r="Y198" s="169">
        <f>X198*K198</f>
        <v>4.2770000000000002E-2</v>
      </c>
      <c r="Z198" s="169">
        <v>0</v>
      </c>
      <c r="AA198" s="170">
        <f>Z198*K198</f>
        <v>0</v>
      </c>
      <c r="AR198" s="16" t="s">
        <v>233</v>
      </c>
      <c r="AT198" s="16" t="s">
        <v>356</v>
      </c>
      <c r="AU198" s="16" t="s">
        <v>112</v>
      </c>
      <c r="AY198" s="16" t="s">
        <v>149</v>
      </c>
      <c r="BE198" s="108">
        <f>IF(U198="základní",N198,0)</f>
        <v>0</v>
      </c>
      <c r="BF198" s="108">
        <f>IF(U198="snížená",N198,0)</f>
        <v>0</v>
      </c>
      <c r="BG198" s="108">
        <f>IF(U198="zákl. přenesená",N198,0)</f>
        <v>0</v>
      </c>
      <c r="BH198" s="108">
        <f>IF(U198="sníž. přenesená",N198,0)</f>
        <v>0</v>
      </c>
      <c r="BI198" s="108">
        <f>IF(U198="nulová",N198,0)</f>
        <v>0</v>
      </c>
      <c r="BJ198" s="16" t="s">
        <v>23</v>
      </c>
      <c r="BK198" s="108">
        <f>ROUND(L198*K198,2)</f>
        <v>0</v>
      </c>
      <c r="BL198" s="16" t="s">
        <v>197</v>
      </c>
      <c r="BM198" s="16" t="s">
        <v>1944</v>
      </c>
    </row>
    <row r="199" spans="2:65" s="9" customFormat="1" ht="29.85" customHeight="1" x14ac:dyDescent="0.35">
      <c r="B199" s="153"/>
      <c r="C199" s="154"/>
      <c r="D199" s="163" t="s">
        <v>169</v>
      </c>
      <c r="E199" s="163"/>
      <c r="F199" s="163"/>
      <c r="G199" s="163"/>
      <c r="H199" s="163"/>
      <c r="I199" s="163"/>
      <c r="J199" s="163"/>
      <c r="K199" s="163"/>
      <c r="L199" s="163"/>
      <c r="M199" s="163"/>
      <c r="N199" s="263">
        <f>BK199</f>
        <v>0</v>
      </c>
      <c r="O199" s="264"/>
      <c r="P199" s="264"/>
      <c r="Q199" s="264"/>
      <c r="R199" s="156"/>
      <c r="T199" s="157"/>
      <c r="U199" s="154"/>
      <c r="V199" s="154"/>
      <c r="W199" s="158">
        <f>SUM(W200:W222)</f>
        <v>0</v>
      </c>
      <c r="X199" s="154"/>
      <c r="Y199" s="158">
        <f>SUM(Y200:Y222)</f>
        <v>39.010041199999996</v>
      </c>
      <c r="Z199" s="154"/>
      <c r="AA199" s="159">
        <f>SUM(AA200:AA222)</f>
        <v>0</v>
      </c>
      <c r="AR199" s="160" t="s">
        <v>23</v>
      </c>
      <c r="AT199" s="161" t="s">
        <v>84</v>
      </c>
      <c r="AU199" s="161" t="s">
        <v>23</v>
      </c>
      <c r="AY199" s="160" t="s">
        <v>149</v>
      </c>
      <c r="BK199" s="162">
        <f>SUM(BK200:BK222)</f>
        <v>0</v>
      </c>
    </row>
    <row r="200" spans="2:65" s="1" customFormat="1" ht="44.25" customHeight="1" x14ac:dyDescent="0.3">
      <c r="B200" s="33"/>
      <c r="C200" s="164" t="s">
        <v>322</v>
      </c>
      <c r="D200" s="164" t="s">
        <v>150</v>
      </c>
      <c r="E200" s="165" t="s">
        <v>1945</v>
      </c>
      <c r="F200" s="253" t="s">
        <v>1946</v>
      </c>
      <c r="G200" s="254"/>
      <c r="H200" s="254"/>
      <c r="I200" s="254"/>
      <c r="J200" s="166" t="s">
        <v>274</v>
      </c>
      <c r="K200" s="167">
        <v>21.45</v>
      </c>
      <c r="L200" s="255">
        <v>0</v>
      </c>
      <c r="M200" s="254"/>
      <c r="N200" s="256">
        <f>ROUND(L200*K200,2)</f>
        <v>0</v>
      </c>
      <c r="O200" s="254"/>
      <c r="P200" s="254"/>
      <c r="Q200" s="254"/>
      <c r="R200" s="35"/>
      <c r="T200" s="168" t="s">
        <v>21</v>
      </c>
      <c r="U200" s="42" t="s">
        <v>50</v>
      </c>
      <c r="V200" s="34"/>
      <c r="W200" s="169">
        <f>V200*K200</f>
        <v>0</v>
      </c>
      <c r="X200" s="169">
        <v>0.26118999999999998</v>
      </c>
      <c r="Y200" s="169">
        <f>X200*K200</f>
        <v>5.6025254999999996</v>
      </c>
      <c r="Z200" s="169">
        <v>0</v>
      </c>
      <c r="AA200" s="170">
        <f>Z200*K200</f>
        <v>0</v>
      </c>
      <c r="AR200" s="16" t="s">
        <v>197</v>
      </c>
      <c r="AT200" s="16" t="s">
        <v>150</v>
      </c>
      <c r="AU200" s="16" t="s">
        <v>112</v>
      </c>
      <c r="AY200" s="16" t="s">
        <v>149</v>
      </c>
      <c r="BE200" s="108">
        <f>IF(U200="základní",N200,0)</f>
        <v>0</v>
      </c>
      <c r="BF200" s="108">
        <f>IF(U200="snížená",N200,0)</f>
        <v>0</v>
      </c>
      <c r="BG200" s="108">
        <f>IF(U200="zákl. přenesená",N200,0)</f>
        <v>0</v>
      </c>
      <c r="BH200" s="108">
        <f>IF(U200="sníž. přenesená",N200,0)</f>
        <v>0</v>
      </c>
      <c r="BI200" s="108">
        <f>IF(U200="nulová",N200,0)</f>
        <v>0</v>
      </c>
      <c r="BJ200" s="16" t="s">
        <v>23</v>
      </c>
      <c r="BK200" s="108">
        <f>ROUND(L200*K200,2)</f>
        <v>0</v>
      </c>
      <c r="BL200" s="16" t="s">
        <v>197</v>
      </c>
      <c r="BM200" s="16" t="s">
        <v>1947</v>
      </c>
    </row>
    <row r="201" spans="2:65" s="11" customFormat="1" ht="22.5" customHeight="1" x14ac:dyDescent="0.3">
      <c r="B201" s="179"/>
      <c r="C201" s="180"/>
      <c r="D201" s="180"/>
      <c r="E201" s="181" t="s">
        <v>21</v>
      </c>
      <c r="F201" s="292" t="s">
        <v>1948</v>
      </c>
      <c r="G201" s="282"/>
      <c r="H201" s="282"/>
      <c r="I201" s="282"/>
      <c r="J201" s="180"/>
      <c r="K201" s="182">
        <v>21.45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204</v>
      </c>
      <c r="AU201" s="186" t="s">
        <v>112</v>
      </c>
      <c r="AV201" s="11" t="s">
        <v>112</v>
      </c>
      <c r="AW201" s="11" t="s">
        <v>42</v>
      </c>
      <c r="AX201" s="11" t="s">
        <v>85</v>
      </c>
      <c r="AY201" s="186" t="s">
        <v>149</v>
      </c>
    </row>
    <row r="202" spans="2:65" s="12" customFormat="1" ht="22.5" customHeight="1" x14ac:dyDescent="0.3">
      <c r="B202" s="187"/>
      <c r="C202" s="188"/>
      <c r="D202" s="188"/>
      <c r="E202" s="189" t="s">
        <v>21</v>
      </c>
      <c r="F202" s="285" t="s">
        <v>211</v>
      </c>
      <c r="G202" s="286"/>
      <c r="H202" s="286"/>
      <c r="I202" s="286"/>
      <c r="J202" s="188"/>
      <c r="K202" s="190">
        <v>21.45</v>
      </c>
      <c r="L202" s="188"/>
      <c r="M202" s="188"/>
      <c r="N202" s="188"/>
      <c r="O202" s="188"/>
      <c r="P202" s="188"/>
      <c r="Q202" s="188"/>
      <c r="R202" s="191"/>
      <c r="T202" s="192"/>
      <c r="U202" s="188"/>
      <c r="V202" s="188"/>
      <c r="W202" s="188"/>
      <c r="X202" s="188"/>
      <c r="Y202" s="188"/>
      <c r="Z202" s="188"/>
      <c r="AA202" s="193"/>
      <c r="AT202" s="194" t="s">
        <v>204</v>
      </c>
      <c r="AU202" s="194" t="s">
        <v>112</v>
      </c>
      <c r="AV202" s="12" t="s">
        <v>197</v>
      </c>
      <c r="AW202" s="12" t="s">
        <v>42</v>
      </c>
      <c r="AX202" s="12" t="s">
        <v>23</v>
      </c>
      <c r="AY202" s="194" t="s">
        <v>149</v>
      </c>
    </row>
    <row r="203" spans="2:65" s="1" customFormat="1" ht="31.5" customHeight="1" x14ac:dyDescent="0.3">
      <c r="B203" s="33"/>
      <c r="C203" s="164" t="s">
        <v>327</v>
      </c>
      <c r="D203" s="164" t="s">
        <v>150</v>
      </c>
      <c r="E203" s="165" t="s">
        <v>1949</v>
      </c>
      <c r="F203" s="253" t="s">
        <v>1950</v>
      </c>
      <c r="G203" s="254"/>
      <c r="H203" s="254"/>
      <c r="I203" s="254"/>
      <c r="J203" s="166" t="s">
        <v>274</v>
      </c>
      <c r="K203" s="167">
        <v>21.835000000000001</v>
      </c>
      <c r="L203" s="255">
        <v>0</v>
      </c>
      <c r="M203" s="254"/>
      <c r="N203" s="256">
        <f>ROUND(L203*K203,2)</f>
        <v>0</v>
      </c>
      <c r="O203" s="254"/>
      <c r="P203" s="254"/>
      <c r="Q203" s="254"/>
      <c r="R203" s="35"/>
      <c r="T203" s="168" t="s">
        <v>21</v>
      </c>
      <c r="U203" s="42" t="s">
        <v>50</v>
      </c>
      <c r="V203" s="34"/>
      <c r="W203" s="169">
        <f>V203*K203</f>
        <v>0</v>
      </c>
      <c r="X203" s="169">
        <v>0.26200000000000001</v>
      </c>
      <c r="Y203" s="169">
        <f>X203*K203</f>
        <v>5.7207700000000008</v>
      </c>
      <c r="Z203" s="169">
        <v>0</v>
      </c>
      <c r="AA203" s="170">
        <f>Z203*K203</f>
        <v>0</v>
      </c>
      <c r="AR203" s="16" t="s">
        <v>197</v>
      </c>
      <c r="AT203" s="16" t="s">
        <v>150</v>
      </c>
      <c r="AU203" s="16" t="s">
        <v>112</v>
      </c>
      <c r="AY203" s="16" t="s">
        <v>149</v>
      </c>
      <c r="BE203" s="108">
        <f>IF(U203="základní",N203,0)</f>
        <v>0</v>
      </c>
      <c r="BF203" s="108">
        <f>IF(U203="snížená",N203,0)</f>
        <v>0</v>
      </c>
      <c r="BG203" s="108">
        <f>IF(U203="zákl. přenesená",N203,0)</f>
        <v>0</v>
      </c>
      <c r="BH203" s="108">
        <f>IF(U203="sníž. přenesená",N203,0)</f>
        <v>0</v>
      </c>
      <c r="BI203" s="108">
        <f>IF(U203="nulová",N203,0)</f>
        <v>0</v>
      </c>
      <c r="BJ203" s="16" t="s">
        <v>23</v>
      </c>
      <c r="BK203" s="108">
        <f>ROUND(L203*K203,2)</f>
        <v>0</v>
      </c>
      <c r="BL203" s="16" t="s">
        <v>197</v>
      </c>
      <c r="BM203" s="16" t="s">
        <v>1951</v>
      </c>
    </row>
    <row r="204" spans="2:65" s="11" customFormat="1" ht="22.5" customHeight="1" x14ac:dyDescent="0.3">
      <c r="B204" s="179"/>
      <c r="C204" s="180"/>
      <c r="D204" s="180"/>
      <c r="E204" s="181" t="s">
        <v>21</v>
      </c>
      <c r="F204" s="292" t="s">
        <v>1952</v>
      </c>
      <c r="G204" s="282"/>
      <c r="H204" s="282"/>
      <c r="I204" s="282"/>
      <c r="J204" s="180"/>
      <c r="K204" s="182">
        <v>21.835000000000001</v>
      </c>
      <c r="L204" s="180"/>
      <c r="M204" s="180"/>
      <c r="N204" s="180"/>
      <c r="O204" s="180"/>
      <c r="P204" s="180"/>
      <c r="Q204" s="180"/>
      <c r="R204" s="183"/>
      <c r="T204" s="184"/>
      <c r="U204" s="180"/>
      <c r="V204" s="180"/>
      <c r="W204" s="180"/>
      <c r="X204" s="180"/>
      <c r="Y204" s="180"/>
      <c r="Z204" s="180"/>
      <c r="AA204" s="185"/>
      <c r="AT204" s="186" t="s">
        <v>204</v>
      </c>
      <c r="AU204" s="186" t="s">
        <v>112</v>
      </c>
      <c r="AV204" s="11" t="s">
        <v>112</v>
      </c>
      <c r="AW204" s="11" t="s">
        <v>42</v>
      </c>
      <c r="AX204" s="11" t="s">
        <v>23</v>
      </c>
      <c r="AY204" s="186" t="s">
        <v>149</v>
      </c>
    </row>
    <row r="205" spans="2:65" s="1" customFormat="1" ht="31.5" customHeight="1" x14ac:dyDescent="0.3">
      <c r="B205" s="33"/>
      <c r="C205" s="164" t="s">
        <v>335</v>
      </c>
      <c r="D205" s="164" t="s">
        <v>150</v>
      </c>
      <c r="E205" s="165" t="s">
        <v>1953</v>
      </c>
      <c r="F205" s="253" t="s">
        <v>1954</v>
      </c>
      <c r="G205" s="254"/>
      <c r="H205" s="254"/>
      <c r="I205" s="254"/>
      <c r="J205" s="166" t="s">
        <v>274</v>
      </c>
      <c r="K205" s="167">
        <v>74.305000000000007</v>
      </c>
      <c r="L205" s="255">
        <v>0</v>
      </c>
      <c r="M205" s="254"/>
      <c r="N205" s="256">
        <f>ROUND(L205*K205,2)</f>
        <v>0</v>
      </c>
      <c r="O205" s="254"/>
      <c r="P205" s="254"/>
      <c r="Q205" s="254"/>
      <c r="R205" s="35"/>
      <c r="T205" s="168" t="s">
        <v>21</v>
      </c>
      <c r="U205" s="42" t="s">
        <v>50</v>
      </c>
      <c r="V205" s="34"/>
      <c r="W205" s="169">
        <f>V205*K205</f>
        <v>0</v>
      </c>
      <c r="X205" s="169">
        <v>0.33473999999999998</v>
      </c>
      <c r="Y205" s="169">
        <f>X205*K205</f>
        <v>24.872855700000002</v>
      </c>
      <c r="Z205" s="169">
        <v>0</v>
      </c>
      <c r="AA205" s="170">
        <f>Z205*K205</f>
        <v>0</v>
      </c>
      <c r="AR205" s="16" t="s">
        <v>197</v>
      </c>
      <c r="AT205" s="16" t="s">
        <v>150</v>
      </c>
      <c r="AU205" s="16" t="s">
        <v>112</v>
      </c>
      <c r="AY205" s="16" t="s">
        <v>149</v>
      </c>
      <c r="BE205" s="108">
        <f>IF(U205="základní",N205,0)</f>
        <v>0</v>
      </c>
      <c r="BF205" s="108">
        <f>IF(U205="snížená",N205,0)</f>
        <v>0</v>
      </c>
      <c r="BG205" s="108">
        <f>IF(U205="zákl. přenesená",N205,0)</f>
        <v>0</v>
      </c>
      <c r="BH205" s="108">
        <f>IF(U205="sníž. přenesená",N205,0)</f>
        <v>0</v>
      </c>
      <c r="BI205" s="108">
        <f>IF(U205="nulová",N205,0)</f>
        <v>0</v>
      </c>
      <c r="BJ205" s="16" t="s">
        <v>23</v>
      </c>
      <c r="BK205" s="108">
        <f>ROUND(L205*K205,2)</f>
        <v>0</v>
      </c>
      <c r="BL205" s="16" t="s">
        <v>197</v>
      </c>
      <c r="BM205" s="16" t="s">
        <v>1955</v>
      </c>
    </row>
    <row r="206" spans="2:65" s="11" customFormat="1" ht="22.5" customHeight="1" x14ac:dyDescent="0.3">
      <c r="B206" s="179"/>
      <c r="C206" s="180"/>
      <c r="D206" s="180"/>
      <c r="E206" s="181" t="s">
        <v>21</v>
      </c>
      <c r="F206" s="292" t="s">
        <v>1956</v>
      </c>
      <c r="G206" s="282"/>
      <c r="H206" s="282"/>
      <c r="I206" s="282"/>
      <c r="J206" s="180"/>
      <c r="K206" s="182">
        <v>101.083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204</v>
      </c>
      <c r="AU206" s="186" t="s">
        <v>112</v>
      </c>
      <c r="AV206" s="11" t="s">
        <v>112</v>
      </c>
      <c r="AW206" s="11" t="s">
        <v>42</v>
      </c>
      <c r="AX206" s="11" t="s">
        <v>85</v>
      </c>
      <c r="AY206" s="186" t="s">
        <v>149</v>
      </c>
    </row>
    <row r="207" spans="2:65" s="11" customFormat="1" ht="22.5" customHeight="1" x14ac:dyDescent="0.3">
      <c r="B207" s="179"/>
      <c r="C207" s="180"/>
      <c r="D207" s="180"/>
      <c r="E207" s="181" t="s">
        <v>21</v>
      </c>
      <c r="F207" s="281" t="s">
        <v>1957</v>
      </c>
      <c r="G207" s="282"/>
      <c r="H207" s="282"/>
      <c r="I207" s="282"/>
      <c r="J207" s="180"/>
      <c r="K207" s="182">
        <v>10.108000000000001</v>
      </c>
      <c r="L207" s="180"/>
      <c r="M207" s="180"/>
      <c r="N207" s="180"/>
      <c r="O207" s="180"/>
      <c r="P207" s="180"/>
      <c r="Q207" s="180"/>
      <c r="R207" s="183"/>
      <c r="T207" s="184"/>
      <c r="U207" s="180"/>
      <c r="V207" s="180"/>
      <c r="W207" s="180"/>
      <c r="X207" s="180"/>
      <c r="Y207" s="180"/>
      <c r="Z207" s="180"/>
      <c r="AA207" s="185"/>
      <c r="AT207" s="186" t="s">
        <v>204</v>
      </c>
      <c r="AU207" s="186" t="s">
        <v>112</v>
      </c>
      <c r="AV207" s="11" t="s">
        <v>112</v>
      </c>
      <c r="AW207" s="11" t="s">
        <v>42</v>
      </c>
      <c r="AX207" s="11" t="s">
        <v>85</v>
      </c>
      <c r="AY207" s="186" t="s">
        <v>149</v>
      </c>
    </row>
    <row r="208" spans="2:65" s="11" customFormat="1" ht="22.5" customHeight="1" x14ac:dyDescent="0.3">
      <c r="B208" s="179"/>
      <c r="C208" s="180"/>
      <c r="D208" s="180"/>
      <c r="E208" s="181" t="s">
        <v>21</v>
      </c>
      <c r="F208" s="281" t="s">
        <v>1958</v>
      </c>
      <c r="G208" s="282"/>
      <c r="H208" s="282"/>
      <c r="I208" s="282"/>
      <c r="J208" s="180"/>
      <c r="K208" s="182">
        <v>6.4379999999999997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204</v>
      </c>
      <c r="AU208" s="186" t="s">
        <v>112</v>
      </c>
      <c r="AV208" s="11" t="s">
        <v>112</v>
      </c>
      <c r="AW208" s="11" t="s">
        <v>42</v>
      </c>
      <c r="AX208" s="11" t="s">
        <v>85</v>
      </c>
      <c r="AY208" s="186" t="s">
        <v>149</v>
      </c>
    </row>
    <row r="209" spans="2:65" s="11" customFormat="1" ht="22.5" customHeight="1" x14ac:dyDescent="0.3">
      <c r="B209" s="179"/>
      <c r="C209" s="180"/>
      <c r="D209" s="180"/>
      <c r="E209" s="181" t="s">
        <v>21</v>
      </c>
      <c r="F209" s="281" t="s">
        <v>1959</v>
      </c>
      <c r="G209" s="282"/>
      <c r="H209" s="282"/>
      <c r="I209" s="282"/>
      <c r="J209" s="180"/>
      <c r="K209" s="182">
        <v>-21.489000000000001</v>
      </c>
      <c r="L209" s="180"/>
      <c r="M209" s="180"/>
      <c r="N209" s="180"/>
      <c r="O209" s="180"/>
      <c r="P209" s="180"/>
      <c r="Q209" s="180"/>
      <c r="R209" s="183"/>
      <c r="T209" s="184"/>
      <c r="U209" s="180"/>
      <c r="V209" s="180"/>
      <c r="W209" s="180"/>
      <c r="X209" s="180"/>
      <c r="Y209" s="180"/>
      <c r="Z209" s="180"/>
      <c r="AA209" s="185"/>
      <c r="AT209" s="186" t="s">
        <v>204</v>
      </c>
      <c r="AU209" s="186" t="s">
        <v>112</v>
      </c>
      <c r="AV209" s="11" t="s">
        <v>112</v>
      </c>
      <c r="AW209" s="11" t="s">
        <v>42</v>
      </c>
      <c r="AX209" s="11" t="s">
        <v>85</v>
      </c>
      <c r="AY209" s="186" t="s">
        <v>149</v>
      </c>
    </row>
    <row r="210" spans="2:65" s="11" customFormat="1" ht="22.5" customHeight="1" x14ac:dyDescent="0.3">
      <c r="B210" s="179"/>
      <c r="C210" s="180"/>
      <c r="D210" s="180"/>
      <c r="E210" s="181" t="s">
        <v>21</v>
      </c>
      <c r="F210" s="281" t="s">
        <v>1960</v>
      </c>
      <c r="G210" s="282"/>
      <c r="H210" s="282"/>
      <c r="I210" s="282"/>
      <c r="J210" s="180"/>
      <c r="K210" s="182">
        <v>-21.835000000000001</v>
      </c>
      <c r="L210" s="180"/>
      <c r="M210" s="180"/>
      <c r="N210" s="180"/>
      <c r="O210" s="180"/>
      <c r="P210" s="180"/>
      <c r="Q210" s="180"/>
      <c r="R210" s="183"/>
      <c r="T210" s="184"/>
      <c r="U210" s="180"/>
      <c r="V210" s="180"/>
      <c r="W210" s="180"/>
      <c r="X210" s="180"/>
      <c r="Y210" s="180"/>
      <c r="Z210" s="180"/>
      <c r="AA210" s="185"/>
      <c r="AT210" s="186" t="s">
        <v>204</v>
      </c>
      <c r="AU210" s="186" t="s">
        <v>112</v>
      </c>
      <c r="AV210" s="11" t="s">
        <v>112</v>
      </c>
      <c r="AW210" s="11" t="s">
        <v>42</v>
      </c>
      <c r="AX210" s="11" t="s">
        <v>85</v>
      </c>
      <c r="AY210" s="186" t="s">
        <v>149</v>
      </c>
    </row>
    <row r="211" spans="2:65" s="12" customFormat="1" ht="22.5" customHeight="1" x14ac:dyDescent="0.3">
      <c r="B211" s="187"/>
      <c r="C211" s="188"/>
      <c r="D211" s="188"/>
      <c r="E211" s="189" t="s">
        <v>21</v>
      </c>
      <c r="F211" s="285" t="s">
        <v>211</v>
      </c>
      <c r="G211" s="286"/>
      <c r="H211" s="286"/>
      <c r="I211" s="286"/>
      <c r="J211" s="188"/>
      <c r="K211" s="190">
        <v>74.305000000000007</v>
      </c>
      <c r="L211" s="188"/>
      <c r="M211" s="188"/>
      <c r="N211" s="188"/>
      <c r="O211" s="188"/>
      <c r="P211" s="188"/>
      <c r="Q211" s="188"/>
      <c r="R211" s="191"/>
      <c r="T211" s="192"/>
      <c r="U211" s="188"/>
      <c r="V211" s="188"/>
      <c r="W211" s="188"/>
      <c r="X211" s="188"/>
      <c r="Y211" s="188"/>
      <c r="Z211" s="188"/>
      <c r="AA211" s="193"/>
      <c r="AT211" s="194" t="s">
        <v>204</v>
      </c>
      <c r="AU211" s="194" t="s">
        <v>112</v>
      </c>
      <c r="AV211" s="12" t="s">
        <v>197</v>
      </c>
      <c r="AW211" s="12" t="s">
        <v>42</v>
      </c>
      <c r="AX211" s="12" t="s">
        <v>23</v>
      </c>
      <c r="AY211" s="194" t="s">
        <v>149</v>
      </c>
    </row>
    <row r="212" spans="2:65" s="1" customFormat="1" ht="31.5" customHeight="1" x14ac:dyDescent="0.3">
      <c r="B212" s="33"/>
      <c r="C212" s="164" t="s">
        <v>342</v>
      </c>
      <c r="D212" s="164" t="s">
        <v>150</v>
      </c>
      <c r="E212" s="165" t="s">
        <v>1961</v>
      </c>
      <c r="F212" s="253" t="s">
        <v>1962</v>
      </c>
      <c r="G212" s="254"/>
      <c r="H212" s="254"/>
      <c r="I212" s="254"/>
      <c r="J212" s="166" t="s">
        <v>297</v>
      </c>
      <c r="K212" s="167">
        <v>1</v>
      </c>
      <c r="L212" s="255">
        <v>0</v>
      </c>
      <c r="M212" s="254"/>
      <c r="N212" s="256">
        <f>ROUND(L212*K212,2)</f>
        <v>0</v>
      </c>
      <c r="O212" s="254"/>
      <c r="P212" s="254"/>
      <c r="Q212" s="254"/>
      <c r="R212" s="35"/>
      <c r="T212" s="168" t="s">
        <v>21</v>
      </c>
      <c r="U212" s="42" t="s">
        <v>50</v>
      </c>
      <c r="V212" s="34"/>
      <c r="W212" s="169">
        <f>V212*K212</f>
        <v>0</v>
      </c>
      <c r="X212" s="169">
        <v>0.37195</v>
      </c>
      <c r="Y212" s="169">
        <f>X212*K212</f>
        <v>0.37195</v>
      </c>
      <c r="Z212" s="169">
        <v>0</v>
      </c>
      <c r="AA212" s="170">
        <f>Z212*K212</f>
        <v>0</v>
      </c>
      <c r="AR212" s="16" t="s">
        <v>197</v>
      </c>
      <c r="AT212" s="16" t="s">
        <v>150</v>
      </c>
      <c r="AU212" s="16" t="s">
        <v>112</v>
      </c>
      <c r="AY212" s="16" t="s">
        <v>149</v>
      </c>
      <c r="BE212" s="108">
        <f>IF(U212="základní",N212,0)</f>
        <v>0</v>
      </c>
      <c r="BF212" s="108">
        <f>IF(U212="snížená",N212,0)</f>
        <v>0</v>
      </c>
      <c r="BG212" s="108">
        <f>IF(U212="zákl. přenesená",N212,0)</f>
        <v>0</v>
      </c>
      <c r="BH212" s="108">
        <f>IF(U212="sníž. přenesená",N212,0)</f>
        <v>0</v>
      </c>
      <c r="BI212" s="108">
        <f>IF(U212="nulová",N212,0)</f>
        <v>0</v>
      </c>
      <c r="BJ212" s="16" t="s">
        <v>23</v>
      </c>
      <c r="BK212" s="108">
        <f>ROUND(L212*K212,2)</f>
        <v>0</v>
      </c>
      <c r="BL212" s="16" t="s">
        <v>197</v>
      </c>
      <c r="BM212" s="16" t="s">
        <v>1963</v>
      </c>
    </row>
    <row r="213" spans="2:65" s="1" customFormat="1" ht="44.25" customHeight="1" x14ac:dyDescent="0.3">
      <c r="B213" s="33"/>
      <c r="C213" s="164" t="s">
        <v>346</v>
      </c>
      <c r="D213" s="164" t="s">
        <v>150</v>
      </c>
      <c r="E213" s="165" t="s">
        <v>1964</v>
      </c>
      <c r="F213" s="253" t="s">
        <v>1965</v>
      </c>
      <c r="G213" s="254"/>
      <c r="H213" s="254"/>
      <c r="I213" s="254"/>
      <c r="J213" s="166" t="s">
        <v>254</v>
      </c>
      <c r="K213" s="167">
        <v>3.2</v>
      </c>
      <c r="L213" s="255">
        <v>0</v>
      </c>
      <c r="M213" s="254"/>
      <c r="N213" s="256">
        <f>ROUND(L213*K213,2)</f>
        <v>0</v>
      </c>
      <c r="O213" s="254"/>
      <c r="P213" s="254"/>
      <c r="Q213" s="254"/>
      <c r="R213" s="35"/>
      <c r="T213" s="168" t="s">
        <v>21</v>
      </c>
      <c r="U213" s="42" t="s">
        <v>50</v>
      </c>
      <c r="V213" s="34"/>
      <c r="W213" s="169">
        <f>V213*K213</f>
        <v>0</v>
      </c>
      <c r="X213" s="169">
        <v>0.1167</v>
      </c>
      <c r="Y213" s="169">
        <f>X213*K213</f>
        <v>0.37343999999999999</v>
      </c>
      <c r="Z213" s="169">
        <v>0</v>
      </c>
      <c r="AA213" s="170">
        <f>Z213*K213</f>
        <v>0</v>
      </c>
      <c r="AR213" s="16" t="s">
        <v>197</v>
      </c>
      <c r="AT213" s="16" t="s">
        <v>150</v>
      </c>
      <c r="AU213" s="16" t="s">
        <v>112</v>
      </c>
      <c r="AY213" s="16" t="s">
        <v>149</v>
      </c>
      <c r="BE213" s="108">
        <f>IF(U213="základní",N213,0)</f>
        <v>0</v>
      </c>
      <c r="BF213" s="108">
        <f>IF(U213="snížená",N213,0)</f>
        <v>0</v>
      </c>
      <c r="BG213" s="108">
        <f>IF(U213="zákl. přenesená",N213,0)</f>
        <v>0</v>
      </c>
      <c r="BH213" s="108">
        <f>IF(U213="sníž. přenesená",N213,0)</f>
        <v>0</v>
      </c>
      <c r="BI213" s="108">
        <f>IF(U213="nulová",N213,0)</f>
        <v>0</v>
      </c>
      <c r="BJ213" s="16" t="s">
        <v>23</v>
      </c>
      <c r="BK213" s="108">
        <f>ROUND(L213*K213,2)</f>
        <v>0</v>
      </c>
      <c r="BL213" s="16" t="s">
        <v>197</v>
      </c>
      <c r="BM213" s="16" t="s">
        <v>1966</v>
      </c>
    </row>
    <row r="214" spans="2:65" s="1" customFormat="1" ht="31.5" customHeight="1" x14ac:dyDescent="0.3">
      <c r="B214" s="33"/>
      <c r="C214" s="164" t="s">
        <v>355</v>
      </c>
      <c r="D214" s="164" t="s">
        <v>150</v>
      </c>
      <c r="E214" s="165" t="s">
        <v>1967</v>
      </c>
      <c r="F214" s="253" t="s">
        <v>1968</v>
      </c>
      <c r="G214" s="254"/>
      <c r="H214" s="254"/>
      <c r="I214" s="254"/>
      <c r="J214" s="166" t="s">
        <v>306</v>
      </c>
      <c r="K214" s="167">
        <v>1</v>
      </c>
      <c r="L214" s="255">
        <v>0</v>
      </c>
      <c r="M214" s="254"/>
      <c r="N214" s="256">
        <f>ROUND(L214*K214,2)</f>
        <v>0</v>
      </c>
      <c r="O214" s="254"/>
      <c r="P214" s="254"/>
      <c r="Q214" s="254"/>
      <c r="R214" s="35"/>
      <c r="T214" s="168" t="s">
        <v>21</v>
      </c>
      <c r="U214" s="42" t="s">
        <v>50</v>
      </c>
      <c r="V214" s="34"/>
      <c r="W214" s="169">
        <f>V214*K214</f>
        <v>0</v>
      </c>
      <c r="X214" s="169">
        <v>0.11674</v>
      </c>
      <c r="Y214" s="169">
        <f>X214*K214</f>
        <v>0.11674</v>
      </c>
      <c r="Z214" s="169">
        <v>0</v>
      </c>
      <c r="AA214" s="170">
        <f>Z214*K214</f>
        <v>0</v>
      </c>
      <c r="AR214" s="16" t="s">
        <v>197</v>
      </c>
      <c r="AT214" s="16" t="s">
        <v>150</v>
      </c>
      <c r="AU214" s="16" t="s">
        <v>112</v>
      </c>
      <c r="AY214" s="16" t="s">
        <v>149</v>
      </c>
      <c r="BE214" s="108">
        <f>IF(U214="základní",N214,0)</f>
        <v>0</v>
      </c>
      <c r="BF214" s="108">
        <f>IF(U214="snížená",N214,0)</f>
        <v>0</v>
      </c>
      <c r="BG214" s="108">
        <f>IF(U214="zákl. přenesená",N214,0)</f>
        <v>0</v>
      </c>
      <c r="BH214" s="108">
        <f>IF(U214="sníž. přenesená",N214,0)</f>
        <v>0</v>
      </c>
      <c r="BI214" s="108">
        <f>IF(U214="nulová",N214,0)</f>
        <v>0</v>
      </c>
      <c r="BJ214" s="16" t="s">
        <v>23</v>
      </c>
      <c r="BK214" s="108">
        <f>ROUND(L214*K214,2)</f>
        <v>0</v>
      </c>
      <c r="BL214" s="16" t="s">
        <v>197</v>
      </c>
      <c r="BM214" s="16" t="s">
        <v>1969</v>
      </c>
    </row>
    <row r="215" spans="2:65" s="1" customFormat="1" ht="22.5" customHeight="1" x14ac:dyDescent="0.3">
      <c r="B215" s="33"/>
      <c r="C215" s="164" t="s">
        <v>362</v>
      </c>
      <c r="D215" s="164" t="s">
        <v>150</v>
      </c>
      <c r="E215" s="165" t="s">
        <v>323</v>
      </c>
      <c r="F215" s="253" t="s">
        <v>324</v>
      </c>
      <c r="G215" s="254"/>
      <c r="H215" s="254"/>
      <c r="I215" s="254"/>
      <c r="J215" s="166" t="s">
        <v>306</v>
      </c>
      <c r="K215" s="167">
        <v>5</v>
      </c>
      <c r="L215" s="255">
        <v>0</v>
      </c>
      <c r="M215" s="254"/>
      <c r="N215" s="256">
        <f>ROUND(L215*K215,2)</f>
        <v>0</v>
      </c>
      <c r="O215" s="254"/>
      <c r="P215" s="254"/>
      <c r="Q215" s="254"/>
      <c r="R215" s="35"/>
      <c r="T215" s="168" t="s">
        <v>21</v>
      </c>
      <c r="U215" s="42" t="s">
        <v>50</v>
      </c>
      <c r="V215" s="34"/>
      <c r="W215" s="169">
        <f>V215*K215</f>
        <v>0</v>
      </c>
      <c r="X215" s="169">
        <v>5.5629999999999999E-2</v>
      </c>
      <c r="Y215" s="169">
        <f>X215*K215</f>
        <v>0.27815000000000001</v>
      </c>
      <c r="Z215" s="169">
        <v>0</v>
      </c>
      <c r="AA215" s="170">
        <f>Z215*K215</f>
        <v>0</v>
      </c>
      <c r="AR215" s="16" t="s">
        <v>197</v>
      </c>
      <c r="AT215" s="16" t="s">
        <v>150</v>
      </c>
      <c r="AU215" s="16" t="s">
        <v>112</v>
      </c>
      <c r="AY215" s="16" t="s">
        <v>149</v>
      </c>
      <c r="BE215" s="108">
        <f>IF(U215="základní",N215,0)</f>
        <v>0</v>
      </c>
      <c r="BF215" s="108">
        <f>IF(U215="snížená",N215,0)</f>
        <v>0</v>
      </c>
      <c r="BG215" s="108">
        <f>IF(U215="zákl. přenesená",N215,0)</f>
        <v>0</v>
      </c>
      <c r="BH215" s="108">
        <f>IF(U215="sníž. přenesená",N215,0)</f>
        <v>0</v>
      </c>
      <c r="BI215" s="108">
        <f>IF(U215="nulová",N215,0)</f>
        <v>0</v>
      </c>
      <c r="BJ215" s="16" t="s">
        <v>23</v>
      </c>
      <c r="BK215" s="108">
        <f>ROUND(L215*K215,2)</f>
        <v>0</v>
      </c>
      <c r="BL215" s="16" t="s">
        <v>197</v>
      </c>
      <c r="BM215" s="16" t="s">
        <v>1970</v>
      </c>
    </row>
    <row r="216" spans="2:65" s="11" customFormat="1" ht="22.5" customHeight="1" x14ac:dyDescent="0.3">
      <c r="B216" s="179"/>
      <c r="C216" s="180"/>
      <c r="D216" s="180"/>
      <c r="E216" s="181" t="s">
        <v>21</v>
      </c>
      <c r="F216" s="292" t="s">
        <v>148</v>
      </c>
      <c r="G216" s="282"/>
      <c r="H216" s="282"/>
      <c r="I216" s="282"/>
      <c r="J216" s="180"/>
      <c r="K216" s="182">
        <v>5</v>
      </c>
      <c r="L216" s="180"/>
      <c r="M216" s="180"/>
      <c r="N216" s="180"/>
      <c r="O216" s="180"/>
      <c r="P216" s="180"/>
      <c r="Q216" s="180"/>
      <c r="R216" s="183"/>
      <c r="T216" s="184"/>
      <c r="U216" s="180"/>
      <c r="V216" s="180"/>
      <c r="W216" s="180"/>
      <c r="X216" s="180"/>
      <c r="Y216" s="180"/>
      <c r="Z216" s="180"/>
      <c r="AA216" s="185"/>
      <c r="AT216" s="186" t="s">
        <v>204</v>
      </c>
      <c r="AU216" s="186" t="s">
        <v>112</v>
      </c>
      <c r="AV216" s="11" t="s">
        <v>112</v>
      </c>
      <c r="AW216" s="11" t="s">
        <v>42</v>
      </c>
      <c r="AX216" s="11" t="s">
        <v>23</v>
      </c>
      <c r="AY216" s="186" t="s">
        <v>149</v>
      </c>
    </row>
    <row r="217" spans="2:65" s="1" customFormat="1" ht="22.5" customHeight="1" x14ac:dyDescent="0.3">
      <c r="B217" s="33"/>
      <c r="C217" s="164" t="s">
        <v>369</v>
      </c>
      <c r="D217" s="164" t="s">
        <v>150</v>
      </c>
      <c r="E217" s="165" t="s">
        <v>1971</v>
      </c>
      <c r="F217" s="253" t="s">
        <v>1972</v>
      </c>
      <c r="G217" s="254"/>
      <c r="H217" s="254"/>
      <c r="I217" s="254"/>
      <c r="J217" s="166" t="s">
        <v>306</v>
      </c>
      <c r="K217" s="167">
        <v>15</v>
      </c>
      <c r="L217" s="255">
        <v>0</v>
      </c>
      <c r="M217" s="254"/>
      <c r="N217" s="256">
        <f>ROUND(L217*K217,2)</f>
        <v>0</v>
      </c>
      <c r="O217" s="254"/>
      <c r="P217" s="254"/>
      <c r="Q217" s="254"/>
      <c r="R217" s="35"/>
      <c r="T217" s="168" t="s">
        <v>21</v>
      </c>
      <c r="U217" s="42" t="s">
        <v>50</v>
      </c>
      <c r="V217" s="34"/>
      <c r="W217" s="169">
        <f>V217*K217</f>
        <v>0</v>
      </c>
      <c r="X217" s="169">
        <v>0.11121</v>
      </c>
      <c r="Y217" s="169">
        <f>X217*K217</f>
        <v>1.66815</v>
      </c>
      <c r="Z217" s="169">
        <v>0</v>
      </c>
      <c r="AA217" s="170">
        <f>Z217*K217</f>
        <v>0</v>
      </c>
      <c r="AR217" s="16" t="s">
        <v>197</v>
      </c>
      <c r="AT217" s="16" t="s">
        <v>150</v>
      </c>
      <c r="AU217" s="16" t="s">
        <v>112</v>
      </c>
      <c r="AY217" s="16" t="s">
        <v>149</v>
      </c>
      <c r="BE217" s="108">
        <f>IF(U217="základní",N217,0)</f>
        <v>0</v>
      </c>
      <c r="BF217" s="108">
        <f>IF(U217="snížená",N217,0)</f>
        <v>0</v>
      </c>
      <c r="BG217" s="108">
        <f>IF(U217="zákl. přenesená",N217,0)</f>
        <v>0</v>
      </c>
      <c r="BH217" s="108">
        <f>IF(U217="sníž. přenesená",N217,0)</f>
        <v>0</v>
      </c>
      <c r="BI217" s="108">
        <f>IF(U217="nulová",N217,0)</f>
        <v>0</v>
      </c>
      <c r="BJ217" s="16" t="s">
        <v>23</v>
      </c>
      <c r="BK217" s="108">
        <f>ROUND(L217*K217,2)</f>
        <v>0</v>
      </c>
      <c r="BL217" s="16" t="s">
        <v>197</v>
      </c>
      <c r="BM217" s="16" t="s">
        <v>1973</v>
      </c>
    </row>
    <row r="218" spans="2:65" s="11" customFormat="1" ht="22.5" customHeight="1" x14ac:dyDescent="0.3">
      <c r="B218" s="179"/>
      <c r="C218" s="180"/>
      <c r="D218" s="180"/>
      <c r="E218" s="181" t="s">
        <v>21</v>
      </c>
      <c r="F218" s="292" t="s">
        <v>1974</v>
      </c>
      <c r="G218" s="282"/>
      <c r="H218" s="282"/>
      <c r="I218" s="282"/>
      <c r="J218" s="180"/>
      <c r="K218" s="182">
        <v>15</v>
      </c>
      <c r="L218" s="180"/>
      <c r="M218" s="180"/>
      <c r="N218" s="180"/>
      <c r="O218" s="180"/>
      <c r="P218" s="180"/>
      <c r="Q218" s="180"/>
      <c r="R218" s="183"/>
      <c r="T218" s="184"/>
      <c r="U218" s="180"/>
      <c r="V218" s="180"/>
      <c r="W218" s="180"/>
      <c r="X218" s="180"/>
      <c r="Y218" s="180"/>
      <c r="Z218" s="180"/>
      <c r="AA218" s="185"/>
      <c r="AT218" s="186" t="s">
        <v>204</v>
      </c>
      <c r="AU218" s="186" t="s">
        <v>112</v>
      </c>
      <c r="AV218" s="11" t="s">
        <v>112</v>
      </c>
      <c r="AW218" s="11" t="s">
        <v>42</v>
      </c>
      <c r="AX218" s="11" t="s">
        <v>23</v>
      </c>
      <c r="AY218" s="186" t="s">
        <v>149</v>
      </c>
    </row>
    <row r="219" spans="2:65" s="1" customFormat="1" ht="31.5" customHeight="1" x14ac:dyDescent="0.3">
      <c r="B219" s="33"/>
      <c r="C219" s="164" t="s">
        <v>374</v>
      </c>
      <c r="D219" s="164" t="s">
        <v>150</v>
      </c>
      <c r="E219" s="165" t="s">
        <v>1975</v>
      </c>
      <c r="F219" s="253" t="s">
        <v>1976</v>
      </c>
      <c r="G219" s="254"/>
      <c r="H219" s="254"/>
      <c r="I219" s="254"/>
      <c r="J219" s="166" t="s">
        <v>254</v>
      </c>
      <c r="K219" s="167">
        <v>21</v>
      </c>
      <c r="L219" s="255">
        <v>0</v>
      </c>
      <c r="M219" s="254"/>
      <c r="N219" s="256">
        <f>ROUND(L219*K219,2)</f>
        <v>0</v>
      </c>
      <c r="O219" s="254"/>
      <c r="P219" s="254"/>
      <c r="Q219" s="254"/>
      <c r="R219" s="35"/>
      <c r="T219" s="168" t="s">
        <v>21</v>
      </c>
      <c r="U219" s="42" t="s">
        <v>50</v>
      </c>
      <c r="V219" s="34"/>
      <c r="W219" s="169">
        <f>V219*K219</f>
        <v>0</v>
      </c>
      <c r="X219" s="169">
        <v>2.5999999999999998E-4</v>
      </c>
      <c r="Y219" s="169">
        <f>X219*K219</f>
        <v>5.4599999999999996E-3</v>
      </c>
      <c r="Z219" s="169">
        <v>0</v>
      </c>
      <c r="AA219" s="170">
        <f>Z219*K219</f>
        <v>0</v>
      </c>
      <c r="AR219" s="16" t="s">
        <v>197</v>
      </c>
      <c r="AT219" s="16" t="s">
        <v>150</v>
      </c>
      <c r="AU219" s="16" t="s">
        <v>112</v>
      </c>
      <c r="AY219" s="16" t="s">
        <v>149</v>
      </c>
      <c r="BE219" s="108">
        <f>IF(U219="základní",N219,0)</f>
        <v>0</v>
      </c>
      <c r="BF219" s="108">
        <f>IF(U219="snížená",N219,0)</f>
        <v>0</v>
      </c>
      <c r="BG219" s="108">
        <f>IF(U219="zákl. přenesená",N219,0)</f>
        <v>0</v>
      </c>
      <c r="BH219" s="108">
        <f>IF(U219="sníž. přenesená",N219,0)</f>
        <v>0</v>
      </c>
      <c r="BI219" s="108">
        <f>IF(U219="nulová",N219,0)</f>
        <v>0</v>
      </c>
      <c r="BJ219" s="16" t="s">
        <v>23</v>
      </c>
      <c r="BK219" s="108">
        <f>ROUND(L219*K219,2)</f>
        <v>0</v>
      </c>
      <c r="BL219" s="16" t="s">
        <v>197</v>
      </c>
      <c r="BM219" s="16" t="s">
        <v>1977</v>
      </c>
    </row>
    <row r="220" spans="2:65" s="11" customFormat="1" ht="22.5" customHeight="1" x14ac:dyDescent="0.3">
      <c r="B220" s="179"/>
      <c r="C220" s="180"/>
      <c r="D220" s="180"/>
      <c r="E220" s="181" t="s">
        <v>21</v>
      </c>
      <c r="F220" s="292" t="s">
        <v>1978</v>
      </c>
      <c r="G220" s="282"/>
      <c r="H220" s="282"/>
      <c r="I220" s="282"/>
      <c r="J220" s="180"/>
      <c r="K220" s="182">
        <v>3</v>
      </c>
      <c r="L220" s="180"/>
      <c r="M220" s="180"/>
      <c r="N220" s="180"/>
      <c r="O220" s="180"/>
      <c r="P220" s="180"/>
      <c r="Q220" s="180"/>
      <c r="R220" s="183"/>
      <c r="T220" s="184"/>
      <c r="U220" s="180"/>
      <c r="V220" s="180"/>
      <c r="W220" s="180"/>
      <c r="X220" s="180"/>
      <c r="Y220" s="180"/>
      <c r="Z220" s="180"/>
      <c r="AA220" s="185"/>
      <c r="AT220" s="186" t="s">
        <v>204</v>
      </c>
      <c r="AU220" s="186" t="s">
        <v>112</v>
      </c>
      <c r="AV220" s="11" t="s">
        <v>112</v>
      </c>
      <c r="AW220" s="11" t="s">
        <v>42</v>
      </c>
      <c r="AX220" s="11" t="s">
        <v>85</v>
      </c>
      <c r="AY220" s="186" t="s">
        <v>149</v>
      </c>
    </row>
    <row r="221" spans="2:65" s="11" customFormat="1" ht="22.5" customHeight="1" x14ac:dyDescent="0.3">
      <c r="B221" s="179"/>
      <c r="C221" s="180"/>
      <c r="D221" s="180"/>
      <c r="E221" s="181" t="s">
        <v>21</v>
      </c>
      <c r="F221" s="281" t="s">
        <v>1979</v>
      </c>
      <c r="G221" s="282"/>
      <c r="H221" s="282"/>
      <c r="I221" s="282"/>
      <c r="J221" s="180"/>
      <c r="K221" s="182">
        <v>18</v>
      </c>
      <c r="L221" s="180"/>
      <c r="M221" s="180"/>
      <c r="N221" s="180"/>
      <c r="O221" s="180"/>
      <c r="P221" s="180"/>
      <c r="Q221" s="180"/>
      <c r="R221" s="183"/>
      <c r="T221" s="184"/>
      <c r="U221" s="180"/>
      <c r="V221" s="180"/>
      <c r="W221" s="180"/>
      <c r="X221" s="180"/>
      <c r="Y221" s="180"/>
      <c r="Z221" s="180"/>
      <c r="AA221" s="185"/>
      <c r="AT221" s="186" t="s">
        <v>204</v>
      </c>
      <c r="AU221" s="186" t="s">
        <v>112</v>
      </c>
      <c r="AV221" s="11" t="s">
        <v>112</v>
      </c>
      <c r="AW221" s="11" t="s">
        <v>42</v>
      </c>
      <c r="AX221" s="11" t="s">
        <v>85</v>
      </c>
      <c r="AY221" s="186" t="s">
        <v>149</v>
      </c>
    </row>
    <row r="222" spans="2:65" s="12" customFormat="1" ht="22.5" customHeight="1" x14ac:dyDescent="0.3">
      <c r="B222" s="187"/>
      <c r="C222" s="188"/>
      <c r="D222" s="188"/>
      <c r="E222" s="189" t="s">
        <v>21</v>
      </c>
      <c r="F222" s="285" t="s">
        <v>211</v>
      </c>
      <c r="G222" s="286"/>
      <c r="H222" s="286"/>
      <c r="I222" s="286"/>
      <c r="J222" s="188"/>
      <c r="K222" s="190">
        <v>21</v>
      </c>
      <c r="L222" s="188"/>
      <c r="M222" s="188"/>
      <c r="N222" s="188"/>
      <c r="O222" s="188"/>
      <c r="P222" s="188"/>
      <c r="Q222" s="188"/>
      <c r="R222" s="191"/>
      <c r="T222" s="192"/>
      <c r="U222" s="188"/>
      <c r="V222" s="188"/>
      <c r="W222" s="188"/>
      <c r="X222" s="188"/>
      <c r="Y222" s="188"/>
      <c r="Z222" s="188"/>
      <c r="AA222" s="193"/>
      <c r="AT222" s="194" t="s">
        <v>204</v>
      </c>
      <c r="AU222" s="194" t="s">
        <v>112</v>
      </c>
      <c r="AV222" s="12" t="s">
        <v>197</v>
      </c>
      <c r="AW222" s="12" t="s">
        <v>42</v>
      </c>
      <c r="AX222" s="12" t="s">
        <v>23</v>
      </c>
      <c r="AY222" s="194" t="s">
        <v>149</v>
      </c>
    </row>
    <row r="223" spans="2:65" s="9" customFormat="1" ht="29.85" customHeight="1" x14ac:dyDescent="0.35">
      <c r="B223" s="153"/>
      <c r="C223" s="154"/>
      <c r="D223" s="163" t="s">
        <v>170</v>
      </c>
      <c r="E223" s="163"/>
      <c r="F223" s="163"/>
      <c r="G223" s="163"/>
      <c r="H223" s="163"/>
      <c r="I223" s="163"/>
      <c r="J223" s="163"/>
      <c r="K223" s="163"/>
      <c r="L223" s="163"/>
      <c r="M223" s="163"/>
      <c r="N223" s="261">
        <f>BK223</f>
        <v>0</v>
      </c>
      <c r="O223" s="262"/>
      <c r="P223" s="262"/>
      <c r="Q223" s="262"/>
      <c r="R223" s="156"/>
      <c r="T223" s="157"/>
      <c r="U223" s="154"/>
      <c r="V223" s="154"/>
      <c r="W223" s="158">
        <f>SUM(W224:W241)</f>
        <v>0</v>
      </c>
      <c r="X223" s="154"/>
      <c r="Y223" s="158">
        <f>SUM(Y224:Y241)</f>
        <v>10.363123490000003</v>
      </c>
      <c r="Z223" s="154"/>
      <c r="AA223" s="159">
        <f>SUM(AA224:AA241)</f>
        <v>0</v>
      </c>
      <c r="AR223" s="160" t="s">
        <v>23</v>
      </c>
      <c r="AT223" s="161" t="s">
        <v>84</v>
      </c>
      <c r="AU223" s="161" t="s">
        <v>23</v>
      </c>
      <c r="AY223" s="160" t="s">
        <v>149</v>
      </c>
      <c r="BK223" s="162">
        <f>SUM(BK224:BK241)</f>
        <v>0</v>
      </c>
    </row>
    <row r="224" spans="2:65" s="1" customFormat="1" ht="31.5" customHeight="1" x14ac:dyDescent="0.3">
      <c r="B224" s="33"/>
      <c r="C224" s="164" t="s">
        <v>379</v>
      </c>
      <c r="D224" s="164" t="s">
        <v>150</v>
      </c>
      <c r="E224" s="165" t="s">
        <v>512</v>
      </c>
      <c r="F224" s="253" t="s">
        <v>1980</v>
      </c>
      <c r="G224" s="254"/>
      <c r="H224" s="254"/>
      <c r="I224" s="254"/>
      <c r="J224" s="166" t="s">
        <v>254</v>
      </c>
      <c r="K224" s="167">
        <v>41.433</v>
      </c>
      <c r="L224" s="255">
        <v>0</v>
      </c>
      <c r="M224" s="254"/>
      <c r="N224" s="256">
        <f>ROUND(L224*K224,2)</f>
        <v>0</v>
      </c>
      <c r="O224" s="254"/>
      <c r="P224" s="254"/>
      <c r="Q224" s="254"/>
      <c r="R224" s="35"/>
      <c r="T224" s="168" t="s">
        <v>21</v>
      </c>
      <c r="U224" s="42" t="s">
        <v>50</v>
      </c>
      <c r="V224" s="34"/>
      <c r="W224" s="169">
        <f>V224*K224</f>
        <v>0</v>
      </c>
      <c r="X224" s="169">
        <v>2.3890000000000002E-2</v>
      </c>
      <c r="Y224" s="169">
        <f>X224*K224</f>
        <v>0.98983437000000007</v>
      </c>
      <c r="Z224" s="169">
        <v>0</v>
      </c>
      <c r="AA224" s="170">
        <f>Z224*K224</f>
        <v>0</v>
      </c>
      <c r="AR224" s="16" t="s">
        <v>197</v>
      </c>
      <c r="AT224" s="16" t="s">
        <v>150</v>
      </c>
      <c r="AU224" s="16" t="s">
        <v>112</v>
      </c>
      <c r="AY224" s="16" t="s">
        <v>149</v>
      </c>
      <c r="BE224" s="108">
        <f>IF(U224="základní",N224,0)</f>
        <v>0</v>
      </c>
      <c r="BF224" s="108">
        <f>IF(U224="snížená",N224,0)</f>
        <v>0</v>
      </c>
      <c r="BG224" s="108">
        <f>IF(U224="zákl. přenesená",N224,0)</f>
        <v>0</v>
      </c>
      <c r="BH224" s="108">
        <f>IF(U224="sníž. přenesená",N224,0)</f>
        <v>0</v>
      </c>
      <c r="BI224" s="108">
        <f>IF(U224="nulová",N224,0)</f>
        <v>0</v>
      </c>
      <c r="BJ224" s="16" t="s">
        <v>23</v>
      </c>
      <c r="BK224" s="108">
        <f>ROUND(L224*K224,2)</f>
        <v>0</v>
      </c>
      <c r="BL224" s="16" t="s">
        <v>197</v>
      </c>
      <c r="BM224" s="16" t="s">
        <v>1981</v>
      </c>
    </row>
    <row r="225" spans="2:65" s="11" customFormat="1" ht="22.5" customHeight="1" x14ac:dyDescent="0.3">
      <c r="B225" s="179"/>
      <c r="C225" s="180"/>
      <c r="D225" s="180"/>
      <c r="E225" s="181" t="s">
        <v>21</v>
      </c>
      <c r="F225" s="292" t="s">
        <v>1982</v>
      </c>
      <c r="G225" s="282"/>
      <c r="H225" s="282"/>
      <c r="I225" s="282"/>
      <c r="J225" s="180"/>
      <c r="K225" s="182">
        <v>41.433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204</v>
      </c>
      <c r="AU225" s="186" t="s">
        <v>112</v>
      </c>
      <c r="AV225" s="11" t="s">
        <v>112</v>
      </c>
      <c r="AW225" s="11" t="s">
        <v>42</v>
      </c>
      <c r="AX225" s="11" t="s">
        <v>23</v>
      </c>
      <c r="AY225" s="186" t="s">
        <v>149</v>
      </c>
    </row>
    <row r="226" spans="2:65" s="1" customFormat="1" ht="22.5" customHeight="1" x14ac:dyDescent="0.3">
      <c r="B226" s="33"/>
      <c r="C226" s="164" t="s">
        <v>384</v>
      </c>
      <c r="D226" s="164" t="s">
        <v>150</v>
      </c>
      <c r="E226" s="165" t="s">
        <v>520</v>
      </c>
      <c r="F226" s="253" t="s">
        <v>521</v>
      </c>
      <c r="G226" s="254"/>
      <c r="H226" s="254"/>
      <c r="I226" s="254"/>
      <c r="J226" s="166" t="s">
        <v>201</v>
      </c>
      <c r="K226" s="167">
        <v>4.0140000000000002</v>
      </c>
      <c r="L226" s="255">
        <v>0</v>
      </c>
      <c r="M226" s="254"/>
      <c r="N226" s="256">
        <f>ROUND(L226*K226,2)</f>
        <v>0</v>
      </c>
      <c r="O226" s="254"/>
      <c r="P226" s="254"/>
      <c r="Q226" s="254"/>
      <c r="R226" s="35"/>
      <c r="T226" s="168" t="s">
        <v>21</v>
      </c>
      <c r="U226" s="42" t="s">
        <v>50</v>
      </c>
      <c r="V226" s="34"/>
      <c r="W226" s="169">
        <f>V226*K226</f>
        <v>0</v>
      </c>
      <c r="X226" s="169">
        <v>2.2564500000000001</v>
      </c>
      <c r="Y226" s="169">
        <f>X226*K226</f>
        <v>9.0573903000000016</v>
      </c>
      <c r="Z226" s="169">
        <v>0</v>
      </c>
      <c r="AA226" s="170">
        <f>Z226*K226</f>
        <v>0</v>
      </c>
      <c r="AR226" s="16" t="s">
        <v>197</v>
      </c>
      <c r="AT226" s="16" t="s">
        <v>150</v>
      </c>
      <c r="AU226" s="16" t="s">
        <v>112</v>
      </c>
      <c r="AY226" s="16" t="s">
        <v>149</v>
      </c>
      <c r="BE226" s="108">
        <f>IF(U226="základní",N226,0)</f>
        <v>0</v>
      </c>
      <c r="BF226" s="108">
        <f>IF(U226="snížená",N226,0)</f>
        <v>0</v>
      </c>
      <c r="BG226" s="108">
        <f>IF(U226="zákl. přenesená",N226,0)</f>
        <v>0</v>
      </c>
      <c r="BH226" s="108">
        <f>IF(U226="sníž. přenesená",N226,0)</f>
        <v>0</v>
      </c>
      <c r="BI226" s="108">
        <f>IF(U226="nulová",N226,0)</f>
        <v>0</v>
      </c>
      <c r="BJ226" s="16" t="s">
        <v>23</v>
      </c>
      <c r="BK226" s="108">
        <f>ROUND(L226*K226,2)</f>
        <v>0</v>
      </c>
      <c r="BL226" s="16" t="s">
        <v>197</v>
      </c>
      <c r="BM226" s="16" t="s">
        <v>1983</v>
      </c>
    </row>
    <row r="227" spans="2:65" s="11" customFormat="1" ht="22.5" customHeight="1" x14ac:dyDescent="0.3">
      <c r="B227" s="179"/>
      <c r="C227" s="180"/>
      <c r="D227" s="180"/>
      <c r="E227" s="181" t="s">
        <v>21</v>
      </c>
      <c r="F227" s="292" t="s">
        <v>1984</v>
      </c>
      <c r="G227" s="282"/>
      <c r="H227" s="282"/>
      <c r="I227" s="282"/>
      <c r="J227" s="180"/>
      <c r="K227" s="182">
        <v>3.6389999999999998</v>
      </c>
      <c r="L227" s="180"/>
      <c r="M227" s="180"/>
      <c r="N227" s="180"/>
      <c r="O227" s="180"/>
      <c r="P227" s="180"/>
      <c r="Q227" s="180"/>
      <c r="R227" s="183"/>
      <c r="T227" s="184"/>
      <c r="U227" s="180"/>
      <c r="V227" s="180"/>
      <c r="W227" s="180"/>
      <c r="X227" s="180"/>
      <c r="Y227" s="180"/>
      <c r="Z227" s="180"/>
      <c r="AA227" s="185"/>
      <c r="AT227" s="186" t="s">
        <v>204</v>
      </c>
      <c r="AU227" s="186" t="s">
        <v>112</v>
      </c>
      <c r="AV227" s="11" t="s">
        <v>112</v>
      </c>
      <c r="AW227" s="11" t="s">
        <v>42</v>
      </c>
      <c r="AX227" s="11" t="s">
        <v>85</v>
      </c>
      <c r="AY227" s="186" t="s">
        <v>149</v>
      </c>
    </row>
    <row r="228" spans="2:65" s="11" customFormat="1" ht="22.5" customHeight="1" x14ac:dyDescent="0.3">
      <c r="B228" s="179"/>
      <c r="C228" s="180"/>
      <c r="D228" s="180"/>
      <c r="E228" s="181" t="s">
        <v>21</v>
      </c>
      <c r="F228" s="281" t="s">
        <v>1985</v>
      </c>
      <c r="G228" s="282"/>
      <c r="H228" s="282"/>
      <c r="I228" s="282"/>
      <c r="J228" s="180"/>
      <c r="K228" s="182">
        <v>0.375</v>
      </c>
      <c r="L228" s="180"/>
      <c r="M228" s="180"/>
      <c r="N228" s="180"/>
      <c r="O228" s="180"/>
      <c r="P228" s="180"/>
      <c r="Q228" s="180"/>
      <c r="R228" s="183"/>
      <c r="T228" s="184"/>
      <c r="U228" s="180"/>
      <c r="V228" s="180"/>
      <c r="W228" s="180"/>
      <c r="X228" s="180"/>
      <c r="Y228" s="180"/>
      <c r="Z228" s="180"/>
      <c r="AA228" s="185"/>
      <c r="AT228" s="186" t="s">
        <v>204</v>
      </c>
      <c r="AU228" s="186" t="s">
        <v>112</v>
      </c>
      <c r="AV228" s="11" t="s">
        <v>112</v>
      </c>
      <c r="AW228" s="11" t="s">
        <v>42</v>
      </c>
      <c r="AX228" s="11" t="s">
        <v>85</v>
      </c>
      <c r="AY228" s="186" t="s">
        <v>149</v>
      </c>
    </row>
    <row r="229" spans="2:65" s="12" customFormat="1" ht="22.5" customHeight="1" x14ac:dyDescent="0.3">
      <c r="B229" s="187"/>
      <c r="C229" s="188"/>
      <c r="D229" s="188"/>
      <c r="E229" s="189" t="s">
        <v>21</v>
      </c>
      <c r="F229" s="285" t="s">
        <v>211</v>
      </c>
      <c r="G229" s="286"/>
      <c r="H229" s="286"/>
      <c r="I229" s="286"/>
      <c r="J229" s="188"/>
      <c r="K229" s="190">
        <v>4.0140000000000002</v>
      </c>
      <c r="L229" s="188"/>
      <c r="M229" s="188"/>
      <c r="N229" s="188"/>
      <c r="O229" s="188"/>
      <c r="P229" s="188"/>
      <c r="Q229" s="188"/>
      <c r="R229" s="191"/>
      <c r="T229" s="192"/>
      <c r="U229" s="188"/>
      <c r="V229" s="188"/>
      <c r="W229" s="188"/>
      <c r="X229" s="188"/>
      <c r="Y229" s="188"/>
      <c r="Z229" s="188"/>
      <c r="AA229" s="193"/>
      <c r="AT229" s="194" t="s">
        <v>204</v>
      </c>
      <c r="AU229" s="194" t="s">
        <v>112</v>
      </c>
      <c r="AV229" s="12" t="s">
        <v>197</v>
      </c>
      <c r="AW229" s="12" t="s">
        <v>42</v>
      </c>
      <c r="AX229" s="12" t="s">
        <v>23</v>
      </c>
      <c r="AY229" s="194" t="s">
        <v>149</v>
      </c>
    </row>
    <row r="230" spans="2:65" s="1" customFormat="1" ht="22.5" customHeight="1" x14ac:dyDescent="0.3">
      <c r="B230" s="33"/>
      <c r="C230" s="164" t="s">
        <v>388</v>
      </c>
      <c r="D230" s="164" t="s">
        <v>150</v>
      </c>
      <c r="E230" s="165" t="s">
        <v>532</v>
      </c>
      <c r="F230" s="253" t="s">
        <v>533</v>
      </c>
      <c r="G230" s="254"/>
      <c r="H230" s="254"/>
      <c r="I230" s="254"/>
      <c r="J230" s="166" t="s">
        <v>274</v>
      </c>
      <c r="K230" s="167">
        <v>14.83</v>
      </c>
      <c r="L230" s="255">
        <v>0</v>
      </c>
      <c r="M230" s="254"/>
      <c r="N230" s="256">
        <f>ROUND(L230*K230,2)</f>
        <v>0</v>
      </c>
      <c r="O230" s="254"/>
      <c r="P230" s="254"/>
      <c r="Q230" s="254"/>
      <c r="R230" s="35"/>
      <c r="T230" s="168" t="s">
        <v>21</v>
      </c>
      <c r="U230" s="42" t="s">
        <v>50</v>
      </c>
      <c r="V230" s="34"/>
      <c r="W230" s="169">
        <f>V230*K230</f>
        <v>0</v>
      </c>
      <c r="X230" s="169">
        <v>5.1900000000000002E-3</v>
      </c>
      <c r="Y230" s="169">
        <f>X230*K230</f>
        <v>7.69677E-2</v>
      </c>
      <c r="Z230" s="169">
        <v>0</v>
      </c>
      <c r="AA230" s="170">
        <f>Z230*K230</f>
        <v>0</v>
      </c>
      <c r="AR230" s="16" t="s">
        <v>197</v>
      </c>
      <c r="AT230" s="16" t="s">
        <v>150</v>
      </c>
      <c r="AU230" s="16" t="s">
        <v>112</v>
      </c>
      <c r="AY230" s="16" t="s">
        <v>149</v>
      </c>
      <c r="BE230" s="108">
        <f>IF(U230="základní",N230,0)</f>
        <v>0</v>
      </c>
      <c r="BF230" s="108">
        <f>IF(U230="snížená",N230,0)</f>
        <v>0</v>
      </c>
      <c r="BG230" s="108">
        <f>IF(U230="zákl. přenesená",N230,0)</f>
        <v>0</v>
      </c>
      <c r="BH230" s="108">
        <f>IF(U230="sníž. přenesená",N230,0)</f>
        <v>0</v>
      </c>
      <c r="BI230" s="108">
        <f>IF(U230="nulová",N230,0)</f>
        <v>0</v>
      </c>
      <c r="BJ230" s="16" t="s">
        <v>23</v>
      </c>
      <c r="BK230" s="108">
        <f>ROUND(L230*K230,2)</f>
        <v>0</v>
      </c>
      <c r="BL230" s="16" t="s">
        <v>197</v>
      </c>
      <c r="BM230" s="16" t="s">
        <v>1986</v>
      </c>
    </row>
    <row r="231" spans="2:65" s="11" customFormat="1" ht="22.5" customHeight="1" x14ac:dyDescent="0.3">
      <c r="B231" s="179"/>
      <c r="C231" s="180"/>
      <c r="D231" s="180"/>
      <c r="E231" s="181" t="s">
        <v>21</v>
      </c>
      <c r="F231" s="292" t="s">
        <v>1987</v>
      </c>
      <c r="G231" s="282"/>
      <c r="H231" s="282"/>
      <c r="I231" s="282"/>
      <c r="J231" s="180"/>
      <c r="K231" s="182">
        <v>11.83</v>
      </c>
      <c r="L231" s="180"/>
      <c r="M231" s="180"/>
      <c r="N231" s="180"/>
      <c r="O231" s="180"/>
      <c r="P231" s="180"/>
      <c r="Q231" s="180"/>
      <c r="R231" s="183"/>
      <c r="T231" s="184"/>
      <c r="U231" s="180"/>
      <c r="V231" s="180"/>
      <c r="W231" s="180"/>
      <c r="X231" s="180"/>
      <c r="Y231" s="180"/>
      <c r="Z231" s="180"/>
      <c r="AA231" s="185"/>
      <c r="AT231" s="186" t="s">
        <v>204</v>
      </c>
      <c r="AU231" s="186" t="s">
        <v>112</v>
      </c>
      <c r="AV231" s="11" t="s">
        <v>112</v>
      </c>
      <c r="AW231" s="11" t="s">
        <v>42</v>
      </c>
      <c r="AX231" s="11" t="s">
        <v>85</v>
      </c>
      <c r="AY231" s="186" t="s">
        <v>149</v>
      </c>
    </row>
    <row r="232" spans="2:65" s="11" customFormat="1" ht="22.5" customHeight="1" x14ac:dyDescent="0.3">
      <c r="B232" s="179"/>
      <c r="C232" s="180"/>
      <c r="D232" s="180"/>
      <c r="E232" s="181" t="s">
        <v>21</v>
      </c>
      <c r="F232" s="281" t="s">
        <v>1988</v>
      </c>
      <c r="G232" s="282"/>
      <c r="H232" s="282"/>
      <c r="I232" s="282"/>
      <c r="J232" s="180"/>
      <c r="K232" s="182">
        <v>3</v>
      </c>
      <c r="L232" s="180"/>
      <c r="M232" s="180"/>
      <c r="N232" s="180"/>
      <c r="O232" s="180"/>
      <c r="P232" s="180"/>
      <c r="Q232" s="180"/>
      <c r="R232" s="183"/>
      <c r="T232" s="184"/>
      <c r="U232" s="180"/>
      <c r="V232" s="180"/>
      <c r="W232" s="180"/>
      <c r="X232" s="180"/>
      <c r="Y232" s="180"/>
      <c r="Z232" s="180"/>
      <c r="AA232" s="185"/>
      <c r="AT232" s="186" t="s">
        <v>204</v>
      </c>
      <c r="AU232" s="186" t="s">
        <v>112</v>
      </c>
      <c r="AV232" s="11" t="s">
        <v>112</v>
      </c>
      <c r="AW232" s="11" t="s">
        <v>42</v>
      </c>
      <c r="AX232" s="11" t="s">
        <v>85</v>
      </c>
      <c r="AY232" s="186" t="s">
        <v>149</v>
      </c>
    </row>
    <row r="233" spans="2:65" s="12" customFormat="1" ht="22.5" customHeight="1" x14ac:dyDescent="0.3">
      <c r="B233" s="187"/>
      <c r="C233" s="188"/>
      <c r="D233" s="188"/>
      <c r="E233" s="189" t="s">
        <v>21</v>
      </c>
      <c r="F233" s="285" t="s">
        <v>211</v>
      </c>
      <c r="G233" s="286"/>
      <c r="H233" s="286"/>
      <c r="I233" s="286"/>
      <c r="J233" s="188"/>
      <c r="K233" s="190">
        <v>14.83</v>
      </c>
      <c r="L233" s="188"/>
      <c r="M233" s="188"/>
      <c r="N233" s="188"/>
      <c r="O233" s="188"/>
      <c r="P233" s="188"/>
      <c r="Q233" s="188"/>
      <c r="R233" s="191"/>
      <c r="T233" s="192"/>
      <c r="U233" s="188"/>
      <c r="V233" s="188"/>
      <c r="W233" s="188"/>
      <c r="X233" s="188"/>
      <c r="Y233" s="188"/>
      <c r="Z233" s="188"/>
      <c r="AA233" s="193"/>
      <c r="AT233" s="194" t="s">
        <v>204</v>
      </c>
      <c r="AU233" s="194" t="s">
        <v>112</v>
      </c>
      <c r="AV233" s="12" t="s">
        <v>197</v>
      </c>
      <c r="AW233" s="12" t="s">
        <v>42</v>
      </c>
      <c r="AX233" s="12" t="s">
        <v>23</v>
      </c>
      <c r="AY233" s="194" t="s">
        <v>149</v>
      </c>
    </row>
    <row r="234" spans="2:65" s="1" customFormat="1" ht="22.5" customHeight="1" x14ac:dyDescent="0.3">
      <c r="B234" s="33"/>
      <c r="C234" s="164" t="s">
        <v>394</v>
      </c>
      <c r="D234" s="164" t="s">
        <v>150</v>
      </c>
      <c r="E234" s="165" t="s">
        <v>537</v>
      </c>
      <c r="F234" s="253" t="s">
        <v>538</v>
      </c>
      <c r="G234" s="254"/>
      <c r="H234" s="254"/>
      <c r="I234" s="254"/>
      <c r="J234" s="166" t="s">
        <v>274</v>
      </c>
      <c r="K234" s="167">
        <v>14.83</v>
      </c>
      <c r="L234" s="255">
        <v>0</v>
      </c>
      <c r="M234" s="254"/>
      <c r="N234" s="256">
        <f>ROUND(L234*K234,2)</f>
        <v>0</v>
      </c>
      <c r="O234" s="254"/>
      <c r="P234" s="254"/>
      <c r="Q234" s="254"/>
      <c r="R234" s="35"/>
      <c r="T234" s="168" t="s">
        <v>21</v>
      </c>
      <c r="U234" s="42" t="s">
        <v>50</v>
      </c>
      <c r="V234" s="34"/>
      <c r="W234" s="169">
        <f>V234*K234</f>
        <v>0</v>
      </c>
      <c r="X234" s="169">
        <v>0</v>
      </c>
      <c r="Y234" s="169">
        <f>X234*K234</f>
        <v>0</v>
      </c>
      <c r="Z234" s="169">
        <v>0</v>
      </c>
      <c r="AA234" s="170">
        <f>Z234*K234</f>
        <v>0</v>
      </c>
      <c r="AR234" s="16" t="s">
        <v>197</v>
      </c>
      <c r="AT234" s="16" t="s">
        <v>150</v>
      </c>
      <c r="AU234" s="16" t="s">
        <v>112</v>
      </c>
      <c r="AY234" s="16" t="s">
        <v>149</v>
      </c>
      <c r="BE234" s="108">
        <f>IF(U234="základní",N234,0)</f>
        <v>0</v>
      </c>
      <c r="BF234" s="108">
        <f>IF(U234="snížená",N234,0)</f>
        <v>0</v>
      </c>
      <c r="BG234" s="108">
        <f>IF(U234="zákl. přenesená",N234,0)</f>
        <v>0</v>
      </c>
      <c r="BH234" s="108">
        <f>IF(U234="sníž. přenesená",N234,0)</f>
        <v>0</v>
      </c>
      <c r="BI234" s="108">
        <f>IF(U234="nulová",N234,0)</f>
        <v>0</v>
      </c>
      <c r="BJ234" s="16" t="s">
        <v>23</v>
      </c>
      <c r="BK234" s="108">
        <f>ROUND(L234*K234,2)</f>
        <v>0</v>
      </c>
      <c r="BL234" s="16" t="s">
        <v>197</v>
      </c>
      <c r="BM234" s="16" t="s">
        <v>1989</v>
      </c>
    </row>
    <row r="235" spans="2:65" s="11" customFormat="1" ht="22.5" customHeight="1" x14ac:dyDescent="0.3">
      <c r="B235" s="179"/>
      <c r="C235" s="180"/>
      <c r="D235" s="180"/>
      <c r="E235" s="181" t="s">
        <v>21</v>
      </c>
      <c r="F235" s="292" t="s">
        <v>1987</v>
      </c>
      <c r="G235" s="282"/>
      <c r="H235" s="282"/>
      <c r="I235" s="282"/>
      <c r="J235" s="180"/>
      <c r="K235" s="182">
        <v>11.83</v>
      </c>
      <c r="L235" s="180"/>
      <c r="M235" s="180"/>
      <c r="N235" s="180"/>
      <c r="O235" s="180"/>
      <c r="P235" s="180"/>
      <c r="Q235" s="180"/>
      <c r="R235" s="183"/>
      <c r="T235" s="184"/>
      <c r="U235" s="180"/>
      <c r="V235" s="180"/>
      <c r="W235" s="180"/>
      <c r="X235" s="180"/>
      <c r="Y235" s="180"/>
      <c r="Z235" s="180"/>
      <c r="AA235" s="185"/>
      <c r="AT235" s="186" t="s">
        <v>204</v>
      </c>
      <c r="AU235" s="186" t="s">
        <v>112</v>
      </c>
      <c r="AV235" s="11" t="s">
        <v>112</v>
      </c>
      <c r="AW235" s="11" t="s">
        <v>42</v>
      </c>
      <c r="AX235" s="11" t="s">
        <v>85</v>
      </c>
      <c r="AY235" s="186" t="s">
        <v>149</v>
      </c>
    </row>
    <row r="236" spans="2:65" s="11" customFormat="1" ht="22.5" customHeight="1" x14ac:dyDescent="0.3">
      <c r="B236" s="179"/>
      <c r="C236" s="180"/>
      <c r="D236" s="180"/>
      <c r="E236" s="181" t="s">
        <v>21</v>
      </c>
      <c r="F236" s="281" t="s">
        <v>1988</v>
      </c>
      <c r="G236" s="282"/>
      <c r="H236" s="282"/>
      <c r="I236" s="282"/>
      <c r="J236" s="180"/>
      <c r="K236" s="182">
        <v>3</v>
      </c>
      <c r="L236" s="180"/>
      <c r="M236" s="180"/>
      <c r="N236" s="180"/>
      <c r="O236" s="180"/>
      <c r="P236" s="180"/>
      <c r="Q236" s="180"/>
      <c r="R236" s="183"/>
      <c r="T236" s="184"/>
      <c r="U236" s="180"/>
      <c r="V236" s="180"/>
      <c r="W236" s="180"/>
      <c r="X236" s="180"/>
      <c r="Y236" s="180"/>
      <c r="Z236" s="180"/>
      <c r="AA236" s="185"/>
      <c r="AT236" s="186" t="s">
        <v>204</v>
      </c>
      <c r="AU236" s="186" t="s">
        <v>112</v>
      </c>
      <c r="AV236" s="11" t="s">
        <v>112</v>
      </c>
      <c r="AW236" s="11" t="s">
        <v>42</v>
      </c>
      <c r="AX236" s="11" t="s">
        <v>85</v>
      </c>
      <c r="AY236" s="186" t="s">
        <v>149</v>
      </c>
    </row>
    <row r="237" spans="2:65" s="12" customFormat="1" ht="22.5" customHeight="1" x14ac:dyDescent="0.3">
      <c r="B237" s="187"/>
      <c r="C237" s="188"/>
      <c r="D237" s="188"/>
      <c r="E237" s="189" t="s">
        <v>21</v>
      </c>
      <c r="F237" s="285" t="s">
        <v>211</v>
      </c>
      <c r="G237" s="286"/>
      <c r="H237" s="286"/>
      <c r="I237" s="286"/>
      <c r="J237" s="188"/>
      <c r="K237" s="190">
        <v>14.83</v>
      </c>
      <c r="L237" s="188"/>
      <c r="M237" s="188"/>
      <c r="N237" s="188"/>
      <c r="O237" s="188"/>
      <c r="P237" s="188"/>
      <c r="Q237" s="188"/>
      <c r="R237" s="191"/>
      <c r="T237" s="192"/>
      <c r="U237" s="188"/>
      <c r="V237" s="188"/>
      <c r="W237" s="188"/>
      <c r="X237" s="188"/>
      <c r="Y237" s="188"/>
      <c r="Z237" s="188"/>
      <c r="AA237" s="193"/>
      <c r="AT237" s="194" t="s">
        <v>204</v>
      </c>
      <c r="AU237" s="194" t="s">
        <v>112</v>
      </c>
      <c r="AV237" s="12" t="s">
        <v>197</v>
      </c>
      <c r="AW237" s="12" t="s">
        <v>42</v>
      </c>
      <c r="AX237" s="12" t="s">
        <v>23</v>
      </c>
      <c r="AY237" s="194" t="s">
        <v>149</v>
      </c>
    </row>
    <row r="238" spans="2:65" s="1" customFormat="1" ht="31.5" customHeight="1" x14ac:dyDescent="0.3">
      <c r="B238" s="33"/>
      <c r="C238" s="164" t="s">
        <v>400</v>
      </c>
      <c r="D238" s="164" t="s">
        <v>150</v>
      </c>
      <c r="E238" s="165" t="s">
        <v>541</v>
      </c>
      <c r="F238" s="253" t="s">
        <v>542</v>
      </c>
      <c r="G238" s="254"/>
      <c r="H238" s="254"/>
      <c r="I238" s="254"/>
      <c r="J238" s="166" t="s">
        <v>230</v>
      </c>
      <c r="K238" s="167">
        <v>0.22700000000000001</v>
      </c>
      <c r="L238" s="255">
        <v>0</v>
      </c>
      <c r="M238" s="254"/>
      <c r="N238" s="256">
        <f>ROUND(L238*K238,2)</f>
        <v>0</v>
      </c>
      <c r="O238" s="254"/>
      <c r="P238" s="254"/>
      <c r="Q238" s="254"/>
      <c r="R238" s="35"/>
      <c r="T238" s="168" t="s">
        <v>21</v>
      </c>
      <c r="U238" s="42" t="s">
        <v>50</v>
      </c>
      <c r="V238" s="34"/>
      <c r="W238" s="169">
        <f>V238*K238</f>
        <v>0</v>
      </c>
      <c r="X238" s="169">
        <v>1.0525599999999999</v>
      </c>
      <c r="Y238" s="169">
        <f>X238*K238</f>
        <v>0.23893112</v>
      </c>
      <c r="Z238" s="169">
        <v>0</v>
      </c>
      <c r="AA238" s="170">
        <f>Z238*K238</f>
        <v>0</v>
      </c>
      <c r="AR238" s="16" t="s">
        <v>197</v>
      </c>
      <c r="AT238" s="16" t="s">
        <v>150</v>
      </c>
      <c r="AU238" s="16" t="s">
        <v>112</v>
      </c>
      <c r="AY238" s="16" t="s">
        <v>149</v>
      </c>
      <c r="BE238" s="108">
        <f>IF(U238="základní",N238,0)</f>
        <v>0</v>
      </c>
      <c r="BF238" s="108">
        <f>IF(U238="snížená",N238,0)</f>
        <v>0</v>
      </c>
      <c r="BG238" s="108">
        <f>IF(U238="zákl. přenesená",N238,0)</f>
        <v>0</v>
      </c>
      <c r="BH238" s="108">
        <f>IF(U238="sníž. přenesená",N238,0)</f>
        <v>0</v>
      </c>
      <c r="BI238" s="108">
        <f>IF(U238="nulová",N238,0)</f>
        <v>0</v>
      </c>
      <c r="BJ238" s="16" t="s">
        <v>23</v>
      </c>
      <c r="BK238" s="108">
        <f>ROUND(L238*K238,2)</f>
        <v>0</v>
      </c>
      <c r="BL238" s="16" t="s">
        <v>197</v>
      </c>
      <c r="BM238" s="16" t="s">
        <v>1990</v>
      </c>
    </row>
    <row r="239" spans="2:65" s="11" customFormat="1" ht="22.5" customHeight="1" x14ac:dyDescent="0.3">
      <c r="B239" s="179"/>
      <c r="C239" s="180"/>
      <c r="D239" s="180"/>
      <c r="E239" s="181" t="s">
        <v>21</v>
      </c>
      <c r="F239" s="292" t="s">
        <v>1991</v>
      </c>
      <c r="G239" s="282"/>
      <c r="H239" s="282"/>
      <c r="I239" s="282"/>
      <c r="J239" s="180"/>
      <c r="K239" s="182">
        <v>0.20200000000000001</v>
      </c>
      <c r="L239" s="180"/>
      <c r="M239" s="180"/>
      <c r="N239" s="180"/>
      <c r="O239" s="180"/>
      <c r="P239" s="180"/>
      <c r="Q239" s="180"/>
      <c r="R239" s="183"/>
      <c r="T239" s="184"/>
      <c r="U239" s="180"/>
      <c r="V239" s="180"/>
      <c r="W239" s="180"/>
      <c r="X239" s="180"/>
      <c r="Y239" s="180"/>
      <c r="Z239" s="180"/>
      <c r="AA239" s="185"/>
      <c r="AT239" s="186" t="s">
        <v>204</v>
      </c>
      <c r="AU239" s="186" t="s">
        <v>112</v>
      </c>
      <c r="AV239" s="11" t="s">
        <v>112</v>
      </c>
      <c r="AW239" s="11" t="s">
        <v>42</v>
      </c>
      <c r="AX239" s="11" t="s">
        <v>85</v>
      </c>
      <c r="AY239" s="186" t="s">
        <v>149</v>
      </c>
    </row>
    <row r="240" spans="2:65" s="11" customFormat="1" ht="22.5" customHeight="1" x14ac:dyDescent="0.3">
      <c r="B240" s="179"/>
      <c r="C240" s="180"/>
      <c r="D240" s="180"/>
      <c r="E240" s="181" t="s">
        <v>21</v>
      </c>
      <c r="F240" s="281" t="s">
        <v>1992</v>
      </c>
      <c r="G240" s="282"/>
      <c r="H240" s="282"/>
      <c r="I240" s="282"/>
      <c r="J240" s="180"/>
      <c r="K240" s="182">
        <v>2.5000000000000001E-2</v>
      </c>
      <c r="L240" s="180"/>
      <c r="M240" s="180"/>
      <c r="N240" s="180"/>
      <c r="O240" s="180"/>
      <c r="P240" s="180"/>
      <c r="Q240" s="180"/>
      <c r="R240" s="183"/>
      <c r="T240" s="184"/>
      <c r="U240" s="180"/>
      <c r="V240" s="180"/>
      <c r="W240" s="180"/>
      <c r="X240" s="180"/>
      <c r="Y240" s="180"/>
      <c r="Z240" s="180"/>
      <c r="AA240" s="185"/>
      <c r="AT240" s="186" t="s">
        <v>204</v>
      </c>
      <c r="AU240" s="186" t="s">
        <v>112</v>
      </c>
      <c r="AV240" s="11" t="s">
        <v>112</v>
      </c>
      <c r="AW240" s="11" t="s">
        <v>42</v>
      </c>
      <c r="AX240" s="11" t="s">
        <v>85</v>
      </c>
      <c r="AY240" s="186" t="s">
        <v>149</v>
      </c>
    </row>
    <row r="241" spans="2:65" s="12" customFormat="1" ht="22.5" customHeight="1" x14ac:dyDescent="0.3">
      <c r="B241" s="187"/>
      <c r="C241" s="188"/>
      <c r="D241" s="188"/>
      <c r="E241" s="189" t="s">
        <v>21</v>
      </c>
      <c r="F241" s="285" t="s">
        <v>211</v>
      </c>
      <c r="G241" s="286"/>
      <c r="H241" s="286"/>
      <c r="I241" s="286"/>
      <c r="J241" s="188"/>
      <c r="K241" s="190">
        <v>0.22700000000000001</v>
      </c>
      <c r="L241" s="188"/>
      <c r="M241" s="188"/>
      <c r="N241" s="188"/>
      <c r="O241" s="188"/>
      <c r="P241" s="188"/>
      <c r="Q241" s="188"/>
      <c r="R241" s="191"/>
      <c r="T241" s="192"/>
      <c r="U241" s="188"/>
      <c r="V241" s="188"/>
      <c r="W241" s="188"/>
      <c r="X241" s="188"/>
      <c r="Y241" s="188"/>
      <c r="Z241" s="188"/>
      <c r="AA241" s="193"/>
      <c r="AT241" s="194" t="s">
        <v>204</v>
      </c>
      <c r="AU241" s="194" t="s">
        <v>112</v>
      </c>
      <c r="AV241" s="12" t="s">
        <v>197</v>
      </c>
      <c r="AW241" s="12" t="s">
        <v>42</v>
      </c>
      <c r="AX241" s="12" t="s">
        <v>23</v>
      </c>
      <c r="AY241" s="194" t="s">
        <v>149</v>
      </c>
    </row>
    <row r="242" spans="2:65" s="9" customFormat="1" ht="29.85" customHeight="1" x14ac:dyDescent="0.35">
      <c r="B242" s="153"/>
      <c r="C242" s="154"/>
      <c r="D242" s="163" t="s">
        <v>171</v>
      </c>
      <c r="E242" s="163"/>
      <c r="F242" s="163"/>
      <c r="G242" s="163"/>
      <c r="H242" s="163"/>
      <c r="I242" s="163"/>
      <c r="J242" s="163"/>
      <c r="K242" s="163"/>
      <c r="L242" s="163"/>
      <c r="M242" s="163"/>
      <c r="N242" s="261">
        <f>BK242</f>
        <v>0</v>
      </c>
      <c r="O242" s="262"/>
      <c r="P242" s="262"/>
      <c r="Q242" s="262"/>
      <c r="R242" s="156"/>
      <c r="T242" s="157"/>
      <c r="U242" s="154"/>
      <c r="V242" s="154"/>
      <c r="W242" s="158">
        <f>SUM(W243:W306)</f>
        <v>0</v>
      </c>
      <c r="X242" s="154"/>
      <c r="Y242" s="158">
        <f>SUM(Y243:Y306)</f>
        <v>16.355450019999999</v>
      </c>
      <c r="Z242" s="154"/>
      <c r="AA242" s="159">
        <f>SUM(AA243:AA306)</f>
        <v>0</v>
      </c>
      <c r="AR242" s="160" t="s">
        <v>23</v>
      </c>
      <c r="AT242" s="161" t="s">
        <v>84</v>
      </c>
      <c r="AU242" s="161" t="s">
        <v>23</v>
      </c>
      <c r="AY242" s="160" t="s">
        <v>149</v>
      </c>
      <c r="BK242" s="162">
        <f>SUM(BK243:BK306)</f>
        <v>0</v>
      </c>
    </row>
    <row r="243" spans="2:65" s="1" customFormat="1" ht="31.5" customHeight="1" x14ac:dyDescent="0.3">
      <c r="B243" s="33"/>
      <c r="C243" s="164" t="s">
        <v>406</v>
      </c>
      <c r="D243" s="164" t="s">
        <v>150</v>
      </c>
      <c r="E243" s="165" t="s">
        <v>1993</v>
      </c>
      <c r="F243" s="253" t="s">
        <v>1994</v>
      </c>
      <c r="G243" s="254"/>
      <c r="H243" s="254"/>
      <c r="I243" s="254"/>
      <c r="J243" s="166" t="s">
        <v>274</v>
      </c>
      <c r="K243" s="167">
        <v>25.254000000000001</v>
      </c>
      <c r="L243" s="255">
        <v>0</v>
      </c>
      <c r="M243" s="254"/>
      <c r="N243" s="256">
        <f>ROUND(L243*K243,2)</f>
        <v>0</v>
      </c>
      <c r="O243" s="254"/>
      <c r="P243" s="254"/>
      <c r="Q243" s="254"/>
      <c r="R243" s="35"/>
      <c r="T243" s="168" t="s">
        <v>21</v>
      </c>
      <c r="U243" s="42" t="s">
        <v>50</v>
      </c>
      <c r="V243" s="34"/>
      <c r="W243" s="169">
        <f>V243*K243</f>
        <v>0</v>
      </c>
      <c r="X243" s="169">
        <v>2.5999999999999998E-4</v>
      </c>
      <c r="Y243" s="169">
        <f>X243*K243</f>
        <v>6.5660399999999996E-3</v>
      </c>
      <c r="Z243" s="169">
        <v>0</v>
      </c>
      <c r="AA243" s="170">
        <f>Z243*K243</f>
        <v>0</v>
      </c>
      <c r="AR243" s="16" t="s">
        <v>197</v>
      </c>
      <c r="AT243" s="16" t="s">
        <v>150</v>
      </c>
      <c r="AU243" s="16" t="s">
        <v>112</v>
      </c>
      <c r="AY243" s="16" t="s">
        <v>149</v>
      </c>
      <c r="BE243" s="108">
        <f>IF(U243="základní",N243,0)</f>
        <v>0</v>
      </c>
      <c r="BF243" s="108">
        <f>IF(U243="snížená",N243,0)</f>
        <v>0</v>
      </c>
      <c r="BG243" s="108">
        <f>IF(U243="zákl. přenesená",N243,0)</f>
        <v>0</v>
      </c>
      <c r="BH243" s="108">
        <f>IF(U243="sníž. přenesená",N243,0)</f>
        <v>0</v>
      </c>
      <c r="BI243" s="108">
        <f>IF(U243="nulová",N243,0)</f>
        <v>0</v>
      </c>
      <c r="BJ243" s="16" t="s">
        <v>23</v>
      </c>
      <c r="BK243" s="108">
        <f>ROUND(L243*K243,2)</f>
        <v>0</v>
      </c>
      <c r="BL243" s="16" t="s">
        <v>197</v>
      </c>
      <c r="BM243" s="16" t="s">
        <v>1995</v>
      </c>
    </row>
    <row r="244" spans="2:65" s="10" customFormat="1" ht="22.5" customHeight="1" x14ac:dyDescent="0.3">
      <c r="B244" s="171"/>
      <c r="C244" s="172"/>
      <c r="D244" s="172"/>
      <c r="E244" s="173" t="s">
        <v>21</v>
      </c>
      <c r="F244" s="287" t="s">
        <v>1996</v>
      </c>
      <c r="G244" s="284"/>
      <c r="H244" s="284"/>
      <c r="I244" s="284"/>
      <c r="J244" s="172"/>
      <c r="K244" s="174" t="s">
        <v>21</v>
      </c>
      <c r="L244" s="172"/>
      <c r="M244" s="172"/>
      <c r="N244" s="172"/>
      <c r="O244" s="172"/>
      <c r="P244" s="172"/>
      <c r="Q244" s="172"/>
      <c r="R244" s="175"/>
      <c r="T244" s="176"/>
      <c r="U244" s="172"/>
      <c r="V244" s="172"/>
      <c r="W244" s="172"/>
      <c r="X244" s="172"/>
      <c r="Y244" s="172"/>
      <c r="Z244" s="172"/>
      <c r="AA244" s="177"/>
      <c r="AT244" s="178" t="s">
        <v>204</v>
      </c>
      <c r="AU244" s="178" t="s">
        <v>112</v>
      </c>
      <c r="AV244" s="10" t="s">
        <v>23</v>
      </c>
      <c r="AW244" s="10" t="s">
        <v>42</v>
      </c>
      <c r="AX244" s="10" t="s">
        <v>85</v>
      </c>
      <c r="AY244" s="178" t="s">
        <v>149</v>
      </c>
    </row>
    <row r="245" spans="2:65" s="11" customFormat="1" ht="22.5" customHeight="1" x14ac:dyDescent="0.3">
      <c r="B245" s="179"/>
      <c r="C245" s="180"/>
      <c r="D245" s="180"/>
      <c r="E245" s="181" t="s">
        <v>21</v>
      </c>
      <c r="F245" s="281" t="s">
        <v>1997</v>
      </c>
      <c r="G245" s="282"/>
      <c r="H245" s="282"/>
      <c r="I245" s="282"/>
      <c r="J245" s="180"/>
      <c r="K245" s="182">
        <v>17.792000000000002</v>
      </c>
      <c r="L245" s="180"/>
      <c r="M245" s="180"/>
      <c r="N245" s="180"/>
      <c r="O245" s="180"/>
      <c r="P245" s="180"/>
      <c r="Q245" s="180"/>
      <c r="R245" s="183"/>
      <c r="T245" s="184"/>
      <c r="U245" s="180"/>
      <c r="V245" s="180"/>
      <c r="W245" s="180"/>
      <c r="X245" s="180"/>
      <c r="Y245" s="180"/>
      <c r="Z245" s="180"/>
      <c r="AA245" s="185"/>
      <c r="AT245" s="186" t="s">
        <v>204</v>
      </c>
      <c r="AU245" s="186" t="s">
        <v>112</v>
      </c>
      <c r="AV245" s="11" t="s">
        <v>112</v>
      </c>
      <c r="AW245" s="11" t="s">
        <v>42</v>
      </c>
      <c r="AX245" s="11" t="s">
        <v>85</v>
      </c>
      <c r="AY245" s="186" t="s">
        <v>149</v>
      </c>
    </row>
    <row r="246" spans="2:65" s="11" customFormat="1" ht="22.5" customHeight="1" x14ac:dyDescent="0.3">
      <c r="B246" s="179"/>
      <c r="C246" s="180"/>
      <c r="D246" s="180"/>
      <c r="E246" s="181" t="s">
        <v>21</v>
      </c>
      <c r="F246" s="281" t="s">
        <v>1998</v>
      </c>
      <c r="G246" s="282"/>
      <c r="H246" s="282"/>
      <c r="I246" s="282"/>
      <c r="J246" s="180"/>
      <c r="K246" s="182">
        <v>4.5620000000000003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204</v>
      </c>
      <c r="AU246" s="186" t="s">
        <v>112</v>
      </c>
      <c r="AV246" s="11" t="s">
        <v>112</v>
      </c>
      <c r="AW246" s="11" t="s">
        <v>42</v>
      </c>
      <c r="AX246" s="11" t="s">
        <v>85</v>
      </c>
      <c r="AY246" s="186" t="s">
        <v>149</v>
      </c>
    </row>
    <row r="247" spans="2:65" s="11" customFormat="1" ht="22.5" customHeight="1" x14ac:dyDescent="0.3">
      <c r="B247" s="179"/>
      <c r="C247" s="180"/>
      <c r="D247" s="180"/>
      <c r="E247" s="181" t="s">
        <v>21</v>
      </c>
      <c r="F247" s="281" t="s">
        <v>1999</v>
      </c>
      <c r="G247" s="282"/>
      <c r="H247" s="282"/>
      <c r="I247" s="282"/>
      <c r="J247" s="180"/>
      <c r="K247" s="182">
        <v>2.9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204</v>
      </c>
      <c r="AU247" s="186" t="s">
        <v>112</v>
      </c>
      <c r="AV247" s="11" t="s">
        <v>112</v>
      </c>
      <c r="AW247" s="11" t="s">
        <v>42</v>
      </c>
      <c r="AX247" s="11" t="s">
        <v>85</v>
      </c>
      <c r="AY247" s="186" t="s">
        <v>149</v>
      </c>
    </row>
    <row r="248" spans="2:65" s="12" customFormat="1" ht="22.5" customHeight="1" x14ac:dyDescent="0.3">
      <c r="B248" s="187"/>
      <c r="C248" s="188"/>
      <c r="D248" s="188"/>
      <c r="E248" s="189" t="s">
        <v>21</v>
      </c>
      <c r="F248" s="285" t="s">
        <v>211</v>
      </c>
      <c r="G248" s="286"/>
      <c r="H248" s="286"/>
      <c r="I248" s="286"/>
      <c r="J248" s="188"/>
      <c r="K248" s="190">
        <v>25.254000000000001</v>
      </c>
      <c r="L248" s="188"/>
      <c r="M248" s="188"/>
      <c r="N248" s="188"/>
      <c r="O248" s="188"/>
      <c r="P248" s="188"/>
      <c r="Q248" s="188"/>
      <c r="R248" s="191"/>
      <c r="T248" s="192"/>
      <c r="U248" s="188"/>
      <c r="V248" s="188"/>
      <c r="W248" s="188"/>
      <c r="X248" s="188"/>
      <c r="Y248" s="188"/>
      <c r="Z248" s="188"/>
      <c r="AA248" s="193"/>
      <c r="AT248" s="194" t="s">
        <v>204</v>
      </c>
      <c r="AU248" s="194" t="s">
        <v>112</v>
      </c>
      <c r="AV248" s="12" t="s">
        <v>197</v>
      </c>
      <c r="AW248" s="12" t="s">
        <v>42</v>
      </c>
      <c r="AX248" s="12" t="s">
        <v>23</v>
      </c>
      <c r="AY248" s="194" t="s">
        <v>149</v>
      </c>
    </row>
    <row r="249" spans="2:65" s="1" customFormat="1" ht="31.5" customHeight="1" x14ac:dyDescent="0.3">
      <c r="B249" s="33"/>
      <c r="C249" s="164" t="s">
        <v>410</v>
      </c>
      <c r="D249" s="164" t="s">
        <v>150</v>
      </c>
      <c r="E249" s="165" t="s">
        <v>713</v>
      </c>
      <c r="F249" s="253" t="s">
        <v>714</v>
      </c>
      <c r="G249" s="254"/>
      <c r="H249" s="254"/>
      <c r="I249" s="254"/>
      <c r="J249" s="166" t="s">
        <v>274</v>
      </c>
      <c r="K249" s="167">
        <v>25.254000000000001</v>
      </c>
      <c r="L249" s="255">
        <v>0</v>
      </c>
      <c r="M249" s="254"/>
      <c r="N249" s="256">
        <f>ROUND(L249*K249,2)</f>
        <v>0</v>
      </c>
      <c r="O249" s="254"/>
      <c r="P249" s="254"/>
      <c r="Q249" s="254"/>
      <c r="R249" s="35"/>
      <c r="T249" s="168" t="s">
        <v>21</v>
      </c>
      <c r="U249" s="42" t="s">
        <v>50</v>
      </c>
      <c r="V249" s="34"/>
      <c r="W249" s="169">
        <f>V249*K249</f>
        <v>0</v>
      </c>
      <c r="X249" s="169">
        <v>3.0000000000000001E-3</v>
      </c>
      <c r="Y249" s="169">
        <f>X249*K249</f>
        <v>7.576200000000001E-2</v>
      </c>
      <c r="Z249" s="169">
        <v>0</v>
      </c>
      <c r="AA249" s="170">
        <f>Z249*K249</f>
        <v>0</v>
      </c>
      <c r="AR249" s="16" t="s">
        <v>197</v>
      </c>
      <c r="AT249" s="16" t="s">
        <v>150</v>
      </c>
      <c r="AU249" s="16" t="s">
        <v>112</v>
      </c>
      <c r="AY249" s="16" t="s">
        <v>149</v>
      </c>
      <c r="BE249" s="108">
        <f>IF(U249="základní",N249,0)</f>
        <v>0</v>
      </c>
      <c r="BF249" s="108">
        <f>IF(U249="snížená",N249,0)</f>
        <v>0</v>
      </c>
      <c r="BG249" s="108">
        <f>IF(U249="zákl. přenesená",N249,0)</f>
        <v>0</v>
      </c>
      <c r="BH249" s="108">
        <f>IF(U249="sníž. přenesená",N249,0)</f>
        <v>0</v>
      </c>
      <c r="BI249" s="108">
        <f>IF(U249="nulová",N249,0)</f>
        <v>0</v>
      </c>
      <c r="BJ249" s="16" t="s">
        <v>23</v>
      </c>
      <c r="BK249" s="108">
        <f>ROUND(L249*K249,2)</f>
        <v>0</v>
      </c>
      <c r="BL249" s="16" t="s">
        <v>197</v>
      </c>
      <c r="BM249" s="16" t="s">
        <v>2000</v>
      </c>
    </row>
    <row r="250" spans="2:65" s="10" customFormat="1" ht="22.5" customHeight="1" x14ac:dyDescent="0.3">
      <c r="B250" s="171"/>
      <c r="C250" s="172"/>
      <c r="D250" s="172"/>
      <c r="E250" s="173" t="s">
        <v>21</v>
      </c>
      <c r="F250" s="287" t="s">
        <v>1996</v>
      </c>
      <c r="G250" s="284"/>
      <c r="H250" s="284"/>
      <c r="I250" s="284"/>
      <c r="J250" s="172"/>
      <c r="K250" s="174" t="s">
        <v>21</v>
      </c>
      <c r="L250" s="172"/>
      <c r="M250" s="172"/>
      <c r="N250" s="172"/>
      <c r="O250" s="172"/>
      <c r="P250" s="172"/>
      <c r="Q250" s="172"/>
      <c r="R250" s="175"/>
      <c r="T250" s="176"/>
      <c r="U250" s="172"/>
      <c r="V250" s="172"/>
      <c r="W250" s="172"/>
      <c r="X250" s="172"/>
      <c r="Y250" s="172"/>
      <c r="Z250" s="172"/>
      <c r="AA250" s="177"/>
      <c r="AT250" s="178" t="s">
        <v>204</v>
      </c>
      <c r="AU250" s="178" t="s">
        <v>112</v>
      </c>
      <c r="AV250" s="10" t="s">
        <v>23</v>
      </c>
      <c r="AW250" s="10" t="s">
        <v>42</v>
      </c>
      <c r="AX250" s="10" t="s">
        <v>85</v>
      </c>
      <c r="AY250" s="178" t="s">
        <v>149</v>
      </c>
    </row>
    <row r="251" spans="2:65" s="11" customFormat="1" ht="22.5" customHeight="1" x14ac:dyDescent="0.3">
      <c r="B251" s="179"/>
      <c r="C251" s="180"/>
      <c r="D251" s="180"/>
      <c r="E251" s="181" t="s">
        <v>21</v>
      </c>
      <c r="F251" s="281" t="s">
        <v>1997</v>
      </c>
      <c r="G251" s="282"/>
      <c r="H251" s="282"/>
      <c r="I251" s="282"/>
      <c r="J251" s="180"/>
      <c r="K251" s="182">
        <v>17.792000000000002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204</v>
      </c>
      <c r="AU251" s="186" t="s">
        <v>112</v>
      </c>
      <c r="AV251" s="11" t="s">
        <v>112</v>
      </c>
      <c r="AW251" s="11" t="s">
        <v>42</v>
      </c>
      <c r="AX251" s="11" t="s">
        <v>85</v>
      </c>
      <c r="AY251" s="186" t="s">
        <v>149</v>
      </c>
    </row>
    <row r="252" spans="2:65" s="11" customFormat="1" ht="22.5" customHeight="1" x14ac:dyDescent="0.3">
      <c r="B252" s="179"/>
      <c r="C252" s="180"/>
      <c r="D252" s="180"/>
      <c r="E252" s="181" t="s">
        <v>21</v>
      </c>
      <c r="F252" s="281" t="s">
        <v>1998</v>
      </c>
      <c r="G252" s="282"/>
      <c r="H252" s="282"/>
      <c r="I252" s="282"/>
      <c r="J252" s="180"/>
      <c r="K252" s="182">
        <v>4.5620000000000003</v>
      </c>
      <c r="L252" s="180"/>
      <c r="M252" s="180"/>
      <c r="N252" s="180"/>
      <c r="O252" s="180"/>
      <c r="P252" s="180"/>
      <c r="Q252" s="180"/>
      <c r="R252" s="183"/>
      <c r="T252" s="184"/>
      <c r="U252" s="180"/>
      <c r="V252" s="180"/>
      <c r="W252" s="180"/>
      <c r="X252" s="180"/>
      <c r="Y252" s="180"/>
      <c r="Z252" s="180"/>
      <c r="AA252" s="185"/>
      <c r="AT252" s="186" t="s">
        <v>204</v>
      </c>
      <c r="AU252" s="186" t="s">
        <v>112</v>
      </c>
      <c r="AV252" s="11" t="s">
        <v>112</v>
      </c>
      <c r="AW252" s="11" t="s">
        <v>42</v>
      </c>
      <c r="AX252" s="11" t="s">
        <v>85</v>
      </c>
      <c r="AY252" s="186" t="s">
        <v>149</v>
      </c>
    </row>
    <row r="253" spans="2:65" s="11" customFormat="1" ht="22.5" customHeight="1" x14ac:dyDescent="0.3">
      <c r="B253" s="179"/>
      <c r="C253" s="180"/>
      <c r="D253" s="180"/>
      <c r="E253" s="181" t="s">
        <v>21</v>
      </c>
      <c r="F253" s="281" t="s">
        <v>1999</v>
      </c>
      <c r="G253" s="282"/>
      <c r="H253" s="282"/>
      <c r="I253" s="282"/>
      <c r="J253" s="180"/>
      <c r="K253" s="182">
        <v>2.9</v>
      </c>
      <c r="L253" s="180"/>
      <c r="M253" s="180"/>
      <c r="N253" s="180"/>
      <c r="O253" s="180"/>
      <c r="P253" s="180"/>
      <c r="Q253" s="180"/>
      <c r="R253" s="183"/>
      <c r="T253" s="184"/>
      <c r="U253" s="180"/>
      <c r="V253" s="180"/>
      <c r="W253" s="180"/>
      <c r="X253" s="180"/>
      <c r="Y253" s="180"/>
      <c r="Z253" s="180"/>
      <c r="AA253" s="185"/>
      <c r="AT253" s="186" t="s">
        <v>204</v>
      </c>
      <c r="AU253" s="186" t="s">
        <v>112</v>
      </c>
      <c r="AV253" s="11" t="s">
        <v>112</v>
      </c>
      <c r="AW253" s="11" t="s">
        <v>42</v>
      </c>
      <c r="AX253" s="11" t="s">
        <v>85</v>
      </c>
      <c r="AY253" s="186" t="s">
        <v>149</v>
      </c>
    </row>
    <row r="254" spans="2:65" s="12" customFormat="1" ht="22.5" customHeight="1" x14ac:dyDescent="0.3">
      <c r="B254" s="187"/>
      <c r="C254" s="188"/>
      <c r="D254" s="188"/>
      <c r="E254" s="189" t="s">
        <v>21</v>
      </c>
      <c r="F254" s="285" t="s">
        <v>211</v>
      </c>
      <c r="G254" s="286"/>
      <c r="H254" s="286"/>
      <c r="I254" s="286"/>
      <c r="J254" s="188"/>
      <c r="K254" s="190">
        <v>25.254000000000001</v>
      </c>
      <c r="L254" s="188"/>
      <c r="M254" s="188"/>
      <c r="N254" s="188"/>
      <c r="O254" s="188"/>
      <c r="P254" s="188"/>
      <c r="Q254" s="188"/>
      <c r="R254" s="191"/>
      <c r="T254" s="192"/>
      <c r="U254" s="188"/>
      <c r="V254" s="188"/>
      <c r="W254" s="188"/>
      <c r="X254" s="188"/>
      <c r="Y254" s="188"/>
      <c r="Z254" s="188"/>
      <c r="AA254" s="193"/>
      <c r="AT254" s="194" t="s">
        <v>204</v>
      </c>
      <c r="AU254" s="194" t="s">
        <v>112</v>
      </c>
      <c r="AV254" s="12" t="s">
        <v>197</v>
      </c>
      <c r="AW254" s="12" t="s">
        <v>42</v>
      </c>
      <c r="AX254" s="12" t="s">
        <v>23</v>
      </c>
      <c r="AY254" s="194" t="s">
        <v>149</v>
      </c>
    </row>
    <row r="255" spans="2:65" s="1" customFormat="1" ht="31.5" customHeight="1" x14ac:dyDescent="0.3">
      <c r="B255" s="33"/>
      <c r="C255" s="164" t="s">
        <v>414</v>
      </c>
      <c r="D255" s="164" t="s">
        <v>150</v>
      </c>
      <c r="E255" s="165" t="s">
        <v>724</v>
      </c>
      <c r="F255" s="253" t="s">
        <v>725</v>
      </c>
      <c r="G255" s="254"/>
      <c r="H255" s="254"/>
      <c r="I255" s="254"/>
      <c r="J255" s="166" t="s">
        <v>274</v>
      </c>
      <c r="K255" s="167">
        <v>139.63499999999999</v>
      </c>
      <c r="L255" s="255">
        <v>0</v>
      </c>
      <c r="M255" s="254"/>
      <c r="N255" s="256">
        <f>ROUND(L255*K255,2)</f>
        <v>0</v>
      </c>
      <c r="O255" s="254"/>
      <c r="P255" s="254"/>
      <c r="Q255" s="254"/>
      <c r="R255" s="35"/>
      <c r="T255" s="168" t="s">
        <v>21</v>
      </c>
      <c r="U255" s="42" t="s">
        <v>50</v>
      </c>
      <c r="V255" s="34"/>
      <c r="W255" s="169">
        <f>V255*K255</f>
        <v>0</v>
      </c>
      <c r="X255" s="169">
        <v>1.8380000000000001E-2</v>
      </c>
      <c r="Y255" s="169">
        <f>X255*K255</f>
        <v>2.5664913</v>
      </c>
      <c r="Z255" s="169">
        <v>0</v>
      </c>
      <c r="AA255" s="170">
        <f>Z255*K255</f>
        <v>0</v>
      </c>
      <c r="AR255" s="16" t="s">
        <v>197</v>
      </c>
      <c r="AT255" s="16" t="s">
        <v>150</v>
      </c>
      <c r="AU255" s="16" t="s">
        <v>112</v>
      </c>
      <c r="AY255" s="16" t="s">
        <v>149</v>
      </c>
      <c r="BE255" s="108">
        <f>IF(U255="základní",N255,0)</f>
        <v>0</v>
      </c>
      <c r="BF255" s="108">
        <f>IF(U255="snížená",N255,0)</f>
        <v>0</v>
      </c>
      <c r="BG255" s="108">
        <f>IF(U255="zákl. přenesená",N255,0)</f>
        <v>0</v>
      </c>
      <c r="BH255" s="108">
        <f>IF(U255="sníž. přenesená",N255,0)</f>
        <v>0</v>
      </c>
      <c r="BI255" s="108">
        <f>IF(U255="nulová",N255,0)</f>
        <v>0</v>
      </c>
      <c r="BJ255" s="16" t="s">
        <v>23</v>
      </c>
      <c r="BK255" s="108">
        <f>ROUND(L255*K255,2)</f>
        <v>0</v>
      </c>
      <c r="BL255" s="16" t="s">
        <v>197</v>
      </c>
      <c r="BM255" s="16" t="s">
        <v>2001</v>
      </c>
    </row>
    <row r="256" spans="2:65" s="10" customFormat="1" ht="22.5" customHeight="1" x14ac:dyDescent="0.3">
      <c r="B256" s="171"/>
      <c r="C256" s="172"/>
      <c r="D256" s="172"/>
      <c r="E256" s="173" t="s">
        <v>21</v>
      </c>
      <c r="F256" s="287" t="s">
        <v>732</v>
      </c>
      <c r="G256" s="284"/>
      <c r="H256" s="284"/>
      <c r="I256" s="284"/>
      <c r="J256" s="172"/>
      <c r="K256" s="174" t="s">
        <v>21</v>
      </c>
      <c r="L256" s="172"/>
      <c r="M256" s="172"/>
      <c r="N256" s="172"/>
      <c r="O256" s="172"/>
      <c r="P256" s="172"/>
      <c r="Q256" s="172"/>
      <c r="R256" s="175"/>
      <c r="T256" s="176"/>
      <c r="U256" s="172"/>
      <c r="V256" s="172"/>
      <c r="W256" s="172"/>
      <c r="X256" s="172"/>
      <c r="Y256" s="172"/>
      <c r="Z256" s="172"/>
      <c r="AA256" s="177"/>
      <c r="AT256" s="178" t="s">
        <v>204</v>
      </c>
      <c r="AU256" s="178" t="s">
        <v>112</v>
      </c>
      <c r="AV256" s="10" t="s">
        <v>23</v>
      </c>
      <c r="AW256" s="10" t="s">
        <v>42</v>
      </c>
      <c r="AX256" s="10" t="s">
        <v>85</v>
      </c>
      <c r="AY256" s="178" t="s">
        <v>149</v>
      </c>
    </row>
    <row r="257" spans="2:65" s="11" customFormat="1" ht="22.5" customHeight="1" x14ac:dyDescent="0.3">
      <c r="B257" s="179"/>
      <c r="C257" s="180"/>
      <c r="D257" s="180"/>
      <c r="E257" s="181" t="s">
        <v>21</v>
      </c>
      <c r="F257" s="281" t="s">
        <v>2002</v>
      </c>
      <c r="G257" s="282"/>
      <c r="H257" s="282"/>
      <c r="I257" s="282"/>
      <c r="J257" s="180"/>
      <c r="K257" s="182">
        <v>93.024000000000001</v>
      </c>
      <c r="L257" s="180"/>
      <c r="M257" s="180"/>
      <c r="N257" s="180"/>
      <c r="O257" s="180"/>
      <c r="P257" s="180"/>
      <c r="Q257" s="180"/>
      <c r="R257" s="183"/>
      <c r="T257" s="184"/>
      <c r="U257" s="180"/>
      <c r="V257" s="180"/>
      <c r="W257" s="180"/>
      <c r="X257" s="180"/>
      <c r="Y257" s="180"/>
      <c r="Z257" s="180"/>
      <c r="AA257" s="185"/>
      <c r="AT257" s="186" t="s">
        <v>204</v>
      </c>
      <c r="AU257" s="186" t="s">
        <v>112</v>
      </c>
      <c r="AV257" s="11" t="s">
        <v>112</v>
      </c>
      <c r="AW257" s="11" t="s">
        <v>42</v>
      </c>
      <c r="AX257" s="11" t="s">
        <v>85</v>
      </c>
      <c r="AY257" s="186" t="s">
        <v>149</v>
      </c>
    </row>
    <row r="258" spans="2:65" s="11" customFormat="1" ht="22.5" customHeight="1" x14ac:dyDescent="0.3">
      <c r="B258" s="179"/>
      <c r="C258" s="180"/>
      <c r="D258" s="180"/>
      <c r="E258" s="181" t="s">
        <v>21</v>
      </c>
      <c r="F258" s="281" t="s">
        <v>2003</v>
      </c>
      <c r="G258" s="282"/>
      <c r="H258" s="282"/>
      <c r="I258" s="282"/>
      <c r="J258" s="180"/>
      <c r="K258" s="182">
        <v>2.3260000000000001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204</v>
      </c>
      <c r="AU258" s="186" t="s">
        <v>112</v>
      </c>
      <c r="AV258" s="11" t="s">
        <v>112</v>
      </c>
      <c r="AW258" s="11" t="s">
        <v>42</v>
      </c>
      <c r="AX258" s="11" t="s">
        <v>85</v>
      </c>
      <c r="AY258" s="186" t="s">
        <v>149</v>
      </c>
    </row>
    <row r="259" spans="2:65" s="11" customFormat="1" ht="22.5" customHeight="1" x14ac:dyDescent="0.3">
      <c r="B259" s="179"/>
      <c r="C259" s="180"/>
      <c r="D259" s="180"/>
      <c r="E259" s="181" t="s">
        <v>21</v>
      </c>
      <c r="F259" s="281" t="s">
        <v>2004</v>
      </c>
      <c r="G259" s="282"/>
      <c r="H259" s="282"/>
      <c r="I259" s="282"/>
      <c r="J259" s="180"/>
      <c r="K259" s="182">
        <v>-11.135999999999999</v>
      </c>
      <c r="L259" s="180"/>
      <c r="M259" s="180"/>
      <c r="N259" s="180"/>
      <c r="O259" s="180"/>
      <c r="P259" s="180"/>
      <c r="Q259" s="180"/>
      <c r="R259" s="183"/>
      <c r="T259" s="184"/>
      <c r="U259" s="180"/>
      <c r="V259" s="180"/>
      <c r="W259" s="180"/>
      <c r="X259" s="180"/>
      <c r="Y259" s="180"/>
      <c r="Z259" s="180"/>
      <c r="AA259" s="185"/>
      <c r="AT259" s="186" t="s">
        <v>204</v>
      </c>
      <c r="AU259" s="186" t="s">
        <v>112</v>
      </c>
      <c r="AV259" s="11" t="s">
        <v>112</v>
      </c>
      <c r="AW259" s="11" t="s">
        <v>42</v>
      </c>
      <c r="AX259" s="11" t="s">
        <v>85</v>
      </c>
      <c r="AY259" s="186" t="s">
        <v>149</v>
      </c>
    </row>
    <row r="260" spans="2:65" s="11" customFormat="1" ht="22.5" customHeight="1" x14ac:dyDescent="0.3">
      <c r="B260" s="179"/>
      <c r="C260" s="180"/>
      <c r="D260" s="180"/>
      <c r="E260" s="181" t="s">
        <v>21</v>
      </c>
      <c r="F260" s="281" t="s">
        <v>2005</v>
      </c>
      <c r="G260" s="282"/>
      <c r="H260" s="282"/>
      <c r="I260" s="282"/>
      <c r="J260" s="180"/>
      <c r="K260" s="182">
        <v>3.52</v>
      </c>
      <c r="L260" s="180"/>
      <c r="M260" s="180"/>
      <c r="N260" s="180"/>
      <c r="O260" s="180"/>
      <c r="P260" s="180"/>
      <c r="Q260" s="180"/>
      <c r="R260" s="183"/>
      <c r="T260" s="184"/>
      <c r="U260" s="180"/>
      <c r="V260" s="180"/>
      <c r="W260" s="180"/>
      <c r="X260" s="180"/>
      <c r="Y260" s="180"/>
      <c r="Z260" s="180"/>
      <c r="AA260" s="185"/>
      <c r="AT260" s="186" t="s">
        <v>204</v>
      </c>
      <c r="AU260" s="186" t="s">
        <v>112</v>
      </c>
      <c r="AV260" s="11" t="s">
        <v>112</v>
      </c>
      <c r="AW260" s="11" t="s">
        <v>42</v>
      </c>
      <c r="AX260" s="11" t="s">
        <v>85</v>
      </c>
      <c r="AY260" s="186" t="s">
        <v>149</v>
      </c>
    </row>
    <row r="261" spans="2:65" s="10" customFormat="1" ht="22.5" customHeight="1" x14ac:dyDescent="0.3">
      <c r="B261" s="171"/>
      <c r="C261" s="172"/>
      <c r="D261" s="172"/>
      <c r="E261" s="173" t="s">
        <v>21</v>
      </c>
      <c r="F261" s="283" t="s">
        <v>660</v>
      </c>
      <c r="G261" s="284"/>
      <c r="H261" s="284"/>
      <c r="I261" s="284"/>
      <c r="J261" s="172"/>
      <c r="K261" s="174" t="s">
        <v>21</v>
      </c>
      <c r="L261" s="172"/>
      <c r="M261" s="172"/>
      <c r="N261" s="172"/>
      <c r="O261" s="172"/>
      <c r="P261" s="172"/>
      <c r="Q261" s="172"/>
      <c r="R261" s="175"/>
      <c r="T261" s="176"/>
      <c r="U261" s="172"/>
      <c r="V261" s="172"/>
      <c r="W261" s="172"/>
      <c r="X261" s="172"/>
      <c r="Y261" s="172"/>
      <c r="Z261" s="172"/>
      <c r="AA261" s="177"/>
      <c r="AT261" s="178" t="s">
        <v>204</v>
      </c>
      <c r="AU261" s="178" t="s">
        <v>112</v>
      </c>
      <c r="AV261" s="10" t="s">
        <v>23</v>
      </c>
      <c r="AW261" s="10" t="s">
        <v>42</v>
      </c>
      <c r="AX261" s="10" t="s">
        <v>85</v>
      </c>
      <c r="AY261" s="178" t="s">
        <v>149</v>
      </c>
    </row>
    <row r="262" spans="2:65" s="11" customFormat="1" ht="22.5" customHeight="1" x14ac:dyDescent="0.3">
      <c r="B262" s="179"/>
      <c r="C262" s="180"/>
      <c r="D262" s="180"/>
      <c r="E262" s="181" t="s">
        <v>21</v>
      </c>
      <c r="F262" s="281" t="s">
        <v>2006</v>
      </c>
      <c r="G262" s="282"/>
      <c r="H262" s="282"/>
      <c r="I262" s="282"/>
      <c r="J262" s="180"/>
      <c r="K262" s="182">
        <v>55.591000000000001</v>
      </c>
      <c r="L262" s="180"/>
      <c r="M262" s="180"/>
      <c r="N262" s="180"/>
      <c r="O262" s="180"/>
      <c r="P262" s="180"/>
      <c r="Q262" s="180"/>
      <c r="R262" s="183"/>
      <c r="T262" s="184"/>
      <c r="U262" s="180"/>
      <c r="V262" s="180"/>
      <c r="W262" s="180"/>
      <c r="X262" s="180"/>
      <c r="Y262" s="180"/>
      <c r="Z262" s="180"/>
      <c r="AA262" s="185"/>
      <c r="AT262" s="186" t="s">
        <v>204</v>
      </c>
      <c r="AU262" s="186" t="s">
        <v>112</v>
      </c>
      <c r="AV262" s="11" t="s">
        <v>112</v>
      </c>
      <c r="AW262" s="11" t="s">
        <v>42</v>
      </c>
      <c r="AX262" s="11" t="s">
        <v>85</v>
      </c>
      <c r="AY262" s="186" t="s">
        <v>149</v>
      </c>
    </row>
    <row r="263" spans="2:65" s="11" customFormat="1" ht="22.5" customHeight="1" x14ac:dyDescent="0.3">
      <c r="B263" s="179"/>
      <c r="C263" s="180"/>
      <c r="D263" s="180"/>
      <c r="E263" s="181" t="s">
        <v>21</v>
      </c>
      <c r="F263" s="281" t="s">
        <v>2007</v>
      </c>
      <c r="G263" s="282"/>
      <c r="H263" s="282"/>
      <c r="I263" s="282"/>
      <c r="J263" s="180"/>
      <c r="K263" s="182">
        <v>-8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204</v>
      </c>
      <c r="AU263" s="186" t="s">
        <v>112</v>
      </c>
      <c r="AV263" s="11" t="s">
        <v>112</v>
      </c>
      <c r="AW263" s="11" t="s">
        <v>42</v>
      </c>
      <c r="AX263" s="11" t="s">
        <v>85</v>
      </c>
      <c r="AY263" s="186" t="s">
        <v>149</v>
      </c>
    </row>
    <row r="264" spans="2:65" s="11" customFormat="1" ht="22.5" customHeight="1" x14ac:dyDescent="0.3">
      <c r="B264" s="179"/>
      <c r="C264" s="180"/>
      <c r="D264" s="180"/>
      <c r="E264" s="181" t="s">
        <v>21</v>
      </c>
      <c r="F264" s="281" t="s">
        <v>2008</v>
      </c>
      <c r="G264" s="282"/>
      <c r="H264" s="282"/>
      <c r="I264" s="282"/>
      <c r="J264" s="180"/>
      <c r="K264" s="182">
        <v>2.5499999999999998</v>
      </c>
      <c r="L264" s="180"/>
      <c r="M264" s="180"/>
      <c r="N264" s="180"/>
      <c r="O264" s="180"/>
      <c r="P264" s="180"/>
      <c r="Q264" s="180"/>
      <c r="R264" s="183"/>
      <c r="T264" s="184"/>
      <c r="U264" s="180"/>
      <c r="V264" s="180"/>
      <c r="W264" s="180"/>
      <c r="X264" s="180"/>
      <c r="Y264" s="180"/>
      <c r="Z264" s="180"/>
      <c r="AA264" s="185"/>
      <c r="AT264" s="186" t="s">
        <v>204</v>
      </c>
      <c r="AU264" s="186" t="s">
        <v>112</v>
      </c>
      <c r="AV264" s="11" t="s">
        <v>112</v>
      </c>
      <c r="AW264" s="11" t="s">
        <v>42</v>
      </c>
      <c r="AX264" s="11" t="s">
        <v>85</v>
      </c>
      <c r="AY264" s="186" t="s">
        <v>149</v>
      </c>
    </row>
    <row r="265" spans="2:65" s="11" customFormat="1" ht="22.5" customHeight="1" x14ac:dyDescent="0.3">
      <c r="B265" s="179"/>
      <c r="C265" s="180"/>
      <c r="D265" s="180"/>
      <c r="E265" s="181" t="s">
        <v>21</v>
      </c>
      <c r="F265" s="281" t="s">
        <v>2009</v>
      </c>
      <c r="G265" s="282"/>
      <c r="H265" s="282"/>
      <c r="I265" s="282"/>
      <c r="J265" s="180"/>
      <c r="K265" s="182">
        <v>1.76</v>
      </c>
      <c r="L265" s="180"/>
      <c r="M265" s="180"/>
      <c r="N265" s="180"/>
      <c r="O265" s="180"/>
      <c r="P265" s="180"/>
      <c r="Q265" s="180"/>
      <c r="R265" s="183"/>
      <c r="T265" s="184"/>
      <c r="U265" s="180"/>
      <c r="V265" s="180"/>
      <c r="W265" s="180"/>
      <c r="X265" s="180"/>
      <c r="Y265" s="180"/>
      <c r="Z265" s="180"/>
      <c r="AA265" s="185"/>
      <c r="AT265" s="186" t="s">
        <v>204</v>
      </c>
      <c r="AU265" s="186" t="s">
        <v>112</v>
      </c>
      <c r="AV265" s="11" t="s">
        <v>112</v>
      </c>
      <c r="AW265" s="11" t="s">
        <v>42</v>
      </c>
      <c r="AX265" s="11" t="s">
        <v>85</v>
      </c>
      <c r="AY265" s="186" t="s">
        <v>149</v>
      </c>
    </row>
    <row r="266" spans="2:65" s="12" customFormat="1" ht="22.5" customHeight="1" x14ac:dyDescent="0.3">
      <c r="B266" s="187"/>
      <c r="C266" s="188"/>
      <c r="D266" s="188"/>
      <c r="E266" s="189" t="s">
        <v>21</v>
      </c>
      <c r="F266" s="285" t="s">
        <v>211</v>
      </c>
      <c r="G266" s="286"/>
      <c r="H266" s="286"/>
      <c r="I266" s="286"/>
      <c r="J266" s="188"/>
      <c r="K266" s="190">
        <v>139.63499999999999</v>
      </c>
      <c r="L266" s="188"/>
      <c r="M266" s="188"/>
      <c r="N266" s="188"/>
      <c r="O266" s="188"/>
      <c r="P266" s="188"/>
      <c r="Q266" s="188"/>
      <c r="R266" s="191"/>
      <c r="T266" s="192"/>
      <c r="U266" s="188"/>
      <c r="V266" s="188"/>
      <c r="W266" s="188"/>
      <c r="X266" s="188"/>
      <c r="Y266" s="188"/>
      <c r="Z266" s="188"/>
      <c r="AA266" s="193"/>
      <c r="AT266" s="194" t="s">
        <v>204</v>
      </c>
      <c r="AU266" s="194" t="s">
        <v>112</v>
      </c>
      <c r="AV266" s="12" t="s">
        <v>197</v>
      </c>
      <c r="AW266" s="12" t="s">
        <v>42</v>
      </c>
      <c r="AX266" s="12" t="s">
        <v>23</v>
      </c>
      <c r="AY266" s="194" t="s">
        <v>149</v>
      </c>
    </row>
    <row r="267" spans="2:65" s="1" customFormat="1" ht="31.5" customHeight="1" x14ac:dyDescent="0.3">
      <c r="B267" s="33"/>
      <c r="C267" s="164" t="s">
        <v>435</v>
      </c>
      <c r="D267" s="164" t="s">
        <v>150</v>
      </c>
      <c r="E267" s="165" t="s">
        <v>781</v>
      </c>
      <c r="F267" s="253" t="s">
        <v>782</v>
      </c>
      <c r="G267" s="254"/>
      <c r="H267" s="254"/>
      <c r="I267" s="254"/>
      <c r="J267" s="166" t="s">
        <v>274</v>
      </c>
      <c r="K267" s="167">
        <v>5</v>
      </c>
      <c r="L267" s="255">
        <v>0</v>
      </c>
      <c r="M267" s="254"/>
      <c r="N267" s="256">
        <f>ROUND(L267*K267,2)</f>
        <v>0</v>
      </c>
      <c r="O267" s="254"/>
      <c r="P267" s="254"/>
      <c r="Q267" s="254"/>
      <c r="R267" s="35"/>
      <c r="T267" s="168" t="s">
        <v>21</v>
      </c>
      <c r="U267" s="42" t="s">
        <v>50</v>
      </c>
      <c r="V267" s="34"/>
      <c r="W267" s="169">
        <f>V267*K267</f>
        <v>0</v>
      </c>
      <c r="X267" s="169">
        <v>3.8899999999999997E-2</v>
      </c>
      <c r="Y267" s="169">
        <f>X267*K267</f>
        <v>0.19449999999999998</v>
      </c>
      <c r="Z267" s="169">
        <v>0</v>
      </c>
      <c r="AA267" s="170">
        <f>Z267*K267</f>
        <v>0</v>
      </c>
      <c r="AR267" s="16" t="s">
        <v>197</v>
      </c>
      <c r="AT267" s="16" t="s">
        <v>150</v>
      </c>
      <c r="AU267" s="16" t="s">
        <v>112</v>
      </c>
      <c r="AY267" s="16" t="s">
        <v>149</v>
      </c>
      <c r="BE267" s="108">
        <f>IF(U267="základní",N267,0)</f>
        <v>0</v>
      </c>
      <c r="BF267" s="108">
        <f>IF(U267="snížená",N267,0)</f>
        <v>0</v>
      </c>
      <c r="BG267" s="108">
        <f>IF(U267="zákl. přenesená",N267,0)</f>
        <v>0</v>
      </c>
      <c r="BH267" s="108">
        <f>IF(U267="sníž. přenesená",N267,0)</f>
        <v>0</v>
      </c>
      <c r="BI267" s="108">
        <f>IF(U267="nulová",N267,0)</f>
        <v>0</v>
      </c>
      <c r="BJ267" s="16" t="s">
        <v>23</v>
      </c>
      <c r="BK267" s="108">
        <f>ROUND(L267*K267,2)</f>
        <v>0</v>
      </c>
      <c r="BL267" s="16" t="s">
        <v>197</v>
      </c>
      <c r="BM267" s="16" t="s">
        <v>2010</v>
      </c>
    </row>
    <row r="268" spans="2:65" s="11" customFormat="1" ht="22.5" customHeight="1" x14ac:dyDescent="0.3">
      <c r="B268" s="179"/>
      <c r="C268" s="180"/>
      <c r="D268" s="180"/>
      <c r="E268" s="181" t="s">
        <v>21</v>
      </c>
      <c r="F268" s="292" t="s">
        <v>148</v>
      </c>
      <c r="G268" s="282"/>
      <c r="H268" s="282"/>
      <c r="I268" s="282"/>
      <c r="J268" s="180"/>
      <c r="K268" s="182">
        <v>5</v>
      </c>
      <c r="L268" s="180"/>
      <c r="M268" s="180"/>
      <c r="N268" s="180"/>
      <c r="O268" s="180"/>
      <c r="P268" s="180"/>
      <c r="Q268" s="180"/>
      <c r="R268" s="183"/>
      <c r="T268" s="184"/>
      <c r="U268" s="180"/>
      <c r="V268" s="180"/>
      <c r="W268" s="180"/>
      <c r="X268" s="180"/>
      <c r="Y268" s="180"/>
      <c r="Z268" s="180"/>
      <c r="AA268" s="185"/>
      <c r="AT268" s="186" t="s">
        <v>204</v>
      </c>
      <c r="AU268" s="186" t="s">
        <v>112</v>
      </c>
      <c r="AV268" s="11" t="s">
        <v>112</v>
      </c>
      <c r="AW268" s="11" t="s">
        <v>42</v>
      </c>
      <c r="AX268" s="11" t="s">
        <v>23</v>
      </c>
      <c r="AY268" s="186" t="s">
        <v>149</v>
      </c>
    </row>
    <row r="269" spans="2:65" s="1" customFormat="1" ht="31.5" customHeight="1" x14ac:dyDescent="0.3">
      <c r="B269" s="33"/>
      <c r="C269" s="164" t="s">
        <v>442</v>
      </c>
      <c r="D269" s="164" t="s">
        <v>150</v>
      </c>
      <c r="E269" s="165" t="s">
        <v>793</v>
      </c>
      <c r="F269" s="253" t="s">
        <v>794</v>
      </c>
      <c r="G269" s="254"/>
      <c r="H269" s="254"/>
      <c r="I269" s="254"/>
      <c r="J269" s="166" t="s">
        <v>274</v>
      </c>
      <c r="K269" s="167">
        <v>11.135999999999999</v>
      </c>
      <c r="L269" s="255">
        <v>0</v>
      </c>
      <c r="M269" s="254"/>
      <c r="N269" s="256">
        <f>ROUND(L269*K269,2)</f>
        <v>0</v>
      </c>
      <c r="O269" s="254"/>
      <c r="P269" s="254"/>
      <c r="Q269" s="254"/>
      <c r="R269" s="35"/>
      <c r="T269" s="168" t="s">
        <v>21</v>
      </c>
      <c r="U269" s="42" t="s">
        <v>50</v>
      </c>
      <c r="V269" s="34"/>
      <c r="W269" s="169">
        <f>V269*K269</f>
        <v>0</v>
      </c>
      <c r="X269" s="169">
        <v>2.4000000000000001E-4</v>
      </c>
      <c r="Y269" s="169">
        <f>X269*K269</f>
        <v>2.67264E-3</v>
      </c>
      <c r="Z269" s="169">
        <v>0</v>
      </c>
      <c r="AA269" s="170">
        <f>Z269*K269</f>
        <v>0</v>
      </c>
      <c r="AR269" s="16" t="s">
        <v>197</v>
      </c>
      <c r="AT269" s="16" t="s">
        <v>150</v>
      </c>
      <c r="AU269" s="16" t="s">
        <v>112</v>
      </c>
      <c r="AY269" s="16" t="s">
        <v>149</v>
      </c>
      <c r="BE269" s="108">
        <f>IF(U269="základní",N269,0)</f>
        <v>0</v>
      </c>
      <c r="BF269" s="108">
        <f>IF(U269="snížená",N269,0)</f>
        <v>0</v>
      </c>
      <c r="BG269" s="108">
        <f>IF(U269="zákl. přenesená",N269,0)</f>
        <v>0</v>
      </c>
      <c r="BH269" s="108">
        <f>IF(U269="sníž. přenesená",N269,0)</f>
        <v>0</v>
      </c>
      <c r="BI269" s="108">
        <f>IF(U269="nulová",N269,0)</f>
        <v>0</v>
      </c>
      <c r="BJ269" s="16" t="s">
        <v>23</v>
      </c>
      <c r="BK269" s="108">
        <f>ROUND(L269*K269,2)</f>
        <v>0</v>
      </c>
      <c r="BL269" s="16" t="s">
        <v>197</v>
      </c>
      <c r="BM269" s="16" t="s">
        <v>2011</v>
      </c>
    </row>
    <row r="270" spans="2:65" s="11" customFormat="1" ht="22.5" customHeight="1" x14ac:dyDescent="0.3">
      <c r="B270" s="179"/>
      <c r="C270" s="180"/>
      <c r="D270" s="180"/>
      <c r="E270" s="181" t="s">
        <v>21</v>
      </c>
      <c r="F270" s="292" t="s">
        <v>2012</v>
      </c>
      <c r="G270" s="282"/>
      <c r="H270" s="282"/>
      <c r="I270" s="282"/>
      <c r="J270" s="180"/>
      <c r="K270" s="182">
        <v>11.135999999999999</v>
      </c>
      <c r="L270" s="180"/>
      <c r="M270" s="180"/>
      <c r="N270" s="180"/>
      <c r="O270" s="180"/>
      <c r="P270" s="180"/>
      <c r="Q270" s="180"/>
      <c r="R270" s="183"/>
      <c r="T270" s="184"/>
      <c r="U270" s="180"/>
      <c r="V270" s="180"/>
      <c r="W270" s="180"/>
      <c r="X270" s="180"/>
      <c r="Y270" s="180"/>
      <c r="Z270" s="180"/>
      <c r="AA270" s="185"/>
      <c r="AT270" s="186" t="s">
        <v>204</v>
      </c>
      <c r="AU270" s="186" t="s">
        <v>112</v>
      </c>
      <c r="AV270" s="11" t="s">
        <v>112</v>
      </c>
      <c r="AW270" s="11" t="s">
        <v>42</v>
      </c>
      <c r="AX270" s="11" t="s">
        <v>23</v>
      </c>
      <c r="AY270" s="186" t="s">
        <v>149</v>
      </c>
    </row>
    <row r="271" spans="2:65" s="1" customFormat="1" ht="31.5" customHeight="1" x14ac:dyDescent="0.3">
      <c r="B271" s="33"/>
      <c r="C271" s="164" t="s">
        <v>449</v>
      </c>
      <c r="D271" s="164" t="s">
        <v>150</v>
      </c>
      <c r="E271" s="165" t="s">
        <v>811</v>
      </c>
      <c r="F271" s="253" t="s">
        <v>812</v>
      </c>
      <c r="G271" s="254"/>
      <c r="H271" s="254"/>
      <c r="I271" s="254"/>
      <c r="J271" s="166" t="s">
        <v>274</v>
      </c>
      <c r="K271" s="167">
        <v>5.25</v>
      </c>
      <c r="L271" s="255">
        <v>0</v>
      </c>
      <c r="M271" s="254"/>
      <c r="N271" s="256">
        <f>ROUND(L271*K271,2)</f>
        <v>0</v>
      </c>
      <c r="O271" s="254"/>
      <c r="P271" s="254"/>
      <c r="Q271" s="254"/>
      <c r="R271" s="35"/>
      <c r="T271" s="168" t="s">
        <v>21</v>
      </c>
      <c r="U271" s="42" t="s">
        <v>50</v>
      </c>
      <c r="V271" s="34"/>
      <c r="W271" s="169">
        <f>V271*K271</f>
        <v>0</v>
      </c>
      <c r="X271" s="169">
        <v>4.8900000000000002E-3</v>
      </c>
      <c r="Y271" s="169">
        <f>X271*K271</f>
        <v>2.5672500000000001E-2</v>
      </c>
      <c r="Z271" s="169">
        <v>0</v>
      </c>
      <c r="AA271" s="170">
        <f>Z271*K271</f>
        <v>0</v>
      </c>
      <c r="AR271" s="16" t="s">
        <v>197</v>
      </c>
      <c r="AT271" s="16" t="s">
        <v>150</v>
      </c>
      <c r="AU271" s="16" t="s">
        <v>112</v>
      </c>
      <c r="AY271" s="16" t="s">
        <v>149</v>
      </c>
      <c r="BE271" s="108">
        <f>IF(U271="základní",N271,0)</f>
        <v>0</v>
      </c>
      <c r="BF271" s="108">
        <f>IF(U271="snížená",N271,0)</f>
        <v>0</v>
      </c>
      <c r="BG271" s="108">
        <f>IF(U271="zákl. přenesená",N271,0)</f>
        <v>0</v>
      </c>
      <c r="BH271" s="108">
        <f>IF(U271="sníž. přenesená",N271,0)</f>
        <v>0</v>
      </c>
      <c r="BI271" s="108">
        <f>IF(U271="nulová",N271,0)</f>
        <v>0</v>
      </c>
      <c r="BJ271" s="16" t="s">
        <v>23</v>
      </c>
      <c r="BK271" s="108">
        <f>ROUND(L271*K271,2)</f>
        <v>0</v>
      </c>
      <c r="BL271" s="16" t="s">
        <v>197</v>
      </c>
      <c r="BM271" s="16" t="s">
        <v>2013</v>
      </c>
    </row>
    <row r="272" spans="2:65" s="10" customFormat="1" ht="22.5" customHeight="1" x14ac:dyDescent="0.3">
      <c r="B272" s="171"/>
      <c r="C272" s="172"/>
      <c r="D272" s="172"/>
      <c r="E272" s="173" t="s">
        <v>21</v>
      </c>
      <c r="F272" s="287" t="s">
        <v>2014</v>
      </c>
      <c r="G272" s="284"/>
      <c r="H272" s="284"/>
      <c r="I272" s="284"/>
      <c r="J272" s="172"/>
      <c r="K272" s="174" t="s">
        <v>21</v>
      </c>
      <c r="L272" s="172"/>
      <c r="M272" s="172"/>
      <c r="N272" s="172"/>
      <c r="O272" s="172"/>
      <c r="P272" s="172"/>
      <c r="Q272" s="172"/>
      <c r="R272" s="175"/>
      <c r="T272" s="176"/>
      <c r="U272" s="172"/>
      <c r="V272" s="172"/>
      <c r="W272" s="172"/>
      <c r="X272" s="172"/>
      <c r="Y272" s="172"/>
      <c r="Z272" s="172"/>
      <c r="AA272" s="177"/>
      <c r="AT272" s="178" t="s">
        <v>204</v>
      </c>
      <c r="AU272" s="178" t="s">
        <v>112</v>
      </c>
      <c r="AV272" s="10" t="s">
        <v>23</v>
      </c>
      <c r="AW272" s="10" t="s">
        <v>42</v>
      </c>
      <c r="AX272" s="10" t="s">
        <v>85</v>
      </c>
      <c r="AY272" s="178" t="s">
        <v>149</v>
      </c>
    </row>
    <row r="273" spans="2:65" s="11" customFormat="1" ht="22.5" customHeight="1" x14ac:dyDescent="0.3">
      <c r="B273" s="179"/>
      <c r="C273" s="180"/>
      <c r="D273" s="180"/>
      <c r="E273" s="181" t="s">
        <v>21</v>
      </c>
      <c r="F273" s="281" t="s">
        <v>2015</v>
      </c>
      <c r="G273" s="282"/>
      <c r="H273" s="282"/>
      <c r="I273" s="282"/>
      <c r="J273" s="180"/>
      <c r="K273" s="182">
        <v>5.25</v>
      </c>
      <c r="L273" s="180"/>
      <c r="M273" s="180"/>
      <c r="N273" s="180"/>
      <c r="O273" s="180"/>
      <c r="P273" s="180"/>
      <c r="Q273" s="180"/>
      <c r="R273" s="183"/>
      <c r="T273" s="184"/>
      <c r="U273" s="180"/>
      <c r="V273" s="180"/>
      <c r="W273" s="180"/>
      <c r="X273" s="180"/>
      <c r="Y273" s="180"/>
      <c r="Z273" s="180"/>
      <c r="AA273" s="185"/>
      <c r="AT273" s="186" t="s">
        <v>204</v>
      </c>
      <c r="AU273" s="186" t="s">
        <v>112</v>
      </c>
      <c r="AV273" s="11" t="s">
        <v>112</v>
      </c>
      <c r="AW273" s="11" t="s">
        <v>42</v>
      </c>
      <c r="AX273" s="11" t="s">
        <v>85</v>
      </c>
      <c r="AY273" s="186" t="s">
        <v>149</v>
      </c>
    </row>
    <row r="274" spans="2:65" s="12" customFormat="1" ht="22.5" customHeight="1" x14ac:dyDescent="0.3">
      <c r="B274" s="187"/>
      <c r="C274" s="188"/>
      <c r="D274" s="188"/>
      <c r="E274" s="189" t="s">
        <v>21</v>
      </c>
      <c r="F274" s="285" t="s">
        <v>211</v>
      </c>
      <c r="G274" s="286"/>
      <c r="H274" s="286"/>
      <c r="I274" s="286"/>
      <c r="J274" s="188"/>
      <c r="K274" s="190">
        <v>5.25</v>
      </c>
      <c r="L274" s="188"/>
      <c r="M274" s="188"/>
      <c r="N274" s="188"/>
      <c r="O274" s="188"/>
      <c r="P274" s="188"/>
      <c r="Q274" s="188"/>
      <c r="R274" s="191"/>
      <c r="T274" s="192"/>
      <c r="U274" s="188"/>
      <c r="V274" s="188"/>
      <c r="W274" s="188"/>
      <c r="X274" s="188"/>
      <c r="Y274" s="188"/>
      <c r="Z274" s="188"/>
      <c r="AA274" s="193"/>
      <c r="AT274" s="194" t="s">
        <v>204</v>
      </c>
      <c r="AU274" s="194" t="s">
        <v>112</v>
      </c>
      <c r="AV274" s="12" t="s">
        <v>197</v>
      </c>
      <c r="AW274" s="12" t="s">
        <v>42</v>
      </c>
      <c r="AX274" s="12" t="s">
        <v>23</v>
      </c>
      <c r="AY274" s="194" t="s">
        <v>149</v>
      </c>
    </row>
    <row r="275" spans="2:65" s="1" customFormat="1" ht="31.5" customHeight="1" x14ac:dyDescent="0.3">
      <c r="B275" s="33"/>
      <c r="C275" s="164" t="s">
        <v>453</v>
      </c>
      <c r="D275" s="164" t="s">
        <v>150</v>
      </c>
      <c r="E275" s="165" t="s">
        <v>819</v>
      </c>
      <c r="F275" s="253" t="s">
        <v>820</v>
      </c>
      <c r="G275" s="254"/>
      <c r="H275" s="254"/>
      <c r="I275" s="254"/>
      <c r="J275" s="166" t="s">
        <v>254</v>
      </c>
      <c r="K275" s="167">
        <v>63.64</v>
      </c>
      <c r="L275" s="255">
        <v>0</v>
      </c>
      <c r="M275" s="254"/>
      <c r="N275" s="256">
        <f>ROUND(L275*K275,2)</f>
        <v>0</v>
      </c>
      <c r="O275" s="254"/>
      <c r="P275" s="254"/>
      <c r="Q275" s="254"/>
      <c r="R275" s="35"/>
      <c r="T275" s="168" t="s">
        <v>21</v>
      </c>
      <c r="U275" s="42" t="s">
        <v>50</v>
      </c>
      <c r="V275" s="34"/>
      <c r="W275" s="169">
        <f>V275*K275</f>
        <v>0</v>
      </c>
      <c r="X275" s="169">
        <v>0</v>
      </c>
      <c r="Y275" s="169">
        <f>X275*K275</f>
        <v>0</v>
      </c>
      <c r="Z275" s="169">
        <v>0</v>
      </c>
      <c r="AA275" s="170">
        <f>Z275*K275</f>
        <v>0</v>
      </c>
      <c r="AR275" s="16" t="s">
        <v>197</v>
      </c>
      <c r="AT275" s="16" t="s">
        <v>150</v>
      </c>
      <c r="AU275" s="16" t="s">
        <v>112</v>
      </c>
      <c r="AY275" s="16" t="s">
        <v>149</v>
      </c>
      <c r="BE275" s="108">
        <f>IF(U275="základní",N275,0)</f>
        <v>0</v>
      </c>
      <c r="BF275" s="108">
        <f>IF(U275="snížená",N275,0)</f>
        <v>0</v>
      </c>
      <c r="BG275" s="108">
        <f>IF(U275="zákl. přenesená",N275,0)</f>
        <v>0</v>
      </c>
      <c r="BH275" s="108">
        <f>IF(U275="sníž. přenesená",N275,0)</f>
        <v>0</v>
      </c>
      <c r="BI275" s="108">
        <f>IF(U275="nulová",N275,0)</f>
        <v>0</v>
      </c>
      <c r="BJ275" s="16" t="s">
        <v>23</v>
      </c>
      <c r="BK275" s="108">
        <f>ROUND(L275*K275,2)</f>
        <v>0</v>
      </c>
      <c r="BL275" s="16" t="s">
        <v>197</v>
      </c>
      <c r="BM275" s="16" t="s">
        <v>2016</v>
      </c>
    </row>
    <row r="276" spans="2:65" s="10" customFormat="1" ht="22.5" customHeight="1" x14ac:dyDescent="0.3">
      <c r="B276" s="171"/>
      <c r="C276" s="172"/>
      <c r="D276" s="172"/>
      <c r="E276" s="173" t="s">
        <v>21</v>
      </c>
      <c r="F276" s="287" t="s">
        <v>2017</v>
      </c>
      <c r="G276" s="284"/>
      <c r="H276" s="284"/>
      <c r="I276" s="284"/>
      <c r="J276" s="172"/>
      <c r="K276" s="174" t="s">
        <v>21</v>
      </c>
      <c r="L276" s="172"/>
      <c r="M276" s="172"/>
      <c r="N276" s="172"/>
      <c r="O276" s="172"/>
      <c r="P276" s="172"/>
      <c r="Q276" s="172"/>
      <c r="R276" s="175"/>
      <c r="T276" s="176"/>
      <c r="U276" s="172"/>
      <c r="V276" s="172"/>
      <c r="W276" s="172"/>
      <c r="X276" s="172"/>
      <c r="Y276" s="172"/>
      <c r="Z276" s="172"/>
      <c r="AA276" s="177"/>
      <c r="AT276" s="178" t="s">
        <v>204</v>
      </c>
      <c r="AU276" s="178" t="s">
        <v>112</v>
      </c>
      <c r="AV276" s="10" t="s">
        <v>23</v>
      </c>
      <c r="AW276" s="10" t="s">
        <v>42</v>
      </c>
      <c r="AX276" s="10" t="s">
        <v>85</v>
      </c>
      <c r="AY276" s="178" t="s">
        <v>149</v>
      </c>
    </row>
    <row r="277" spans="2:65" s="11" customFormat="1" ht="22.5" customHeight="1" x14ac:dyDescent="0.3">
      <c r="B277" s="179"/>
      <c r="C277" s="180"/>
      <c r="D277" s="180"/>
      <c r="E277" s="181" t="s">
        <v>21</v>
      </c>
      <c r="F277" s="281" t="s">
        <v>2018</v>
      </c>
      <c r="G277" s="282"/>
      <c r="H277" s="282"/>
      <c r="I277" s="282"/>
      <c r="J277" s="180"/>
      <c r="K277" s="182">
        <v>42.24</v>
      </c>
      <c r="L277" s="180"/>
      <c r="M277" s="180"/>
      <c r="N277" s="180"/>
      <c r="O277" s="180"/>
      <c r="P277" s="180"/>
      <c r="Q277" s="180"/>
      <c r="R277" s="183"/>
      <c r="T277" s="184"/>
      <c r="U277" s="180"/>
      <c r="V277" s="180"/>
      <c r="W277" s="180"/>
      <c r="X277" s="180"/>
      <c r="Y277" s="180"/>
      <c r="Z277" s="180"/>
      <c r="AA277" s="185"/>
      <c r="AT277" s="186" t="s">
        <v>204</v>
      </c>
      <c r="AU277" s="186" t="s">
        <v>112</v>
      </c>
      <c r="AV277" s="11" t="s">
        <v>112</v>
      </c>
      <c r="AW277" s="11" t="s">
        <v>42</v>
      </c>
      <c r="AX277" s="11" t="s">
        <v>85</v>
      </c>
      <c r="AY277" s="186" t="s">
        <v>149</v>
      </c>
    </row>
    <row r="278" spans="2:65" s="11" customFormat="1" ht="22.5" customHeight="1" x14ac:dyDescent="0.3">
      <c r="B278" s="179"/>
      <c r="C278" s="180"/>
      <c r="D278" s="180"/>
      <c r="E278" s="181" t="s">
        <v>21</v>
      </c>
      <c r="F278" s="281" t="s">
        <v>2019</v>
      </c>
      <c r="G278" s="282"/>
      <c r="H278" s="282"/>
      <c r="I278" s="282"/>
      <c r="J278" s="180"/>
      <c r="K278" s="182">
        <v>9.8000000000000007</v>
      </c>
      <c r="L278" s="180"/>
      <c r="M278" s="180"/>
      <c r="N278" s="180"/>
      <c r="O278" s="180"/>
      <c r="P278" s="180"/>
      <c r="Q278" s="180"/>
      <c r="R278" s="183"/>
      <c r="T278" s="184"/>
      <c r="U278" s="180"/>
      <c r="V278" s="180"/>
      <c r="W278" s="180"/>
      <c r="X278" s="180"/>
      <c r="Y278" s="180"/>
      <c r="Z278" s="180"/>
      <c r="AA278" s="185"/>
      <c r="AT278" s="186" t="s">
        <v>204</v>
      </c>
      <c r="AU278" s="186" t="s">
        <v>112</v>
      </c>
      <c r="AV278" s="11" t="s">
        <v>112</v>
      </c>
      <c r="AW278" s="11" t="s">
        <v>42</v>
      </c>
      <c r="AX278" s="11" t="s">
        <v>85</v>
      </c>
      <c r="AY278" s="186" t="s">
        <v>149</v>
      </c>
    </row>
    <row r="279" spans="2:65" s="11" customFormat="1" ht="22.5" customHeight="1" x14ac:dyDescent="0.3">
      <c r="B279" s="179"/>
      <c r="C279" s="180"/>
      <c r="D279" s="180"/>
      <c r="E279" s="181" t="s">
        <v>21</v>
      </c>
      <c r="F279" s="281" t="s">
        <v>2020</v>
      </c>
      <c r="G279" s="282"/>
      <c r="H279" s="282"/>
      <c r="I279" s="282"/>
      <c r="J279" s="180"/>
      <c r="K279" s="182">
        <v>11.6</v>
      </c>
      <c r="L279" s="180"/>
      <c r="M279" s="180"/>
      <c r="N279" s="180"/>
      <c r="O279" s="180"/>
      <c r="P279" s="180"/>
      <c r="Q279" s="180"/>
      <c r="R279" s="183"/>
      <c r="T279" s="184"/>
      <c r="U279" s="180"/>
      <c r="V279" s="180"/>
      <c r="W279" s="180"/>
      <c r="X279" s="180"/>
      <c r="Y279" s="180"/>
      <c r="Z279" s="180"/>
      <c r="AA279" s="185"/>
      <c r="AT279" s="186" t="s">
        <v>204</v>
      </c>
      <c r="AU279" s="186" t="s">
        <v>112</v>
      </c>
      <c r="AV279" s="11" t="s">
        <v>112</v>
      </c>
      <c r="AW279" s="11" t="s">
        <v>42</v>
      </c>
      <c r="AX279" s="11" t="s">
        <v>85</v>
      </c>
      <c r="AY279" s="186" t="s">
        <v>149</v>
      </c>
    </row>
    <row r="280" spans="2:65" s="12" customFormat="1" ht="22.5" customHeight="1" x14ac:dyDescent="0.3">
      <c r="B280" s="187"/>
      <c r="C280" s="188"/>
      <c r="D280" s="188"/>
      <c r="E280" s="189" t="s">
        <v>21</v>
      </c>
      <c r="F280" s="285" t="s">
        <v>211</v>
      </c>
      <c r="G280" s="286"/>
      <c r="H280" s="286"/>
      <c r="I280" s="286"/>
      <c r="J280" s="188"/>
      <c r="K280" s="190">
        <v>63.64</v>
      </c>
      <c r="L280" s="188"/>
      <c r="M280" s="188"/>
      <c r="N280" s="188"/>
      <c r="O280" s="188"/>
      <c r="P280" s="188"/>
      <c r="Q280" s="188"/>
      <c r="R280" s="191"/>
      <c r="T280" s="192"/>
      <c r="U280" s="188"/>
      <c r="V280" s="188"/>
      <c r="W280" s="188"/>
      <c r="X280" s="188"/>
      <c r="Y280" s="188"/>
      <c r="Z280" s="188"/>
      <c r="AA280" s="193"/>
      <c r="AT280" s="194" t="s">
        <v>204</v>
      </c>
      <c r="AU280" s="194" t="s">
        <v>112</v>
      </c>
      <c r="AV280" s="12" t="s">
        <v>197</v>
      </c>
      <c r="AW280" s="12" t="s">
        <v>42</v>
      </c>
      <c r="AX280" s="12" t="s">
        <v>23</v>
      </c>
      <c r="AY280" s="194" t="s">
        <v>149</v>
      </c>
    </row>
    <row r="281" spans="2:65" s="1" customFormat="1" ht="31.5" customHeight="1" x14ac:dyDescent="0.3">
      <c r="B281" s="33"/>
      <c r="C281" s="195" t="s">
        <v>457</v>
      </c>
      <c r="D281" s="195" t="s">
        <v>356</v>
      </c>
      <c r="E281" s="196" t="s">
        <v>826</v>
      </c>
      <c r="F281" s="288" t="s">
        <v>827</v>
      </c>
      <c r="G281" s="289"/>
      <c r="H281" s="289"/>
      <c r="I281" s="289"/>
      <c r="J281" s="197" t="s">
        <v>254</v>
      </c>
      <c r="K281" s="198">
        <v>70.004000000000005</v>
      </c>
      <c r="L281" s="290">
        <v>0</v>
      </c>
      <c r="M281" s="289"/>
      <c r="N281" s="291">
        <f>ROUND(L281*K281,2)</f>
        <v>0</v>
      </c>
      <c r="O281" s="254"/>
      <c r="P281" s="254"/>
      <c r="Q281" s="254"/>
      <c r="R281" s="35"/>
      <c r="T281" s="168" t="s">
        <v>21</v>
      </c>
      <c r="U281" s="42" t="s">
        <v>50</v>
      </c>
      <c r="V281" s="34"/>
      <c r="W281" s="169">
        <f>V281*K281</f>
        <v>0</v>
      </c>
      <c r="X281" s="169">
        <v>2.9999999999999997E-4</v>
      </c>
      <c r="Y281" s="169">
        <f>X281*K281</f>
        <v>2.1001200000000001E-2</v>
      </c>
      <c r="Z281" s="169">
        <v>0</v>
      </c>
      <c r="AA281" s="170">
        <f>Z281*K281</f>
        <v>0</v>
      </c>
      <c r="AR281" s="16" t="s">
        <v>233</v>
      </c>
      <c r="AT281" s="16" t="s">
        <v>356</v>
      </c>
      <c r="AU281" s="16" t="s">
        <v>112</v>
      </c>
      <c r="AY281" s="16" t="s">
        <v>149</v>
      </c>
      <c r="BE281" s="108">
        <f>IF(U281="základní",N281,0)</f>
        <v>0</v>
      </c>
      <c r="BF281" s="108">
        <f>IF(U281="snížená",N281,0)</f>
        <v>0</v>
      </c>
      <c r="BG281" s="108">
        <f>IF(U281="zákl. přenesená",N281,0)</f>
        <v>0</v>
      </c>
      <c r="BH281" s="108">
        <f>IF(U281="sníž. přenesená",N281,0)</f>
        <v>0</v>
      </c>
      <c r="BI281" s="108">
        <f>IF(U281="nulová",N281,0)</f>
        <v>0</v>
      </c>
      <c r="BJ281" s="16" t="s">
        <v>23</v>
      </c>
      <c r="BK281" s="108">
        <f>ROUND(L281*K281,2)</f>
        <v>0</v>
      </c>
      <c r="BL281" s="16" t="s">
        <v>197</v>
      </c>
      <c r="BM281" s="16" t="s">
        <v>2021</v>
      </c>
    </row>
    <row r="282" spans="2:65" s="11" customFormat="1" ht="22.5" customHeight="1" x14ac:dyDescent="0.3">
      <c r="B282" s="179"/>
      <c r="C282" s="180"/>
      <c r="D282" s="180"/>
      <c r="E282" s="181" t="s">
        <v>21</v>
      </c>
      <c r="F282" s="292" t="s">
        <v>2022</v>
      </c>
      <c r="G282" s="282"/>
      <c r="H282" s="282"/>
      <c r="I282" s="282"/>
      <c r="J282" s="180"/>
      <c r="K282" s="182">
        <v>63.64</v>
      </c>
      <c r="L282" s="180"/>
      <c r="M282" s="180"/>
      <c r="N282" s="180"/>
      <c r="O282" s="180"/>
      <c r="P282" s="180"/>
      <c r="Q282" s="180"/>
      <c r="R282" s="183"/>
      <c r="T282" s="184"/>
      <c r="U282" s="180"/>
      <c r="V282" s="180"/>
      <c r="W282" s="180"/>
      <c r="X282" s="180"/>
      <c r="Y282" s="180"/>
      <c r="Z282" s="180"/>
      <c r="AA282" s="185"/>
      <c r="AT282" s="186" t="s">
        <v>204</v>
      </c>
      <c r="AU282" s="186" t="s">
        <v>112</v>
      </c>
      <c r="AV282" s="11" t="s">
        <v>112</v>
      </c>
      <c r="AW282" s="11" t="s">
        <v>42</v>
      </c>
      <c r="AX282" s="11" t="s">
        <v>23</v>
      </c>
      <c r="AY282" s="186" t="s">
        <v>149</v>
      </c>
    </row>
    <row r="283" spans="2:65" s="1" customFormat="1" ht="31.5" customHeight="1" x14ac:dyDescent="0.3">
      <c r="B283" s="33"/>
      <c r="C283" s="164" t="s">
        <v>461</v>
      </c>
      <c r="D283" s="164" t="s">
        <v>150</v>
      </c>
      <c r="E283" s="165" t="s">
        <v>2023</v>
      </c>
      <c r="F283" s="253" t="s">
        <v>2024</v>
      </c>
      <c r="G283" s="254"/>
      <c r="H283" s="254"/>
      <c r="I283" s="254"/>
      <c r="J283" s="166" t="s">
        <v>274</v>
      </c>
      <c r="K283" s="167">
        <v>22.353999999999999</v>
      </c>
      <c r="L283" s="255">
        <v>0</v>
      </c>
      <c r="M283" s="254"/>
      <c r="N283" s="256">
        <f>ROUND(L283*K283,2)</f>
        <v>0</v>
      </c>
      <c r="O283" s="254"/>
      <c r="P283" s="254"/>
      <c r="Q283" s="254"/>
      <c r="R283" s="35"/>
      <c r="T283" s="168" t="s">
        <v>21</v>
      </c>
      <c r="U283" s="42" t="s">
        <v>50</v>
      </c>
      <c r="V283" s="34"/>
      <c r="W283" s="169">
        <f>V283*K283</f>
        <v>0</v>
      </c>
      <c r="X283" s="169">
        <v>8.3199999999999993E-3</v>
      </c>
      <c r="Y283" s="169">
        <f>X283*K283</f>
        <v>0.18598527999999998</v>
      </c>
      <c r="Z283" s="169">
        <v>0</v>
      </c>
      <c r="AA283" s="170">
        <f>Z283*K283</f>
        <v>0</v>
      </c>
      <c r="AR283" s="16" t="s">
        <v>197</v>
      </c>
      <c r="AT283" s="16" t="s">
        <v>150</v>
      </c>
      <c r="AU283" s="16" t="s">
        <v>112</v>
      </c>
      <c r="AY283" s="16" t="s">
        <v>149</v>
      </c>
      <c r="BE283" s="108">
        <f>IF(U283="základní",N283,0)</f>
        <v>0</v>
      </c>
      <c r="BF283" s="108">
        <f>IF(U283="snížená",N283,0)</f>
        <v>0</v>
      </c>
      <c r="BG283" s="108">
        <f>IF(U283="zákl. přenesená",N283,0)</f>
        <v>0</v>
      </c>
      <c r="BH283" s="108">
        <f>IF(U283="sníž. přenesená",N283,0)</f>
        <v>0</v>
      </c>
      <c r="BI283" s="108">
        <f>IF(U283="nulová",N283,0)</f>
        <v>0</v>
      </c>
      <c r="BJ283" s="16" t="s">
        <v>23</v>
      </c>
      <c r="BK283" s="108">
        <f>ROUND(L283*K283,2)</f>
        <v>0</v>
      </c>
      <c r="BL283" s="16" t="s">
        <v>197</v>
      </c>
      <c r="BM283" s="16" t="s">
        <v>2025</v>
      </c>
    </row>
    <row r="284" spans="2:65" s="10" customFormat="1" ht="22.5" customHeight="1" x14ac:dyDescent="0.3">
      <c r="B284" s="171"/>
      <c r="C284" s="172"/>
      <c r="D284" s="172"/>
      <c r="E284" s="173" t="s">
        <v>21</v>
      </c>
      <c r="F284" s="287" t="s">
        <v>732</v>
      </c>
      <c r="G284" s="284"/>
      <c r="H284" s="284"/>
      <c r="I284" s="284"/>
      <c r="J284" s="172"/>
      <c r="K284" s="174" t="s">
        <v>21</v>
      </c>
      <c r="L284" s="172"/>
      <c r="M284" s="172"/>
      <c r="N284" s="172"/>
      <c r="O284" s="172"/>
      <c r="P284" s="172"/>
      <c r="Q284" s="172"/>
      <c r="R284" s="175"/>
      <c r="T284" s="176"/>
      <c r="U284" s="172"/>
      <c r="V284" s="172"/>
      <c r="W284" s="172"/>
      <c r="X284" s="172"/>
      <c r="Y284" s="172"/>
      <c r="Z284" s="172"/>
      <c r="AA284" s="177"/>
      <c r="AT284" s="178" t="s">
        <v>204</v>
      </c>
      <c r="AU284" s="178" t="s">
        <v>112</v>
      </c>
      <c r="AV284" s="10" t="s">
        <v>23</v>
      </c>
      <c r="AW284" s="10" t="s">
        <v>42</v>
      </c>
      <c r="AX284" s="10" t="s">
        <v>85</v>
      </c>
      <c r="AY284" s="178" t="s">
        <v>149</v>
      </c>
    </row>
    <row r="285" spans="2:65" s="11" customFormat="1" ht="22.5" customHeight="1" x14ac:dyDescent="0.3">
      <c r="B285" s="179"/>
      <c r="C285" s="180"/>
      <c r="D285" s="180"/>
      <c r="E285" s="181" t="s">
        <v>21</v>
      </c>
      <c r="F285" s="281" t="s">
        <v>1997</v>
      </c>
      <c r="G285" s="282"/>
      <c r="H285" s="282"/>
      <c r="I285" s="282"/>
      <c r="J285" s="180"/>
      <c r="K285" s="182">
        <v>17.792000000000002</v>
      </c>
      <c r="L285" s="180"/>
      <c r="M285" s="180"/>
      <c r="N285" s="180"/>
      <c r="O285" s="180"/>
      <c r="P285" s="180"/>
      <c r="Q285" s="180"/>
      <c r="R285" s="183"/>
      <c r="T285" s="184"/>
      <c r="U285" s="180"/>
      <c r="V285" s="180"/>
      <c r="W285" s="180"/>
      <c r="X285" s="180"/>
      <c r="Y285" s="180"/>
      <c r="Z285" s="180"/>
      <c r="AA285" s="185"/>
      <c r="AT285" s="186" t="s">
        <v>204</v>
      </c>
      <c r="AU285" s="186" t="s">
        <v>112</v>
      </c>
      <c r="AV285" s="11" t="s">
        <v>112</v>
      </c>
      <c r="AW285" s="11" t="s">
        <v>42</v>
      </c>
      <c r="AX285" s="11" t="s">
        <v>85</v>
      </c>
      <c r="AY285" s="186" t="s">
        <v>149</v>
      </c>
    </row>
    <row r="286" spans="2:65" s="11" customFormat="1" ht="22.5" customHeight="1" x14ac:dyDescent="0.3">
      <c r="B286" s="179"/>
      <c r="C286" s="180"/>
      <c r="D286" s="180"/>
      <c r="E286" s="181" t="s">
        <v>21</v>
      </c>
      <c r="F286" s="281" t="s">
        <v>1998</v>
      </c>
      <c r="G286" s="282"/>
      <c r="H286" s="282"/>
      <c r="I286" s="282"/>
      <c r="J286" s="180"/>
      <c r="K286" s="182">
        <v>4.5620000000000003</v>
      </c>
      <c r="L286" s="180"/>
      <c r="M286" s="180"/>
      <c r="N286" s="180"/>
      <c r="O286" s="180"/>
      <c r="P286" s="180"/>
      <c r="Q286" s="180"/>
      <c r="R286" s="183"/>
      <c r="T286" s="184"/>
      <c r="U286" s="180"/>
      <c r="V286" s="180"/>
      <c r="W286" s="180"/>
      <c r="X286" s="180"/>
      <c r="Y286" s="180"/>
      <c r="Z286" s="180"/>
      <c r="AA286" s="185"/>
      <c r="AT286" s="186" t="s">
        <v>204</v>
      </c>
      <c r="AU286" s="186" t="s">
        <v>112</v>
      </c>
      <c r="AV286" s="11" t="s">
        <v>112</v>
      </c>
      <c r="AW286" s="11" t="s">
        <v>42</v>
      </c>
      <c r="AX286" s="11" t="s">
        <v>85</v>
      </c>
      <c r="AY286" s="186" t="s">
        <v>149</v>
      </c>
    </row>
    <row r="287" spans="2:65" s="12" customFormat="1" ht="22.5" customHeight="1" x14ac:dyDescent="0.3">
      <c r="B287" s="187"/>
      <c r="C287" s="188"/>
      <c r="D287" s="188"/>
      <c r="E287" s="189" t="s">
        <v>21</v>
      </c>
      <c r="F287" s="285" t="s">
        <v>211</v>
      </c>
      <c r="G287" s="286"/>
      <c r="H287" s="286"/>
      <c r="I287" s="286"/>
      <c r="J287" s="188"/>
      <c r="K287" s="190">
        <v>22.353999999999999</v>
      </c>
      <c r="L287" s="188"/>
      <c r="M287" s="188"/>
      <c r="N287" s="188"/>
      <c r="O287" s="188"/>
      <c r="P287" s="188"/>
      <c r="Q287" s="188"/>
      <c r="R287" s="191"/>
      <c r="T287" s="192"/>
      <c r="U287" s="188"/>
      <c r="V287" s="188"/>
      <c r="W287" s="188"/>
      <c r="X287" s="188"/>
      <c r="Y287" s="188"/>
      <c r="Z287" s="188"/>
      <c r="AA287" s="193"/>
      <c r="AT287" s="194" t="s">
        <v>204</v>
      </c>
      <c r="AU287" s="194" t="s">
        <v>112</v>
      </c>
      <c r="AV287" s="12" t="s">
        <v>197</v>
      </c>
      <c r="AW287" s="12" t="s">
        <v>42</v>
      </c>
      <c r="AX287" s="12" t="s">
        <v>23</v>
      </c>
      <c r="AY287" s="194" t="s">
        <v>149</v>
      </c>
    </row>
    <row r="288" spans="2:65" s="1" customFormat="1" ht="31.5" customHeight="1" x14ac:dyDescent="0.3">
      <c r="B288" s="33"/>
      <c r="C288" s="195" t="s">
        <v>465</v>
      </c>
      <c r="D288" s="195" t="s">
        <v>356</v>
      </c>
      <c r="E288" s="196" t="s">
        <v>2026</v>
      </c>
      <c r="F288" s="288" t="s">
        <v>2027</v>
      </c>
      <c r="G288" s="289"/>
      <c r="H288" s="289"/>
      <c r="I288" s="289"/>
      <c r="J288" s="197" t="s">
        <v>274</v>
      </c>
      <c r="K288" s="198">
        <v>22.800999999999998</v>
      </c>
      <c r="L288" s="290">
        <v>0</v>
      </c>
      <c r="M288" s="289"/>
      <c r="N288" s="291">
        <f>ROUND(L288*K288,2)</f>
        <v>0</v>
      </c>
      <c r="O288" s="254"/>
      <c r="P288" s="254"/>
      <c r="Q288" s="254"/>
      <c r="R288" s="35"/>
      <c r="T288" s="168" t="s">
        <v>21</v>
      </c>
      <c r="U288" s="42" t="s">
        <v>50</v>
      </c>
      <c r="V288" s="34"/>
      <c r="W288" s="169">
        <f>V288*K288</f>
        <v>0</v>
      </c>
      <c r="X288" s="169">
        <v>2.0400000000000001E-3</v>
      </c>
      <c r="Y288" s="169">
        <f>X288*K288</f>
        <v>4.651404E-2</v>
      </c>
      <c r="Z288" s="169">
        <v>0</v>
      </c>
      <c r="AA288" s="170">
        <f>Z288*K288</f>
        <v>0</v>
      </c>
      <c r="AR288" s="16" t="s">
        <v>233</v>
      </c>
      <c r="AT288" s="16" t="s">
        <v>356</v>
      </c>
      <c r="AU288" s="16" t="s">
        <v>112</v>
      </c>
      <c r="AY288" s="16" t="s">
        <v>149</v>
      </c>
      <c r="BE288" s="108">
        <f>IF(U288="základní",N288,0)</f>
        <v>0</v>
      </c>
      <c r="BF288" s="108">
        <f>IF(U288="snížená",N288,0)</f>
        <v>0</v>
      </c>
      <c r="BG288" s="108">
        <f>IF(U288="zákl. přenesená",N288,0)</f>
        <v>0</v>
      </c>
      <c r="BH288" s="108">
        <f>IF(U288="sníž. přenesená",N288,0)</f>
        <v>0</v>
      </c>
      <c r="BI288" s="108">
        <f>IF(U288="nulová",N288,0)</f>
        <v>0</v>
      </c>
      <c r="BJ288" s="16" t="s">
        <v>23</v>
      </c>
      <c r="BK288" s="108">
        <f>ROUND(L288*K288,2)</f>
        <v>0</v>
      </c>
      <c r="BL288" s="16" t="s">
        <v>197</v>
      </c>
      <c r="BM288" s="16" t="s">
        <v>2028</v>
      </c>
    </row>
    <row r="289" spans="2:65" s="1" customFormat="1" ht="22.5" customHeight="1" x14ac:dyDescent="0.3">
      <c r="B289" s="33"/>
      <c r="C289" s="34"/>
      <c r="D289" s="34"/>
      <c r="E289" s="34"/>
      <c r="F289" s="293" t="s">
        <v>2029</v>
      </c>
      <c r="G289" s="210"/>
      <c r="H289" s="210"/>
      <c r="I289" s="210"/>
      <c r="J289" s="34"/>
      <c r="K289" s="34"/>
      <c r="L289" s="34"/>
      <c r="M289" s="34"/>
      <c r="N289" s="34"/>
      <c r="O289" s="34"/>
      <c r="P289" s="34"/>
      <c r="Q289" s="34"/>
      <c r="R289" s="35"/>
      <c r="T289" s="76"/>
      <c r="U289" s="34"/>
      <c r="V289" s="34"/>
      <c r="W289" s="34"/>
      <c r="X289" s="34"/>
      <c r="Y289" s="34"/>
      <c r="Z289" s="34"/>
      <c r="AA289" s="77"/>
      <c r="AT289" s="16" t="s">
        <v>361</v>
      </c>
      <c r="AU289" s="16" t="s">
        <v>112</v>
      </c>
    </row>
    <row r="290" spans="2:65" s="1" customFormat="1" ht="31.5" customHeight="1" x14ac:dyDescent="0.3">
      <c r="B290" s="33"/>
      <c r="C290" s="164" t="s">
        <v>470</v>
      </c>
      <c r="D290" s="164" t="s">
        <v>150</v>
      </c>
      <c r="E290" s="165" t="s">
        <v>2030</v>
      </c>
      <c r="F290" s="253" t="s">
        <v>2031</v>
      </c>
      <c r="G290" s="254"/>
      <c r="H290" s="254"/>
      <c r="I290" s="254"/>
      <c r="J290" s="166" t="s">
        <v>254</v>
      </c>
      <c r="K290" s="167">
        <v>5.8</v>
      </c>
      <c r="L290" s="255">
        <v>0</v>
      </c>
      <c r="M290" s="254"/>
      <c r="N290" s="256">
        <f>ROUND(L290*K290,2)</f>
        <v>0</v>
      </c>
      <c r="O290" s="254"/>
      <c r="P290" s="254"/>
      <c r="Q290" s="254"/>
      <c r="R290" s="35"/>
      <c r="T290" s="168" t="s">
        <v>21</v>
      </c>
      <c r="U290" s="42" t="s">
        <v>50</v>
      </c>
      <c r="V290" s="34"/>
      <c r="W290" s="169">
        <f>V290*K290</f>
        <v>0</v>
      </c>
      <c r="X290" s="169">
        <v>3.31E-3</v>
      </c>
      <c r="Y290" s="169">
        <f>X290*K290</f>
        <v>1.9198E-2</v>
      </c>
      <c r="Z290" s="169">
        <v>0</v>
      </c>
      <c r="AA290" s="170">
        <f>Z290*K290</f>
        <v>0</v>
      </c>
      <c r="AR290" s="16" t="s">
        <v>197</v>
      </c>
      <c r="AT290" s="16" t="s">
        <v>150</v>
      </c>
      <c r="AU290" s="16" t="s">
        <v>112</v>
      </c>
      <c r="AY290" s="16" t="s">
        <v>149</v>
      </c>
      <c r="BE290" s="108">
        <f>IF(U290="základní",N290,0)</f>
        <v>0</v>
      </c>
      <c r="BF290" s="108">
        <f>IF(U290="snížená",N290,0)</f>
        <v>0</v>
      </c>
      <c r="BG290" s="108">
        <f>IF(U290="zákl. přenesená",N290,0)</f>
        <v>0</v>
      </c>
      <c r="BH290" s="108">
        <f>IF(U290="sníž. přenesená",N290,0)</f>
        <v>0</v>
      </c>
      <c r="BI290" s="108">
        <f>IF(U290="nulová",N290,0)</f>
        <v>0</v>
      </c>
      <c r="BJ290" s="16" t="s">
        <v>23</v>
      </c>
      <c r="BK290" s="108">
        <f>ROUND(L290*K290,2)</f>
        <v>0</v>
      </c>
      <c r="BL290" s="16" t="s">
        <v>197</v>
      </c>
      <c r="BM290" s="16" t="s">
        <v>2032</v>
      </c>
    </row>
    <row r="291" spans="2:65" s="11" customFormat="1" ht="22.5" customHeight="1" x14ac:dyDescent="0.3">
      <c r="B291" s="179"/>
      <c r="C291" s="180"/>
      <c r="D291" s="180"/>
      <c r="E291" s="181" t="s">
        <v>21</v>
      </c>
      <c r="F291" s="292" t="s">
        <v>2033</v>
      </c>
      <c r="G291" s="282"/>
      <c r="H291" s="282"/>
      <c r="I291" s="282"/>
      <c r="J291" s="180"/>
      <c r="K291" s="182">
        <v>5.8</v>
      </c>
      <c r="L291" s="180"/>
      <c r="M291" s="180"/>
      <c r="N291" s="180"/>
      <c r="O291" s="180"/>
      <c r="P291" s="180"/>
      <c r="Q291" s="180"/>
      <c r="R291" s="183"/>
      <c r="T291" s="184"/>
      <c r="U291" s="180"/>
      <c r="V291" s="180"/>
      <c r="W291" s="180"/>
      <c r="X291" s="180"/>
      <c r="Y291" s="180"/>
      <c r="Z291" s="180"/>
      <c r="AA291" s="185"/>
      <c r="AT291" s="186" t="s">
        <v>204</v>
      </c>
      <c r="AU291" s="186" t="s">
        <v>112</v>
      </c>
      <c r="AV291" s="11" t="s">
        <v>112</v>
      </c>
      <c r="AW291" s="11" t="s">
        <v>42</v>
      </c>
      <c r="AX291" s="11" t="s">
        <v>85</v>
      </c>
      <c r="AY291" s="186" t="s">
        <v>149</v>
      </c>
    </row>
    <row r="292" spans="2:65" s="12" customFormat="1" ht="22.5" customHeight="1" x14ac:dyDescent="0.3">
      <c r="B292" s="187"/>
      <c r="C292" s="188"/>
      <c r="D292" s="188"/>
      <c r="E292" s="189" t="s">
        <v>21</v>
      </c>
      <c r="F292" s="285" t="s">
        <v>211</v>
      </c>
      <c r="G292" s="286"/>
      <c r="H292" s="286"/>
      <c r="I292" s="286"/>
      <c r="J292" s="188"/>
      <c r="K292" s="190">
        <v>5.8</v>
      </c>
      <c r="L292" s="188"/>
      <c r="M292" s="188"/>
      <c r="N292" s="188"/>
      <c r="O292" s="188"/>
      <c r="P292" s="188"/>
      <c r="Q292" s="188"/>
      <c r="R292" s="191"/>
      <c r="T292" s="192"/>
      <c r="U292" s="188"/>
      <c r="V292" s="188"/>
      <c r="W292" s="188"/>
      <c r="X292" s="188"/>
      <c r="Y292" s="188"/>
      <c r="Z292" s="188"/>
      <c r="AA292" s="193"/>
      <c r="AT292" s="194" t="s">
        <v>204</v>
      </c>
      <c r="AU292" s="194" t="s">
        <v>112</v>
      </c>
      <c r="AV292" s="12" t="s">
        <v>197</v>
      </c>
      <c r="AW292" s="12" t="s">
        <v>42</v>
      </c>
      <c r="AX292" s="12" t="s">
        <v>23</v>
      </c>
      <c r="AY292" s="194" t="s">
        <v>149</v>
      </c>
    </row>
    <row r="293" spans="2:65" s="1" customFormat="1" ht="31.5" customHeight="1" x14ac:dyDescent="0.3">
      <c r="B293" s="33"/>
      <c r="C293" s="195" t="s">
        <v>474</v>
      </c>
      <c r="D293" s="195" t="s">
        <v>356</v>
      </c>
      <c r="E293" s="196" t="s">
        <v>2034</v>
      </c>
      <c r="F293" s="288" t="s">
        <v>2035</v>
      </c>
      <c r="G293" s="289"/>
      <c r="H293" s="289"/>
      <c r="I293" s="289"/>
      <c r="J293" s="197" t="s">
        <v>274</v>
      </c>
      <c r="K293" s="198">
        <v>2.9580000000000002</v>
      </c>
      <c r="L293" s="290">
        <v>0</v>
      </c>
      <c r="M293" s="289"/>
      <c r="N293" s="291">
        <f>ROUND(L293*K293,2)</f>
        <v>0</v>
      </c>
      <c r="O293" s="254"/>
      <c r="P293" s="254"/>
      <c r="Q293" s="254"/>
      <c r="R293" s="35"/>
      <c r="T293" s="168" t="s">
        <v>21</v>
      </c>
      <c r="U293" s="42" t="s">
        <v>50</v>
      </c>
      <c r="V293" s="34"/>
      <c r="W293" s="169">
        <f>V293*K293</f>
        <v>0</v>
      </c>
      <c r="X293" s="169">
        <v>6.8000000000000005E-4</v>
      </c>
      <c r="Y293" s="169">
        <f>X293*K293</f>
        <v>2.0114400000000002E-3</v>
      </c>
      <c r="Z293" s="169">
        <v>0</v>
      </c>
      <c r="AA293" s="170">
        <f>Z293*K293</f>
        <v>0</v>
      </c>
      <c r="AR293" s="16" t="s">
        <v>233</v>
      </c>
      <c r="AT293" s="16" t="s">
        <v>356</v>
      </c>
      <c r="AU293" s="16" t="s">
        <v>112</v>
      </c>
      <c r="AY293" s="16" t="s">
        <v>149</v>
      </c>
      <c r="BE293" s="108">
        <f>IF(U293="základní",N293,0)</f>
        <v>0</v>
      </c>
      <c r="BF293" s="108">
        <f>IF(U293="snížená",N293,0)</f>
        <v>0</v>
      </c>
      <c r="BG293" s="108">
        <f>IF(U293="zákl. přenesená",N293,0)</f>
        <v>0</v>
      </c>
      <c r="BH293" s="108">
        <f>IF(U293="sníž. přenesená",N293,0)</f>
        <v>0</v>
      </c>
      <c r="BI293" s="108">
        <f>IF(U293="nulová",N293,0)</f>
        <v>0</v>
      </c>
      <c r="BJ293" s="16" t="s">
        <v>23</v>
      </c>
      <c r="BK293" s="108">
        <f>ROUND(L293*K293,2)</f>
        <v>0</v>
      </c>
      <c r="BL293" s="16" t="s">
        <v>197</v>
      </c>
      <c r="BM293" s="16" t="s">
        <v>2036</v>
      </c>
    </row>
    <row r="294" spans="2:65" s="1" customFormat="1" ht="22.5" customHeight="1" x14ac:dyDescent="0.3">
      <c r="B294" s="33"/>
      <c r="C294" s="34"/>
      <c r="D294" s="34"/>
      <c r="E294" s="34"/>
      <c r="F294" s="293" t="s">
        <v>2029</v>
      </c>
      <c r="G294" s="210"/>
      <c r="H294" s="210"/>
      <c r="I294" s="210"/>
      <c r="J294" s="34"/>
      <c r="K294" s="34"/>
      <c r="L294" s="34"/>
      <c r="M294" s="34"/>
      <c r="N294" s="34"/>
      <c r="O294" s="34"/>
      <c r="P294" s="34"/>
      <c r="Q294" s="34"/>
      <c r="R294" s="35"/>
      <c r="T294" s="76"/>
      <c r="U294" s="34"/>
      <c r="V294" s="34"/>
      <c r="W294" s="34"/>
      <c r="X294" s="34"/>
      <c r="Y294" s="34"/>
      <c r="Z294" s="34"/>
      <c r="AA294" s="77"/>
      <c r="AT294" s="16" t="s">
        <v>361</v>
      </c>
      <c r="AU294" s="16" t="s">
        <v>112</v>
      </c>
    </row>
    <row r="295" spans="2:65" s="11" customFormat="1" ht="22.5" customHeight="1" x14ac:dyDescent="0.3">
      <c r="B295" s="179"/>
      <c r="C295" s="180"/>
      <c r="D295" s="180"/>
      <c r="E295" s="181" t="s">
        <v>21</v>
      </c>
      <c r="F295" s="281" t="s">
        <v>2037</v>
      </c>
      <c r="G295" s="282"/>
      <c r="H295" s="282"/>
      <c r="I295" s="282"/>
      <c r="J295" s="180"/>
      <c r="K295" s="182">
        <v>2.9580000000000002</v>
      </c>
      <c r="L295" s="180"/>
      <c r="M295" s="180"/>
      <c r="N295" s="180"/>
      <c r="O295" s="180"/>
      <c r="P295" s="180"/>
      <c r="Q295" s="180"/>
      <c r="R295" s="183"/>
      <c r="T295" s="184"/>
      <c r="U295" s="180"/>
      <c r="V295" s="180"/>
      <c r="W295" s="180"/>
      <c r="X295" s="180"/>
      <c r="Y295" s="180"/>
      <c r="Z295" s="180"/>
      <c r="AA295" s="185"/>
      <c r="AT295" s="186" t="s">
        <v>204</v>
      </c>
      <c r="AU295" s="186" t="s">
        <v>112</v>
      </c>
      <c r="AV295" s="11" t="s">
        <v>112</v>
      </c>
      <c r="AW295" s="11" t="s">
        <v>42</v>
      </c>
      <c r="AX295" s="11" t="s">
        <v>23</v>
      </c>
      <c r="AY295" s="186" t="s">
        <v>149</v>
      </c>
    </row>
    <row r="296" spans="2:65" s="1" customFormat="1" ht="44.25" customHeight="1" x14ac:dyDescent="0.3">
      <c r="B296" s="33"/>
      <c r="C296" s="164" t="s">
        <v>478</v>
      </c>
      <c r="D296" s="164" t="s">
        <v>150</v>
      </c>
      <c r="E296" s="165" t="s">
        <v>890</v>
      </c>
      <c r="F296" s="253" t="s">
        <v>891</v>
      </c>
      <c r="G296" s="254"/>
      <c r="H296" s="254"/>
      <c r="I296" s="254"/>
      <c r="J296" s="166" t="s">
        <v>274</v>
      </c>
      <c r="K296" s="167">
        <v>5.25</v>
      </c>
      <c r="L296" s="255">
        <v>0</v>
      </c>
      <c r="M296" s="254"/>
      <c r="N296" s="256">
        <f>ROUND(L296*K296,2)</f>
        <v>0</v>
      </c>
      <c r="O296" s="254"/>
      <c r="P296" s="254"/>
      <c r="Q296" s="254"/>
      <c r="R296" s="35"/>
      <c r="T296" s="168" t="s">
        <v>21</v>
      </c>
      <c r="U296" s="42" t="s">
        <v>50</v>
      </c>
      <c r="V296" s="34"/>
      <c r="W296" s="169">
        <f>V296*K296</f>
        <v>0</v>
      </c>
      <c r="X296" s="169">
        <v>6.28E-3</v>
      </c>
      <c r="Y296" s="169">
        <f>X296*K296</f>
        <v>3.2969999999999999E-2</v>
      </c>
      <c r="Z296" s="169">
        <v>0</v>
      </c>
      <c r="AA296" s="170">
        <f>Z296*K296</f>
        <v>0</v>
      </c>
      <c r="AR296" s="16" t="s">
        <v>197</v>
      </c>
      <c r="AT296" s="16" t="s">
        <v>150</v>
      </c>
      <c r="AU296" s="16" t="s">
        <v>112</v>
      </c>
      <c r="AY296" s="16" t="s">
        <v>149</v>
      </c>
      <c r="BE296" s="108">
        <f>IF(U296="základní",N296,0)</f>
        <v>0</v>
      </c>
      <c r="BF296" s="108">
        <f>IF(U296="snížená",N296,0)</f>
        <v>0</v>
      </c>
      <c r="BG296" s="108">
        <f>IF(U296="zákl. přenesená",N296,0)</f>
        <v>0</v>
      </c>
      <c r="BH296" s="108">
        <f>IF(U296="sníž. přenesená",N296,0)</f>
        <v>0</v>
      </c>
      <c r="BI296" s="108">
        <f>IF(U296="nulová",N296,0)</f>
        <v>0</v>
      </c>
      <c r="BJ296" s="16" t="s">
        <v>23</v>
      </c>
      <c r="BK296" s="108">
        <f>ROUND(L296*K296,2)</f>
        <v>0</v>
      </c>
      <c r="BL296" s="16" t="s">
        <v>197</v>
      </c>
      <c r="BM296" s="16" t="s">
        <v>2038</v>
      </c>
    </row>
    <row r="297" spans="2:65" s="10" customFormat="1" ht="22.5" customHeight="1" x14ac:dyDescent="0.3">
      <c r="B297" s="171"/>
      <c r="C297" s="172"/>
      <c r="D297" s="172"/>
      <c r="E297" s="173" t="s">
        <v>21</v>
      </c>
      <c r="F297" s="287" t="s">
        <v>2014</v>
      </c>
      <c r="G297" s="284"/>
      <c r="H297" s="284"/>
      <c r="I297" s="284"/>
      <c r="J297" s="172"/>
      <c r="K297" s="174" t="s">
        <v>21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204</v>
      </c>
      <c r="AU297" s="178" t="s">
        <v>112</v>
      </c>
      <c r="AV297" s="10" t="s">
        <v>23</v>
      </c>
      <c r="AW297" s="10" t="s">
        <v>42</v>
      </c>
      <c r="AX297" s="10" t="s">
        <v>85</v>
      </c>
      <c r="AY297" s="178" t="s">
        <v>149</v>
      </c>
    </row>
    <row r="298" spans="2:65" s="11" customFormat="1" ht="22.5" customHeight="1" x14ac:dyDescent="0.3">
      <c r="B298" s="179"/>
      <c r="C298" s="180"/>
      <c r="D298" s="180"/>
      <c r="E298" s="181" t="s">
        <v>21</v>
      </c>
      <c r="F298" s="281" t="s">
        <v>2015</v>
      </c>
      <c r="G298" s="282"/>
      <c r="H298" s="282"/>
      <c r="I298" s="282"/>
      <c r="J298" s="180"/>
      <c r="K298" s="182">
        <v>5.25</v>
      </c>
      <c r="L298" s="180"/>
      <c r="M298" s="180"/>
      <c r="N298" s="180"/>
      <c r="O298" s="180"/>
      <c r="P298" s="180"/>
      <c r="Q298" s="180"/>
      <c r="R298" s="183"/>
      <c r="T298" s="184"/>
      <c r="U298" s="180"/>
      <c r="V298" s="180"/>
      <c r="W298" s="180"/>
      <c r="X298" s="180"/>
      <c r="Y298" s="180"/>
      <c r="Z298" s="180"/>
      <c r="AA298" s="185"/>
      <c r="AT298" s="186" t="s">
        <v>204</v>
      </c>
      <c r="AU298" s="186" t="s">
        <v>112</v>
      </c>
      <c r="AV298" s="11" t="s">
        <v>112</v>
      </c>
      <c r="AW298" s="11" t="s">
        <v>42</v>
      </c>
      <c r="AX298" s="11" t="s">
        <v>85</v>
      </c>
      <c r="AY298" s="186" t="s">
        <v>149</v>
      </c>
    </row>
    <row r="299" spans="2:65" s="12" customFormat="1" ht="22.5" customHeight="1" x14ac:dyDescent="0.3">
      <c r="B299" s="187"/>
      <c r="C299" s="188"/>
      <c r="D299" s="188"/>
      <c r="E299" s="189" t="s">
        <v>21</v>
      </c>
      <c r="F299" s="285" t="s">
        <v>211</v>
      </c>
      <c r="G299" s="286"/>
      <c r="H299" s="286"/>
      <c r="I299" s="286"/>
      <c r="J299" s="188"/>
      <c r="K299" s="190">
        <v>5.25</v>
      </c>
      <c r="L299" s="188"/>
      <c r="M299" s="188"/>
      <c r="N299" s="188"/>
      <c r="O299" s="188"/>
      <c r="P299" s="188"/>
      <c r="Q299" s="188"/>
      <c r="R299" s="191"/>
      <c r="T299" s="192"/>
      <c r="U299" s="188"/>
      <c r="V299" s="188"/>
      <c r="W299" s="188"/>
      <c r="X299" s="188"/>
      <c r="Y299" s="188"/>
      <c r="Z299" s="188"/>
      <c r="AA299" s="193"/>
      <c r="AT299" s="194" t="s">
        <v>204</v>
      </c>
      <c r="AU299" s="194" t="s">
        <v>112</v>
      </c>
      <c r="AV299" s="12" t="s">
        <v>197</v>
      </c>
      <c r="AW299" s="12" t="s">
        <v>42</v>
      </c>
      <c r="AX299" s="12" t="s">
        <v>23</v>
      </c>
      <c r="AY299" s="194" t="s">
        <v>149</v>
      </c>
    </row>
    <row r="300" spans="2:65" s="1" customFormat="1" ht="31.5" customHeight="1" x14ac:dyDescent="0.3">
      <c r="B300" s="33"/>
      <c r="C300" s="164" t="s">
        <v>483</v>
      </c>
      <c r="D300" s="164" t="s">
        <v>150</v>
      </c>
      <c r="E300" s="165" t="s">
        <v>894</v>
      </c>
      <c r="F300" s="253" t="s">
        <v>895</v>
      </c>
      <c r="G300" s="254"/>
      <c r="H300" s="254"/>
      <c r="I300" s="254"/>
      <c r="J300" s="166" t="s">
        <v>274</v>
      </c>
      <c r="K300" s="167">
        <v>11.135999999999999</v>
      </c>
      <c r="L300" s="255">
        <v>0</v>
      </c>
      <c r="M300" s="254"/>
      <c r="N300" s="256">
        <f>ROUND(L300*K300,2)</f>
        <v>0</v>
      </c>
      <c r="O300" s="254"/>
      <c r="P300" s="254"/>
      <c r="Q300" s="254"/>
      <c r="R300" s="35"/>
      <c r="T300" s="168" t="s">
        <v>21</v>
      </c>
      <c r="U300" s="42" t="s">
        <v>50</v>
      </c>
      <c r="V300" s="34"/>
      <c r="W300" s="169">
        <f>V300*K300</f>
        <v>0</v>
      </c>
      <c r="X300" s="169">
        <v>1.2E-4</v>
      </c>
      <c r="Y300" s="169">
        <f>X300*K300</f>
        <v>1.33632E-3</v>
      </c>
      <c r="Z300" s="169">
        <v>0</v>
      </c>
      <c r="AA300" s="170">
        <f>Z300*K300</f>
        <v>0</v>
      </c>
      <c r="AR300" s="16" t="s">
        <v>197</v>
      </c>
      <c r="AT300" s="16" t="s">
        <v>150</v>
      </c>
      <c r="AU300" s="16" t="s">
        <v>112</v>
      </c>
      <c r="AY300" s="16" t="s">
        <v>149</v>
      </c>
      <c r="BE300" s="108">
        <f>IF(U300="základní",N300,0)</f>
        <v>0</v>
      </c>
      <c r="BF300" s="108">
        <f>IF(U300="snížená",N300,0)</f>
        <v>0</v>
      </c>
      <c r="BG300" s="108">
        <f>IF(U300="zákl. přenesená",N300,0)</f>
        <v>0</v>
      </c>
      <c r="BH300" s="108">
        <f>IF(U300="sníž. přenesená",N300,0)</f>
        <v>0</v>
      </c>
      <c r="BI300" s="108">
        <f>IF(U300="nulová",N300,0)</f>
        <v>0</v>
      </c>
      <c r="BJ300" s="16" t="s">
        <v>23</v>
      </c>
      <c r="BK300" s="108">
        <f>ROUND(L300*K300,2)</f>
        <v>0</v>
      </c>
      <c r="BL300" s="16" t="s">
        <v>197</v>
      </c>
      <c r="BM300" s="16" t="s">
        <v>2039</v>
      </c>
    </row>
    <row r="301" spans="2:65" s="11" customFormat="1" ht="22.5" customHeight="1" x14ac:dyDescent="0.3">
      <c r="B301" s="179"/>
      <c r="C301" s="180"/>
      <c r="D301" s="180"/>
      <c r="E301" s="181" t="s">
        <v>21</v>
      </c>
      <c r="F301" s="292" t="s">
        <v>2012</v>
      </c>
      <c r="G301" s="282"/>
      <c r="H301" s="282"/>
      <c r="I301" s="282"/>
      <c r="J301" s="180"/>
      <c r="K301" s="182">
        <v>11.135999999999999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204</v>
      </c>
      <c r="AU301" s="186" t="s">
        <v>112</v>
      </c>
      <c r="AV301" s="11" t="s">
        <v>112</v>
      </c>
      <c r="AW301" s="11" t="s">
        <v>42</v>
      </c>
      <c r="AX301" s="11" t="s">
        <v>23</v>
      </c>
      <c r="AY301" s="186" t="s">
        <v>149</v>
      </c>
    </row>
    <row r="302" spans="2:65" s="1" customFormat="1" ht="31.5" customHeight="1" x14ac:dyDescent="0.3">
      <c r="B302" s="33"/>
      <c r="C302" s="164" t="s">
        <v>487</v>
      </c>
      <c r="D302" s="164" t="s">
        <v>150</v>
      </c>
      <c r="E302" s="165" t="s">
        <v>2040</v>
      </c>
      <c r="F302" s="253" t="s">
        <v>2041</v>
      </c>
      <c r="G302" s="254"/>
      <c r="H302" s="254"/>
      <c r="I302" s="254"/>
      <c r="J302" s="166" t="s">
        <v>201</v>
      </c>
      <c r="K302" s="167">
        <v>5.8390000000000004</v>
      </c>
      <c r="L302" s="255">
        <v>0</v>
      </c>
      <c r="M302" s="254"/>
      <c r="N302" s="256">
        <f>ROUND(L302*K302,2)</f>
        <v>0</v>
      </c>
      <c r="O302" s="254"/>
      <c r="P302" s="254"/>
      <c r="Q302" s="254"/>
      <c r="R302" s="35"/>
      <c r="T302" s="168" t="s">
        <v>21</v>
      </c>
      <c r="U302" s="42" t="s">
        <v>50</v>
      </c>
      <c r="V302" s="34"/>
      <c r="W302" s="169">
        <f>V302*K302</f>
        <v>0</v>
      </c>
      <c r="X302" s="169">
        <v>2.2563399999999998</v>
      </c>
      <c r="Y302" s="169">
        <f>X302*K302</f>
        <v>13.17476926</v>
      </c>
      <c r="Z302" s="169">
        <v>0</v>
      </c>
      <c r="AA302" s="170">
        <f>Z302*K302</f>
        <v>0</v>
      </c>
      <c r="AR302" s="16" t="s">
        <v>197</v>
      </c>
      <c r="AT302" s="16" t="s">
        <v>150</v>
      </c>
      <c r="AU302" s="16" t="s">
        <v>112</v>
      </c>
      <c r="AY302" s="16" t="s">
        <v>149</v>
      </c>
      <c r="BE302" s="108">
        <f>IF(U302="základní",N302,0)</f>
        <v>0</v>
      </c>
      <c r="BF302" s="108">
        <f>IF(U302="snížená",N302,0)</f>
        <v>0</v>
      </c>
      <c r="BG302" s="108">
        <f>IF(U302="zákl. přenesená",N302,0)</f>
        <v>0</v>
      </c>
      <c r="BH302" s="108">
        <f>IF(U302="sníž. přenesená",N302,0)</f>
        <v>0</v>
      </c>
      <c r="BI302" s="108">
        <f>IF(U302="nulová",N302,0)</f>
        <v>0</v>
      </c>
      <c r="BJ302" s="16" t="s">
        <v>23</v>
      </c>
      <c r="BK302" s="108">
        <f>ROUND(L302*K302,2)</f>
        <v>0</v>
      </c>
      <c r="BL302" s="16" t="s">
        <v>197</v>
      </c>
      <c r="BM302" s="16" t="s">
        <v>2042</v>
      </c>
    </row>
    <row r="303" spans="2:65" s="11" customFormat="1" ht="22.5" customHeight="1" x14ac:dyDescent="0.3">
      <c r="B303" s="179"/>
      <c r="C303" s="180"/>
      <c r="D303" s="180"/>
      <c r="E303" s="181" t="s">
        <v>21</v>
      </c>
      <c r="F303" s="292" t="s">
        <v>2043</v>
      </c>
      <c r="G303" s="282"/>
      <c r="H303" s="282"/>
      <c r="I303" s="282"/>
      <c r="J303" s="180"/>
      <c r="K303" s="182">
        <v>4.4379999999999997</v>
      </c>
      <c r="L303" s="180"/>
      <c r="M303" s="180"/>
      <c r="N303" s="180"/>
      <c r="O303" s="180"/>
      <c r="P303" s="180"/>
      <c r="Q303" s="180"/>
      <c r="R303" s="183"/>
      <c r="T303" s="184"/>
      <c r="U303" s="180"/>
      <c r="V303" s="180"/>
      <c r="W303" s="180"/>
      <c r="X303" s="180"/>
      <c r="Y303" s="180"/>
      <c r="Z303" s="180"/>
      <c r="AA303" s="185"/>
      <c r="AT303" s="186" t="s">
        <v>204</v>
      </c>
      <c r="AU303" s="186" t="s">
        <v>112</v>
      </c>
      <c r="AV303" s="11" t="s">
        <v>112</v>
      </c>
      <c r="AW303" s="11" t="s">
        <v>42</v>
      </c>
      <c r="AX303" s="11" t="s">
        <v>85</v>
      </c>
      <c r="AY303" s="186" t="s">
        <v>149</v>
      </c>
    </row>
    <row r="304" spans="2:65" s="11" customFormat="1" ht="22.5" customHeight="1" x14ac:dyDescent="0.3">
      <c r="B304" s="179"/>
      <c r="C304" s="180"/>
      <c r="D304" s="180"/>
      <c r="E304" s="181" t="s">
        <v>21</v>
      </c>
      <c r="F304" s="281" t="s">
        <v>2044</v>
      </c>
      <c r="G304" s="282"/>
      <c r="H304" s="282"/>
      <c r="I304" s="282"/>
      <c r="J304" s="180"/>
      <c r="K304" s="182">
        <v>1.401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204</v>
      </c>
      <c r="AU304" s="186" t="s">
        <v>112</v>
      </c>
      <c r="AV304" s="11" t="s">
        <v>112</v>
      </c>
      <c r="AW304" s="11" t="s">
        <v>42</v>
      </c>
      <c r="AX304" s="11" t="s">
        <v>85</v>
      </c>
      <c r="AY304" s="186" t="s">
        <v>149</v>
      </c>
    </row>
    <row r="305" spans="2:65" s="12" customFormat="1" ht="22.5" customHeight="1" x14ac:dyDescent="0.3">
      <c r="B305" s="187"/>
      <c r="C305" s="188"/>
      <c r="D305" s="188"/>
      <c r="E305" s="189" t="s">
        <v>21</v>
      </c>
      <c r="F305" s="285" t="s">
        <v>211</v>
      </c>
      <c r="G305" s="286"/>
      <c r="H305" s="286"/>
      <c r="I305" s="286"/>
      <c r="J305" s="188"/>
      <c r="K305" s="190">
        <v>5.8390000000000004</v>
      </c>
      <c r="L305" s="188"/>
      <c r="M305" s="188"/>
      <c r="N305" s="188"/>
      <c r="O305" s="188"/>
      <c r="P305" s="188"/>
      <c r="Q305" s="188"/>
      <c r="R305" s="191"/>
      <c r="T305" s="192"/>
      <c r="U305" s="188"/>
      <c r="V305" s="188"/>
      <c r="W305" s="188"/>
      <c r="X305" s="188"/>
      <c r="Y305" s="188"/>
      <c r="Z305" s="188"/>
      <c r="AA305" s="193"/>
      <c r="AT305" s="194" t="s">
        <v>204</v>
      </c>
      <c r="AU305" s="194" t="s">
        <v>112</v>
      </c>
      <c r="AV305" s="12" t="s">
        <v>197</v>
      </c>
      <c r="AW305" s="12" t="s">
        <v>42</v>
      </c>
      <c r="AX305" s="12" t="s">
        <v>23</v>
      </c>
      <c r="AY305" s="194" t="s">
        <v>149</v>
      </c>
    </row>
    <row r="306" spans="2:65" s="1" customFormat="1" ht="31.5" customHeight="1" x14ac:dyDescent="0.3">
      <c r="B306" s="33"/>
      <c r="C306" s="164" t="s">
        <v>491</v>
      </c>
      <c r="D306" s="164" t="s">
        <v>150</v>
      </c>
      <c r="E306" s="165" t="s">
        <v>2045</v>
      </c>
      <c r="F306" s="253" t="s">
        <v>2046</v>
      </c>
      <c r="G306" s="254"/>
      <c r="H306" s="254"/>
      <c r="I306" s="254"/>
      <c r="J306" s="166" t="s">
        <v>201</v>
      </c>
      <c r="K306" s="167">
        <v>5.8390000000000004</v>
      </c>
      <c r="L306" s="255">
        <v>0</v>
      </c>
      <c r="M306" s="254"/>
      <c r="N306" s="256">
        <f>ROUND(L306*K306,2)</f>
        <v>0</v>
      </c>
      <c r="O306" s="254"/>
      <c r="P306" s="254"/>
      <c r="Q306" s="254"/>
      <c r="R306" s="35"/>
      <c r="T306" s="168" t="s">
        <v>21</v>
      </c>
      <c r="U306" s="42" t="s">
        <v>50</v>
      </c>
      <c r="V306" s="34"/>
      <c r="W306" s="169">
        <f>V306*K306</f>
        <v>0</v>
      </c>
      <c r="X306" s="169">
        <v>0</v>
      </c>
      <c r="Y306" s="169">
        <f>X306*K306</f>
        <v>0</v>
      </c>
      <c r="Z306" s="169">
        <v>0</v>
      </c>
      <c r="AA306" s="170">
        <f>Z306*K306</f>
        <v>0</v>
      </c>
      <c r="AR306" s="16" t="s">
        <v>197</v>
      </c>
      <c r="AT306" s="16" t="s">
        <v>150</v>
      </c>
      <c r="AU306" s="16" t="s">
        <v>112</v>
      </c>
      <c r="AY306" s="16" t="s">
        <v>149</v>
      </c>
      <c r="BE306" s="108">
        <f>IF(U306="základní",N306,0)</f>
        <v>0</v>
      </c>
      <c r="BF306" s="108">
        <f>IF(U306="snížená",N306,0)</f>
        <v>0</v>
      </c>
      <c r="BG306" s="108">
        <f>IF(U306="zákl. přenesená",N306,0)</f>
        <v>0</v>
      </c>
      <c r="BH306" s="108">
        <f>IF(U306="sníž. přenesená",N306,0)</f>
        <v>0</v>
      </c>
      <c r="BI306" s="108">
        <f>IF(U306="nulová",N306,0)</f>
        <v>0</v>
      </c>
      <c r="BJ306" s="16" t="s">
        <v>23</v>
      </c>
      <c r="BK306" s="108">
        <f>ROUND(L306*K306,2)</f>
        <v>0</v>
      </c>
      <c r="BL306" s="16" t="s">
        <v>197</v>
      </c>
      <c r="BM306" s="16" t="s">
        <v>2047</v>
      </c>
    </row>
    <row r="307" spans="2:65" s="9" customFormat="1" ht="29.85" customHeight="1" x14ac:dyDescent="0.35">
      <c r="B307" s="153"/>
      <c r="C307" s="154"/>
      <c r="D307" s="163" t="s">
        <v>172</v>
      </c>
      <c r="E307" s="163"/>
      <c r="F307" s="163"/>
      <c r="G307" s="163"/>
      <c r="H307" s="163"/>
      <c r="I307" s="163"/>
      <c r="J307" s="163"/>
      <c r="K307" s="163"/>
      <c r="L307" s="163"/>
      <c r="M307" s="163"/>
      <c r="N307" s="263">
        <f>BK307</f>
        <v>0</v>
      </c>
      <c r="O307" s="264"/>
      <c r="P307" s="264"/>
      <c r="Q307" s="264"/>
      <c r="R307" s="156"/>
      <c r="T307" s="157"/>
      <c r="U307" s="154"/>
      <c r="V307" s="154"/>
      <c r="W307" s="158">
        <f>SUM(W308:W315)</f>
        <v>0</v>
      </c>
      <c r="X307" s="154"/>
      <c r="Y307" s="158">
        <f>SUM(Y308:Y315)</f>
        <v>6.6904E-3</v>
      </c>
      <c r="Z307" s="154"/>
      <c r="AA307" s="159">
        <f>SUM(AA308:AA315)</f>
        <v>2.2284000000000002</v>
      </c>
      <c r="AR307" s="160" t="s">
        <v>23</v>
      </c>
      <c r="AT307" s="161" t="s">
        <v>84</v>
      </c>
      <c r="AU307" s="161" t="s">
        <v>23</v>
      </c>
      <c r="AY307" s="160" t="s">
        <v>149</v>
      </c>
      <c r="BK307" s="162">
        <f>SUM(BK308:BK315)</f>
        <v>0</v>
      </c>
    </row>
    <row r="308" spans="2:65" s="1" customFormat="1" ht="44.25" customHeight="1" x14ac:dyDescent="0.3">
      <c r="B308" s="33"/>
      <c r="C308" s="164" t="s">
        <v>495</v>
      </c>
      <c r="D308" s="164" t="s">
        <v>150</v>
      </c>
      <c r="E308" s="165" t="s">
        <v>946</v>
      </c>
      <c r="F308" s="253" t="s">
        <v>947</v>
      </c>
      <c r="G308" s="254"/>
      <c r="H308" s="254"/>
      <c r="I308" s="254"/>
      <c r="J308" s="166" t="s">
        <v>274</v>
      </c>
      <c r="K308" s="167">
        <v>25.8</v>
      </c>
      <c r="L308" s="255">
        <v>0</v>
      </c>
      <c r="M308" s="254"/>
      <c r="N308" s="256">
        <f>ROUND(L308*K308,2)</f>
        <v>0</v>
      </c>
      <c r="O308" s="254"/>
      <c r="P308" s="254"/>
      <c r="Q308" s="254"/>
      <c r="R308" s="35"/>
      <c r="T308" s="168" t="s">
        <v>21</v>
      </c>
      <c r="U308" s="42" t="s">
        <v>50</v>
      </c>
      <c r="V308" s="34"/>
      <c r="W308" s="169">
        <f>V308*K308</f>
        <v>0</v>
      </c>
      <c r="X308" s="169">
        <v>1.2999999999999999E-4</v>
      </c>
      <c r="Y308" s="169">
        <f>X308*K308</f>
        <v>3.3539999999999998E-3</v>
      </c>
      <c r="Z308" s="169">
        <v>0</v>
      </c>
      <c r="AA308" s="170">
        <f>Z308*K308</f>
        <v>0</v>
      </c>
      <c r="AR308" s="16" t="s">
        <v>197</v>
      </c>
      <c r="AT308" s="16" t="s">
        <v>150</v>
      </c>
      <c r="AU308" s="16" t="s">
        <v>112</v>
      </c>
      <c r="AY308" s="16" t="s">
        <v>149</v>
      </c>
      <c r="BE308" s="108">
        <f>IF(U308="základní",N308,0)</f>
        <v>0</v>
      </c>
      <c r="BF308" s="108">
        <f>IF(U308="snížená",N308,0)</f>
        <v>0</v>
      </c>
      <c r="BG308" s="108">
        <f>IF(U308="zákl. přenesená",N308,0)</f>
        <v>0</v>
      </c>
      <c r="BH308" s="108">
        <f>IF(U308="sníž. přenesená",N308,0)</f>
        <v>0</v>
      </c>
      <c r="BI308" s="108">
        <f>IF(U308="nulová",N308,0)</f>
        <v>0</v>
      </c>
      <c r="BJ308" s="16" t="s">
        <v>23</v>
      </c>
      <c r="BK308" s="108">
        <f>ROUND(L308*K308,2)</f>
        <v>0</v>
      </c>
      <c r="BL308" s="16" t="s">
        <v>197</v>
      </c>
      <c r="BM308" s="16" t="s">
        <v>2048</v>
      </c>
    </row>
    <row r="309" spans="2:65" s="11" customFormat="1" ht="22.5" customHeight="1" x14ac:dyDescent="0.3">
      <c r="B309" s="179"/>
      <c r="C309" s="180"/>
      <c r="D309" s="180"/>
      <c r="E309" s="181" t="s">
        <v>21</v>
      </c>
      <c r="F309" s="292" t="s">
        <v>2049</v>
      </c>
      <c r="G309" s="282"/>
      <c r="H309" s="282"/>
      <c r="I309" s="282"/>
      <c r="J309" s="180"/>
      <c r="K309" s="182">
        <v>26.55</v>
      </c>
      <c r="L309" s="180"/>
      <c r="M309" s="180"/>
      <c r="N309" s="180"/>
      <c r="O309" s="180"/>
      <c r="P309" s="180"/>
      <c r="Q309" s="180"/>
      <c r="R309" s="183"/>
      <c r="T309" s="184"/>
      <c r="U309" s="180"/>
      <c r="V309" s="180"/>
      <c r="W309" s="180"/>
      <c r="X309" s="180"/>
      <c r="Y309" s="180"/>
      <c r="Z309" s="180"/>
      <c r="AA309" s="185"/>
      <c r="AT309" s="186" t="s">
        <v>204</v>
      </c>
      <c r="AU309" s="186" t="s">
        <v>112</v>
      </c>
      <c r="AV309" s="11" t="s">
        <v>112</v>
      </c>
      <c r="AW309" s="11" t="s">
        <v>42</v>
      </c>
      <c r="AX309" s="11" t="s">
        <v>85</v>
      </c>
      <c r="AY309" s="186" t="s">
        <v>149</v>
      </c>
    </row>
    <row r="310" spans="2:65" s="11" customFormat="1" ht="22.5" customHeight="1" x14ac:dyDescent="0.3">
      <c r="B310" s="179"/>
      <c r="C310" s="180"/>
      <c r="D310" s="180"/>
      <c r="E310" s="181" t="s">
        <v>21</v>
      </c>
      <c r="F310" s="281" t="s">
        <v>2050</v>
      </c>
      <c r="G310" s="282"/>
      <c r="H310" s="282"/>
      <c r="I310" s="282"/>
      <c r="J310" s="180"/>
      <c r="K310" s="182">
        <v>25.8</v>
      </c>
      <c r="L310" s="180"/>
      <c r="M310" s="180"/>
      <c r="N310" s="180"/>
      <c r="O310" s="180"/>
      <c r="P310" s="180"/>
      <c r="Q310" s="180"/>
      <c r="R310" s="183"/>
      <c r="T310" s="184"/>
      <c r="U310" s="180"/>
      <c r="V310" s="180"/>
      <c r="W310" s="180"/>
      <c r="X310" s="180"/>
      <c r="Y310" s="180"/>
      <c r="Z310" s="180"/>
      <c r="AA310" s="185"/>
      <c r="AT310" s="186" t="s">
        <v>204</v>
      </c>
      <c r="AU310" s="186" t="s">
        <v>112</v>
      </c>
      <c r="AV310" s="11" t="s">
        <v>112</v>
      </c>
      <c r="AW310" s="11" t="s">
        <v>42</v>
      </c>
      <c r="AX310" s="11" t="s">
        <v>23</v>
      </c>
      <c r="AY310" s="186" t="s">
        <v>149</v>
      </c>
    </row>
    <row r="311" spans="2:65" s="1" customFormat="1" ht="31.5" customHeight="1" x14ac:dyDescent="0.3">
      <c r="B311" s="33"/>
      <c r="C311" s="164" t="s">
        <v>499</v>
      </c>
      <c r="D311" s="164" t="s">
        <v>150</v>
      </c>
      <c r="E311" s="165" t="s">
        <v>951</v>
      </c>
      <c r="F311" s="253" t="s">
        <v>952</v>
      </c>
      <c r="G311" s="254"/>
      <c r="H311" s="254"/>
      <c r="I311" s="254"/>
      <c r="J311" s="166" t="s">
        <v>274</v>
      </c>
      <c r="K311" s="167">
        <v>83.41</v>
      </c>
      <c r="L311" s="255">
        <v>0</v>
      </c>
      <c r="M311" s="254"/>
      <c r="N311" s="256">
        <f>ROUND(L311*K311,2)</f>
        <v>0</v>
      </c>
      <c r="O311" s="254"/>
      <c r="P311" s="254"/>
      <c r="Q311" s="254"/>
      <c r="R311" s="35"/>
      <c r="T311" s="168" t="s">
        <v>21</v>
      </c>
      <c r="U311" s="42" t="s">
        <v>50</v>
      </c>
      <c r="V311" s="34"/>
      <c r="W311" s="169">
        <f>V311*K311</f>
        <v>0</v>
      </c>
      <c r="X311" s="169">
        <v>4.0000000000000003E-5</v>
      </c>
      <c r="Y311" s="169">
        <f>X311*K311</f>
        <v>3.3364000000000002E-3</v>
      </c>
      <c r="Z311" s="169">
        <v>0</v>
      </c>
      <c r="AA311" s="170">
        <f>Z311*K311</f>
        <v>0</v>
      </c>
      <c r="AR311" s="16" t="s">
        <v>197</v>
      </c>
      <c r="AT311" s="16" t="s">
        <v>150</v>
      </c>
      <c r="AU311" s="16" t="s">
        <v>112</v>
      </c>
      <c r="AY311" s="16" t="s">
        <v>149</v>
      </c>
      <c r="BE311" s="108">
        <f>IF(U311="základní",N311,0)</f>
        <v>0</v>
      </c>
      <c r="BF311" s="108">
        <f>IF(U311="snížená",N311,0)</f>
        <v>0</v>
      </c>
      <c r="BG311" s="108">
        <f>IF(U311="zákl. přenesená",N311,0)</f>
        <v>0</v>
      </c>
      <c r="BH311" s="108">
        <f>IF(U311="sníž. přenesená",N311,0)</f>
        <v>0</v>
      </c>
      <c r="BI311" s="108">
        <f>IF(U311="nulová",N311,0)</f>
        <v>0</v>
      </c>
      <c r="BJ311" s="16" t="s">
        <v>23</v>
      </c>
      <c r="BK311" s="108">
        <f>ROUND(L311*K311,2)</f>
        <v>0</v>
      </c>
      <c r="BL311" s="16" t="s">
        <v>197</v>
      </c>
      <c r="BM311" s="16" t="s">
        <v>2051</v>
      </c>
    </row>
    <row r="312" spans="2:65" s="11" customFormat="1" ht="22.5" customHeight="1" x14ac:dyDescent="0.3">
      <c r="B312" s="179"/>
      <c r="C312" s="180"/>
      <c r="D312" s="180"/>
      <c r="E312" s="181" t="s">
        <v>21</v>
      </c>
      <c r="F312" s="292" t="s">
        <v>2052</v>
      </c>
      <c r="G312" s="282"/>
      <c r="H312" s="282"/>
      <c r="I312" s="282"/>
      <c r="J312" s="180"/>
      <c r="K312" s="182">
        <v>83.41</v>
      </c>
      <c r="L312" s="180"/>
      <c r="M312" s="180"/>
      <c r="N312" s="180"/>
      <c r="O312" s="180"/>
      <c r="P312" s="180"/>
      <c r="Q312" s="180"/>
      <c r="R312" s="183"/>
      <c r="T312" s="184"/>
      <c r="U312" s="180"/>
      <c r="V312" s="180"/>
      <c r="W312" s="180"/>
      <c r="X312" s="180"/>
      <c r="Y312" s="180"/>
      <c r="Z312" s="180"/>
      <c r="AA312" s="185"/>
      <c r="AT312" s="186" t="s">
        <v>204</v>
      </c>
      <c r="AU312" s="186" t="s">
        <v>112</v>
      </c>
      <c r="AV312" s="11" t="s">
        <v>112</v>
      </c>
      <c r="AW312" s="11" t="s">
        <v>42</v>
      </c>
      <c r="AX312" s="11" t="s">
        <v>23</v>
      </c>
      <c r="AY312" s="186" t="s">
        <v>149</v>
      </c>
    </row>
    <row r="313" spans="2:65" s="1" customFormat="1" ht="31.5" customHeight="1" x14ac:dyDescent="0.3">
      <c r="B313" s="33"/>
      <c r="C313" s="164" t="s">
        <v>506</v>
      </c>
      <c r="D313" s="164" t="s">
        <v>150</v>
      </c>
      <c r="E313" s="165" t="s">
        <v>1020</v>
      </c>
      <c r="F313" s="253" t="s">
        <v>1021</v>
      </c>
      <c r="G313" s="254"/>
      <c r="H313" s="254"/>
      <c r="I313" s="254"/>
      <c r="J313" s="166" t="s">
        <v>201</v>
      </c>
      <c r="K313" s="167">
        <v>1.238</v>
      </c>
      <c r="L313" s="255">
        <v>0</v>
      </c>
      <c r="M313" s="254"/>
      <c r="N313" s="256">
        <f>ROUND(L313*K313,2)</f>
        <v>0</v>
      </c>
      <c r="O313" s="254"/>
      <c r="P313" s="254"/>
      <c r="Q313" s="254"/>
      <c r="R313" s="35"/>
      <c r="T313" s="168" t="s">
        <v>21</v>
      </c>
      <c r="U313" s="42" t="s">
        <v>50</v>
      </c>
      <c r="V313" s="34"/>
      <c r="W313" s="169">
        <f>V313*K313</f>
        <v>0</v>
      </c>
      <c r="X313" s="169">
        <v>0</v>
      </c>
      <c r="Y313" s="169">
        <f>X313*K313</f>
        <v>0</v>
      </c>
      <c r="Z313" s="169">
        <v>1.8</v>
      </c>
      <c r="AA313" s="170">
        <f>Z313*K313</f>
        <v>2.2284000000000002</v>
      </c>
      <c r="AR313" s="16" t="s">
        <v>197</v>
      </c>
      <c r="AT313" s="16" t="s">
        <v>150</v>
      </c>
      <c r="AU313" s="16" t="s">
        <v>112</v>
      </c>
      <c r="AY313" s="16" t="s">
        <v>149</v>
      </c>
      <c r="BE313" s="108">
        <f>IF(U313="základní",N313,0)</f>
        <v>0</v>
      </c>
      <c r="BF313" s="108">
        <f>IF(U313="snížená",N313,0)</f>
        <v>0</v>
      </c>
      <c r="BG313" s="108">
        <f>IF(U313="zákl. přenesená",N313,0)</f>
        <v>0</v>
      </c>
      <c r="BH313" s="108">
        <f>IF(U313="sníž. přenesená",N313,0)</f>
        <v>0</v>
      </c>
      <c r="BI313" s="108">
        <f>IF(U313="nulová",N313,0)</f>
        <v>0</v>
      </c>
      <c r="BJ313" s="16" t="s">
        <v>23</v>
      </c>
      <c r="BK313" s="108">
        <f>ROUND(L313*K313,2)</f>
        <v>0</v>
      </c>
      <c r="BL313" s="16" t="s">
        <v>197</v>
      </c>
      <c r="BM313" s="16" t="s">
        <v>2053</v>
      </c>
    </row>
    <row r="314" spans="2:65" s="10" customFormat="1" ht="22.5" customHeight="1" x14ac:dyDescent="0.3">
      <c r="B314" s="171"/>
      <c r="C314" s="172"/>
      <c r="D314" s="172"/>
      <c r="E314" s="173" t="s">
        <v>21</v>
      </c>
      <c r="F314" s="287" t="s">
        <v>2054</v>
      </c>
      <c r="G314" s="284"/>
      <c r="H314" s="284"/>
      <c r="I314" s="284"/>
      <c r="J314" s="172"/>
      <c r="K314" s="174" t="s">
        <v>21</v>
      </c>
      <c r="L314" s="172"/>
      <c r="M314" s="172"/>
      <c r="N314" s="172"/>
      <c r="O314" s="172"/>
      <c r="P314" s="172"/>
      <c r="Q314" s="172"/>
      <c r="R314" s="175"/>
      <c r="T314" s="176"/>
      <c r="U314" s="172"/>
      <c r="V314" s="172"/>
      <c r="W314" s="172"/>
      <c r="X314" s="172"/>
      <c r="Y314" s="172"/>
      <c r="Z314" s="172"/>
      <c r="AA314" s="177"/>
      <c r="AT314" s="178" t="s">
        <v>204</v>
      </c>
      <c r="AU314" s="178" t="s">
        <v>112</v>
      </c>
      <c r="AV314" s="10" t="s">
        <v>23</v>
      </c>
      <c r="AW314" s="10" t="s">
        <v>42</v>
      </c>
      <c r="AX314" s="10" t="s">
        <v>85</v>
      </c>
      <c r="AY314" s="178" t="s">
        <v>149</v>
      </c>
    </row>
    <row r="315" spans="2:65" s="11" customFormat="1" ht="22.5" customHeight="1" x14ac:dyDescent="0.3">
      <c r="B315" s="179"/>
      <c r="C315" s="180"/>
      <c r="D315" s="180"/>
      <c r="E315" s="181" t="s">
        <v>21</v>
      </c>
      <c r="F315" s="281" t="s">
        <v>2055</v>
      </c>
      <c r="G315" s="282"/>
      <c r="H315" s="282"/>
      <c r="I315" s="282"/>
      <c r="J315" s="180"/>
      <c r="K315" s="182">
        <v>1.238</v>
      </c>
      <c r="L315" s="180"/>
      <c r="M315" s="180"/>
      <c r="N315" s="180"/>
      <c r="O315" s="180"/>
      <c r="P315" s="180"/>
      <c r="Q315" s="180"/>
      <c r="R315" s="183"/>
      <c r="T315" s="184"/>
      <c r="U315" s="180"/>
      <c r="V315" s="180"/>
      <c r="W315" s="180"/>
      <c r="X315" s="180"/>
      <c r="Y315" s="180"/>
      <c r="Z315" s="180"/>
      <c r="AA315" s="185"/>
      <c r="AT315" s="186" t="s">
        <v>204</v>
      </c>
      <c r="AU315" s="186" t="s">
        <v>112</v>
      </c>
      <c r="AV315" s="11" t="s">
        <v>112</v>
      </c>
      <c r="AW315" s="11" t="s">
        <v>42</v>
      </c>
      <c r="AX315" s="11" t="s">
        <v>23</v>
      </c>
      <c r="AY315" s="186" t="s">
        <v>149</v>
      </c>
    </row>
    <row r="316" spans="2:65" s="9" customFormat="1" ht="29.85" customHeight="1" x14ac:dyDescent="0.35">
      <c r="B316" s="153"/>
      <c r="C316" s="154"/>
      <c r="D316" s="163" t="s">
        <v>173</v>
      </c>
      <c r="E316" s="163"/>
      <c r="F316" s="163"/>
      <c r="G316" s="163"/>
      <c r="H316" s="163"/>
      <c r="I316" s="163"/>
      <c r="J316" s="163"/>
      <c r="K316" s="163"/>
      <c r="L316" s="163"/>
      <c r="M316" s="163"/>
      <c r="N316" s="261">
        <f>BK316</f>
        <v>0</v>
      </c>
      <c r="O316" s="262"/>
      <c r="P316" s="262"/>
      <c r="Q316" s="262"/>
      <c r="R316" s="156"/>
      <c r="T316" s="157"/>
      <c r="U316" s="154"/>
      <c r="V316" s="154"/>
      <c r="W316" s="158">
        <f>SUM(W317:W320)</f>
        <v>0</v>
      </c>
      <c r="X316" s="154"/>
      <c r="Y316" s="158">
        <f>SUM(Y317:Y320)</f>
        <v>0</v>
      </c>
      <c r="Z316" s="154"/>
      <c r="AA316" s="159">
        <f>SUM(AA317:AA320)</f>
        <v>0</v>
      </c>
      <c r="AR316" s="160" t="s">
        <v>23</v>
      </c>
      <c r="AT316" s="161" t="s">
        <v>84</v>
      </c>
      <c r="AU316" s="161" t="s">
        <v>23</v>
      </c>
      <c r="AY316" s="160" t="s">
        <v>149</v>
      </c>
      <c r="BK316" s="162">
        <f>SUM(BK317:BK320)</f>
        <v>0</v>
      </c>
    </row>
    <row r="317" spans="2:65" s="1" customFormat="1" ht="44.25" customHeight="1" x14ac:dyDescent="0.3">
      <c r="B317" s="33"/>
      <c r="C317" s="164" t="s">
        <v>511</v>
      </c>
      <c r="D317" s="164" t="s">
        <v>150</v>
      </c>
      <c r="E317" s="165" t="s">
        <v>2056</v>
      </c>
      <c r="F317" s="253" t="s">
        <v>2057</v>
      </c>
      <c r="G317" s="254"/>
      <c r="H317" s="254"/>
      <c r="I317" s="254"/>
      <c r="J317" s="166" t="s">
        <v>230</v>
      </c>
      <c r="K317" s="167">
        <v>2.2280000000000002</v>
      </c>
      <c r="L317" s="255">
        <v>0</v>
      </c>
      <c r="M317" s="254"/>
      <c r="N317" s="256">
        <f>ROUND(L317*K317,2)</f>
        <v>0</v>
      </c>
      <c r="O317" s="254"/>
      <c r="P317" s="254"/>
      <c r="Q317" s="254"/>
      <c r="R317" s="35"/>
      <c r="T317" s="168" t="s">
        <v>21</v>
      </c>
      <c r="U317" s="42" t="s">
        <v>50</v>
      </c>
      <c r="V317" s="34"/>
      <c r="W317" s="169">
        <f>V317*K317</f>
        <v>0</v>
      </c>
      <c r="X317" s="169">
        <v>0</v>
      </c>
      <c r="Y317" s="169">
        <f>X317*K317</f>
        <v>0</v>
      </c>
      <c r="Z317" s="169">
        <v>0</v>
      </c>
      <c r="AA317" s="170">
        <f>Z317*K317</f>
        <v>0</v>
      </c>
      <c r="AR317" s="16" t="s">
        <v>197</v>
      </c>
      <c r="AT317" s="16" t="s">
        <v>150</v>
      </c>
      <c r="AU317" s="16" t="s">
        <v>112</v>
      </c>
      <c r="AY317" s="16" t="s">
        <v>149</v>
      </c>
      <c r="BE317" s="108">
        <f>IF(U317="základní",N317,0)</f>
        <v>0</v>
      </c>
      <c r="BF317" s="108">
        <f>IF(U317="snížená",N317,0)</f>
        <v>0</v>
      </c>
      <c r="BG317" s="108">
        <f>IF(U317="zákl. přenesená",N317,0)</f>
        <v>0</v>
      </c>
      <c r="BH317" s="108">
        <f>IF(U317="sníž. přenesená",N317,0)</f>
        <v>0</v>
      </c>
      <c r="BI317" s="108">
        <f>IF(U317="nulová",N317,0)</f>
        <v>0</v>
      </c>
      <c r="BJ317" s="16" t="s">
        <v>23</v>
      </c>
      <c r="BK317" s="108">
        <f>ROUND(L317*K317,2)</f>
        <v>0</v>
      </c>
      <c r="BL317" s="16" t="s">
        <v>197</v>
      </c>
      <c r="BM317" s="16" t="s">
        <v>2058</v>
      </c>
    </row>
    <row r="318" spans="2:65" s="1" customFormat="1" ht="31.5" customHeight="1" x14ac:dyDescent="0.3">
      <c r="B318" s="33"/>
      <c r="C318" s="164" t="s">
        <v>519</v>
      </c>
      <c r="D318" s="164" t="s">
        <v>150</v>
      </c>
      <c r="E318" s="165" t="s">
        <v>1087</v>
      </c>
      <c r="F318" s="253" t="s">
        <v>1088</v>
      </c>
      <c r="G318" s="254"/>
      <c r="H318" s="254"/>
      <c r="I318" s="254"/>
      <c r="J318" s="166" t="s">
        <v>230</v>
      </c>
      <c r="K318" s="167">
        <v>2.2280000000000002</v>
      </c>
      <c r="L318" s="255">
        <v>0</v>
      </c>
      <c r="M318" s="254"/>
      <c r="N318" s="256">
        <f>ROUND(L318*K318,2)</f>
        <v>0</v>
      </c>
      <c r="O318" s="254"/>
      <c r="P318" s="254"/>
      <c r="Q318" s="254"/>
      <c r="R318" s="35"/>
      <c r="T318" s="168" t="s">
        <v>21</v>
      </c>
      <c r="U318" s="42" t="s">
        <v>50</v>
      </c>
      <c r="V318" s="34"/>
      <c r="W318" s="169">
        <f>V318*K318</f>
        <v>0</v>
      </c>
      <c r="X318" s="169">
        <v>0</v>
      </c>
      <c r="Y318" s="169">
        <f>X318*K318</f>
        <v>0</v>
      </c>
      <c r="Z318" s="169">
        <v>0</v>
      </c>
      <c r="AA318" s="170">
        <f>Z318*K318</f>
        <v>0</v>
      </c>
      <c r="AR318" s="16" t="s">
        <v>197</v>
      </c>
      <c r="AT318" s="16" t="s">
        <v>150</v>
      </c>
      <c r="AU318" s="16" t="s">
        <v>112</v>
      </c>
      <c r="AY318" s="16" t="s">
        <v>149</v>
      </c>
      <c r="BE318" s="108">
        <f>IF(U318="základní",N318,0)</f>
        <v>0</v>
      </c>
      <c r="BF318" s="108">
        <f>IF(U318="snížená",N318,0)</f>
        <v>0</v>
      </c>
      <c r="BG318" s="108">
        <f>IF(U318="zákl. přenesená",N318,0)</f>
        <v>0</v>
      </c>
      <c r="BH318" s="108">
        <f>IF(U318="sníž. přenesená",N318,0)</f>
        <v>0</v>
      </c>
      <c r="BI318" s="108">
        <f>IF(U318="nulová",N318,0)</f>
        <v>0</v>
      </c>
      <c r="BJ318" s="16" t="s">
        <v>23</v>
      </c>
      <c r="BK318" s="108">
        <f>ROUND(L318*K318,2)</f>
        <v>0</v>
      </c>
      <c r="BL318" s="16" t="s">
        <v>197</v>
      </c>
      <c r="BM318" s="16" t="s">
        <v>2059</v>
      </c>
    </row>
    <row r="319" spans="2:65" s="1" customFormat="1" ht="31.5" customHeight="1" x14ac:dyDescent="0.3">
      <c r="B319" s="33"/>
      <c r="C319" s="164" t="s">
        <v>531</v>
      </c>
      <c r="D319" s="164" t="s">
        <v>150</v>
      </c>
      <c r="E319" s="165" t="s">
        <v>1091</v>
      </c>
      <c r="F319" s="253" t="s">
        <v>1092</v>
      </c>
      <c r="G319" s="254"/>
      <c r="H319" s="254"/>
      <c r="I319" s="254"/>
      <c r="J319" s="166" t="s">
        <v>230</v>
      </c>
      <c r="K319" s="167">
        <v>33.42</v>
      </c>
      <c r="L319" s="255">
        <v>0</v>
      </c>
      <c r="M319" s="254"/>
      <c r="N319" s="256">
        <f>ROUND(L319*K319,2)</f>
        <v>0</v>
      </c>
      <c r="O319" s="254"/>
      <c r="P319" s="254"/>
      <c r="Q319" s="254"/>
      <c r="R319" s="35"/>
      <c r="T319" s="168" t="s">
        <v>21</v>
      </c>
      <c r="U319" s="42" t="s">
        <v>50</v>
      </c>
      <c r="V319" s="34"/>
      <c r="W319" s="169">
        <f>V319*K319</f>
        <v>0</v>
      </c>
      <c r="X319" s="169">
        <v>0</v>
      </c>
      <c r="Y319" s="169">
        <f>X319*K319</f>
        <v>0</v>
      </c>
      <c r="Z319" s="169">
        <v>0</v>
      </c>
      <c r="AA319" s="170">
        <f>Z319*K319</f>
        <v>0</v>
      </c>
      <c r="AR319" s="16" t="s">
        <v>197</v>
      </c>
      <c r="AT319" s="16" t="s">
        <v>150</v>
      </c>
      <c r="AU319" s="16" t="s">
        <v>112</v>
      </c>
      <c r="AY319" s="16" t="s">
        <v>149</v>
      </c>
      <c r="BE319" s="108">
        <f>IF(U319="základní",N319,0)</f>
        <v>0</v>
      </c>
      <c r="BF319" s="108">
        <f>IF(U319="snížená",N319,0)</f>
        <v>0</v>
      </c>
      <c r="BG319" s="108">
        <f>IF(U319="zákl. přenesená",N319,0)</f>
        <v>0</v>
      </c>
      <c r="BH319" s="108">
        <f>IF(U319="sníž. přenesená",N319,0)</f>
        <v>0</v>
      </c>
      <c r="BI319" s="108">
        <f>IF(U319="nulová",N319,0)</f>
        <v>0</v>
      </c>
      <c r="BJ319" s="16" t="s">
        <v>23</v>
      </c>
      <c r="BK319" s="108">
        <f>ROUND(L319*K319,2)</f>
        <v>0</v>
      </c>
      <c r="BL319" s="16" t="s">
        <v>197</v>
      </c>
      <c r="BM319" s="16" t="s">
        <v>2060</v>
      </c>
    </row>
    <row r="320" spans="2:65" s="1" customFormat="1" ht="31.5" customHeight="1" x14ac:dyDescent="0.3">
      <c r="B320" s="33"/>
      <c r="C320" s="164" t="s">
        <v>536</v>
      </c>
      <c r="D320" s="164" t="s">
        <v>150</v>
      </c>
      <c r="E320" s="165" t="s">
        <v>1095</v>
      </c>
      <c r="F320" s="253" t="s">
        <v>2061</v>
      </c>
      <c r="G320" s="254"/>
      <c r="H320" s="254"/>
      <c r="I320" s="254"/>
      <c r="J320" s="166" t="s">
        <v>230</v>
      </c>
      <c r="K320" s="167">
        <v>2.2280000000000002</v>
      </c>
      <c r="L320" s="255">
        <v>0</v>
      </c>
      <c r="M320" s="254"/>
      <c r="N320" s="256">
        <f>ROUND(L320*K320,2)</f>
        <v>0</v>
      </c>
      <c r="O320" s="254"/>
      <c r="P320" s="254"/>
      <c r="Q320" s="254"/>
      <c r="R320" s="35"/>
      <c r="T320" s="168" t="s">
        <v>21</v>
      </c>
      <c r="U320" s="42" t="s">
        <v>50</v>
      </c>
      <c r="V320" s="34"/>
      <c r="W320" s="169">
        <f>V320*K320</f>
        <v>0</v>
      </c>
      <c r="X320" s="169">
        <v>0</v>
      </c>
      <c r="Y320" s="169">
        <f>X320*K320</f>
        <v>0</v>
      </c>
      <c r="Z320" s="169">
        <v>0</v>
      </c>
      <c r="AA320" s="170">
        <f>Z320*K320</f>
        <v>0</v>
      </c>
      <c r="AR320" s="16" t="s">
        <v>197</v>
      </c>
      <c r="AT320" s="16" t="s">
        <v>150</v>
      </c>
      <c r="AU320" s="16" t="s">
        <v>112</v>
      </c>
      <c r="AY320" s="16" t="s">
        <v>149</v>
      </c>
      <c r="BE320" s="108">
        <f>IF(U320="základní",N320,0)</f>
        <v>0</v>
      </c>
      <c r="BF320" s="108">
        <f>IF(U320="snížená",N320,0)</f>
        <v>0</v>
      </c>
      <c r="BG320" s="108">
        <f>IF(U320="zákl. přenesená",N320,0)</f>
        <v>0</v>
      </c>
      <c r="BH320" s="108">
        <f>IF(U320="sníž. přenesená",N320,0)</f>
        <v>0</v>
      </c>
      <c r="BI320" s="108">
        <f>IF(U320="nulová",N320,0)</f>
        <v>0</v>
      </c>
      <c r="BJ320" s="16" t="s">
        <v>23</v>
      </c>
      <c r="BK320" s="108">
        <f>ROUND(L320*K320,2)</f>
        <v>0</v>
      </c>
      <c r="BL320" s="16" t="s">
        <v>197</v>
      </c>
      <c r="BM320" s="16" t="s">
        <v>2062</v>
      </c>
    </row>
    <row r="321" spans="2:65" s="9" customFormat="1" ht="29.85" customHeight="1" x14ac:dyDescent="0.35">
      <c r="B321" s="153"/>
      <c r="C321" s="154"/>
      <c r="D321" s="163" t="s">
        <v>174</v>
      </c>
      <c r="E321" s="163"/>
      <c r="F321" s="163"/>
      <c r="G321" s="163"/>
      <c r="H321" s="163"/>
      <c r="I321" s="163"/>
      <c r="J321" s="163"/>
      <c r="K321" s="163"/>
      <c r="L321" s="163"/>
      <c r="M321" s="163"/>
      <c r="N321" s="263">
        <f>BK321</f>
        <v>0</v>
      </c>
      <c r="O321" s="264"/>
      <c r="P321" s="264"/>
      <c r="Q321" s="264"/>
      <c r="R321" s="156"/>
      <c r="T321" s="157"/>
      <c r="U321" s="154"/>
      <c r="V321" s="154"/>
      <c r="W321" s="158">
        <f>W322</f>
        <v>0</v>
      </c>
      <c r="X321" s="154"/>
      <c r="Y321" s="158">
        <f>Y322</f>
        <v>0</v>
      </c>
      <c r="Z321" s="154"/>
      <c r="AA321" s="159">
        <f>AA322</f>
        <v>0</v>
      </c>
      <c r="AR321" s="160" t="s">
        <v>23</v>
      </c>
      <c r="AT321" s="161" t="s">
        <v>84</v>
      </c>
      <c r="AU321" s="161" t="s">
        <v>23</v>
      </c>
      <c r="AY321" s="160" t="s">
        <v>149</v>
      </c>
      <c r="BK321" s="162">
        <f>BK322</f>
        <v>0</v>
      </c>
    </row>
    <row r="322" spans="2:65" s="1" customFormat="1" ht="22.5" customHeight="1" x14ac:dyDescent="0.3">
      <c r="B322" s="33"/>
      <c r="C322" s="164" t="s">
        <v>540</v>
      </c>
      <c r="D322" s="164" t="s">
        <v>150</v>
      </c>
      <c r="E322" s="165" t="s">
        <v>2063</v>
      </c>
      <c r="F322" s="253" t="s">
        <v>2064</v>
      </c>
      <c r="G322" s="254"/>
      <c r="H322" s="254"/>
      <c r="I322" s="254"/>
      <c r="J322" s="166" t="s">
        <v>230</v>
      </c>
      <c r="K322" s="167">
        <v>164.887</v>
      </c>
      <c r="L322" s="255">
        <v>0</v>
      </c>
      <c r="M322" s="254"/>
      <c r="N322" s="256">
        <f>ROUND(L322*K322,2)</f>
        <v>0</v>
      </c>
      <c r="O322" s="254"/>
      <c r="P322" s="254"/>
      <c r="Q322" s="254"/>
      <c r="R322" s="35"/>
      <c r="T322" s="168" t="s">
        <v>21</v>
      </c>
      <c r="U322" s="42" t="s">
        <v>50</v>
      </c>
      <c r="V322" s="34"/>
      <c r="W322" s="169">
        <f>V322*K322</f>
        <v>0</v>
      </c>
      <c r="X322" s="169">
        <v>0</v>
      </c>
      <c r="Y322" s="169">
        <f>X322*K322</f>
        <v>0</v>
      </c>
      <c r="Z322" s="169">
        <v>0</v>
      </c>
      <c r="AA322" s="170">
        <f>Z322*K322</f>
        <v>0</v>
      </c>
      <c r="AR322" s="16" t="s">
        <v>197</v>
      </c>
      <c r="AT322" s="16" t="s">
        <v>150</v>
      </c>
      <c r="AU322" s="16" t="s">
        <v>112</v>
      </c>
      <c r="AY322" s="16" t="s">
        <v>149</v>
      </c>
      <c r="BE322" s="108">
        <f>IF(U322="základní",N322,0)</f>
        <v>0</v>
      </c>
      <c r="BF322" s="108">
        <f>IF(U322="snížená",N322,0)</f>
        <v>0</v>
      </c>
      <c r="BG322" s="108">
        <f>IF(U322="zákl. přenesená",N322,0)</f>
        <v>0</v>
      </c>
      <c r="BH322" s="108">
        <f>IF(U322="sníž. přenesená",N322,0)</f>
        <v>0</v>
      </c>
      <c r="BI322" s="108">
        <f>IF(U322="nulová",N322,0)</f>
        <v>0</v>
      </c>
      <c r="BJ322" s="16" t="s">
        <v>23</v>
      </c>
      <c r="BK322" s="108">
        <f>ROUND(L322*K322,2)</f>
        <v>0</v>
      </c>
      <c r="BL322" s="16" t="s">
        <v>197</v>
      </c>
      <c r="BM322" s="16" t="s">
        <v>2065</v>
      </c>
    </row>
    <row r="323" spans="2:65" s="9" customFormat="1" ht="37.35" customHeight="1" x14ac:dyDescent="0.35">
      <c r="B323" s="153"/>
      <c r="C323" s="154"/>
      <c r="D323" s="155" t="s">
        <v>175</v>
      </c>
      <c r="E323" s="155"/>
      <c r="F323" s="155"/>
      <c r="G323" s="155"/>
      <c r="H323" s="155"/>
      <c r="I323" s="155"/>
      <c r="J323" s="155"/>
      <c r="K323" s="155"/>
      <c r="L323" s="155"/>
      <c r="M323" s="155"/>
      <c r="N323" s="250">
        <f>BK323</f>
        <v>0</v>
      </c>
      <c r="O323" s="251"/>
      <c r="P323" s="251"/>
      <c r="Q323" s="251"/>
      <c r="R323" s="156"/>
      <c r="T323" s="157"/>
      <c r="U323" s="154"/>
      <c r="V323" s="154"/>
      <c r="W323" s="158">
        <f>W324+W351+W376+W378+W408+W423+W443+W461+W478+W484+W490</f>
        <v>0</v>
      </c>
      <c r="X323" s="154"/>
      <c r="Y323" s="158">
        <f>Y324+Y351+Y376+Y378+Y408+Y423+Y443+Y461+Y478+Y484+Y490</f>
        <v>19.147063890000005</v>
      </c>
      <c r="Z323" s="154"/>
      <c r="AA323" s="159">
        <f>AA324+AA351+AA376+AA378+AA408+AA423+AA443+AA461+AA478+AA484+AA490</f>
        <v>0</v>
      </c>
      <c r="AR323" s="160" t="s">
        <v>112</v>
      </c>
      <c r="AT323" s="161" t="s">
        <v>84</v>
      </c>
      <c r="AU323" s="161" t="s">
        <v>85</v>
      </c>
      <c r="AY323" s="160" t="s">
        <v>149</v>
      </c>
      <c r="BK323" s="162">
        <f>BK324+BK351+BK376+BK378+BK408+BK423+BK443+BK461+BK478+BK484+BK490</f>
        <v>0</v>
      </c>
    </row>
    <row r="324" spans="2:65" s="9" customFormat="1" ht="19.95" customHeight="1" x14ac:dyDescent="0.35">
      <c r="B324" s="153"/>
      <c r="C324" s="154"/>
      <c r="D324" s="163" t="s">
        <v>176</v>
      </c>
      <c r="E324" s="163"/>
      <c r="F324" s="163"/>
      <c r="G324" s="163"/>
      <c r="H324" s="163"/>
      <c r="I324" s="163"/>
      <c r="J324" s="163"/>
      <c r="K324" s="163"/>
      <c r="L324" s="163"/>
      <c r="M324" s="163"/>
      <c r="N324" s="261">
        <f>BK324</f>
        <v>0</v>
      </c>
      <c r="O324" s="262"/>
      <c r="P324" s="262"/>
      <c r="Q324" s="262"/>
      <c r="R324" s="156"/>
      <c r="T324" s="157"/>
      <c r="U324" s="154"/>
      <c r="V324" s="154"/>
      <c r="W324" s="158">
        <f>SUM(W325:W350)</f>
        <v>0</v>
      </c>
      <c r="X324" s="154"/>
      <c r="Y324" s="158">
        <f>SUM(Y325:Y350)</f>
        <v>1.3069467000000001</v>
      </c>
      <c r="Z324" s="154"/>
      <c r="AA324" s="159">
        <f>SUM(AA325:AA350)</f>
        <v>0</v>
      </c>
      <c r="AR324" s="160" t="s">
        <v>112</v>
      </c>
      <c r="AT324" s="161" t="s">
        <v>84</v>
      </c>
      <c r="AU324" s="161" t="s">
        <v>23</v>
      </c>
      <c r="AY324" s="160" t="s">
        <v>149</v>
      </c>
      <c r="BK324" s="162">
        <f>SUM(BK325:BK350)</f>
        <v>0</v>
      </c>
    </row>
    <row r="325" spans="2:65" s="1" customFormat="1" ht="31.5" customHeight="1" x14ac:dyDescent="0.3">
      <c r="B325" s="33"/>
      <c r="C325" s="164" t="s">
        <v>549</v>
      </c>
      <c r="D325" s="164" t="s">
        <v>150</v>
      </c>
      <c r="E325" s="165" t="s">
        <v>1103</v>
      </c>
      <c r="F325" s="253" t="s">
        <v>1104</v>
      </c>
      <c r="G325" s="254"/>
      <c r="H325" s="254"/>
      <c r="I325" s="254"/>
      <c r="J325" s="166" t="s">
        <v>274</v>
      </c>
      <c r="K325" s="167">
        <v>107.004</v>
      </c>
      <c r="L325" s="255">
        <v>0</v>
      </c>
      <c r="M325" s="254"/>
      <c r="N325" s="256">
        <f>ROUND(L325*K325,2)</f>
        <v>0</v>
      </c>
      <c r="O325" s="254"/>
      <c r="P325" s="254"/>
      <c r="Q325" s="254"/>
      <c r="R325" s="35"/>
      <c r="T325" s="168" t="s">
        <v>21</v>
      </c>
      <c r="U325" s="42" t="s">
        <v>50</v>
      </c>
      <c r="V325" s="34"/>
      <c r="W325" s="169">
        <f>V325*K325</f>
        <v>0</v>
      </c>
      <c r="X325" s="169">
        <v>0</v>
      </c>
      <c r="Y325" s="169">
        <f>X325*K325</f>
        <v>0</v>
      </c>
      <c r="Z325" s="169">
        <v>0</v>
      </c>
      <c r="AA325" s="170">
        <f>Z325*K325</f>
        <v>0</v>
      </c>
      <c r="AR325" s="16" t="s">
        <v>294</v>
      </c>
      <c r="AT325" s="16" t="s">
        <v>150</v>
      </c>
      <c r="AU325" s="16" t="s">
        <v>112</v>
      </c>
      <c r="AY325" s="16" t="s">
        <v>149</v>
      </c>
      <c r="BE325" s="108">
        <f>IF(U325="základní",N325,0)</f>
        <v>0</v>
      </c>
      <c r="BF325" s="108">
        <f>IF(U325="snížená",N325,0)</f>
        <v>0</v>
      </c>
      <c r="BG325" s="108">
        <f>IF(U325="zákl. přenesená",N325,0)</f>
        <v>0</v>
      </c>
      <c r="BH325" s="108">
        <f>IF(U325="sníž. přenesená",N325,0)</f>
        <v>0</v>
      </c>
      <c r="BI325" s="108">
        <f>IF(U325="nulová",N325,0)</f>
        <v>0</v>
      </c>
      <c r="BJ325" s="16" t="s">
        <v>23</v>
      </c>
      <c r="BK325" s="108">
        <f>ROUND(L325*K325,2)</f>
        <v>0</v>
      </c>
      <c r="BL325" s="16" t="s">
        <v>294</v>
      </c>
      <c r="BM325" s="16" t="s">
        <v>2066</v>
      </c>
    </row>
    <row r="326" spans="2:65" s="11" customFormat="1" ht="22.5" customHeight="1" x14ac:dyDescent="0.3">
      <c r="B326" s="179"/>
      <c r="C326" s="180"/>
      <c r="D326" s="180"/>
      <c r="E326" s="181" t="s">
        <v>21</v>
      </c>
      <c r="F326" s="292" t="s">
        <v>2067</v>
      </c>
      <c r="G326" s="282"/>
      <c r="H326" s="282"/>
      <c r="I326" s="282"/>
      <c r="J326" s="180"/>
      <c r="K326" s="182">
        <v>107.004</v>
      </c>
      <c r="L326" s="180"/>
      <c r="M326" s="180"/>
      <c r="N326" s="180"/>
      <c r="O326" s="180"/>
      <c r="P326" s="180"/>
      <c r="Q326" s="180"/>
      <c r="R326" s="183"/>
      <c r="T326" s="184"/>
      <c r="U326" s="180"/>
      <c r="V326" s="180"/>
      <c r="W326" s="180"/>
      <c r="X326" s="180"/>
      <c r="Y326" s="180"/>
      <c r="Z326" s="180"/>
      <c r="AA326" s="185"/>
      <c r="AT326" s="186" t="s">
        <v>204</v>
      </c>
      <c r="AU326" s="186" t="s">
        <v>112</v>
      </c>
      <c r="AV326" s="11" t="s">
        <v>112</v>
      </c>
      <c r="AW326" s="11" t="s">
        <v>42</v>
      </c>
      <c r="AX326" s="11" t="s">
        <v>23</v>
      </c>
      <c r="AY326" s="186" t="s">
        <v>149</v>
      </c>
    </row>
    <row r="327" spans="2:65" s="1" customFormat="1" ht="22.5" customHeight="1" x14ac:dyDescent="0.3">
      <c r="B327" s="33"/>
      <c r="C327" s="195" t="s">
        <v>556</v>
      </c>
      <c r="D327" s="195" t="s">
        <v>356</v>
      </c>
      <c r="E327" s="196" t="s">
        <v>1107</v>
      </c>
      <c r="F327" s="288" t="s">
        <v>1108</v>
      </c>
      <c r="G327" s="289"/>
      <c r="H327" s="289"/>
      <c r="I327" s="289"/>
      <c r="J327" s="197" t="s">
        <v>1109</v>
      </c>
      <c r="K327" s="198">
        <v>35.311</v>
      </c>
      <c r="L327" s="290">
        <v>0</v>
      </c>
      <c r="M327" s="289"/>
      <c r="N327" s="291">
        <f>ROUND(L327*K327,2)</f>
        <v>0</v>
      </c>
      <c r="O327" s="254"/>
      <c r="P327" s="254"/>
      <c r="Q327" s="254"/>
      <c r="R327" s="35"/>
      <c r="T327" s="168" t="s">
        <v>21</v>
      </c>
      <c r="U327" s="42" t="s">
        <v>50</v>
      </c>
      <c r="V327" s="34"/>
      <c r="W327" s="169">
        <f>V327*K327</f>
        <v>0</v>
      </c>
      <c r="X327" s="169">
        <v>1E-3</v>
      </c>
      <c r="Y327" s="169">
        <f>X327*K327</f>
        <v>3.5311000000000002E-2</v>
      </c>
      <c r="Z327" s="169">
        <v>0</v>
      </c>
      <c r="AA327" s="170">
        <f>Z327*K327</f>
        <v>0</v>
      </c>
      <c r="AR327" s="16" t="s">
        <v>384</v>
      </c>
      <c r="AT327" s="16" t="s">
        <v>356</v>
      </c>
      <c r="AU327" s="16" t="s">
        <v>112</v>
      </c>
      <c r="AY327" s="16" t="s">
        <v>149</v>
      </c>
      <c r="BE327" s="108">
        <f>IF(U327="základní",N327,0)</f>
        <v>0</v>
      </c>
      <c r="BF327" s="108">
        <f>IF(U327="snížená",N327,0)</f>
        <v>0</v>
      </c>
      <c r="BG327" s="108">
        <f>IF(U327="zákl. přenesená",N327,0)</f>
        <v>0</v>
      </c>
      <c r="BH327" s="108">
        <f>IF(U327="sníž. přenesená",N327,0)</f>
        <v>0</v>
      </c>
      <c r="BI327" s="108">
        <f>IF(U327="nulová",N327,0)</f>
        <v>0</v>
      </c>
      <c r="BJ327" s="16" t="s">
        <v>23</v>
      </c>
      <c r="BK327" s="108">
        <f>ROUND(L327*K327,2)</f>
        <v>0</v>
      </c>
      <c r="BL327" s="16" t="s">
        <v>294</v>
      </c>
      <c r="BM327" s="16" t="s">
        <v>2068</v>
      </c>
    </row>
    <row r="328" spans="2:65" s="11" customFormat="1" ht="22.5" customHeight="1" x14ac:dyDescent="0.3">
      <c r="B328" s="179"/>
      <c r="C328" s="180"/>
      <c r="D328" s="180"/>
      <c r="E328" s="181" t="s">
        <v>21</v>
      </c>
      <c r="F328" s="292" t="s">
        <v>2067</v>
      </c>
      <c r="G328" s="282"/>
      <c r="H328" s="282"/>
      <c r="I328" s="282"/>
      <c r="J328" s="180"/>
      <c r="K328" s="182">
        <v>107.004</v>
      </c>
      <c r="L328" s="180"/>
      <c r="M328" s="180"/>
      <c r="N328" s="180"/>
      <c r="O328" s="180"/>
      <c r="P328" s="180"/>
      <c r="Q328" s="180"/>
      <c r="R328" s="183"/>
      <c r="T328" s="184"/>
      <c r="U328" s="180"/>
      <c r="V328" s="180"/>
      <c r="W328" s="180"/>
      <c r="X328" s="180"/>
      <c r="Y328" s="180"/>
      <c r="Z328" s="180"/>
      <c r="AA328" s="185"/>
      <c r="AT328" s="186" t="s">
        <v>204</v>
      </c>
      <c r="AU328" s="186" t="s">
        <v>112</v>
      </c>
      <c r="AV328" s="11" t="s">
        <v>112</v>
      </c>
      <c r="AW328" s="11" t="s">
        <v>42</v>
      </c>
      <c r="AX328" s="11" t="s">
        <v>23</v>
      </c>
      <c r="AY328" s="186" t="s">
        <v>149</v>
      </c>
    </row>
    <row r="329" spans="2:65" s="1" customFormat="1" ht="31.5" customHeight="1" x14ac:dyDescent="0.3">
      <c r="B329" s="33"/>
      <c r="C329" s="164" t="s">
        <v>561</v>
      </c>
      <c r="D329" s="164" t="s">
        <v>150</v>
      </c>
      <c r="E329" s="165" t="s">
        <v>2069</v>
      </c>
      <c r="F329" s="253" t="s">
        <v>2070</v>
      </c>
      <c r="G329" s="254"/>
      <c r="H329" s="254"/>
      <c r="I329" s="254"/>
      <c r="J329" s="166" t="s">
        <v>274</v>
      </c>
      <c r="K329" s="167">
        <v>21.875</v>
      </c>
      <c r="L329" s="255">
        <v>0</v>
      </c>
      <c r="M329" s="254"/>
      <c r="N329" s="256">
        <f>ROUND(L329*K329,2)</f>
        <v>0</v>
      </c>
      <c r="O329" s="254"/>
      <c r="P329" s="254"/>
      <c r="Q329" s="254"/>
      <c r="R329" s="35"/>
      <c r="T329" s="168" t="s">
        <v>21</v>
      </c>
      <c r="U329" s="42" t="s">
        <v>50</v>
      </c>
      <c r="V329" s="34"/>
      <c r="W329" s="169">
        <f>V329*K329</f>
        <v>0</v>
      </c>
      <c r="X329" s="169">
        <v>0</v>
      </c>
      <c r="Y329" s="169">
        <f>X329*K329</f>
        <v>0</v>
      </c>
      <c r="Z329" s="169">
        <v>0</v>
      </c>
      <c r="AA329" s="170">
        <f>Z329*K329</f>
        <v>0</v>
      </c>
      <c r="AR329" s="16" t="s">
        <v>294</v>
      </c>
      <c r="AT329" s="16" t="s">
        <v>150</v>
      </c>
      <c r="AU329" s="16" t="s">
        <v>112</v>
      </c>
      <c r="AY329" s="16" t="s">
        <v>149</v>
      </c>
      <c r="BE329" s="108">
        <f>IF(U329="základní",N329,0)</f>
        <v>0</v>
      </c>
      <c r="BF329" s="108">
        <f>IF(U329="snížená",N329,0)</f>
        <v>0</v>
      </c>
      <c r="BG329" s="108">
        <f>IF(U329="zákl. přenesená",N329,0)</f>
        <v>0</v>
      </c>
      <c r="BH329" s="108">
        <f>IF(U329="sníž. přenesená",N329,0)</f>
        <v>0</v>
      </c>
      <c r="BI329" s="108">
        <f>IF(U329="nulová",N329,0)</f>
        <v>0</v>
      </c>
      <c r="BJ329" s="16" t="s">
        <v>23</v>
      </c>
      <c r="BK329" s="108">
        <f>ROUND(L329*K329,2)</f>
        <v>0</v>
      </c>
      <c r="BL329" s="16" t="s">
        <v>294</v>
      </c>
      <c r="BM329" s="16" t="s">
        <v>2071</v>
      </c>
    </row>
    <row r="330" spans="2:65" s="11" customFormat="1" ht="22.5" customHeight="1" x14ac:dyDescent="0.3">
      <c r="B330" s="179"/>
      <c r="C330" s="180"/>
      <c r="D330" s="180"/>
      <c r="E330" s="181" t="s">
        <v>21</v>
      </c>
      <c r="F330" s="292" t="s">
        <v>2072</v>
      </c>
      <c r="G330" s="282"/>
      <c r="H330" s="282"/>
      <c r="I330" s="282"/>
      <c r="J330" s="180"/>
      <c r="K330" s="182">
        <v>21.875</v>
      </c>
      <c r="L330" s="180"/>
      <c r="M330" s="180"/>
      <c r="N330" s="180"/>
      <c r="O330" s="180"/>
      <c r="P330" s="180"/>
      <c r="Q330" s="180"/>
      <c r="R330" s="183"/>
      <c r="T330" s="184"/>
      <c r="U330" s="180"/>
      <c r="V330" s="180"/>
      <c r="W330" s="180"/>
      <c r="X330" s="180"/>
      <c r="Y330" s="180"/>
      <c r="Z330" s="180"/>
      <c r="AA330" s="185"/>
      <c r="AT330" s="186" t="s">
        <v>204</v>
      </c>
      <c r="AU330" s="186" t="s">
        <v>112</v>
      </c>
      <c r="AV330" s="11" t="s">
        <v>112</v>
      </c>
      <c r="AW330" s="11" t="s">
        <v>42</v>
      </c>
      <c r="AX330" s="11" t="s">
        <v>23</v>
      </c>
      <c r="AY330" s="186" t="s">
        <v>149</v>
      </c>
    </row>
    <row r="331" spans="2:65" s="1" customFormat="1" ht="22.5" customHeight="1" x14ac:dyDescent="0.3">
      <c r="B331" s="33"/>
      <c r="C331" s="195" t="s">
        <v>568</v>
      </c>
      <c r="D331" s="195" t="s">
        <v>356</v>
      </c>
      <c r="E331" s="196" t="s">
        <v>1107</v>
      </c>
      <c r="F331" s="288" t="s">
        <v>1108</v>
      </c>
      <c r="G331" s="289"/>
      <c r="H331" s="289"/>
      <c r="I331" s="289"/>
      <c r="J331" s="197" t="s">
        <v>1109</v>
      </c>
      <c r="K331" s="198">
        <v>7.2190000000000003</v>
      </c>
      <c r="L331" s="290">
        <v>0</v>
      </c>
      <c r="M331" s="289"/>
      <c r="N331" s="291">
        <f>ROUND(L331*K331,2)</f>
        <v>0</v>
      </c>
      <c r="O331" s="254"/>
      <c r="P331" s="254"/>
      <c r="Q331" s="254"/>
      <c r="R331" s="35"/>
      <c r="T331" s="168" t="s">
        <v>21</v>
      </c>
      <c r="U331" s="42" t="s">
        <v>50</v>
      </c>
      <c r="V331" s="34"/>
      <c r="W331" s="169">
        <f>V331*K331</f>
        <v>0</v>
      </c>
      <c r="X331" s="169">
        <v>1E-3</v>
      </c>
      <c r="Y331" s="169">
        <f>X331*K331</f>
        <v>7.2190000000000006E-3</v>
      </c>
      <c r="Z331" s="169">
        <v>0</v>
      </c>
      <c r="AA331" s="170">
        <f>Z331*K331</f>
        <v>0</v>
      </c>
      <c r="AR331" s="16" t="s">
        <v>384</v>
      </c>
      <c r="AT331" s="16" t="s">
        <v>356</v>
      </c>
      <c r="AU331" s="16" t="s">
        <v>112</v>
      </c>
      <c r="AY331" s="16" t="s">
        <v>149</v>
      </c>
      <c r="BE331" s="108">
        <f>IF(U331="základní",N331,0)</f>
        <v>0</v>
      </c>
      <c r="BF331" s="108">
        <f>IF(U331="snížená",N331,0)</f>
        <v>0</v>
      </c>
      <c r="BG331" s="108">
        <f>IF(U331="zákl. přenesená",N331,0)</f>
        <v>0</v>
      </c>
      <c r="BH331" s="108">
        <f>IF(U331="sníž. přenesená",N331,0)</f>
        <v>0</v>
      </c>
      <c r="BI331" s="108">
        <f>IF(U331="nulová",N331,0)</f>
        <v>0</v>
      </c>
      <c r="BJ331" s="16" t="s">
        <v>23</v>
      </c>
      <c r="BK331" s="108">
        <f>ROUND(L331*K331,2)</f>
        <v>0</v>
      </c>
      <c r="BL331" s="16" t="s">
        <v>294</v>
      </c>
      <c r="BM331" s="16" t="s">
        <v>2073</v>
      </c>
    </row>
    <row r="332" spans="2:65" s="1" customFormat="1" ht="31.5" customHeight="1" x14ac:dyDescent="0.3">
      <c r="B332" s="33"/>
      <c r="C332" s="164" t="s">
        <v>572</v>
      </c>
      <c r="D332" s="164" t="s">
        <v>150</v>
      </c>
      <c r="E332" s="165" t="s">
        <v>1112</v>
      </c>
      <c r="F332" s="253" t="s">
        <v>1113</v>
      </c>
      <c r="G332" s="254"/>
      <c r="H332" s="254"/>
      <c r="I332" s="254"/>
      <c r="J332" s="166" t="s">
        <v>274</v>
      </c>
      <c r="K332" s="167">
        <v>214.00800000000001</v>
      </c>
      <c r="L332" s="255">
        <v>0</v>
      </c>
      <c r="M332" s="254"/>
      <c r="N332" s="256">
        <f>ROUND(L332*K332,2)</f>
        <v>0</v>
      </c>
      <c r="O332" s="254"/>
      <c r="P332" s="254"/>
      <c r="Q332" s="254"/>
      <c r="R332" s="35"/>
      <c r="T332" s="168" t="s">
        <v>21</v>
      </c>
      <c r="U332" s="42" t="s">
        <v>50</v>
      </c>
      <c r="V332" s="34"/>
      <c r="W332" s="169">
        <f>V332*K332</f>
        <v>0</v>
      </c>
      <c r="X332" s="169">
        <v>4.0000000000000002E-4</v>
      </c>
      <c r="Y332" s="169">
        <f>X332*K332</f>
        <v>8.5603200000000004E-2</v>
      </c>
      <c r="Z332" s="169">
        <v>0</v>
      </c>
      <c r="AA332" s="170">
        <f>Z332*K332</f>
        <v>0</v>
      </c>
      <c r="AR332" s="16" t="s">
        <v>294</v>
      </c>
      <c r="AT332" s="16" t="s">
        <v>150</v>
      </c>
      <c r="AU332" s="16" t="s">
        <v>112</v>
      </c>
      <c r="AY332" s="16" t="s">
        <v>149</v>
      </c>
      <c r="BE332" s="108">
        <f>IF(U332="základní",N332,0)</f>
        <v>0</v>
      </c>
      <c r="BF332" s="108">
        <f>IF(U332="snížená",N332,0)</f>
        <v>0</v>
      </c>
      <c r="BG332" s="108">
        <f>IF(U332="zákl. přenesená",N332,0)</f>
        <v>0</v>
      </c>
      <c r="BH332" s="108">
        <f>IF(U332="sníž. přenesená",N332,0)</f>
        <v>0</v>
      </c>
      <c r="BI332" s="108">
        <f>IF(U332="nulová",N332,0)</f>
        <v>0</v>
      </c>
      <c r="BJ332" s="16" t="s">
        <v>23</v>
      </c>
      <c r="BK332" s="108">
        <f>ROUND(L332*K332,2)</f>
        <v>0</v>
      </c>
      <c r="BL332" s="16" t="s">
        <v>294</v>
      </c>
      <c r="BM332" s="16" t="s">
        <v>2074</v>
      </c>
    </row>
    <row r="333" spans="2:65" s="11" customFormat="1" ht="22.5" customHeight="1" x14ac:dyDescent="0.3">
      <c r="B333" s="179"/>
      <c r="C333" s="180"/>
      <c r="D333" s="180"/>
      <c r="E333" s="181" t="s">
        <v>21</v>
      </c>
      <c r="F333" s="292" t="s">
        <v>2075</v>
      </c>
      <c r="G333" s="282"/>
      <c r="H333" s="282"/>
      <c r="I333" s="282"/>
      <c r="J333" s="180"/>
      <c r="K333" s="182">
        <v>214.00800000000001</v>
      </c>
      <c r="L333" s="180"/>
      <c r="M333" s="180"/>
      <c r="N333" s="180"/>
      <c r="O333" s="180"/>
      <c r="P333" s="180"/>
      <c r="Q333" s="180"/>
      <c r="R333" s="183"/>
      <c r="T333" s="184"/>
      <c r="U333" s="180"/>
      <c r="V333" s="180"/>
      <c r="W333" s="180"/>
      <c r="X333" s="180"/>
      <c r="Y333" s="180"/>
      <c r="Z333" s="180"/>
      <c r="AA333" s="185"/>
      <c r="AT333" s="186" t="s">
        <v>204</v>
      </c>
      <c r="AU333" s="186" t="s">
        <v>112</v>
      </c>
      <c r="AV333" s="11" t="s">
        <v>112</v>
      </c>
      <c r="AW333" s="11" t="s">
        <v>42</v>
      </c>
      <c r="AX333" s="11" t="s">
        <v>23</v>
      </c>
      <c r="AY333" s="186" t="s">
        <v>149</v>
      </c>
    </row>
    <row r="334" spans="2:65" s="1" customFormat="1" ht="31.5" customHeight="1" x14ac:dyDescent="0.3">
      <c r="B334" s="33"/>
      <c r="C334" s="164" t="s">
        <v>577</v>
      </c>
      <c r="D334" s="164" t="s">
        <v>150</v>
      </c>
      <c r="E334" s="165" t="s">
        <v>2076</v>
      </c>
      <c r="F334" s="253" t="s">
        <v>2077</v>
      </c>
      <c r="G334" s="254"/>
      <c r="H334" s="254"/>
      <c r="I334" s="254"/>
      <c r="J334" s="166" t="s">
        <v>274</v>
      </c>
      <c r="K334" s="167">
        <v>43.75</v>
      </c>
      <c r="L334" s="255">
        <v>0</v>
      </c>
      <c r="M334" s="254"/>
      <c r="N334" s="256">
        <f>ROUND(L334*K334,2)</f>
        <v>0</v>
      </c>
      <c r="O334" s="254"/>
      <c r="P334" s="254"/>
      <c r="Q334" s="254"/>
      <c r="R334" s="35"/>
      <c r="T334" s="168" t="s">
        <v>21</v>
      </c>
      <c r="U334" s="42" t="s">
        <v>50</v>
      </c>
      <c r="V334" s="34"/>
      <c r="W334" s="169">
        <f>V334*K334</f>
        <v>0</v>
      </c>
      <c r="X334" s="169">
        <v>4.0000000000000002E-4</v>
      </c>
      <c r="Y334" s="169">
        <f>X334*K334</f>
        <v>1.7500000000000002E-2</v>
      </c>
      <c r="Z334" s="169">
        <v>0</v>
      </c>
      <c r="AA334" s="170">
        <f>Z334*K334</f>
        <v>0</v>
      </c>
      <c r="AR334" s="16" t="s">
        <v>294</v>
      </c>
      <c r="AT334" s="16" t="s">
        <v>150</v>
      </c>
      <c r="AU334" s="16" t="s">
        <v>112</v>
      </c>
      <c r="AY334" s="16" t="s">
        <v>149</v>
      </c>
      <c r="BE334" s="108">
        <f>IF(U334="základní",N334,0)</f>
        <v>0</v>
      </c>
      <c r="BF334" s="108">
        <f>IF(U334="snížená",N334,0)</f>
        <v>0</v>
      </c>
      <c r="BG334" s="108">
        <f>IF(U334="zákl. přenesená",N334,0)</f>
        <v>0</v>
      </c>
      <c r="BH334" s="108">
        <f>IF(U334="sníž. přenesená",N334,0)</f>
        <v>0</v>
      </c>
      <c r="BI334" s="108">
        <f>IF(U334="nulová",N334,0)</f>
        <v>0</v>
      </c>
      <c r="BJ334" s="16" t="s">
        <v>23</v>
      </c>
      <c r="BK334" s="108">
        <f>ROUND(L334*K334,2)</f>
        <v>0</v>
      </c>
      <c r="BL334" s="16" t="s">
        <v>294</v>
      </c>
      <c r="BM334" s="16" t="s">
        <v>2078</v>
      </c>
    </row>
    <row r="335" spans="2:65" s="11" customFormat="1" ht="22.5" customHeight="1" x14ac:dyDescent="0.3">
      <c r="B335" s="179"/>
      <c r="C335" s="180"/>
      <c r="D335" s="180"/>
      <c r="E335" s="181" t="s">
        <v>21</v>
      </c>
      <c r="F335" s="292" t="s">
        <v>2079</v>
      </c>
      <c r="G335" s="282"/>
      <c r="H335" s="282"/>
      <c r="I335" s="282"/>
      <c r="J335" s="180"/>
      <c r="K335" s="182">
        <v>43.75</v>
      </c>
      <c r="L335" s="180"/>
      <c r="M335" s="180"/>
      <c r="N335" s="180"/>
      <c r="O335" s="180"/>
      <c r="P335" s="180"/>
      <c r="Q335" s="180"/>
      <c r="R335" s="183"/>
      <c r="T335" s="184"/>
      <c r="U335" s="180"/>
      <c r="V335" s="180"/>
      <c r="W335" s="180"/>
      <c r="X335" s="180"/>
      <c r="Y335" s="180"/>
      <c r="Z335" s="180"/>
      <c r="AA335" s="185"/>
      <c r="AT335" s="186" t="s">
        <v>204</v>
      </c>
      <c r="AU335" s="186" t="s">
        <v>112</v>
      </c>
      <c r="AV335" s="11" t="s">
        <v>112</v>
      </c>
      <c r="AW335" s="11" t="s">
        <v>42</v>
      </c>
      <c r="AX335" s="11" t="s">
        <v>23</v>
      </c>
      <c r="AY335" s="186" t="s">
        <v>149</v>
      </c>
    </row>
    <row r="336" spans="2:65" s="1" customFormat="1" ht="22.5" customHeight="1" x14ac:dyDescent="0.3">
      <c r="B336" s="33"/>
      <c r="C336" s="195" t="s">
        <v>581</v>
      </c>
      <c r="D336" s="195" t="s">
        <v>356</v>
      </c>
      <c r="E336" s="196" t="s">
        <v>1117</v>
      </c>
      <c r="F336" s="288" t="s">
        <v>2080</v>
      </c>
      <c r="G336" s="289"/>
      <c r="H336" s="289"/>
      <c r="I336" s="289"/>
      <c r="J336" s="197" t="s">
        <v>274</v>
      </c>
      <c r="K336" s="198">
        <v>142.86000000000001</v>
      </c>
      <c r="L336" s="290">
        <v>0</v>
      </c>
      <c r="M336" s="289"/>
      <c r="N336" s="291">
        <f>ROUND(L336*K336,2)</f>
        <v>0</v>
      </c>
      <c r="O336" s="254"/>
      <c r="P336" s="254"/>
      <c r="Q336" s="254"/>
      <c r="R336" s="35"/>
      <c r="T336" s="168" t="s">
        <v>21</v>
      </c>
      <c r="U336" s="42" t="s">
        <v>50</v>
      </c>
      <c r="V336" s="34"/>
      <c r="W336" s="169">
        <f>V336*K336</f>
        <v>0</v>
      </c>
      <c r="X336" s="169">
        <v>3.8800000000000002E-3</v>
      </c>
      <c r="Y336" s="169">
        <f>X336*K336</f>
        <v>0.55429680000000003</v>
      </c>
      <c r="Z336" s="169">
        <v>0</v>
      </c>
      <c r="AA336" s="170">
        <f>Z336*K336</f>
        <v>0</v>
      </c>
      <c r="AR336" s="16" t="s">
        <v>384</v>
      </c>
      <c r="AT336" s="16" t="s">
        <v>356</v>
      </c>
      <c r="AU336" s="16" t="s">
        <v>112</v>
      </c>
      <c r="AY336" s="16" t="s">
        <v>149</v>
      </c>
      <c r="BE336" s="108">
        <f>IF(U336="základní",N336,0)</f>
        <v>0</v>
      </c>
      <c r="BF336" s="108">
        <f>IF(U336="snížená",N336,0)</f>
        <v>0</v>
      </c>
      <c r="BG336" s="108">
        <f>IF(U336="zákl. přenesená",N336,0)</f>
        <v>0</v>
      </c>
      <c r="BH336" s="108">
        <f>IF(U336="sníž. přenesená",N336,0)</f>
        <v>0</v>
      </c>
      <c r="BI336" s="108">
        <f>IF(U336="nulová",N336,0)</f>
        <v>0</v>
      </c>
      <c r="BJ336" s="16" t="s">
        <v>23</v>
      </c>
      <c r="BK336" s="108">
        <f>ROUND(L336*K336,2)</f>
        <v>0</v>
      </c>
      <c r="BL336" s="16" t="s">
        <v>294</v>
      </c>
      <c r="BM336" s="16" t="s">
        <v>2081</v>
      </c>
    </row>
    <row r="337" spans="2:65" s="11" customFormat="1" ht="22.5" customHeight="1" x14ac:dyDescent="0.3">
      <c r="B337" s="179"/>
      <c r="C337" s="180"/>
      <c r="D337" s="180"/>
      <c r="E337" s="181" t="s">
        <v>21</v>
      </c>
      <c r="F337" s="292" t="s">
        <v>2082</v>
      </c>
      <c r="G337" s="282"/>
      <c r="H337" s="282"/>
      <c r="I337" s="282"/>
      <c r="J337" s="180"/>
      <c r="K337" s="182">
        <v>117.70399999999999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204</v>
      </c>
      <c r="AU337" s="186" t="s">
        <v>112</v>
      </c>
      <c r="AV337" s="11" t="s">
        <v>112</v>
      </c>
      <c r="AW337" s="11" t="s">
        <v>42</v>
      </c>
      <c r="AX337" s="11" t="s">
        <v>85</v>
      </c>
      <c r="AY337" s="186" t="s">
        <v>149</v>
      </c>
    </row>
    <row r="338" spans="2:65" s="11" customFormat="1" ht="22.5" customHeight="1" x14ac:dyDescent="0.3">
      <c r="B338" s="179"/>
      <c r="C338" s="180"/>
      <c r="D338" s="180"/>
      <c r="E338" s="181" t="s">
        <v>21</v>
      </c>
      <c r="F338" s="281" t="s">
        <v>2083</v>
      </c>
      <c r="G338" s="282"/>
      <c r="H338" s="282"/>
      <c r="I338" s="282"/>
      <c r="J338" s="180"/>
      <c r="K338" s="182">
        <v>25.155999999999999</v>
      </c>
      <c r="L338" s="180"/>
      <c r="M338" s="180"/>
      <c r="N338" s="180"/>
      <c r="O338" s="180"/>
      <c r="P338" s="180"/>
      <c r="Q338" s="180"/>
      <c r="R338" s="183"/>
      <c r="T338" s="184"/>
      <c r="U338" s="180"/>
      <c r="V338" s="180"/>
      <c r="W338" s="180"/>
      <c r="X338" s="180"/>
      <c r="Y338" s="180"/>
      <c r="Z338" s="180"/>
      <c r="AA338" s="185"/>
      <c r="AT338" s="186" t="s">
        <v>204</v>
      </c>
      <c r="AU338" s="186" t="s">
        <v>112</v>
      </c>
      <c r="AV338" s="11" t="s">
        <v>112</v>
      </c>
      <c r="AW338" s="11" t="s">
        <v>42</v>
      </c>
      <c r="AX338" s="11" t="s">
        <v>85</v>
      </c>
      <c r="AY338" s="186" t="s">
        <v>149</v>
      </c>
    </row>
    <row r="339" spans="2:65" s="12" customFormat="1" ht="22.5" customHeight="1" x14ac:dyDescent="0.3">
      <c r="B339" s="187"/>
      <c r="C339" s="188"/>
      <c r="D339" s="188"/>
      <c r="E339" s="189" t="s">
        <v>21</v>
      </c>
      <c r="F339" s="285" t="s">
        <v>211</v>
      </c>
      <c r="G339" s="286"/>
      <c r="H339" s="286"/>
      <c r="I339" s="286"/>
      <c r="J339" s="188"/>
      <c r="K339" s="190">
        <v>142.86000000000001</v>
      </c>
      <c r="L339" s="188"/>
      <c r="M339" s="188"/>
      <c r="N339" s="188"/>
      <c r="O339" s="188"/>
      <c r="P339" s="188"/>
      <c r="Q339" s="188"/>
      <c r="R339" s="191"/>
      <c r="T339" s="192"/>
      <c r="U339" s="188"/>
      <c r="V339" s="188"/>
      <c r="W339" s="188"/>
      <c r="X339" s="188"/>
      <c r="Y339" s="188"/>
      <c r="Z339" s="188"/>
      <c r="AA339" s="193"/>
      <c r="AT339" s="194" t="s">
        <v>204</v>
      </c>
      <c r="AU339" s="194" t="s">
        <v>112</v>
      </c>
      <c r="AV339" s="12" t="s">
        <v>197</v>
      </c>
      <c r="AW339" s="12" t="s">
        <v>42</v>
      </c>
      <c r="AX339" s="12" t="s">
        <v>23</v>
      </c>
      <c r="AY339" s="194" t="s">
        <v>149</v>
      </c>
    </row>
    <row r="340" spans="2:65" s="1" customFormat="1" ht="22.5" customHeight="1" x14ac:dyDescent="0.3">
      <c r="B340" s="33"/>
      <c r="C340" s="195" t="s">
        <v>588</v>
      </c>
      <c r="D340" s="195" t="s">
        <v>356</v>
      </c>
      <c r="E340" s="196" t="s">
        <v>1122</v>
      </c>
      <c r="F340" s="288" t="s">
        <v>2084</v>
      </c>
      <c r="G340" s="289"/>
      <c r="H340" s="289"/>
      <c r="I340" s="289"/>
      <c r="J340" s="197" t="s">
        <v>274</v>
      </c>
      <c r="K340" s="198">
        <v>142.86000000000001</v>
      </c>
      <c r="L340" s="290">
        <v>0</v>
      </c>
      <c r="M340" s="289"/>
      <c r="N340" s="291">
        <f>ROUND(L340*K340,2)</f>
        <v>0</v>
      </c>
      <c r="O340" s="254"/>
      <c r="P340" s="254"/>
      <c r="Q340" s="254"/>
      <c r="R340" s="35"/>
      <c r="T340" s="168" t="s">
        <v>21</v>
      </c>
      <c r="U340" s="42" t="s">
        <v>50</v>
      </c>
      <c r="V340" s="34"/>
      <c r="W340" s="169">
        <f>V340*K340</f>
        <v>0</v>
      </c>
      <c r="X340" s="169">
        <v>4.1000000000000003E-3</v>
      </c>
      <c r="Y340" s="169">
        <f>X340*K340</f>
        <v>0.58572600000000008</v>
      </c>
      <c r="Z340" s="169">
        <v>0</v>
      </c>
      <c r="AA340" s="170">
        <f>Z340*K340</f>
        <v>0</v>
      </c>
      <c r="AR340" s="16" t="s">
        <v>384</v>
      </c>
      <c r="AT340" s="16" t="s">
        <v>356</v>
      </c>
      <c r="AU340" s="16" t="s">
        <v>112</v>
      </c>
      <c r="AY340" s="16" t="s">
        <v>149</v>
      </c>
      <c r="BE340" s="108">
        <f>IF(U340="základní",N340,0)</f>
        <v>0</v>
      </c>
      <c r="BF340" s="108">
        <f>IF(U340="snížená",N340,0)</f>
        <v>0</v>
      </c>
      <c r="BG340" s="108">
        <f>IF(U340="zákl. přenesená",N340,0)</f>
        <v>0</v>
      </c>
      <c r="BH340" s="108">
        <f>IF(U340="sníž. přenesená",N340,0)</f>
        <v>0</v>
      </c>
      <c r="BI340" s="108">
        <f>IF(U340="nulová",N340,0)</f>
        <v>0</v>
      </c>
      <c r="BJ340" s="16" t="s">
        <v>23</v>
      </c>
      <c r="BK340" s="108">
        <f>ROUND(L340*K340,2)</f>
        <v>0</v>
      </c>
      <c r="BL340" s="16" t="s">
        <v>294</v>
      </c>
      <c r="BM340" s="16" t="s">
        <v>2085</v>
      </c>
    </row>
    <row r="341" spans="2:65" s="11" customFormat="1" ht="22.5" customHeight="1" x14ac:dyDescent="0.3">
      <c r="B341" s="179"/>
      <c r="C341" s="180"/>
      <c r="D341" s="180"/>
      <c r="E341" s="181" t="s">
        <v>21</v>
      </c>
      <c r="F341" s="292" t="s">
        <v>2082</v>
      </c>
      <c r="G341" s="282"/>
      <c r="H341" s="282"/>
      <c r="I341" s="282"/>
      <c r="J341" s="180"/>
      <c r="K341" s="182">
        <v>117.70399999999999</v>
      </c>
      <c r="L341" s="180"/>
      <c r="M341" s="180"/>
      <c r="N341" s="180"/>
      <c r="O341" s="180"/>
      <c r="P341" s="180"/>
      <c r="Q341" s="180"/>
      <c r="R341" s="183"/>
      <c r="T341" s="184"/>
      <c r="U341" s="180"/>
      <c r="V341" s="180"/>
      <c r="W341" s="180"/>
      <c r="X341" s="180"/>
      <c r="Y341" s="180"/>
      <c r="Z341" s="180"/>
      <c r="AA341" s="185"/>
      <c r="AT341" s="186" t="s">
        <v>204</v>
      </c>
      <c r="AU341" s="186" t="s">
        <v>112</v>
      </c>
      <c r="AV341" s="11" t="s">
        <v>112</v>
      </c>
      <c r="AW341" s="11" t="s">
        <v>42</v>
      </c>
      <c r="AX341" s="11" t="s">
        <v>85</v>
      </c>
      <c r="AY341" s="186" t="s">
        <v>149</v>
      </c>
    </row>
    <row r="342" spans="2:65" s="11" customFormat="1" ht="22.5" customHeight="1" x14ac:dyDescent="0.3">
      <c r="B342" s="179"/>
      <c r="C342" s="180"/>
      <c r="D342" s="180"/>
      <c r="E342" s="181" t="s">
        <v>21</v>
      </c>
      <c r="F342" s="281" t="s">
        <v>2083</v>
      </c>
      <c r="G342" s="282"/>
      <c r="H342" s="282"/>
      <c r="I342" s="282"/>
      <c r="J342" s="180"/>
      <c r="K342" s="182">
        <v>25.155999999999999</v>
      </c>
      <c r="L342" s="180"/>
      <c r="M342" s="180"/>
      <c r="N342" s="180"/>
      <c r="O342" s="180"/>
      <c r="P342" s="180"/>
      <c r="Q342" s="180"/>
      <c r="R342" s="183"/>
      <c r="T342" s="184"/>
      <c r="U342" s="180"/>
      <c r="V342" s="180"/>
      <c r="W342" s="180"/>
      <c r="X342" s="180"/>
      <c r="Y342" s="180"/>
      <c r="Z342" s="180"/>
      <c r="AA342" s="185"/>
      <c r="AT342" s="186" t="s">
        <v>204</v>
      </c>
      <c r="AU342" s="186" t="s">
        <v>112</v>
      </c>
      <c r="AV342" s="11" t="s">
        <v>112</v>
      </c>
      <c r="AW342" s="11" t="s">
        <v>42</v>
      </c>
      <c r="AX342" s="11" t="s">
        <v>85</v>
      </c>
      <c r="AY342" s="186" t="s">
        <v>149</v>
      </c>
    </row>
    <row r="343" spans="2:65" s="12" customFormat="1" ht="22.5" customHeight="1" x14ac:dyDescent="0.3">
      <c r="B343" s="187"/>
      <c r="C343" s="188"/>
      <c r="D343" s="188"/>
      <c r="E343" s="189" t="s">
        <v>21</v>
      </c>
      <c r="F343" s="285" t="s">
        <v>211</v>
      </c>
      <c r="G343" s="286"/>
      <c r="H343" s="286"/>
      <c r="I343" s="286"/>
      <c r="J343" s="188"/>
      <c r="K343" s="190">
        <v>142.86000000000001</v>
      </c>
      <c r="L343" s="188"/>
      <c r="M343" s="188"/>
      <c r="N343" s="188"/>
      <c r="O343" s="188"/>
      <c r="P343" s="188"/>
      <c r="Q343" s="188"/>
      <c r="R343" s="191"/>
      <c r="T343" s="192"/>
      <c r="U343" s="188"/>
      <c r="V343" s="188"/>
      <c r="W343" s="188"/>
      <c r="X343" s="188"/>
      <c r="Y343" s="188"/>
      <c r="Z343" s="188"/>
      <c r="AA343" s="193"/>
      <c r="AT343" s="194" t="s">
        <v>204</v>
      </c>
      <c r="AU343" s="194" t="s">
        <v>112</v>
      </c>
      <c r="AV343" s="12" t="s">
        <v>197</v>
      </c>
      <c r="AW343" s="12" t="s">
        <v>42</v>
      </c>
      <c r="AX343" s="12" t="s">
        <v>23</v>
      </c>
      <c r="AY343" s="194" t="s">
        <v>149</v>
      </c>
    </row>
    <row r="344" spans="2:65" s="1" customFormat="1" ht="31.5" customHeight="1" x14ac:dyDescent="0.3">
      <c r="B344" s="33"/>
      <c r="C344" s="164" t="s">
        <v>595</v>
      </c>
      <c r="D344" s="164" t="s">
        <v>150</v>
      </c>
      <c r="E344" s="165" t="s">
        <v>1126</v>
      </c>
      <c r="F344" s="253" t="s">
        <v>1127</v>
      </c>
      <c r="G344" s="254"/>
      <c r="H344" s="254"/>
      <c r="I344" s="254"/>
      <c r="J344" s="166" t="s">
        <v>274</v>
      </c>
      <c r="K344" s="167">
        <v>22.5</v>
      </c>
      <c r="L344" s="255">
        <v>0</v>
      </c>
      <c r="M344" s="254"/>
      <c r="N344" s="256">
        <f>ROUND(L344*K344,2)</f>
        <v>0</v>
      </c>
      <c r="O344" s="254"/>
      <c r="P344" s="254"/>
      <c r="Q344" s="254"/>
      <c r="R344" s="35"/>
      <c r="T344" s="168" t="s">
        <v>21</v>
      </c>
      <c r="U344" s="42" t="s">
        <v>50</v>
      </c>
      <c r="V344" s="34"/>
      <c r="W344" s="169">
        <f>V344*K344</f>
        <v>0</v>
      </c>
      <c r="X344" s="169">
        <v>6.4000000000000005E-4</v>
      </c>
      <c r="Y344" s="169">
        <f>X344*K344</f>
        <v>1.4400000000000001E-2</v>
      </c>
      <c r="Z344" s="169">
        <v>0</v>
      </c>
      <c r="AA344" s="170">
        <f>Z344*K344</f>
        <v>0</v>
      </c>
      <c r="AR344" s="16" t="s">
        <v>294</v>
      </c>
      <c r="AT344" s="16" t="s">
        <v>150</v>
      </c>
      <c r="AU344" s="16" t="s">
        <v>112</v>
      </c>
      <c r="AY344" s="16" t="s">
        <v>149</v>
      </c>
      <c r="BE344" s="108">
        <f>IF(U344="základní",N344,0)</f>
        <v>0</v>
      </c>
      <c r="BF344" s="108">
        <f>IF(U344="snížená",N344,0)</f>
        <v>0</v>
      </c>
      <c r="BG344" s="108">
        <f>IF(U344="zákl. přenesená",N344,0)</f>
        <v>0</v>
      </c>
      <c r="BH344" s="108">
        <f>IF(U344="sníž. přenesená",N344,0)</f>
        <v>0</v>
      </c>
      <c r="BI344" s="108">
        <f>IF(U344="nulová",N344,0)</f>
        <v>0</v>
      </c>
      <c r="BJ344" s="16" t="s">
        <v>23</v>
      </c>
      <c r="BK344" s="108">
        <f>ROUND(L344*K344,2)</f>
        <v>0</v>
      </c>
      <c r="BL344" s="16" t="s">
        <v>294</v>
      </c>
      <c r="BM344" s="16" t="s">
        <v>2086</v>
      </c>
    </row>
    <row r="345" spans="2:65" s="11" customFormat="1" ht="22.5" customHeight="1" x14ac:dyDescent="0.3">
      <c r="B345" s="179"/>
      <c r="C345" s="180"/>
      <c r="D345" s="180"/>
      <c r="E345" s="181" t="s">
        <v>21</v>
      </c>
      <c r="F345" s="292" t="s">
        <v>2087</v>
      </c>
      <c r="G345" s="282"/>
      <c r="H345" s="282"/>
      <c r="I345" s="282"/>
      <c r="J345" s="180"/>
      <c r="K345" s="182">
        <v>22.5</v>
      </c>
      <c r="L345" s="180"/>
      <c r="M345" s="180"/>
      <c r="N345" s="180"/>
      <c r="O345" s="180"/>
      <c r="P345" s="180"/>
      <c r="Q345" s="180"/>
      <c r="R345" s="183"/>
      <c r="T345" s="184"/>
      <c r="U345" s="180"/>
      <c r="V345" s="180"/>
      <c r="W345" s="180"/>
      <c r="X345" s="180"/>
      <c r="Y345" s="180"/>
      <c r="Z345" s="180"/>
      <c r="AA345" s="185"/>
      <c r="AT345" s="186" t="s">
        <v>204</v>
      </c>
      <c r="AU345" s="186" t="s">
        <v>112</v>
      </c>
      <c r="AV345" s="11" t="s">
        <v>112</v>
      </c>
      <c r="AW345" s="11" t="s">
        <v>42</v>
      </c>
      <c r="AX345" s="11" t="s">
        <v>23</v>
      </c>
      <c r="AY345" s="186" t="s">
        <v>149</v>
      </c>
    </row>
    <row r="346" spans="2:65" s="1" customFormat="1" ht="31.5" customHeight="1" x14ac:dyDescent="0.3">
      <c r="B346" s="33"/>
      <c r="C346" s="164" t="s">
        <v>599</v>
      </c>
      <c r="D346" s="164" t="s">
        <v>150</v>
      </c>
      <c r="E346" s="165" t="s">
        <v>2088</v>
      </c>
      <c r="F346" s="253" t="s">
        <v>2089</v>
      </c>
      <c r="G346" s="254"/>
      <c r="H346" s="254"/>
      <c r="I346" s="254"/>
      <c r="J346" s="166" t="s">
        <v>274</v>
      </c>
      <c r="K346" s="167">
        <v>21.875</v>
      </c>
      <c r="L346" s="255">
        <v>0</v>
      </c>
      <c r="M346" s="254"/>
      <c r="N346" s="256">
        <f>ROUND(L346*K346,2)</f>
        <v>0</v>
      </c>
      <c r="O346" s="254"/>
      <c r="P346" s="254"/>
      <c r="Q346" s="254"/>
      <c r="R346" s="35"/>
      <c r="T346" s="168" t="s">
        <v>21</v>
      </c>
      <c r="U346" s="42" t="s">
        <v>50</v>
      </c>
      <c r="V346" s="34"/>
      <c r="W346" s="169">
        <f>V346*K346</f>
        <v>0</v>
      </c>
      <c r="X346" s="169">
        <v>0</v>
      </c>
      <c r="Y346" s="169">
        <f>X346*K346</f>
        <v>0</v>
      </c>
      <c r="Z346" s="169">
        <v>0</v>
      </c>
      <c r="AA346" s="170">
        <f>Z346*K346</f>
        <v>0</v>
      </c>
      <c r="AR346" s="16" t="s">
        <v>294</v>
      </c>
      <c r="AT346" s="16" t="s">
        <v>150</v>
      </c>
      <c r="AU346" s="16" t="s">
        <v>112</v>
      </c>
      <c r="AY346" s="16" t="s">
        <v>149</v>
      </c>
      <c r="BE346" s="108">
        <f>IF(U346="základní",N346,0)</f>
        <v>0</v>
      </c>
      <c r="BF346" s="108">
        <f>IF(U346="snížená",N346,0)</f>
        <v>0</v>
      </c>
      <c r="BG346" s="108">
        <f>IF(U346="zákl. přenesená",N346,0)</f>
        <v>0</v>
      </c>
      <c r="BH346" s="108">
        <f>IF(U346="sníž. přenesená",N346,0)</f>
        <v>0</v>
      </c>
      <c r="BI346" s="108">
        <f>IF(U346="nulová",N346,0)</f>
        <v>0</v>
      </c>
      <c r="BJ346" s="16" t="s">
        <v>23</v>
      </c>
      <c r="BK346" s="108">
        <f>ROUND(L346*K346,2)</f>
        <v>0</v>
      </c>
      <c r="BL346" s="16" t="s">
        <v>294</v>
      </c>
      <c r="BM346" s="16" t="s">
        <v>2090</v>
      </c>
    </row>
    <row r="347" spans="2:65" s="11" customFormat="1" ht="22.5" customHeight="1" x14ac:dyDescent="0.3">
      <c r="B347" s="179"/>
      <c r="C347" s="180"/>
      <c r="D347" s="180"/>
      <c r="E347" s="181" t="s">
        <v>21</v>
      </c>
      <c r="F347" s="292" t="s">
        <v>2072</v>
      </c>
      <c r="G347" s="282"/>
      <c r="H347" s="282"/>
      <c r="I347" s="282"/>
      <c r="J347" s="180"/>
      <c r="K347" s="182">
        <v>21.875</v>
      </c>
      <c r="L347" s="180"/>
      <c r="M347" s="180"/>
      <c r="N347" s="180"/>
      <c r="O347" s="180"/>
      <c r="P347" s="180"/>
      <c r="Q347" s="180"/>
      <c r="R347" s="183"/>
      <c r="T347" s="184"/>
      <c r="U347" s="180"/>
      <c r="V347" s="180"/>
      <c r="W347" s="180"/>
      <c r="X347" s="180"/>
      <c r="Y347" s="180"/>
      <c r="Z347" s="180"/>
      <c r="AA347" s="185"/>
      <c r="AT347" s="186" t="s">
        <v>204</v>
      </c>
      <c r="AU347" s="186" t="s">
        <v>112</v>
      </c>
      <c r="AV347" s="11" t="s">
        <v>112</v>
      </c>
      <c r="AW347" s="11" t="s">
        <v>42</v>
      </c>
      <c r="AX347" s="11" t="s">
        <v>23</v>
      </c>
      <c r="AY347" s="186" t="s">
        <v>149</v>
      </c>
    </row>
    <row r="348" spans="2:65" s="1" customFormat="1" ht="22.5" customHeight="1" x14ac:dyDescent="0.3">
      <c r="B348" s="33"/>
      <c r="C348" s="195" t="s">
        <v>604</v>
      </c>
      <c r="D348" s="195" t="s">
        <v>356</v>
      </c>
      <c r="E348" s="196" t="s">
        <v>2091</v>
      </c>
      <c r="F348" s="288" t="s">
        <v>2092</v>
      </c>
      <c r="G348" s="289"/>
      <c r="H348" s="289"/>
      <c r="I348" s="289"/>
      <c r="J348" s="197" t="s">
        <v>274</v>
      </c>
      <c r="K348" s="198">
        <v>22.969000000000001</v>
      </c>
      <c r="L348" s="290">
        <v>0</v>
      </c>
      <c r="M348" s="289"/>
      <c r="N348" s="291">
        <f>ROUND(L348*K348,2)</f>
        <v>0</v>
      </c>
      <c r="O348" s="254"/>
      <c r="P348" s="254"/>
      <c r="Q348" s="254"/>
      <c r="R348" s="35"/>
      <c r="T348" s="168" t="s">
        <v>21</v>
      </c>
      <c r="U348" s="42" t="s">
        <v>50</v>
      </c>
      <c r="V348" s="34"/>
      <c r="W348" s="169">
        <f>V348*K348</f>
        <v>0</v>
      </c>
      <c r="X348" s="169">
        <v>2.9999999999999997E-4</v>
      </c>
      <c r="Y348" s="169">
        <f>X348*K348</f>
        <v>6.8906999999999996E-3</v>
      </c>
      <c r="Z348" s="169">
        <v>0</v>
      </c>
      <c r="AA348" s="170">
        <f>Z348*K348</f>
        <v>0</v>
      </c>
      <c r="AR348" s="16" t="s">
        <v>384</v>
      </c>
      <c r="AT348" s="16" t="s">
        <v>356</v>
      </c>
      <c r="AU348" s="16" t="s">
        <v>112</v>
      </c>
      <c r="AY348" s="16" t="s">
        <v>149</v>
      </c>
      <c r="BE348" s="108">
        <f>IF(U348="základní",N348,0)</f>
        <v>0</v>
      </c>
      <c r="BF348" s="108">
        <f>IF(U348="snížená",N348,0)</f>
        <v>0</v>
      </c>
      <c r="BG348" s="108">
        <f>IF(U348="zákl. přenesená",N348,0)</f>
        <v>0</v>
      </c>
      <c r="BH348" s="108">
        <f>IF(U348="sníž. přenesená",N348,0)</f>
        <v>0</v>
      </c>
      <c r="BI348" s="108">
        <f>IF(U348="nulová",N348,0)</f>
        <v>0</v>
      </c>
      <c r="BJ348" s="16" t="s">
        <v>23</v>
      </c>
      <c r="BK348" s="108">
        <f>ROUND(L348*K348,2)</f>
        <v>0</v>
      </c>
      <c r="BL348" s="16" t="s">
        <v>294</v>
      </c>
      <c r="BM348" s="16" t="s">
        <v>2093</v>
      </c>
    </row>
    <row r="349" spans="2:65" s="1" customFormat="1" ht="54" customHeight="1" x14ac:dyDescent="0.3">
      <c r="B349" s="33"/>
      <c r="C349" s="34"/>
      <c r="D349" s="34"/>
      <c r="E349" s="34"/>
      <c r="F349" s="293" t="s">
        <v>2094</v>
      </c>
      <c r="G349" s="210"/>
      <c r="H349" s="210"/>
      <c r="I349" s="210"/>
      <c r="J349" s="34"/>
      <c r="K349" s="34"/>
      <c r="L349" s="34"/>
      <c r="M349" s="34"/>
      <c r="N349" s="34"/>
      <c r="O349" s="34"/>
      <c r="P349" s="34"/>
      <c r="Q349" s="34"/>
      <c r="R349" s="35"/>
      <c r="T349" s="76"/>
      <c r="U349" s="34"/>
      <c r="V349" s="34"/>
      <c r="W349" s="34"/>
      <c r="X349" s="34"/>
      <c r="Y349" s="34"/>
      <c r="Z349" s="34"/>
      <c r="AA349" s="77"/>
      <c r="AT349" s="16" t="s">
        <v>361</v>
      </c>
      <c r="AU349" s="16" t="s">
        <v>112</v>
      </c>
    </row>
    <row r="350" spans="2:65" s="1" customFormat="1" ht="31.5" customHeight="1" x14ac:dyDescent="0.3">
      <c r="B350" s="33"/>
      <c r="C350" s="164" t="s">
        <v>608</v>
      </c>
      <c r="D350" s="164" t="s">
        <v>150</v>
      </c>
      <c r="E350" s="165" t="s">
        <v>2095</v>
      </c>
      <c r="F350" s="253" t="s">
        <v>2096</v>
      </c>
      <c r="G350" s="254"/>
      <c r="H350" s="254"/>
      <c r="I350" s="254"/>
      <c r="J350" s="166" t="s">
        <v>1173</v>
      </c>
      <c r="K350" s="199">
        <v>0</v>
      </c>
      <c r="L350" s="255">
        <v>0</v>
      </c>
      <c r="M350" s="254"/>
      <c r="N350" s="256">
        <f>ROUND(L350*K350,2)</f>
        <v>0</v>
      </c>
      <c r="O350" s="254"/>
      <c r="P350" s="254"/>
      <c r="Q350" s="254"/>
      <c r="R350" s="35"/>
      <c r="T350" s="168" t="s">
        <v>21</v>
      </c>
      <c r="U350" s="42" t="s">
        <v>50</v>
      </c>
      <c r="V350" s="34"/>
      <c r="W350" s="169">
        <f>V350*K350</f>
        <v>0</v>
      </c>
      <c r="X350" s="169">
        <v>0</v>
      </c>
      <c r="Y350" s="169">
        <f>X350*K350</f>
        <v>0</v>
      </c>
      <c r="Z350" s="169">
        <v>0</v>
      </c>
      <c r="AA350" s="170">
        <f>Z350*K350</f>
        <v>0</v>
      </c>
      <c r="AR350" s="16" t="s">
        <v>294</v>
      </c>
      <c r="AT350" s="16" t="s">
        <v>150</v>
      </c>
      <c r="AU350" s="16" t="s">
        <v>112</v>
      </c>
      <c r="AY350" s="16" t="s">
        <v>149</v>
      </c>
      <c r="BE350" s="108">
        <f>IF(U350="základní",N350,0)</f>
        <v>0</v>
      </c>
      <c r="BF350" s="108">
        <f>IF(U350="snížená",N350,0)</f>
        <v>0</v>
      </c>
      <c r="BG350" s="108">
        <f>IF(U350="zákl. přenesená",N350,0)</f>
        <v>0</v>
      </c>
      <c r="BH350" s="108">
        <f>IF(U350="sníž. přenesená",N350,0)</f>
        <v>0</v>
      </c>
      <c r="BI350" s="108">
        <f>IF(U350="nulová",N350,0)</f>
        <v>0</v>
      </c>
      <c r="BJ350" s="16" t="s">
        <v>23</v>
      </c>
      <c r="BK350" s="108">
        <f>ROUND(L350*K350,2)</f>
        <v>0</v>
      </c>
      <c r="BL350" s="16" t="s">
        <v>294</v>
      </c>
      <c r="BM350" s="16" t="s">
        <v>2097</v>
      </c>
    </row>
    <row r="351" spans="2:65" s="9" customFormat="1" ht="29.85" customHeight="1" x14ac:dyDescent="0.35">
      <c r="B351" s="153"/>
      <c r="C351" s="154"/>
      <c r="D351" s="163" t="s">
        <v>177</v>
      </c>
      <c r="E351" s="163"/>
      <c r="F351" s="163"/>
      <c r="G351" s="163"/>
      <c r="H351" s="163"/>
      <c r="I351" s="163"/>
      <c r="J351" s="163"/>
      <c r="K351" s="163"/>
      <c r="L351" s="163"/>
      <c r="M351" s="163"/>
      <c r="N351" s="263">
        <f>BK351</f>
        <v>0</v>
      </c>
      <c r="O351" s="264"/>
      <c r="P351" s="264"/>
      <c r="Q351" s="264"/>
      <c r="R351" s="156"/>
      <c r="T351" s="157"/>
      <c r="U351" s="154"/>
      <c r="V351" s="154"/>
      <c r="W351" s="158">
        <f>SUM(W352:W375)</f>
        <v>0</v>
      </c>
      <c r="X351" s="154"/>
      <c r="Y351" s="158">
        <f>SUM(Y352:Y375)</f>
        <v>0.97221482000000004</v>
      </c>
      <c r="Z351" s="154"/>
      <c r="AA351" s="159">
        <f>SUM(AA352:AA375)</f>
        <v>0</v>
      </c>
      <c r="AR351" s="160" t="s">
        <v>112</v>
      </c>
      <c r="AT351" s="161" t="s">
        <v>84</v>
      </c>
      <c r="AU351" s="161" t="s">
        <v>23</v>
      </c>
      <c r="AY351" s="160" t="s">
        <v>149</v>
      </c>
      <c r="BK351" s="162">
        <f>SUM(BK352:BK375)</f>
        <v>0</v>
      </c>
    </row>
    <row r="352" spans="2:65" s="1" customFormat="1" ht="31.5" customHeight="1" x14ac:dyDescent="0.3">
      <c r="B352" s="33"/>
      <c r="C352" s="164" t="s">
        <v>612</v>
      </c>
      <c r="D352" s="164" t="s">
        <v>150</v>
      </c>
      <c r="E352" s="165" t="s">
        <v>1199</v>
      </c>
      <c r="F352" s="253" t="s">
        <v>1200</v>
      </c>
      <c r="G352" s="254"/>
      <c r="H352" s="254"/>
      <c r="I352" s="254"/>
      <c r="J352" s="166" t="s">
        <v>274</v>
      </c>
      <c r="K352" s="167">
        <v>83.41</v>
      </c>
      <c r="L352" s="255">
        <v>0</v>
      </c>
      <c r="M352" s="254"/>
      <c r="N352" s="256">
        <f>ROUND(L352*K352,2)</f>
        <v>0</v>
      </c>
      <c r="O352" s="254"/>
      <c r="P352" s="254"/>
      <c r="Q352" s="254"/>
      <c r="R352" s="35"/>
      <c r="T352" s="168" t="s">
        <v>21</v>
      </c>
      <c r="U352" s="42" t="s">
        <v>50</v>
      </c>
      <c r="V352" s="34"/>
      <c r="W352" s="169">
        <f>V352*K352</f>
        <v>0</v>
      </c>
      <c r="X352" s="169">
        <v>0</v>
      </c>
      <c r="Y352" s="169">
        <f>X352*K352</f>
        <v>0</v>
      </c>
      <c r="Z352" s="169">
        <v>0</v>
      </c>
      <c r="AA352" s="170">
        <f>Z352*K352</f>
        <v>0</v>
      </c>
      <c r="AR352" s="16" t="s">
        <v>294</v>
      </c>
      <c r="AT352" s="16" t="s">
        <v>150</v>
      </c>
      <c r="AU352" s="16" t="s">
        <v>112</v>
      </c>
      <c r="AY352" s="16" t="s">
        <v>149</v>
      </c>
      <c r="BE352" s="108">
        <f>IF(U352="základní",N352,0)</f>
        <v>0</v>
      </c>
      <c r="BF352" s="108">
        <f>IF(U352="snížená",N352,0)</f>
        <v>0</v>
      </c>
      <c r="BG352" s="108">
        <f>IF(U352="zákl. přenesená",N352,0)</f>
        <v>0</v>
      </c>
      <c r="BH352" s="108">
        <f>IF(U352="sníž. přenesená",N352,0)</f>
        <v>0</v>
      </c>
      <c r="BI352" s="108">
        <f>IF(U352="nulová",N352,0)</f>
        <v>0</v>
      </c>
      <c r="BJ352" s="16" t="s">
        <v>23</v>
      </c>
      <c r="BK352" s="108">
        <f>ROUND(L352*K352,2)</f>
        <v>0</v>
      </c>
      <c r="BL352" s="16" t="s">
        <v>294</v>
      </c>
      <c r="BM352" s="16" t="s">
        <v>2098</v>
      </c>
    </row>
    <row r="353" spans="2:65" s="11" customFormat="1" ht="22.5" customHeight="1" x14ac:dyDescent="0.3">
      <c r="B353" s="179"/>
      <c r="C353" s="180"/>
      <c r="D353" s="180"/>
      <c r="E353" s="181" t="s">
        <v>21</v>
      </c>
      <c r="F353" s="292" t="s">
        <v>2052</v>
      </c>
      <c r="G353" s="282"/>
      <c r="H353" s="282"/>
      <c r="I353" s="282"/>
      <c r="J353" s="180"/>
      <c r="K353" s="182">
        <v>83.41</v>
      </c>
      <c r="L353" s="180"/>
      <c r="M353" s="180"/>
      <c r="N353" s="180"/>
      <c r="O353" s="180"/>
      <c r="P353" s="180"/>
      <c r="Q353" s="180"/>
      <c r="R353" s="183"/>
      <c r="T353" s="184"/>
      <c r="U353" s="180"/>
      <c r="V353" s="180"/>
      <c r="W353" s="180"/>
      <c r="X353" s="180"/>
      <c r="Y353" s="180"/>
      <c r="Z353" s="180"/>
      <c r="AA353" s="185"/>
      <c r="AT353" s="186" t="s">
        <v>204</v>
      </c>
      <c r="AU353" s="186" t="s">
        <v>112</v>
      </c>
      <c r="AV353" s="11" t="s">
        <v>112</v>
      </c>
      <c r="AW353" s="11" t="s">
        <v>42</v>
      </c>
      <c r="AX353" s="11" t="s">
        <v>85</v>
      </c>
      <c r="AY353" s="186" t="s">
        <v>149</v>
      </c>
    </row>
    <row r="354" spans="2:65" s="12" customFormat="1" ht="22.5" customHeight="1" x14ac:dyDescent="0.3">
      <c r="B354" s="187"/>
      <c r="C354" s="188"/>
      <c r="D354" s="188"/>
      <c r="E354" s="189" t="s">
        <v>21</v>
      </c>
      <c r="F354" s="285" t="s">
        <v>211</v>
      </c>
      <c r="G354" s="286"/>
      <c r="H354" s="286"/>
      <c r="I354" s="286"/>
      <c r="J354" s="188"/>
      <c r="K354" s="190">
        <v>83.41</v>
      </c>
      <c r="L354" s="188"/>
      <c r="M354" s="188"/>
      <c r="N354" s="188"/>
      <c r="O354" s="188"/>
      <c r="P354" s="188"/>
      <c r="Q354" s="188"/>
      <c r="R354" s="191"/>
      <c r="T354" s="192"/>
      <c r="U354" s="188"/>
      <c r="V354" s="188"/>
      <c r="W354" s="188"/>
      <c r="X354" s="188"/>
      <c r="Y354" s="188"/>
      <c r="Z354" s="188"/>
      <c r="AA354" s="193"/>
      <c r="AT354" s="194" t="s">
        <v>204</v>
      </c>
      <c r="AU354" s="194" t="s">
        <v>112</v>
      </c>
      <c r="AV354" s="12" t="s">
        <v>197</v>
      </c>
      <c r="AW354" s="12" t="s">
        <v>42</v>
      </c>
      <c r="AX354" s="12" t="s">
        <v>23</v>
      </c>
      <c r="AY354" s="194" t="s">
        <v>149</v>
      </c>
    </row>
    <row r="355" spans="2:65" s="1" customFormat="1" ht="31.5" customHeight="1" x14ac:dyDescent="0.3">
      <c r="B355" s="33"/>
      <c r="C355" s="195" t="s">
        <v>618</v>
      </c>
      <c r="D355" s="195" t="s">
        <v>356</v>
      </c>
      <c r="E355" s="196" t="s">
        <v>2099</v>
      </c>
      <c r="F355" s="288" t="s">
        <v>2100</v>
      </c>
      <c r="G355" s="289"/>
      <c r="H355" s="289"/>
      <c r="I355" s="289"/>
      <c r="J355" s="197" t="s">
        <v>274</v>
      </c>
      <c r="K355" s="198">
        <v>87.581000000000003</v>
      </c>
      <c r="L355" s="290">
        <v>0</v>
      </c>
      <c r="M355" s="289"/>
      <c r="N355" s="291">
        <f>ROUND(L355*K355,2)</f>
        <v>0</v>
      </c>
      <c r="O355" s="254"/>
      <c r="P355" s="254"/>
      <c r="Q355" s="254"/>
      <c r="R355" s="35"/>
      <c r="T355" s="168" t="s">
        <v>21</v>
      </c>
      <c r="U355" s="42" t="s">
        <v>50</v>
      </c>
      <c r="V355" s="34"/>
      <c r="W355" s="169">
        <f>V355*K355</f>
        <v>0</v>
      </c>
      <c r="X355" s="169">
        <v>1.5E-3</v>
      </c>
      <c r="Y355" s="169">
        <f>X355*K355</f>
        <v>0.1313715</v>
      </c>
      <c r="Z355" s="169">
        <v>0</v>
      </c>
      <c r="AA355" s="170">
        <f>Z355*K355</f>
        <v>0</v>
      </c>
      <c r="AR355" s="16" t="s">
        <v>384</v>
      </c>
      <c r="AT355" s="16" t="s">
        <v>356</v>
      </c>
      <c r="AU355" s="16" t="s">
        <v>112</v>
      </c>
      <c r="AY355" s="16" t="s">
        <v>149</v>
      </c>
      <c r="BE355" s="108">
        <f>IF(U355="základní",N355,0)</f>
        <v>0</v>
      </c>
      <c r="BF355" s="108">
        <f>IF(U355="snížená",N355,0)</f>
        <v>0</v>
      </c>
      <c r="BG355" s="108">
        <f>IF(U355="zákl. přenesená",N355,0)</f>
        <v>0</v>
      </c>
      <c r="BH355" s="108">
        <f>IF(U355="sníž. přenesená",N355,0)</f>
        <v>0</v>
      </c>
      <c r="BI355" s="108">
        <f>IF(U355="nulová",N355,0)</f>
        <v>0</v>
      </c>
      <c r="BJ355" s="16" t="s">
        <v>23</v>
      </c>
      <c r="BK355" s="108">
        <f>ROUND(L355*K355,2)</f>
        <v>0</v>
      </c>
      <c r="BL355" s="16" t="s">
        <v>294</v>
      </c>
      <c r="BM355" s="16" t="s">
        <v>2101</v>
      </c>
    </row>
    <row r="356" spans="2:65" s="1" customFormat="1" ht="22.5" customHeight="1" x14ac:dyDescent="0.3">
      <c r="B356" s="33"/>
      <c r="C356" s="34"/>
      <c r="D356" s="34"/>
      <c r="E356" s="34"/>
      <c r="F356" s="293" t="s">
        <v>1206</v>
      </c>
      <c r="G356" s="210"/>
      <c r="H356" s="210"/>
      <c r="I356" s="210"/>
      <c r="J356" s="34"/>
      <c r="K356" s="34"/>
      <c r="L356" s="34"/>
      <c r="M356" s="34"/>
      <c r="N356" s="34"/>
      <c r="O356" s="34"/>
      <c r="P356" s="34"/>
      <c r="Q356" s="34"/>
      <c r="R356" s="35"/>
      <c r="T356" s="76"/>
      <c r="U356" s="34"/>
      <c r="V356" s="34"/>
      <c r="W356" s="34"/>
      <c r="X356" s="34"/>
      <c r="Y356" s="34"/>
      <c r="Z356" s="34"/>
      <c r="AA356" s="77"/>
      <c r="AT356" s="16" t="s">
        <v>361</v>
      </c>
      <c r="AU356" s="16" t="s">
        <v>112</v>
      </c>
    </row>
    <row r="357" spans="2:65" s="11" customFormat="1" ht="22.5" customHeight="1" x14ac:dyDescent="0.3">
      <c r="B357" s="179"/>
      <c r="C357" s="180"/>
      <c r="D357" s="180"/>
      <c r="E357" s="181" t="s">
        <v>21</v>
      </c>
      <c r="F357" s="281" t="s">
        <v>2052</v>
      </c>
      <c r="G357" s="282"/>
      <c r="H357" s="282"/>
      <c r="I357" s="282"/>
      <c r="J357" s="180"/>
      <c r="K357" s="182">
        <v>83.41</v>
      </c>
      <c r="L357" s="180"/>
      <c r="M357" s="180"/>
      <c r="N357" s="180"/>
      <c r="O357" s="180"/>
      <c r="P357" s="180"/>
      <c r="Q357" s="180"/>
      <c r="R357" s="183"/>
      <c r="T357" s="184"/>
      <c r="U357" s="180"/>
      <c r="V357" s="180"/>
      <c r="W357" s="180"/>
      <c r="X357" s="180"/>
      <c r="Y357" s="180"/>
      <c r="Z357" s="180"/>
      <c r="AA357" s="185"/>
      <c r="AT357" s="186" t="s">
        <v>204</v>
      </c>
      <c r="AU357" s="186" t="s">
        <v>112</v>
      </c>
      <c r="AV357" s="11" t="s">
        <v>112</v>
      </c>
      <c r="AW357" s="11" t="s">
        <v>42</v>
      </c>
      <c r="AX357" s="11" t="s">
        <v>85</v>
      </c>
      <c r="AY357" s="186" t="s">
        <v>149</v>
      </c>
    </row>
    <row r="358" spans="2:65" s="12" customFormat="1" ht="22.5" customHeight="1" x14ac:dyDescent="0.3">
      <c r="B358" s="187"/>
      <c r="C358" s="188"/>
      <c r="D358" s="188"/>
      <c r="E358" s="189" t="s">
        <v>21</v>
      </c>
      <c r="F358" s="285" t="s">
        <v>211</v>
      </c>
      <c r="G358" s="286"/>
      <c r="H358" s="286"/>
      <c r="I358" s="286"/>
      <c r="J358" s="188"/>
      <c r="K358" s="190">
        <v>83.41</v>
      </c>
      <c r="L358" s="188"/>
      <c r="M358" s="188"/>
      <c r="N358" s="188"/>
      <c r="O358" s="188"/>
      <c r="P358" s="188"/>
      <c r="Q358" s="188"/>
      <c r="R358" s="191"/>
      <c r="T358" s="192"/>
      <c r="U358" s="188"/>
      <c r="V358" s="188"/>
      <c r="W358" s="188"/>
      <c r="X358" s="188"/>
      <c r="Y358" s="188"/>
      <c r="Z358" s="188"/>
      <c r="AA358" s="193"/>
      <c r="AT358" s="194" t="s">
        <v>204</v>
      </c>
      <c r="AU358" s="194" t="s">
        <v>112</v>
      </c>
      <c r="AV358" s="12" t="s">
        <v>197</v>
      </c>
      <c r="AW358" s="12" t="s">
        <v>42</v>
      </c>
      <c r="AX358" s="12" t="s">
        <v>23</v>
      </c>
      <c r="AY358" s="194" t="s">
        <v>149</v>
      </c>
    </row>
    <row r="359" spans="2:65" s="1" customFormat="1" ht="31.5" customHeight="1" x14ac:dyDescent="0.3">
      <c r="B359" s="33"/>
      <c r="C359" s="164" t="s">
        <v>624</v>
      </c>
      <c r="D359" s="164" t="s">
        <v>150</v>
      </c>
      <c r="E359" s="165" t="s">
        <v>2102</v>
      </c>
      <c r="F359" s="253" t="s">
        <v>2103</v>
      </c>
      <c r="G359" s="254"/>
      <c r="H359" s="254"/>
      <c r="I359" s="254"/>
      <c r="J359" s="166" t="s">
        <v>274</v>
      </c>
      <c r="K359" s="167">
        <v>21.835000000000001</v>
      </c>
      <c r="L359" s="255">
        <v>0</v>
      </c>
      <c r="M359" s="254"/>
      <c r="N359" s="256">
        <f>ROUND(L359*K359,2)</f>
        <v>0</v>
      </c>
      <c r="O359" s="254"/>
      <c r="P359" s="254"/>
      <c r="Q359" s="254"/>
      <c r="R359" s="35"/>
      <c r="T359" s="168" t="s">
        <v>21</v>
      </c>
      <c r="U359" s="42" t="s">
        <v>50</v>
      </c>
      <c r="V359" s="34"/>
      <c r="W359" s="169">
        <f>V359*K359</f>
        <v>0</v>
      </c>
      <c r="X359" s="169">
        <v>6.0000000000000001E-3</v>
      </c>
      <c r="Y359" s="169">
        <f>X359*K359</f>
        <v>0.13101000000000002</v>
      </c>
      <c r="Z359" s="169">
        <v>0</v>
      </c>
      <c r="AA359" s="170">
        <f>Z359*K359</f>
        <v>0</v>
      </c>
      <c r="AR359" s="16" t="s">
        <v>294</v>
      </c>
      <c r="AT359" s="16" t="s">
        <v>150</v>
      </c>
      <c r="AU359" s="16" t="s">
        <v>112</v>
      </c>
      <c r="AY359" s="16" t="s">
        <v>149</v>
      </c>
      <c r="BE359" s="108">
        <f>IF(U359="základní",N359,0)</f>
        <v>0</v>
      </c>
      <c r="BF359" s="108">
        <f>IF(U359="snížená",N359,0)</f>
        <v>0</v>
      </c>
      <c r="BG359" s="108">
        <f>IF(U359="zákl. přenesená",N359,0)</f>
        <v>0</v>
      </c>
      <c r="BH359" s="108">
        <f>IF(U359="sníž. přenesená",N359,0)</f>
        <v>0</v>
      </c>
      <c r="BI359" s="108">
        <f>IF(U359="nulová",N359,0)</f>
        <v>0</v>
      </c>
      <c r="BJ359" s="16" t="s">
        <v>23</v>
      </c>
      <c r="BK359" s="108">
        <f>ROUND(L359*K359,2)</f>
        <v>0</v>
      </c>
      <c r="BL359" s="16" t="s">
        <v>294</v>
      </c>
      <c r="BM359" s="16" t="s">
        <v>2104</v>
      </c>
    </row>
    <row r="360" spans="2:65" s="11" customFormat="1" ht="22.5" customHeight="1" x14ac:dyDescent="0.3">
      <c r="B360" s="179"/>
      <c r="C360" s="180"/>
      <c r="D360" s="180"/>
      <c r="E360" s="181" t="s">
        <v>21</v>
      </c>
      <c r="F360" s="292" t="s">
        <v>1952</v>
      </c>
      <c r="G360" s="282"/>
      <c r="H360" s="282"/>
      <c r="I360" s="282"/>
      <c r="J360" s="180"/>
      <c r="K360" s="182">
        <v>21.835000000000001</v>
      </c>
      <c r="L360" s="180"/>
      <c r="M360" s="180"/>
      <c r="N360" s="180"/>
      <c r="O360" s="180"/>
      <c r="P360" s="180"/>
      <c r="Q360" s="180"/>
      <c r="R360" s="183"/>
      <c r="T360" s="184"/>
      <c r="U360" s="180"/>
      <c r="V360" s="180"/>
      <c r="W360" s="180"/>
      <c r="X360" s="180"/>
      <c r="Y360" s="180"/>
      <c r="Z360" s="180"/>
      <c r="AA360" s="185"/>
      <c r="AT360" s="186" t="s">
        <v>204</v>
      </c>
      <c r="AU360" s="186" t="s">
        <v>112</v>
      </c>
      <c r="AV360" s="11" t="s">
        <v>112</v>
      </c>
      <c r="AW360" s="11" t="s">
        <v>42</v>
      </c>
      <c r="AX360" s="11" t="s">
        <v>23</v>
      </c>
      <c r="AY360" s="186" t="s">
        <v>149</v>
      </c>
    </row>
    <row r="361" spans="2:65" s="1" customFormat="1" ht="31.5" customHeight="1" x14ac:dyDescent="0.3">
      <c r="B361" s="33"/>
      <c r="C361" s="195" t="s">
        <v>632</v>
      </c>
      <c r="D361" s="195" t="s">
        <v>356</v>
      </c>
      <c r="E361" s="196" t="s">
        <v>2105</v>
      </c>
      <c r="F361" s="288" t="s">
        <v>2106</v>
      </c>
      <c r="G361" s="289"/>
      <c r="H361" s="289"/>
      <c r="I361" s="289"/>
      <c r="J361" s="197" t="s">
        <v>274</v>
      </c>
      <c r="K361" s="198">
        <v>22.927</v>
      </c>
      <c r="L361" s="290">
        <v>0</v>
      </c>
      <c r="M361" s="289"/>
      <c r="N361" s="291">
        <f>ROUND(L361*K361,2)</f>
        <v>0</v>
      </c>
      <c r="O361" s="254"/>
      <c r="P361" s="254"/>
      <c r="Q361" s="254"/>
      <c r="R361" s="35"/>
      <c r="T361" s="168" t="s">
        <v>21</v>
      </c>
      <c r="U361" s="42" t="s">
        <v>50</v>
      </c>
      <c r="V361" s="34"/>
      <c r="W361" s="169">
        <f>V361*K361</f>
        <v>0</v>
      </c>
      <c r="X361" s="169">
        <v>3.0000000000000001E-3</v>
      </c>
      <c r="Y361" s="169">
        <f>X361*K361</f>
        <v>6.8780999999999995E-2</v>
      </c>
      <c r="Z361" s="169">
        <v>0</v>
      </c>
      <c r="AA361" s="170">
        <f>Z361*K361</f>
        <v>0</v>
      </c>
      <c r="AR361" s="16" t="s">
        <v>384</v>
      </c>
      <c r="AT361" s="16" t="s">
        <v>356</v>
      </c>
      <c r="AU361" s="16" t="s">
        <v>112</v>
      </c>
      <c r="AY361" s="16" t="s">
        <v>149</v>
      </c>
      <c r="BE361" s="108">
        <f>IF(U361="základní",N361,0)</f>
        <v>0</v>
      </c>
      <c r="BF361" s="108">
        <f>IF(U361="snížená",N361,0)</f>
        <v>0</v>
      </c>
      <c r="BG361" s="108">
        <f>IF(U361="zákl. přenesená",N361,0)</f>
        <v>0</v>
      </c>
      <c r="BH361" s="108">
        <f>IF(U361="sníž. přenesená",N361,0)</f>
        <v>0</v>
      </c>
      <c r="BI361" s="108">
        <f>IF(U361="nulová",N361,0)</f>
        <v>0</v>
      </c>
      <c r="BJ361" s="16" t="s">
        <v>23</v>
      </c>
      <c r="BK361" s="108">
        <f>ROUND(L361*K361,2)</f>
        <v>0</v>
      </c>
      <c r="BL361" s="16" t="s">
        <v>294</v>
      </c>
      <c r="BM361" s="16" t="s">
        <v>2107</v>
      </c>
    </row>
    <row r="362" spans="2:65" s="11" customFormat="1" ht="22.5" customHeight="1" x14ac:dyDescent="0.3">
      <c r="B362" s="179"/>
      <c r="C362" s="180"/>
      <c r="D362" s="180"/>
      <c r="E362" s="181" t="s">
        <v>21</v>
      </c>
      <c r="F362" s="292" t="s">
        <v>2108</v>
      </c>
      <c r="G362" s="282"/>
      <c r="H362" s="282"/>
      <c r="I362" s="282"/>
      <c r="J362" s="180"/>
      <c r="K362" s="182">
        <v>22.927</v>
      </c>
      <c r="L362" s="180"/>
      <c r="M362" s="180"/>
      <c r="N362" s="180"/>
      <c r="O362" s="180"/>
      <c r="P362" s="180"/>
      <c r="Q362" s="180"/>
      <c r="R362" s="183"/>
      <c r="T362" s="184"/>
      <c r="U362" s="180"/>
      <c r="V362" s="180"/>
      <c r="W362" s="180"/>
      <c r="X362" s="180"/>
      <c r="Y362" s="180"/>
      <c r="Z362" s="180"/>
      <c r="AA362" s="185"/>
      <c r="AT362" s="186" t="s">
        <v>204</v>
      </c>
      <c r="AU362" s="186" t="s">
        <v>112</v>
      </c>
      <c r="AV362" s="11" t="s">
        <v>112</v>
      </c>
      <c r="AW362" s="11" t="s">
        <v>42</v>
      </c>
      <c r="AX362" s="11" t="s">
        <v>23</v>
      </c>
      <c r="AY362" s="186" t="s">
        <v>149</v>
      </c>
    </row>
    <row r="363" spans="2:65" s="1" customFormat="1" ht="44.25" customHeight="1" x14ac:dyDescent="0.3">
      <c r="B363" s="33"/>
      <c r="C363" s="164" t="s">
        <v>637</v>
      </c>
      <c r="D363" s="164" t="s">
        <v>150</v>
      </c>
      <c r="E363" s="165" t="s">
        <v>2109</v>
      </c>
      <c r="F363" s="253" t="s">
        <v>2110</v>
      </c>
      <c r="G363" s="254"/>
      <c r="H363" s="254"/>
      <c r="I363" s="254"/>
      <c r="J363" s="166" t="s">
        <v>274</v>
      </c>
      <c r="K363" s="167">
        <v>33.281999999999996</v>
      </c>
      <c r="L363" s="255">
        <v>0</v>
      </c>
      <c r="M363" s="254"/>
      <c r="N363" s="256">
        <f>ROUND(L363*K363,2)</f>
        <v>0</v>
      </c>
      <c r="O363" s="254"/>
      <c r="P363" s="254"/>
      <c r="Q363" s="254"/>
      <c r="R363" s="35"/>
      <c r="T363" s="168" t="s">
        <v>21</v>
      </c>
      <c r="U363" s="42" t="s">
        <v>50</v>
      </c>
      <c r="V363" s="34"/>
      <c r="W363" s="169">
        <f>V363*K363</f>
        <v>0</v>
      </c>
      <c r="X363" s="169">
        <v>0</v>
      </c>
      <c r="Y363" s="169">
        <f>X363*K363</f>
        <v>0</v>
      </c>
      <c r="Z363" s="169">
        <v>0</v>
      </c>
      <c r="AA363" s="170">
        <f>Z363*K363</f>
        <v>0</v>
      </c>
      <c r="AR363" s="16" t="s">
        <v>294</v>
      </c>
      <c r="AT363" s="16" t="s">
        <v>150</v>
      </c>
      <c r="AU363" s="16" t="s">
        <v>112</v>
      </c>
      <c r="AY363" s="16" t="s">
        <v>149</v>
      </c>
      <c r="BE363" s="108">
        <f>IF(U363="základní",N363,0)</f>
        <v>0</v>
      </c>
      <c r="BF363" s="108">
        <f>IF(U363="snížená",N363,0)</f>
        <v>0</v>
      </c>
      <c r="BG363" s="108">
        <f>IF(U363="zákl. přenesená",N363,0)</f>
        <v>0</v>
      </c>
      <c r="BH363" s="108">
        <f>IF(U363="sníž. přenesená",N363,0)</f>
        <v>0</v>
      </c>
      <c r="BI363" s="108">
        <f>IF(U363="nulová",N363,0)</f>
        <v>0</v>
      </c>
      <c r="BJ363" s="16" t="s">
        <v>23</v>
      </c>
      <c r="BK363" s="108">
        <f>ROUND(L363*K363,2)</f>
        <v>0</v>
      </c>
      <c r="BL363" s="16" t="s">
        <v>294</v>
      </c>
      <c r="BM363" s="16" t="s">
        <v>2111</v>
      </c>
    </row>
    <row r="364" spans="2:65" s="10" customFormat="1" ht="22.5" customHeight="1" x14ac:dyDescent="0.3">
      <c r="B364" s="171"/>
      <c r="C364" s="172"/>
      <c r="D364" s="172"/>
      <c r="E364" s="173" t="s">
        <v>21</v>
      </c>
      <c r="F364" s="287" t="s">
        <v>2112</v>
      </c>
      <c r="G364" s="284"/>
      <c r="H364" s="284"/>
      <c r="I364" s="284"/>
      <c r="J364" s="172"/>
      <c r="K364" s="174" t="s">
        <v>21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204</v>
      </c>
      <c r="AU364" s="178" t="s">
        <v>112</v>
      </c>
      <c r="AV364" s="10" t="s">
        <v>23</v>
      </c>
      <c r="AW364" s="10" t="s">
        <v>42</v>
      </c>
      <c r="AX364" s="10" t="s">
        <v>85</v>
      </c>
      <c r="AY364" s="178" t="s">
        <v>149</v>
      </c>
    </row>
    <row r="365" spans="2:65" s="11" customFormat="1" ht="22.5" customHeight="1" x14ac:dyDescent="0.3">
      <c r="B365" s="179"/>
      <c r="C365" s="180"/>
      <c r="D365" s="180"/>
      <c r="E365" s="181" t="s">
        <v>21</v>
      </c>
      <c r="F365" s="281" t="s">
        <v>2113</v>
      </c>
      <c r="G365" s="282"/>
      <c r="H365" s="282"/>
      <c r="I365" s="282"/>
      <c r="J365" s="180"/>
      <c r="K365" s="182">
        <v>23.603999999999999</v>
      </c>
      <c r="L365" s="180"/>
      <c r="M365" s="180"/>
      <c r="N365" s="180"/>
      <c r="O365" s="180"/>
      <c r="P365" s="180"/>
      <c r="Q365" s="180"/>
      <c r="R365" s="183"/>
      <c r="T365" s="184"/>
      <c r="U365" s="180"/>
      <c r="V365" s="180"/>
      <c r="W365" s="180"/>
      <c r="X365" s="180"/>
      <c r="Y365" s="180"/>
      <c r="Z365" s="180"/>
      <c r="AA365" s="185"/>
      <c r="AT365" s="186" t="s">
        <v>204</v>
      </c>
      <c r="AU365" s="186" t="s">
        <v>112</v>
      </c>
      <c r="AV365" s="11" t="s">
        <v>112</v>
      </c>
      <c r="AW365" s="11" t="s">
        <v>42</v>
      </c>
      <c r="AX365" s="11" t="s">
        <v>85</v>
      </c>
      <c r="AY365" s="186" t="s">
        <v>149</v>
      </c>
    </row>
    <row r="366" spans="2:65" s="11" customFormat="1" ht="22.5" customHeight="1" x14ac:dyDescent="0.3">
      <c r="B366" s="179"/>
      <c r="C366" s="180"/>
      <c r="D366" s="180"/>
      <c r="E366" s="181" t="s">
        <v>21</v>
      </c>
      <c r="F366" s="281" t="s">
        <v>1958</v>
      </c>
      <c r="G366" s="282"/>
      <c r="H366" s="282"/>
      <c r="I366" s="282"/>
      <c r="J366" s="180"/>
      <c r="K366" s="182">
        <v>6.4379999999999997</v>
      </c>
      <c r="L366" s="180"/>
      <c r="M366" s="180"/>
      <c r="N366" s="180"/>
      <c r="O366" s="180"/>
      <c r="P366" s="180"/>
      <c r="Q366" s="180"/>
      <c r="R366" s="183"/>
      <c r="T366" s="184"/>
      <c r="U366" s="180"/>
      <c r="V366" s="180"/>
      <c r="W366" s="180"/>
      <c r="X366" s="180"/>
      <c r="Y366" s="180"/>
      <c r="Z366" s="180"/>
      <c r="AA366" s="185"/>
      <c r="AT366" s="186" t="s">
        <v>204</v>
      </c>
      <c r="AU366" s="186" t="s">
        <v>112</v>
      </c>
      <c r="AV366" s="11" t="s">
        <v>112</v>
      </c>
      <c r="AW366" s="11" t="s">
        <v>42</v>
      </c>
      <c r="AX366" s="11" t="s">
        <v>85</v>
      </c>
      <c r="AY366" s="186" t="s">
        <v>149</v>
      </c>
    </row>
    <row r="367" spans="2:65" s="11" customFormat="1" ht="22.5" customHeight="1" x14ac:dyDescent="0.3">
      <c r="B367" s="179"/>
      <c r="C367" s="180"/>
      <c r="D367" s="180"/>
      <c r="E367" s="181" t="s">
        <v>21</v>
      </c>
      <c r="F367" s="281" t="s">
        <v>2114</v>
      </c>
      <c r="G367" s="282"/>
      <c r="H367" s="282"/>
      <c r="I367" s="282"/>
      <c r="J367" s="180"/>
      <c r="K367" s="182">
        <v>3.24</v>
      </c>
      <c r="L367" s="180"/>
      <c r="M367" s="180"/>
      <c r="N367" s="180"/>
      <c r="O367" s="180"/>
      <c r="P367" s="180"/>
      <c r="Q367" s="180"/>
      <c r="R367" s="183"/>
      <c r="T367" s="184"/>
      <c r="U367" s="180"/>
      <c r="V367" s="180"/>
      <c r="W367" s="180"/>
      <c r="X367" s="180"/>
      <c r="Y367" s="180"/>
      <c r="Z367" s="180"/>
      <c r="AA367" s="185"/>
      <c r="AT367" s="186" t="s">
        <v>204</v>
      </c>
      <c r="AU367" s="186" t="s">
        <v>112</v>
      </c>
      <c r="AV367" s="11" t="s">
        <v>112</v>
      </c>
      <c r="AW367" s="11" t="s">
        <v>42</v>
      </c>
      <c r="AX367" s="11" t="s">
        <v>85</v>
      </c>
      <c r="AY367" s="186" t="s">
        <v>149</v>
      </c>
    </row>
    <row r="368" spans="2:65" s="12" customFormat="1" ht="22.5" customHeight="1" x14ac:dyDescent="0.3">
      <c r="B368" s="187"/>
      <c r="C368" s="188"/>
      <c r="D368" s="188"/>
      <c r="E368" s="189" t="s">
        <v>21</v>
      </c>
      <c r="F368" s="285" t="s">
        <v>211</v>
      </c>
      <c r="G368" s="286"/>
      <c r="H368" s="286"/>
      <c r="I368" s="286"/>
      <c r="J368" s="188"/>
      <c r="K368" s="190">
        <v>33.281999999999996</v>
      </c>
      <c r="L368" s="188"/>
      <c r="M368" s="188"/>
      <c r="N368" s="188"/>
      <c r="O368" s="188"/>
      <c r="P368" s="188"/>
      <c r="Q368" s="188"/>
      <c r="R368" s="191"/>
      <c r="T368" s="192"/>
      <c r="U368" s="188"/>
      <c r="V368" s="188"/>
      <c r="W368" s="188"/>
      <c r="X368" s="188"/>
      <c r="Y368" s="188"/>
      <c r="Z368" s="188"/>
      <c r="AA368" s="193"/>
      <c r="AT368" s="194" t="s">
        <v>204</v>
      </c>
      <c r="AU368" s="194" t="s">
        <v>112</v>
      </c>
      <c r="AV368" s="12" t="s">
        <v>197</v>
      </c>
      <c r="AW368" s="12" t="s">
        <v>42</v>
      </c>
      <c r="AX368" s="12" t="s">
        <v>23</v>
      </c>
      <c r="AY368" s="194" t="s">
        <v>149</v>
      </c>
    </row>
    <row r="369" spans="2:65" s="1" customFormat="1" ht="31.5" customHeight="1" x14ac:dyDescent="0.3">
      <c r="B369" s="33"/>
      <c r="C369" s="195" t="s">
        <v>641</v>
      </c>
      <c r="D369" s="195" t="s">
        <v>356</v>
      </c>
      <c r="E369" s="196" t="s">
        <v>2115</v>
      </c>
      <c r="F369" s="288" t="s">
        <v>2116</v>
      </c>
      <c r="G369" s="289"/>
      <c r="H369" s="289"/>
      <c r="I369" s="289"/>
      <c r="J369" s="197" t="s">
        <v>274</v>
      </c>
      <c r="K369" s="198">
        <v>33.948</v>
      </c>
      <c r="L369" s="290">
        <v>0</v>
      </c>
      <c r="M369" s="289"/>
      <c r="N369" s="291">
        <f>ROUND(L369*K369,2)</f>
        <v>0</v>
      </c>
      <c r="O369" s="254"/>
      <c r="P369" s="254"/>
      <c r="Q369" s="254"/>
      <c r="R369" s="35"/>
      <c r="T369" s="168" t="s">
        <v>21</v>
      </c>
      <c r="U369" s="42" t="s">
        <v>50</v>
      </c>
      <c r="V369" s="34"/>
      <c r="W369" s="169">
        <f>V369*K369</f>
        <v>0</v>
      </c>
      <c r="X369" s="169">
        <v>3.4000000000000002E-4</v>
      </c>
      <c r="Y369" s="169">
        <f>X369*K369</f>
        <v>1.1542320000000002E-2</v>
      </c>
      <c r="Z369" s="169">
        <v>0</v>
      </c>
      <c r="AA369" s="170">
        <f>Z369*K369</f>
        <v>0</v>
      </c>
      <c r="AR369" s="16" t="s">
        <v>384</v>
      </c>
      <c r="AT369" s="16" t="s">
        <v>356</v>
      </c>
      <c r="AU369" s="16" t="s">
        <v>112</v>
      </c>
      <c r="AY369" s="16" t="s">
        <v>149</v>
      </c>
      <c r="BE369" s="108">
        <f>IF(U369="základní",N369,0)</f>
        <v>0</v>
      </c>
      <c r="BF369" s="108">
        <f>IF(U369="snížená",N369,0)</f>
        <v>0</v>
      </c>
      <c r="BG369" s="108">
        <f>IF(U369="zákl. přenesená",N369,0)</f>
        <v>0</v>
      </c>
      <c r="BH369" s="108">
        <f>IF(U369="sníž. přenesená",N369,0)</f>
        <v>0</v>
      </c>
      <c r="BI369" s="108">
        <f>IF(U369="nulová",N369,0)</f>
        <v>0</v>
      </c>
      <c r="BJ369" s="16" t="s">
        <v>23</v>
      </c>
      <c r="BK369" s="108">
        <f>ROUND(L369*K369,2)</f>
        <v>0</v>
      </c>
      <c r="BL369" s="16" t="s">
        <v>294</v>
      </c>
      <c r="BM369" s="16" t="s">
        <v>2117</v>
      </c>
    </row>
    <row r="370" spans="2:65" s="1" customFormat="1" ht="22.5" customHeight="1" x14ac:dyDescent="0.3">
      <c r="B370" s="33"/>
      <c r="C370" s="34"/>
      <c r="D370" s="34"/>
      <c r="E370" s="34"/>
      <c r="F370" s="293" t="s">
        <v>2029</v>
      </c>
      <c r="G370" s="210"/>
      <c r="H370" s="210"/>
      <c r="I370" s="210"/>
      <c r="J370" s="34"/>
      <c r="K370" s="34"/>
      <c r="L370" s="34"/>
      <c r="M370" s="34"/>
      <c r="N370" s="34"/>
      <c r="O370" s="34"/>
      <c r="P370" s="34"/>
      <c r="Q370" s="34"/>
      <c r="R370" s="35"/>
      <c r="T370" s="76"/>
      <c r="U370" s="34"/>
      <c r="V370" s="34"/>
      <c r="W370" s="34"/>
      <c r="X370" s="34"/>
      <c r="Y370" s="34"/>
      <c r="Z370" s="34"/>
      <c r="AA370" s="77"/>
      <c r="AT370" s="16" t="s">
        <v>361</v>
      </c>
      <c r="AU370" s="16" t="s">
        <v>112</v>
      </c>
    </row>
    <row r="371" spans="2:65" s="1" customFormat="1" ht="44.25" customHeight="1" x14ac:dyDescent="0.3">
      <c r="B371" s="33"/>
      <c r="C371" s="164" t="s">
        <v>712</v>
      </c>
      <c r="D371" s="164" t="s">
        <v>150</v>
      </c>
      <c r="E371" s="165" t="s">
        <v>2118</v>
      </c>
      <c r="F371" s="253" t="s">
        <v>2119</v>
      </c>
      <c r="G371" s="254"/>
      <c r="H371" s="254"/>
      <c r="I371" s="254"/>
      <c r="J371" s="166" t="s">
        <v>274</v>
      </c>
      <c r="K371" s="167">
        <v>161</v>
      </c>
      <c r="L371" s="255">
        <v>0</v>
      </c>
      <c r="M371" s="254"/>
      <c r="N371" s="256">
        <f>ROUND(L371*K371,2)</f>
        <v>0</v>
      </c>
      <c r="O371" s="254"/>
      <c r="P371" s="254"/>
      <c r="Q371" s="254"/>
      <c r="R371" s="35"/>
      <c r="T371" s="168" t="s">
        <v>21</v>
      </c>
      <c r="U371" s="42" t="s">
        <v>50</v>
      </c>
      <c r="V371" s="34"/>
      <c r="W371" s="169">
        <f>V371*K371</f>
        <v>0</v>
      </c>
      <c r="X371" s="169">
        <v>1.2999999999999999E-4</v>
      </c>
      <c r="Y371" s="169">
        <f>X371*K371</f>
        <v>2.0929999999999997E-2</v>
      </c>
      <c r="Z371" s="169">
        <v>0</v>
      </c>
      <c r="AA371" s="170">
        <f>Z371*K371</f>
        <v>0</v>
      </c>
      <c r="AR371" s="16" t="s">
        <v>294</v>
      </c>
      <c r="AT371" s="16" t="s">
        <v>150</v>
      </c>
      <c r="AU371" s="16" t="s">
        <v>112</v>
      </c>
      <c r="AY371" s="16" t="s">
        <v>149</v>
      </c>
      <c r="BE371" s="108">
        <f>IF(U371="základní",N371,0)</f>
        <v>0</v>
      </c>
      <c r="BF371" s="108">
        <f>IF(U371="snížená",N371,0)</f>
        <v>0</v>
      </c>
      <c r="BG371" s="108">
        <f>IF(U371="zákl. přenesená",N371,0)</f>
        <v>0</v>
      </c>
      <c r="BH371" s="108">
        <f>IF(U371="sníž. přenesená",N371,0)</f>
        <v>0</v>
      </c>
      <c r="BI371" s="108">
        <f>IF(U371="nulová",N371,0)</f>
        <v>0</v>
      </c>
      <c r="BJ371" s="16" t="s">
        <v>23</v>
      </c>
      <c r="BK371" s="108">
        <f>ROUND(L371*K371,2)</f>
        <v>0</v>
      </c>
      <c r="BL371" s="16" t="s">
        <v>294</v>
      </c>
      <c r="BM371" s="16" t="s">
        <v>2120</v>
      </c>
    </row>
    <row r="372" spans="2:65" s="11" customFormat="1" ht="22.5" customHeight="1" x14ac:dyDescent="0.3">
      <c r="B372" s="179"/>
      <c r="C372" s="180"/>
      <c r="D372" s="180"/>
      <c r="E372" s="181" t="s">
        <v>21</v>
      </c>
      <c r="F372" s="292" t="s">
        <v>1237</v>
      </c>
      <c r="G372" s="282"/>
      <c r="H372" s="282"/>
      <c r="I372" s="282"/>
      <c r="J372" s="180"/>
      <c r="K372" s="182">
        <v>161</v>
      </c>
      <c r="L372" s="180"/>
      <c r="M372" s="180"/>
      <c r="N372" s="180"/>
      <c r="O372" s="180"/>
      <c r="P372" s="180"/>
      <c r="Q372" s="180"/>
      <c r="R372" s="183"/>
      <c r="T372" s="184"/>
      <c r="U372" s="180"/>
      <c r="V372" s="180"/>
      <c r="W372" s="180"/>
      <c r="X372" s="180"/>
      <c r="Y372" s="180"/>
      <c r="Z372" s="180"/>
      <c r="AA372" s="185"/>
      <c r="AT372" s="186" t="s">
        <v>204</v>
      </c>
      <c r="AU372" s="186" t="s">
        <v>112</v>
      </c>
      <c r="AV372" s="11" t="s">
        <v>112</v>
      </c>
      <c r="AW372" s="11" t="s">
        <v>42</v>
      </c>
      <c r="AX372" s="11" t="s">
        <v>23</v>
      </c>
      <c r="AY372" s="186" t="s">
        <v>149</v>
      </c>
    </row>
    <row r="373" spans="2:65" s="1" customFormat="1" ht="31.5" customHeight="1" x14ac:dyDescent="0.3">
      <c r="B373" s="33"/>
      <c r="C373" s="195" t="s">
        <v>717</v>
      </c>
      <c r="D373" s="195" t="s">
        <v>356</v>
      </c>
      <c r="E373" s="196" t="s">
        <v>2121</v>
      </c>
      <c r="F373" s="288" t="s">
        <v>2122</v>
      </c>
      <c r="G373" s="289"/>
      <c r="H373" s="289"/>
      <c r="I373" s="289"/>
      <c r="J373" s="197" t="s">
        <v>274</v>
      </c>
      <c r="K373" s="198">
        <v>169.05</v>
      </c>
      <c r="L373" s="290">
        <v>0</v>
      </c>
      <c r="M373" s="289"/>
      <c r="N373" s="291">
        <f>ROUND(L373*K373,2)</f>
        <v>0</v>
      </c>
      <c r="O373" s="254"/>
      <c r="P373" s="254"/>
      <c r="Q373" s="254"/>
      <c r="R373" s="35"/>
      <c r="T373" s="168" t="s">
        <v>21</v>
      </c>
      <c r="U373" s="42" t="s">
        <v>50</v>
      </c>
      <c r="V373" s="34"/>
      <c r="W373" s="169">
        <f>V373*K373</f>
        <v>0</v>
      </c>
      <c r="X373" s="169">
        <v>3.5999999999999999E-3</v>
      </c>
      <c r="Y373" s="169">
        <f>X373*K373</f>
        <v>0.60858000000000001</v>
      </c>
      <c r="Z373" s="169">
        <v>0</v>
      </c>
      <c r="AA373" s="170">
        <f>Z373*K373</f>
        <v>0</v>
      </c>
      <c r="AR373" s="16" t="s">
        <v>384</v>
      </c>
      <c r="AT373" s="16" t="s">
        <v>356</v>
      </c>
      <c r="AU373" s="16" t="s">
        <v>112</v>
      </c>
      <c r="AY373" s="16" t="s">
        <v>149</v>
      </c>
      <c r="BE373" s="108">
        <f>IF(U373="základní",N373,0)</f>
        <v>0</v>
      </c>
      <c r="BF373" s="108">
        <f>IF(U373="snížená",N373,0)</f>
        <v>0</v>
      </c>
      <c r="BG373" s="108">
        <f>IF(U373="zákl. přenesená",N373,0)</f>
        <v>0</v>
      </c>
      <c r="BH373" s="108">
        <f>IF(U373="sníž. přenesená",N373,0)</f>
        <v>0</v>
      </c>
      <c r="BI373" s="108">
        <f>IF(U373="nulová",N373,0)</f>
        <v>0</v>
      </c>
      <c r="BJ373" s="16" t="s">
        <v>23</v>
      </c>
      <c r="BK373" s="108">
        <f>ROUND(L373*K373,2)</f>
        <v>0</v>
      </c>
      <c r="BL373" s="16" t="s">
        <v>294</v>
      </c>
      <c r="BM373" s="16" t="s">
        <v>2123</v>
      </c>
    </row>
    <row r="374" spans="2:65" s="1" customFormat="1" ht="22.5" customHeight="1" x14ac:dyDescent="0.3">
      <c r="B374" s="33"/>
      <c r="C374" s="34"/>
      <c r="D374" s="34"/>
      <c r="E374" s="34"/>
      <c r="F374" s="293" t="s">
        <v>2124</v>
      </c>
      <c r="G374" s="210"/>
      <c r="H374" s="210"/>
      <c r="I374" s="210"/>
      <c r="J374" s="34"/>
      <c r="K374" s="34"/>
      <c r="L374" s="34"/>
      <c r="M374" s="34"/>
      <c r="N374" s="34"/>
      <c r="O374" s="34"/>
      <c r="P374" s="34"/>
      <c r="Q374" s="34"/>
      <c r="R374" s="35"/>
      <c r="T374" s="76"/>
      <c r="U374" s="34"/>
      <c r="V374" s="34"/>
      <c r="W374" s="34"/>
      <c r="X374" s="34"/>
      <c r="Y374" s="34"/>
      <c r="Z374" s="34"/>
      <c r="AA374" s="77"/>
      <c r="AT374" s="16" t="s">
        <v>361</v>
      </c>
      <c r="AU374" s="16" t="s">
        <v>112</v>
      </c>
    </row>
    <row r="375" spans="2:65" s="1" customFormat="1" ht="31.5" customHeight="1" x14ac:dyDescent="0.3">
      <c r="B375" s="33"/>
      <c r="C375" s="164" t="s">
        <v>723</v>
      </c>
      <c r="D375" s="164" t="s">
        <v>150</v>
      </c>
      <c r="E375" s="165" t="s">
        <v>2125</v>
      </c>
      <c r="F375" s="253" t="s">
        <v>2126</v>
      </c>
      <c r="G375" s="254"/>
      <c r="H375" s="254"/>
      <c r="I375" s="254"/>
      <c r="J375" s="166" t="s">
        <v>1173</v>
      </c>
      <c r="K375" s="199">
        <v>0</v>
      </c>
      <c r="L375" s="255">
        <v>0</v>
      </c>
      <c r="M375" s="254"/>
      <c r="N375" s="256">
        <f>ROUND(L375*K375,2)</f>
        <v>0</v>
      </c>
      <c r="O375" s="254"/>
      <c r="P375" s="254"/>
      <c r="Q375" s="254"/>
      <c r="R375" s="35"/>
      <c r="T375" s="168" t="s">
        <v>21</v>
      </c>
      <c r="U375" s="42" t="s">
        <v>50</v>
      </c>
      <c r="V375" s="34"/>
      <c r="W375" s="169">
        <f>V375*K375</f>
        <v>0</v>
      </c>
      <c r="X375" s="169">
        <v>0</v>
      </c>
      <c r="Y375" s="169">
        <f>X375*K375</f>
        <v>0</v>
      </c>
      <c r="Z375" s="169">
        <v>0</v>
      </c>
      <c r="AA375" s="170">
        <f>Z375*K375</f>
        <v>0</v>
      </c>
      <c r="AR375" s="16" t="s">
        <v>294</v>
      </c>
      <c r="AT375" s="16" t="s">
        <v>150</v>
      </c>
      <c r="AU375" s="16" t="s">
        <v>112</v>
      </c>
      <c r="AY375" s="16" t="s">
        <v>149</v>
      </c>
      <c r="BE375" s="108">
        <f>IF(U375="základní",N375,0)</f>
        <v>0</v>
      </c>
      <c r="BF375" s="108">
        <f>IF(U375="snížená",N375,0)</f>
        <v>0</v>
      </c>
      <c r="BG375" s="108">
        <f>IF(U375="zákl. přenesená",N375,0)</f>
        <v>0</v>
      </c>
      <c r="BH375" s="108">
        <f>IF(U375="sníž. přenesená",N375,0)</f>
        <v>0</v>
      </c>
      <c r="BI375" s="108">
        <f>IF(U375="nulová",N375,0)</f>
        <v>0</v>
      </c>
      <c r="BJ375" s="16" t="s">
        <v>23</v>
      </c>
      <c r="BK375" s="108">
        <f>ROUND(L375*K375,2)</f>
        <v>0</v>
      </c>
      <c r="BL375" s="16" t="s">
        <v>294</v>
      </c>
      <c r="BM375" s="16" t="s">
        <v>2127</v>
      </c>
    </row>
    <row r="376" spans="2:65" s="9" customFormat="1" ht="29.85" customHeight="1" x14ac:dyDescent="0.35">
      <c r="B376" s="153"/>
      <c r="C376" s="154"/>
      <c r="D376" s="163" t="s">
        <v>179</v>
      </c>
      <c r="E376" s="163"/>
      <c r="F376" s="163"/>
      <c r="G376" s="163"/>
      <c r="H376" s="163"/>
      <c r="I376" s="163"/>
      <c r="J376" s="163"/>
      <c r="K376" s="163"/>
      <c r="L376" s="163"/>
      <c r="M376" s="163"/>
      <c r="N376" s="263">
        <f>BK376</f>
        <v>0</v>
      </c>
      <c r="O376" s="264"/>
      <c r="P376" s="264"/>
      <c r="Q376" s="264"/>
      <c r="R376" s="156"/>
      <c r="T376" s="157"/>
      <c r="U376" s="154"/>
      <c r="V376" s="154"/>
      <c r="W376" s="158">
        <f>W377</f>
        <v>0</v>
      </c>
      <c r="X376" s="154"/>
      <c r="Y376" s="158">
        <f>Y377</f>
        <v>0</v>
      </c>
      <c r="Z376" s="154"/>
      <c r="AA376" s="159">
        <f>AA377</f>
        <v>0</v>
      </c>
      <c r="AR376" s="160" t="s">
        <v>112</v>
      </c>
      <c r="AT376" s="161" t="s">
        <v>84</v>
      </c>
      <c r="AU376" s="161" t="s">
        <v>23</v>
      </c>
      <c r="AY376" s="160" t="s">
        <v>149</v>
      </c>
      <c r="BK376" s="162">
        <f>BK377</f>
        <v>0</v>
      </c>
    </row>
    <row r="377" spans="2:65" s="1" customFormat="1" ht="31.5" customHeight="1" x14ac:dyDescent="0.3">
      <c r="B377" s="33"/>
      <c r="C377" s="164" t="s">
        <v>780</v>
      </c>
      <c r="D377" s="164" t="s">
        <v>150</v>
      </c>
      <c r="E377" s="165" t="s">
        <v>1230</v>
      </c>
      <c r="F377" s="253" t="s">
        <v>2128</v>
      </c>
      <c r="G377" s="254"/>
      <c r="H377" s="254"/>
      <c r="I377" s="254"/>
      <c r="J377" s="166" t="s">
        <v>153</v>
      </c>
      <c r="K377" s="167">
        <v>1</v>
      </c>
      <c r="L377" s="255">
        <v>0</v>
      </c>
      <c r="M377" s="254"/>
      <c r="N377" s="256">
        <f>ROUND(L377*K377,2)</f>
        <v>0</v>
      </c>
      <c r="O377" s="254"/>
      <c r="P377" s="254"/>
      <c r="Q377" s="254"/>
      <c r="R377" s="35"/>
      <c r="T377" s="168" t="s">
        <v>21</v>
      </c>
      <c r="U377" s="42" t="s">
        <v>50</v>
      </c>
      <c r="V377" s="34"/>
      <c r="W377" s="169">
        <f>V377*K377</f>
        <v>0</v>
      </c>
      <c r="X377" s="169">
        <v>0</v>
      </c>
      <c r="Y377" s="169">
        <f>X377*K377</f>
        <v>0</v>
      </c>
      <c r="Z377" s="169">
        <v>0</v>
      </c>
      <c r="AA377" s="170">
        <f>Z377*K377</f>
        <v>0</v>
      </c>
      <c r="AR377" s="16" t="s">
        <v>294</v>
      </c>
      <c r="AT377" s="16" t="s">
        <v>150</v>
      </c>
      <c r="AU377" s="16" t="s">
        <v>112</v>
      </c>
      <c r="AY377" s="16" t="s">
        <v>149</v>
      </c>
      <c r="BE377" s="108">
        <f>IF(U377="základní",N377,0)</f>
        <v>0</v>
      </c>
      <c r="BF377" s="108">
        <f>IF(U377="snížená",N377,0)</f>
        <v>0</v>
      </c>
      <c r="BG377" s="108">
        <f>IF(U377="zákl. přenesená",N377,0)</f>
        <v>0</v>
      </c>
      <c r="BH377" s="108">
        <f>IF(U377="sníž. přenesená",N377,0)</f>
        <v>0</v>
      </c>
      <c r="BI377" s="108">
        <f>IF(U377="nulová",N377,0)</f>
        <v>0</v>
      </c>
      <c r="BJ377" s="16" t="s">
        <v>23</v>
      </c>
      <c r="BK377" s="108">
        <f>ROUND(L377*K377,2)</f>
        <v>0</v>
      </c>
      <c r="BL377" s="16" t="s">
        <v>294</v>
      </c>
      <c r="BM377" s="16" t="s">
        <v>2129</v>
      </c>
    </row>
    <row r="378" spans="2:65" s="9" customFormat="1" ht="29.85" customHeight="1" x14ac:dyDescent="0.35">
      <c r="B378" s="153"/>
      <c r="C378" s="154"/>
      <c r="D378" s="163" t="s">
        <v>181</v>
      </c>
      <c r="E378" s="163"/>
      <c r="F378" s="163"/>
      <c r="G378" s="163"/>
      <c r="H378" s="163"/>
      <c r="I378" s="163"/>
      <c r="J378" s="163"/>
      <c r="K378" s="163"/>
      <c r="L378" s="163"/>
      <c r="M378" s="163"/>
      <c r="N378" s="263">
        <f>BK378</f>
        <v>0</v>
      </c>
      <c r="O378" s="264"/>
      <c r="P378" s="264"/>
      <c r="Q378" s="264"/>
      <c r="R378" s="156"/>
      <c r="T378" s="157"/>
      <c r="U378" s="154"/>
      <c r="V378" s="154"/>
      <c r="W378" s="158">
        <f>SUM(W379:W407)</f>
        <v>0</v>
      </c>
      <c r="X378" s="154"/>
      <c r="Y378" s="158">
        <f>SUM(Y379:Y407)</f>
        <v>6.6057483800000014</v>
      </c>
      <c r="Z378" s="154"/>
      <c r="AA378" s="159">
        <f>SUM(AA379:AA407)</f>
        <v>0</v>
      </c>
      <c r="AR378" s="160" t="s">
        <v>112</v>
      </c>
      <c r="AT378" s="161" t="s">
        <v>84</v>
      </c>
      <c r="AU378" s="161" t="s">
        <v>23</v>
      </c>
      <c r="AY378" s="160" t="s">
        <v>149</v>
      </c>
      <c r="BK378" s="162">
        <f>SUM(BK379:BK407)</f>
        <v>0</v>
      </c>
    </row>
    <row r="379" spans="2:65" s="1" customFormat="1" ht="22.5" customHeight="1" x14ac:dyDescent="0.3">
      <c r="B379" s="33"/>
      <c r="C379" s="164" t="s">
        <v>785</v>
      </c>
      <c r="D379" s="164" t="s">
        <v>150</v>
      </c>
      <c r="E379" s="165" t="s">
        <v>1248</v>
      </c>
      <c r="F379" s="253" t="s">
        <v>1249</v>
      </c>
      <c r="G379" s="254"/>
      <c r="H379" s="254"/>
      <c r="I379" s="254"/>
      <c r="J379" s="166" t="s">
        <v>201</v>
      </c>
      <c r="K379" s="167">
        <v>6.4</v>
      </c>
      <c r="L379" s="255">
        <v>0</v>
      </c>
      <c r="M379" s="254"/>
      <c r="N379" s="256">
        <f>ROUND(L379*K379,2)</f>
        <v>0</v>
      </c>
      <c r="O379" s="254"/>
      <c r="P379" s="254"/>
      <c r="Q379" s="254"/>
      <c r="R379" s="35"/>
      <c r="T379" s="168" t="s">
        <v>21</v>
      </c>
      <c r="U379" s="42" t="s">
        <v>50</v>
      </c>
      <c r="V379" s="34"/>
      <c r="W379" s="169">
        <f>V379*K379</f>
        <v>0</v>
      </c>
      <c r="X379" s="169">
        <v>0</v>
      </c>
      <c r="Y379" s="169">
        <f>X379*K379</f>
        <v>0</v>
      </c>
      <c r="Z379" s="169">
        <v>0</v>
      </c>
      <c r="AA379" s="170">
        <f>Z379*K379</f>
        <v>0</v>
      </c>
      <c r="AR379" s="16" t="s">
        <v>294</v>
      </c>
      <c r="AT379" s="16" t="s">
        <v>150</v>
      </c>
      <c r="AU379" s="16" t="s">
        <v>112</v>
      </c>
      <c r="AY379" s="16" t="s">
        <v>149</v>
      </c>
      <c r="BE379" s="108">
        <f>IF(U379="základní",N379,0)</f>
        <v>0</v>
      </c>
      <c r="BF379" s="108">
        <f>IF(U379="snížená",N379,0)</f>
        <v>0</v>
      </c>
      <c r="BG379" s="108">
        <f>IF(U379="zákl. přenesená",N379,0)</f>
        <v>0</v>
      </c>
      <c r="BH379" s="108">
        <f>IF(U379="sníž. přenesená",N379,0)</f>
        <v>0</v>
      </c>
      <c r="BI379" s="108">
        <f>IF(U379="nulová",N379,0)</f>
        <v>0</v>
      </c>
      <c r="BJ379" s="16" t="s">
        <v>23</v>
      </c>
      <c r="BK379" s="108">
        <f>ROUND(L379*K379,2)</f>
        <v>0</v>
      </c>
      <c r="BL379" s="16" t="s">
        <v>294</v>
      </c>
      <c r="BM379" s="16" t="s">
        <v>2130</v>
      </c>
    </row>
    <row r="380" spans="2:65" s="1" customFormat="1" ht="31.5" customHeight="1" x14ac:dyDescent="0.3">
      <c r="B380" s="33"/>
      <c r="C380" s="164" t="s">
        <v>792</v>
      </c>
      <c r="D380" s="164" t="s">
        <v>150</v>
      </c>
      <c r="E380" s="165" t="s">
        <v>1253</v>
      </c>
      <c r="F380" s="253" t="s">
        <v>1254</v>
      </c>
      <c r="G380" s="254"/>
      <c r="H380" s="254"/>
      <c r="I380" s="254"/>
      <c r="J380" s="166" t="s">
        <v>201</v>
      </c>
      <c r="K380" s="167">
        <v>8.1389999999999993</v>
      </c>
      <c r="L380" s="255">
        <v>0</v>
      </c>
      <c r="M380" s="254"/>
      <c r="N380" s="256">
        <f>ROUND(L380*K380,2)</f>
        <v>0</v>
      </c>
      <c r="O380" s="254"/>
      <c r="P380" s="254"/>
      <c r="Q380" s="254"/>
      <c r="R380" s="35"/>
      <c r="T380" s="168" t="s">
        <v>21</v>
      </c>
      <c r="U380" s="42" t="s">
        <v>50</v>
      </c>
      <c r="V380" s="34"/>
      <c r="W380" s="169">
        <f>V380*K380</f>
        <v>0</v>
      </c>
      <c r="X380" s="169">
        <v>1.08E-3</v>
      </c>
      <c r="Y380" s="169">
        <f>X380*K380</f>
        <v>8.7901200000000002E-3</v>
      </c>
      <c r="Z380" s="169">
        <v>0</v>
      </c>
      <c r="AA380" s="170">
        <f>Z380*K380</f>
        <v>0</v>
      </c>
      <c r="AR380" s="16" t="s">
        <v>294</v>
      </c>
      <c r="AT380" s="16" t="s">
        <v>150</v>
      </c>
      <c r="AU380" s="16" t="s">
        <v>112</v>
      </c>
      <c r="AY380" s="16" t="s">
        <v>149</v>
      </c>
      <c r="BE380" s="108">
        <f>IF(U380="základní",N380,0)</f>
        <v>0</v>
      </c>
      <c r="BF380" s="108">
        <f>IF(U380="snížená",N380,0)</f>
        <v>0</v>
      </c>
      <c r="BG380" s="108">
        <f>IF(U380="zákl. přenesená",N380,0)</f>
        <v>0</v>
      </c>
      <c r="BH380" s="108">
        <f>IF(U380="sníž. přenesená",N380,0)</f>
        <v>0</v>
      </c>
      <c r="BI380" s="108">
        <f>IF(U380="nulová",N380,0)</f>
        <v>0</v>
      </c>
      <c r="BJ380" s="16" t="s">
        <v>23</v>
      </c>
      <c r="BK380" s="108">
        <f>ROUND(L380*K380,2)</f>
        <v>0</v>
      </c>
      <c r="BL380" s="16" t="s">
        <v>294</v>
      </c>
      <c r="BM380" s="16" t="s">
        <v>2131</v>
      </c>
    </row>
    <row r="381" spans="2:65" s="11" customFormat="1" ht="22.5" customHeight="1" x14ac:dyDescent="0.3">
      <c r="B381" s="179"/>
      <c r="C381" s="180"/>
      <c r="D381" s="180"/>
      <c r="E381" s="181" t="s">
        <v>21</v>
      </c>
      <c r="F381" s="292" t="s">
        <v>2132</v>
      </c>
      <c r="G381" s="282"/>
      <c r="H381" s="282"/>
      <c r="I381" s="282"/>
      <c r="J381" s="180"/>
      <c r="K381" s="182">
        <v>6.4</v>
      </c>
      <c r="L381" s="180"/>
      <c r="M381" s="180"/>
      <c r="N381" s="180"/>
      <c r="O381" s="180"/>
      <c r="P381" s="180"/>
      <c r="Q381" s="180"/>
      <c r="R381" s="183"/>
      <c r="T381" s="184"/>
      <c r="U381" s="180"/>
      <c r="V381" s="180"/>
      <c r="W381" s="180"/>
      <c r="X381" s="180"/>
      <c r="Y381" s="180"/>
      <c r="Z381" s="180"/>
      <c r="AA381" s="185"/>
      <c r="AT381" s="186" t="s">
        <v>204</v>
      </c>
      <c r="AU381" s="186" t="s">
        <v>112</v>
      </c>
      <c r="AV381" s="11" t="s">
        <v>112</v>
      </c>
      <c r="AW381" s="11" t="s">
        <v>42</v>
      </c>
      <c r="AX381" s="11" t="s">
        <v>85</v>
      </c>
      <c r="AY381" s="186" t="s">
        <v>149</v>
      </c>
    </row>
    <row r="382" spans="2:65" s="11" customFormat="1" ht="22.5" customHeight="1" x14ac:dyDescent="0.3">
      <c r="B382" s="179"/>
      <c r="C382" s="180"/>
      <c r="D382" s="180"/>
      <c r="E382" s="181" t="s">
        <v>21</v>
      </c>
      <c r="F382" s="281" t="s">
        <v>2133</v>
      </c>
      <c r="G382" s="282"/>
      <c r="H382" s="282"/>
      <c r="I382" s="282"/>
      <c r="J382" s="180"/>
      <c r="K382" s="182">
        <v>1.7390000000000001</v>
      </c>
      <c r="L382" s="180"/>
      <c r="M382" s="180"/>
      <c r="N382" s="180"/>
      <c r="O382" s="180"/>
      <c r="P382" s="180"/>
      <c r="Q382" s="180"/>
      <c r="R382" s="183"/>
      <c r="T382" s="184"/>
      <c r="U382" s="180"/>
      <c r="V382" s="180"/>
      <c r="W382" s="180"/>
      <c r="X382" s="180"/>
      <c r="Y382" s="180"/>
      <c r="Z382" s="180"/>
      <c r="AA382" s="185"/>
      <c r="AT382" s="186" t="s">
        <v>204</v>
      </c>
      <c r="AU382" s="186" t="s">
        <v>112</v>
      </c>
      <c r="AV382" s="11" t="s">
        <v>112</v>
      </c>
      <c r="AW382" s="11" t="s">
        <v>42</v>
      </c>
      <c r="AX382" s="11" t="s">
        <v>85</v>
      </c>
      <c r="AY382" s="186" t="s">
        <v>149</v>
      </c>
    </row>
    <row r="383" spans="2:65" s="12" customFormat="1" ht="22.5" customHeight="1" x14ac:dyDescent="0.3">
      <c r="B383" s="187"/>
      <c r="C383" s="188"/>
      <c r="D383" s="188"/>
      <c r="E383" s="189" t="s">
        <v>21</v>
      </c>
      <c r="F383" s="285" t="s">
        <v>211</v>
      </c>
      <c r="G383" s="286"/>
      <c r="H383" s="286"/>
      <c r="I383" s="286"/>
      <c r="J383" s="188"/>
      <c r="K383" s="190">
        <v>8.1389999999999993</v>
      </c>
      <c r="L383" s="188"/>
      <c r="M383" s="188"/>
      <c r="N383" s="188"/>
      <c r="O383" s="188"/>
      <c r="P383" s="188"/>
      <c r="Q383" s="188"/>
      <c r="R383" s="191"/>
      <c r="T383" s="192"/>
      <c r="U383" s="188"/>
      <c r="V383" s="188"/>
      <c r="W383" s="188"/>
      <c r="X383" s="188"/>
      <c r="Y383" s="188"/>
      <c r="Z383" s="188"/>
      <c r="AA383" s="193"/>
      <c r="AT383" s="194" t="s">
        <v>204</v>
      </c>
      <c r="AU383" s="194" t="s">
        <v>112</v>
      </c>
      <c r="AV383" s="12" t="s">
        <v>197</v>
      </c>
      <c r="AW383" s="12" t="s">
        <v>42</v>
      </c>
      <c r="AX383" s="12" t="s">
        <v>23</v>
      </c>
      <c r="AY383" s="194" t="s">
        <v>149</v>
      </c>
    </row>
    <row r="384" spans="2:65" s="1" customFormat="1" ht="31.5" customHeight="1" x14ac:dyDescent="0.3">
      <c r="B384" s="33"/>
      <c r="C384" s="164" t="s">
        <v>800</v>
      </c>
      <c r="D384" s="164" t="s">
        <v>150</v>
      </c>
      <c r="E384" s="165" t="s">
        <v>1263</v>
      </c>
      <c r="F384" s="253" t="s">
        <v>1264</v>
      </c>
      <c r="G384" s="254"/>
      <c r="H384" s="254"/>
      <c r="I384" s="254"/>
      <c r="J384" s="166" t="s">
        <v>306</v>
      </c>
      <c r="K384" s="167">
        <v>18</v>
      </c>
      <c r="L384" s="255">
        <v>0</v>
      </c>
      <c r="M384" s="254"/>
      <c r="N384" s="256">
        <f>ROUND(L384*K384,2)</f>
        <v>0</v>
      </c>
      <c r="O384" s="254"/>
      <c r="P384" s="254"/>
      <c r="Q384" s="254"/>
      <c r="R384" s="35"/>
      <c r="T384" s="168" t="s">
        <v>21</v>
      </c>
      <c r="U384" s="42" t="s">
        <v>50</v>
      </c>
      <c r="V384" s="34"/>
      <c r="W384" s="169">
        <f>V384*K384</f>
        <v>0</v>
      </c>
      <c r="X384" s="169">
        <v>2.6700000000000001E-3</v>
      </c>
      <c r="Y384" s="169">
        <f>X384*K384</f>
        <v>4.8059999999999999E-2</v>
      </c>
      <c r="Z384" s="169">
        <v>0</v>
      </c>
      <c r="AA384" s="170">
        <f>Z384*K384</f>
        <v>0</v>
      </c>
      <c r="AR384" s="16" t="s">
        <v>294</v>
      </c>
      <c r="AT384" s="16" t="s">
        <v>150</v>
      </c>
      <c r="AU384" s="16" t="s">
        <v>112</v>
      </c>
      <c r="AY384" s="16" t="s">
        <v>149</v>
      </c>
      <c r="BE384" s="108">
        <f>IF(U384="základní",N384,0)</f>
        <v>0</v>
      </c>
      <c r="BF384" s="108">
        <f>IF(U384="snížená",N384,0)</f>
        <v>0</v>
      </c>
      <c r="BG384" s="108">
        <f>IF(U384="zákl. přenesená",N384,0)</f>
        <v>0</v>
      </c>
      <c r="BH384" s="108">
        <f>IF(U384="sníž. přenesená",N384,0)</f>
        <v>0</v>
      </c>
      <c r="BI384" s="108">
        <f>IF(U384="nulová",N384,0)</f>
        <v>0</v>
      </c>
      <c r="BJ384" s="16" t="s">
        <v>23</v>
      </c>
      <c r="BK384" s="108">
        <f>ROUND(L384*K384,2)</f>
        <v>0</v>
      </c>
      <c r="BL384" s="16" t="s">
        <v>294</v>
      </c>
      <c r="BM384" s="16" t="s">
        <v>2134</v>
      </c>
    </row>
    <row r="385" spans="2:65" s="11" customFormat="1" ht="22.5" customHeight="1" x14ac:dyDescent="0.3">
      <c r="B385" s="179"/>
      <c r="C385" s="180"/>
      <c r="D385" s="180"/>
      <c r="E385" s="181" t="s">
        <v>21</v>
      </c>
      <c r="F385" s="292" t="s">
        <v>303</v>
      </c>
      <c r="G385" s="282"/>
      <c r="H385" s="282"/>
      <c r="I385" s="282"/>
      <c r="J385" s="180"/>
      <c r="K385" s="182">
        <v>18</v>
      </c>
      <c r="L385" s="180"/>
      <c r="M385" s="180"/>
      <c r="N385" s="180"/>
      <c r="O385" s="180"/>
      <c r="P385" s="180"/>
      <c r="Q385" s="180"/>
      <c r="R385" s="183"/>
      <c r="T385" s="184"/>
      <c r="U385" s="180"/>
      <c r="V385" s="180"/>
      <c r="W385" s="180"/>
      <c r="X385" s="180"/>
      <c r="Y385" s="180"/>
      <c r="Z385" s="180"/>
      <c r="AA385" s="185"/>
      <c r="AT385" s="186" t="s">
        <v>204</v>
      </c>
      <c r="AU385" s="186" t="s">
        <v>112</v>
      </c>
      <c r="AV385" s="11" t="s">
        <v>112</v>
      </c>
      <c r="AW385" s="11" t="s">
        <v>42</v>
      </c>
      <c r="AX385" s="11" t="s">
        <v>23</v>
      </c>
      <c r="AY385" s="186" t="s">
        <v>149</v>
      </c>
    </row>
    <row r="386" spans="2:65" s="1" customFormat="1" ht="22.5" customHeight="1" x14ac:dyDescent="0.3">
      <c r="B386" s="33"/>
      <c r="C386" s="195" t="s">
        <v>810</v>
      </c>
      <c r="D386" s="195" t="s">
        <v>356</v>
      </c>
      <c r="E386" s="196" t="s">
        <v>1267</v>
      </c>
      <c r="F386" s="288" t="s">
        <v>1268</v>
      </c>
      <c r="G386" s="289"/>
      <c r="H386" s="289"/>
      <c r="I386" s="289"/>
      <c r="J386" s="197" t="s">
        <v>230</v>
      </c>
      <c r="K386" s="198">
        <v>4.7E-2</v>
      </c>
      <c r="L386" s="290">
        <v>0</v>
      </c>
      <c r="M386" s="289"/>
      <c r="N386" s="291">
        <f>ROUND(L386*K386,2)</f>
        <v>0</v>
      </c>
      <c r="O386" s="254"/>
      <c r="P386" s="254"/>
      <c r="Q386" s="254"/>
      <c r="R386" s="35"/>
      <c r="T386" s="168" t="s">
        <v>21</v>
      </c>
      <c r="U386" s="42" t="s">
        <v>50</v>
      </c>
      <c r="V386" s="34"/>
      <c r="W386" s="169">
        <f>V386*K386</f>
        <v>0</v>
      </c>
      <c r="X386" s="169">
        <v>1</v>
      </c>
      <c r="Y386" s="169">
        <f>X386*K386</f>
        <v>4.7E-2</v>
      </c>
      <c r="Z386" s="169">
        <v>0</v>
      </c>
      <c r="AA386" s="170">
        <f>Z386*K386</f>
        <v>0</v>
      </c>
      <c r="AR386" s="16" t="s">
        <v>384</v>
      </c>
      <c r="AT386" s="16" t="s">
        <v>356</v>
      </c>
      <c r="AU386" s="16" t="s">
        <v>112</v>
      </c>
      <c r="AY386" s="16" t="s">
        <v>149</v>
      </c>
      <c r="BE386" s="108">
        <f>IF(U386="základní",N386,0)</f>
        <v>0</v>
      </c>
      <c r="BF386" s="108">
        <f>IF(U386="snížená",N386,0)</f>
        <v>0</v>
      </c>
      <c r="BG386" s="108">
        <f>IF(U386="zákl. přenesená",N386,0)</f>
        <v>0</v>
      </c>
      <c r="BH386" s="108">
        <f>IF(U386="sníž. přenesená",N386,0)</f>
        <v>0</v>
      </c>
      <c r="BI386" s="108">
        <f>IF(U386="nulová",N386,0)</f>
        <v>0</v>
      </c>
      <c r="BJ386" s="16" t="s">
        <v>23</v>
      </c>
      <c r="BK386" s="108">
        <f>ROUND(L386*K386,2)</f>
        <v>0</v>
      </c>
      <c r="BL386" s="16" t="s">
        <v>294</v>
      </c>
      <c r="BM386" s="16" t="s">
        <v>2135</v>
      </c>
    </row>
    <row r="387" spans="2:65" s="1" customFormat="1" ht="22.5" customHeight="1" x14ac:dyDescent="0.3">
      <c r="B387" s="33"/>
      <c r="C387" s="34"/>
      <c r="D387" s="34"/>
      <c r="E387" s="34"/>
      <c r="F387" s="293" t="s">
        <v>1270</v>
      </c>
      <c r="G387" s="210"/>
      <c r="H387" s="210"/>
      <c r="I387" s="210"/>
      <c r="J387" s="34"/>
      <c r="K387" s="34"/>
      <c r="L387" s="34"/>
      <c r="M387" s="34"/>
      <c r="N387" s="34"/>
      <c r="O387" s="34"/>
      <c r="P387" s="34"/>
      <c r="Q387" s="34"/>
      <c r="R387" s="35"/>
      <c r="T387" s="76"/>
      <c r="U387" s="34"/>
      <c r="V387" s="34"/>
      <c r="W387" s="34"/>
      <c r="X387" s="34"/>
      <c r="Y387" s="34"/>
      <c r="Z387" s="34"/>
      <c r="AA387" s="77"/>
      <c r="AT387" s="16" t="s">
        <v>361</v>
      </c>
      <c r="AU387" s="16" t="s">
        <v>112</v>
      </c>
    </row>
    <row r="388" spans="2:65" s="11" customFormat="1" ht="22.5" customHeight="1" x14ac:dyDescent="0.3">
      <c r="B388" s="179"/>
      <c r="C388" s="180"/>
      <c r="D388" s="180"/>
      <c r="E388" s="181" t="s">
        <v>21</v>
      </c>
      <c r="F388" s="281" t="s">
        <v>2136</v>
      </c>
      <c r="G388" s="282"/>
      <c r="H388" s="282"/>
      <c r="I388" s="282"/>
      <c r="J388" s="180"/>
      <c r="K388" s="182">
        <v>4.7E-2</v>
      </c>
      <c r="L388" s="180"/>
      <c r="M388" s="180"/>
      <c r="N388" s="180"/>
      <c r="O388" s="180"/>
      <c r="P388" s="180"/>
      <c r="Q388" s="180"/>
      <c r="R388" s="183"/>
      <c r="T388" s="184"/>
      <c r="U388" s="180"/>
      <c r="V388" s="180"/>
      <c r="W388" s="180"/>
      <c r="X388" s="180"/>
      <c r="Y388" s="180"/>
      <c r="Z388" s="180"/>
      <c r="AA388" s="185"/>
      <c r="AT388" s="186" t="s">
        <v>204</v>
      </c>
      <c r="AU388" s="186" t="s">
        <v>112</v>
      </c>
      <c r="AV388" s="11" t="s">
        <v>112</v>
      </c>
      <c r="AW388" s="11" t="s">
        <v>42</v>
      </c>
      <c r="AX388" s="11" t="s">
        <v>23</v>
      </c>
      <c r="AY388" s="186" t="s">
        <v>149</v>
      </c>
    </row>
    <row r="389" spans="2:65" s="1" customFormat="1" ht="31.5" customHeight="1" x14ac:dyDescent="0.3">
      <c r="B389" s="33"/>
      <c r="C389" s="164" t="s">
        <v>818</v>
      </c>
      <c r="D389" s="164" t="s">
        <v>150</v>
      </c>
      <c r="E389" s="165" t="s">
        <v>1284</v>
      </c>
      <c r="F389" s="253" t="s">
        <v>1285</v>
      </c>
      <c r="G389" s="254"/>
      <c r="H389" s="254"/>
      <c r="I389" s="254"/>
      <c r="J389" s="166" t="s">
        <v>254</v>
      </c>
      <c r="K389" s="167">
        <v>307.5</v>
      </c>
      <c r="L389" s="255">
        <v>0</v>
      </c>
      <c r="M389" s="254"/>
      <c r="N389" s="256">
        <f>ROUND(L389*K389,2)</f>
        <v>0</v>
      </c>
      <c r="O389" s="254"/>
      <c r="P389" s="254"/>
      <c r="Q389" s="254"/>
      <c r="R389" s="35"/>
      <c r="T389" s="168" t="s">
        <v>21</v>
      </c>
      <c r="U389" s="42" t="s">
        <v>50</v>
      </c>
      <c r="V389" s="34"/>
      <c r="W389" s="169">
        <f>V389*K389</f>
        <v>0</v>
      </c>
      <c r="X389" s="169">
        <v>0</v>
      </c>
      <c r="Y389" s="169">
        <f>X389*K389</f>
        <v>0</v>
      </c>
      <c r="Z389" s="169">
        <v>0</v>
      </c>
      <c r="AA389" s="170">
        <f>Z389*K389</f>
        <v>0</v>
      </c>
      <c r="AR389" s="16" t="s">
        <v>294</v>
      </c>
      <c r="AT389" s="16" t="s">
        <v>150</v>
      </c>
      <c r="AU389" s="16" t="s">
        <v>112</v>
      </c>
      <c r="AY389" s="16" t="s">
        <v>149</v>
      </c>
      <c r="BE389" s="108">
        <f>IF(U389="základní",N389,0)</f>
        <v>0</v>
      </c>
      <c r="BF389" s="108">
        <f>IF(U389="snížená",N389,0)</f>
        <v>0</v>
      </c>
      <c r="BG389" s="108">
        <f>IF(U389="zákl. přenesená",N389,0)</f>
        <v>0</v>
      </c>
      <c r="BH389" s="108">
        <f>IF(U389="sníž. přenesená",N389,0)</f>
        <v>0</v>
      </c>
      <c r="BI389" s="108">
        <f>IF(U389="nulová",N389,0)</f>
        <v>0</v>
      </c>
      <c r="BJ389" s="16" t="s">
        <v>23</v>
      </c>
      <c r="BK389" s="108">
        <f>ROUND(L389*K389,2)</f>
        <v>0</v>
      </c>
      <c r="BL389" s="16" t="s">
        <v>294</v>
      </c>
      <c r="BM389" s="16" t="s">
        <v>2137</v>
      </c>
    </row>
    <row r="390" spans="2:65" s="11" customFormat="1" ht="22.5" customHeight="1" x14ac:dyDescent="0.3">
      <c r="B390" s="179"/>
      <c r="C390" s="180"/>
      <c r="D390" s="180"/>
      <c r="E390" s="181" t="s">
        <v>21</v>
      </c>
      <c r="F390" s="292" t="s">
        <v>2138</v>
      </c>
      <c r="G390" s="282"/>
      <c r="H390" s="282"/>
      <c r="I390" s="282"/>
      <c r="J390" s="180"/>
      <c r="K390" s="182">
        <v>307.5</v>
      </c>
      <c r="L390" s="180"/>
      <c r="M390" s="180"/>
      <c r="N390" s="180"/>
      <c r="O390" s="180"/>
      <c r="P390" s="180"/>
      <c r="Q390" s="180"/>
      <c r="R390" s="183"/>
      <c r="T390" s="184"/>
      <c r="U390" s="180"/>
      <c r="V390" s="180"/>
      <c r="W390" s="180"/>
      <c r="X390" s="180"/>
      <c r="Y390" s="180"/>
      <c r="Z390" s="180"/>
      <c r="AA390" s="185"/>
      <c r="AT390" s="186" t="s">
        <v>204</v>
      </c>
      <c r="AU390" s="186" t="s">
        <v>112</v>
      </c>
      <c r="AV390" s="11" t="s">
        <v>112</v>
      </c>
      <c r="AW390" s="11" t="s">
        <v>42</v>
      </c>
      <c r="AX390" s="11" t="s">
        <v>23</v>
      </c>
      <c r="AY390" s="186" t="s">
        <v>149</v>
      </c>
    </row>
    <row r="391" spans="2:65" s="1" customFormat="1" ht="31.5" customHeight="1" x14ac:dyDescent="0.3">
      <c r="B391" s="33"/>
      <c r="C391" s="164" t="s">
        <v>825</v>
      </c>
      <c r="D391" s="164" t="s">
        <v>150</v>
      </c>
      <c r="E391" s="165" t="s">
        <v>1289</v>
      </c>
      <c r="F391" s="253" t="s">
        <v>1290</v>
      </c>
      <c r="G391" s="254"/>
      <c r="H391" s="254"/>
      <c r="I391" s="254"/>
      <c r="J391" s="166" t="s">
        <v>254</v>
      </c>
      <c r="K391" s="167">
        <v>37</v>
      </c>
      <c r="L391" s="255">
        <v>0</v>
      </c>
      <c r="M391" s="254"/>
      <c r="N391" s="256">
        <f>ROUND(L391*K391,2)</f>
        <v>0</v>
      </c>
      <c r="O391" s="254"/>
      <c r="P391" s="254"/>
      <c r="Q391" s="254"/>
      <c r="R391" s="35"/>
      <c r="T391" s="168" t="s">
        <v>21</v>
      </c>
      <c r="U391" s="42" t="s">
        <v>50</v>
      </c>
      <c r="V391" s="34"/>
      <c r="W391" s="169">
        <f>V391*K391</f>
        <v>0</v>
      </c>
      <c r="X391" s="169">
        <v>0</v>
      </c>
      <c r="Y391" s="169">
        <f>X391*K391</f>
        <v>0</v>
      </c>
      <c r="Z391" s="169">
        <v>0</v>
      </c>
      <c r="AA391" s="170">
        <f>Z391*K391</f>
        <v>0</v>
      </c>
      <c r="AR391" s="16" t="s">
        <v>294</v>
      </c>
      <c r="AT391" s="16" t="s">
        <v>150</v>
      </c>
      <c r="AU391" s="16" t="s">
        <v>112</v>
      </c>
      <c r="AY391" s="16" t="s">
        <v>149</v>
      </c>
      <c r="BE391" s="108">
        <f>IF(U391="základní",N391,0)</f>
        <v>0</v>
      </c>
      <c r="BF391" s="108">
        <f>IF(U391="snížená",N391,0)</f>
        <v>0</v>
      </c>
      <c r="BG391" s="108">
        <f>IF(U391="zákl. přenesená",N391,0)</f>
        <v>0</v>
      </c>
      <c r="BH391" s="108">
        <f>IF(U391="sníž. přenesená",N391,0)</f>
        <v>0</v>
      </c>
      <c r="BI391" s="108">
        <f>IF(U391="nulová",N391,0)</f>
        <v>0</v>
      </c>
      <c r="BJ391" s="16" t="s">
        <v>23</v>
      </c>
      <c r="BK391" s="108">
        <f>ROUND(L391*K391,2)</f>
        <v>0</v>
      </c>
      <c r="BL391" s="16" t="s">
        <v>294</v>
      </c>
      <c r="BM391" s="16" t="s">
        <v>2139</v>
      </c>
    </row>
    <row r="392" spans="2:65" s="11" customFormat="1" ht="22.5" customHeight="1" x14ac:dyDescent="0.3">
      <c r="B392" s="179"/>
      <c r="C392" s="180"/>
      <c r="D392" s="180"/>
      <c r="E392" s="181" t="s">
        <v>21</v>
      </c>
      <c r="F392" s="292" t="s">
        <v>410</v>
      </c>
      <c r="G392" s="282"/>
      <c r="H392" s="282"/>
      <c r="I392" s="282"/>
      <c r="J392" s="180"/>
      <c r="K392" s="182">
        <v>37</v>
      </c>
      <c r="L392" s="180"/>
      <c r="M392" s="180"/>
      <c r="N392" s="180"/>
      <c r="O392" s="180"/>
      <c r="P392" s="180"/>
      <c r="Q392" s="180"/>
      <c r="R392" s="183"/>
      <c r="T392" s="184"/>
      <c r="U392" s="180"/>
      <c r="V392" s="180"/>
      <c r="W392" s="180"/>
      <c r="X392" s="180"/>
      <c r="Y392" s="180"/>
      <c r="Z392" s="180"/>
      <c r="AA392" s="185"/>
      <c r="AT392" s="186" t="s">
        <v>204</v>
      </c>
      <c r="AU392" s="186" t="s">
        <v>112</v>
      </c>
      <c r="AV392" s="11" t="s">
        <v>112</v>
      </c>
      <c r="AW392" s="11" t="s">
        <v>42</v>
      </c>
      <c r="AX392" s="11" t="s">
        <v>23</v>
      </c>
      <c r="AY392" s="186" t="s">
        <v>149</v>
      </c>
    </row>
    <row r="393" spans="2:65" s="1" customFormat="1" ht="31.5" customHeight="1" x14ac:dyDescent="0.3">
      <c r="B393" s="33"/>
      <c r="C393" s="164" t="s">
        <v>829</v>
      </c>
      <c r="D393" s="164" t="s">
        <v>150</v>
      </c>
      <c r="E393" s="165" t="s">
        <v>1295</v>
      </c>
      <c r="F393" s="253" t="s">
        <v>1296</v>
      </c>
      <c r="G393" s="254"/>
      <c r="H393" s="254"/>
      <c r="I393" s="254"/>
      <c r="J393" s="166" t="s">
        <v>254</v>
      </c>
      <c r="K393" s="167">
        <v>30.05</v>
      </c>
      <c r="L393" s="255">
        <v>0</v>
      </c>
      <c r="M393" s="254"/>
      <c r="N393" s="256">
        <f>ROUND(L393*K393,2)</f>
        <v>0</v>
      </c>
      <c r="O393" s="254"/>
      <c r="P393" s="254"/>
      <c r="Q393" s="254"/>
      <c r="R393" s="35"/>
      <c r="T393" s="168" t="s">
        <v>21</v>
      </c>
      <c r="U393" s="42" t="s">
        <v>50</v>
      </c>
      <c r="V393" s="34"/>
      <c r="W393" s="169">
        <f>V393*K393</f>
        <v>0</v>
      </c>
      <c r="X393" s="169">
        <v>0</v>
      </c>
      <c r="Y393" s="169">
        <f>X393*K393</f>
        <v>0</v>
      </c>
      <c r="Z393" s="169">
        <v>0</v>
      </c>
      <c r="AA393" s="170">
        <f>Z393*K393</f>
        <v>0</v>
      </c>
      <c r="AR393" s="16" t="s">
        <v>294</v>
      </c>
      <c r="AT393" s="16" t="s">
        <v>150</v>
      </c>
      <c r="AU393" s="16" t="s">
        <v>112</v>
      </c>
      <c r="AY393" s="16" t="s">
        <v>149</v>
      </c>
      <c r="BE393" s="108">
        <f>IF(U393="základní",N393,0)</f>
        <v>0</v>
      </c>
      <c r="BF393" s="108">
        <f>IF(U393="snížená",N393,0)</f>
        <v>0</v>
      </c>
      <c r="BG393" s="108">
        <f>IF(U393="zákl. přenesená",N393,0)</f>
        <v>0</v>
      </c>
      <c r="BH393" s="108">
        <f>IF(U393="sníž. přenesená",N393,0)</f>
        <v>0</v>
      </c>
      <c r="BI393" s="108">
        <f>IF(U393="nulová",N393,0)</f>
        <v>0</v>
      </c>
      <c r="BJ393" s="16" t="s">
        <v>23</v>
      </c>
      <c r="BK393" s="108">
        <f>ROUND(L393*K393,2)</f>
        <v>0</v>
      </c>
      <c r="BL393" s="16" t="s">
        <v>294</v>
      </c>
      <c r="BM393" s="16" t="s">
        <v>2140</v>
      </c>
    </row>
    <row r="394" spans="2:65" s="11" customFormat="1" ht="22.5" customHeight="1" x14ac:dyDescent="0.3">
      <c r="B394" s="179"/>
      <c r="C394" s="180"/>
      <c r="D394" s="180"/>
      <c r="E394" s="181" t="s">
        <v>21</v>
      </c>
      <c r="F394" s="292" t="s">
        <v>2141</v>
      </c>
      <c r="G394" s="282"/>
      <c r="H394" s="282"/>
      <c r="I394" s="282"/>
      <c r="J394" s="180"/>
      <c r="K394" s="182">
        <v>30.05</v>
      </c>
      <c r="L394" s="180"/>
      <c r="M394" s="180"/>
      <c r="N394" s="180"/>
      <c r="O394" s="180"/>
      <c r="P394" s="180"/>
      <c r="Q394" s="180"/>
      <c r="R394" s="183"/>
      <c r="T394" s="184"/>
      <c r="U394" s="180"/>
      <c r="V394" s="180"/>
      <c r="W394" s="180"/>
      <c r="X394" s="180"/>
      <c r="Y394" s="180"/>
      <c r="Z394" s="180"/>
      <c r="AA394" s="185"/>
      <c r="AT394" s="186" t="s">
        <v>204</v>
      </c>
      <c r="AU394" s="186" t="s">
        <v>112</v>
      </c>
      <c r="AV394" s="11" t="s">
        <v>112</v>
      </c>
      <c r="AW394" s="11" t="s">
        <v>42</v>
      </c>
      <c r="AX394" s="11" t="s">
        <v>23</v>
      </c>
      <c r="AY394" s="186" t="s">
        <v>149</v>
      </c>
    </row>
    <row r="395" spans="2:65" s="1" customFormat="1" ht="22.5" customHeight="1" x14ac:dyDescent="0.3">
      <c r="B395" s="33"/>
      <c r="C395" s="195" t="s">
        <v>847</v>
      </c>
      <c r="D395" s="195" t="s">
        <v>356</v>
      </c>
      <c r="E395" s="196" t="s">
        <v>1300</v>
      </c>
      <c r="F395" s="288" t="s">
        <v>1301</v>
      </c>
      <c r="G395" s="289"/>
      <c r="H395" s="289"/>
      <c r="I395" s="289"/>
      <c r="J395" s="197" t="s">
        <v>201</v>
      </c>
      <c r="K395" s="198">
        <v>6.4</v>
      </c>
      <c r="L395" s="290">
        <v>0</v>
      </c>
      <c r="M395" s="289"/>
      <c r="N395" s="291">
        <f t="shared" ref="N395:N400" si="5">ROUND(L395*K395,2)</f>
        <v>0</v>
      </c>
      <c r="O395" s="254"/>
      <c r="P395" s="254"/>
      <c r="Q395" s="254"/>
      <c r="R395" s="35"/>
      <c r="T395" s="168" t="s">
        <v>21</v>
      </c>
      <c r="U395" s="42" t="s">
        <v>50</v>
      </c>
      <c r="V395" s="34"/>
      <c r="W395" s="169">
        <f t="shared" ref="W395:W400" si="6">V395*K395</f>
        <v>0</v>
      </c>
      <c r="X395" s="169">
        <v>0.55000000000000004</v>
      </c>
      <c r="Y395" s="169">
        <f t="shared" ref="Y395:Y400" si="7">X395*K395</f>
        <v>3.5200000000000005</v>
      </c>
      <c r="Z395" s="169">
        <v>0</v>
      </c>
      <c r="AA395" s="170">
        <f t="shared" ref="AA395:AA400" si="8">Z395*K395</f>
        <v>0</v>
      </c>
      <c r="AR395" s="16" t="s">
        <v>384</v>
      </c>
      <c r="AT395" s="16" t="s">
        <v>356</v>
      </c>
      <c r="AU395" s="16" t="s">
        <v>112</v>
      </c>
      <c r="AY395" s="16" t="s">
        <v>149</v>
      </c>
      <c r="BE395" s="108">
        <f t="shared" ref="BE395:BE400" si="9">IF(U395="základní",N395,0)</f>
        <v>0</v>
      </c>
      <c r="BF395" s="108">
        <f t="shared" ref="BF395:BF400" si="10">IF(U395="snížená",N395,0)</f>
        <v>0</v>
      </c>
      <c r="BG395" s="108">
        <f t="shared" ref="BG395:BG400" si="11">IF(U395="zákl. přenesená",N395,0)</f>
        <v>0</v>
      </c>
      <c r="BH395" s="108">
        <f t="shared" ref="BH395:BH400" si="12">IF(U395="sníž. přenesená",N395,0)</f>
        <v>0</v>
      </c>
      <c r="BI395" s="108">
        <f t="shared" ref="BI395:BI400" si="13">IF(U395="nulová",N395,0)</f>
        <v>0</v>
      </c>
      <c r="BJ395" s="16" t="s">
        <v>23</v>
      </c>
      <c r="BK395" s="108">
        <f t="shared" ref="BK395:BK400" si="14">ROUND(L395*K395,2)</f>
        <v>0</v>
      </c>
      <c r="BL395" s="16" t="s">
        <v>294</v>
      </c>
      <c r="BM395" s="16" t="s">
        <v>2142</v>
      </c>
    </row>
    <row r="396" spans="2:65" s="1" customFormat="1" ht="31.5" customHeight="1" x14ac:dyDescent="0.3">
      <c r="B396" s="33"/>
      <c r="C396" s="164" t="s">
        <v>851</v>
      </c>
      <c r="D396" s="164" t="s">
        <v>150</v>
      </c>
      <c r="E396" s="165" t="s">
        <v>1315</v>
      </c>
      <c r="F396" s="253" t="s">
        <v>1316</v>
      </c>
      <c r="G396" s="254"/>
      <c r="H396" s="254"/>
      <c r="I396" s="254"/>
      <c r="J396" s="166" t="s">
        <v>274</v>
      </c>
      <c r="K396" s="167">
        <v>161</v>
      </c>
      <c r="L396" s="255">
        <v>0</v>
      </c>
      <c r="M396" s="254"/>
      <c r="N396" s="256">
        <f t="shared" si="5"/>
        <v>0</v>
      </c>
      <c r="O396" s="254"/>
      <c r="P396" s="254"/>
      <c r="Q396" s="254"/>
      <c r="R396" s="35"/>
      <c r="T396" s="168" t="s">
        <v>21</v>
      </c>
      <c r="U396" s="42" t="s">
        <v>50</v>
      </c>
      <c r="V396" s="34"/>
      <c r="W396" s="169">
        <f t="shared" si="6"/>
        <v>0</v>
      </c>
      <c r="X396" s="169">
        <v>0</v>
      </c>
      <c r="Y396" s="169">
        <f t="shared" si="7"/>
        <v>0</v>
      </c>
      <c r="Z396" s="169">
        <v>0</v>
      </c>
      <c r="AA396" s="170">
        <f t="shared" si="8"/>
        <v>0</v>
      </c>
      <c r="AR396" s="16" t="s">
        <v>294</v>
      </c>
      <c r="AT396" s="16" t="s">
        <v>150</v>
      </c>
      <c r="AU396" s="16" t="s">
        <v>112</v>
      </c>
      <c r="AY396" s="16" t="s">
        <v>149</v>
      </c>
      <c r="BE396" s="108">
        <f t="shared" si="9"/>
        <v>0</v>
      </c>
      <c r="BF396" s="108">
        <f t="shared" si="10"/>
        <v>0</v>
      </c>
      <c r="BG396" s="108">
        <f t="shared" si="11"/>
        <v>0</v>
      </c>
      <c r="BH396" s="108">
        <f t="shared" si="12"/>
        <v>0</v>
      </c>
      <c r="BI396" s="108">
        <f t="shared" si="13"/>
        <v>0</v>
      </c>
      <c r="BJ396" s="16" t="s">
        <v>23</v>
      </c>
      <c r="BK396" s="108">
        <f t="shared" si="14"/>
        <v>0</v>
      </c>
      <c r="BL396" s="16" t="s">
        <v>294</v>
      </c>
      <c r="BM396" s="16" t="s">
        <v>2143</v>
      </c>
    </row>
    <row r="397" spans="2:65" s="1" customFormat="1" ht="31.5" customHeight="1" x14ac:dyDescent="0.3">
      <c r="B397" s="33"/>
      <c r="C397" s="195" t="s">
        <v>867</v>
      </c>
      <c r="D397" s="195" t="s">
        <v>356</v>
      </c>
      <c r="E397" s="196" t="s">
        <v>1319</v>
      </c>
      <c r="F397" s="288" t="s">
        <v>1320</v>
      </c>
      <c r="G397" s="289"/>
      <c r="H397" s="289"/>
      <c r="I397" s="289"/>
      <c r="J397" s="197" t="s">
        <v>274</v>
      </c>
      <c r="K397" s="198">
        <v>177.1</v>
      </c>
      <c r="L397" s="290">
        <v>0</v>
      </c>
      <c r="M397" s="289"/>
      <c r="N397" s="291">
        <f t="shared" si="5"/>
        <v>0</v>
      </c>
      <c r="O397" s="254"/>
      <c r="P397" s="254"/>
      <c r="Q397" s="254"/>
      <c r="R397" s="35"/>
      <c r="T397" s="168" t="s">
        <v>21</v>
      </c>
      <c r="U397" s="42" t="s">
        <v>50</v>
      </c>
      <c r="V397" s="34"/>
      <c r="W397" s="169">
        <f t="shared" si="6"/>
        <v>0</v>
      </c>
      <c r="X397" s="169">
        <v>9.3100000000000006E-3</v>
      </c>
      <c r="Y397" s="169">
        <f t="shared" si="7"/>
        <v>1.648801</v>
      </c>
      <c r="Z397" s="169">
        <v>0</v>
      </c>
      <c r="AA397" s="170">
        <f t="shared" si="8"/>
        <v>0</v>
      </c>
      <c r="AR397" s="16" t="s">
        <v>384</v>
      </c>
      <c r="AT397" s="16" t="s">
        <v>356</v>
      </c>
      <c r="AU397" s="16" t="s">
        <v>112</v>
      </c>
      <c r="AY397" s="16" t="s">
        <v>149</v>
      </c>
      <c r="BE397" s="108">
        <f t="shared" si="9"/>
        <v>0</v>
      </c>
      <c r="BF397" s="108">
        <f t="shared" si="10"/>
        <v>0</v>
      </c>
      <c r="BG397" s="108">
        <f t="shared" si="11"/>
        <v>0</v>
      </c>
      <c r="BH397" s="108">
        <f t="shared" si="12"/>
        <v>0</v>
      </c>
      <c r="BI397" s="108">
        <f t="shared" si="13"/>
        <v>0</v>
      </c>
      <c r="BJ397" s="16" t="s">
        <v>23</v>
      </c>
      <c r="BK397" s="108">
        <f t="shared" si="14"/>
        <v>0</v>
      </c>
      <c r="BL397" s="16" t="s">
        <v>294</v>
      </c>
      <c r="BM397" s="16" t="s">
        <v>2144</v>
      </c>
    </row>
    <row r="398" spans="2:65" s="1" customFormat="1" ht="31.5" customHeight="1" x14ac:dyDescent="0.3">
      <c r="B398" s="33"/>
      <c r="C398" s="164" t="s">
        <v>871</v>
      </c>
      <c r="D398" s="164" t="s">
        <v>150</v>
      </c>
      <c r="E398" s="165" t="s">
        <v>1328</v>
      </c>
      <c r="F398" s="253" t="s">
        <v>1329</v>
      </c>
      <c r="G398" s="254"/>
      <c r="H398" s="254"/>
      <c r="I398" s="254"/>
      <c r="J398" s="166" t="s">
        <v>274</v>
      </c>
      <c r="K398" s="167">
        <v>161</v>
      </c>
      <c r="L398" s="255">
        <v>0</v>
      </c>
      <c r="M398" s="254"/>
      <c r="N398" s="256">
        <f t="shared" si="5"/>
        <v>0</v>
      </c>
      <c r="O398" s="254"/>
      <c r="P398" s="254"/>
      <c r="Q398" s="254"/>
      <c r="R398" s="35"/>
      <c r="T398" s="168" t="s">
        <v>21</v>
      </c>
      <c r="U398" s="42" t="s">
        <v>50</v>
      </c>
      <c r="V398" s="34"/>
      <c r="W398" s="169">
        <f t="shared" si="6"/>
        <v>0</v>
      </c>
      <c r="X398" s="169">
        <v>0</v>
      </c>
      <c r="Y398" s="169">
        <f t="shared" si="7"/>
        <v>0</v>
      </c>
      <c r="Z398" s="169">
        <v>0</v>
      </c>
      <c r="AA398" s="170">
        <f t="shared" si="8"/>
        <v>0</v>
      </c>
      <c r="AR398" s="16" t="s">
        <v>294</v>
      </c>
      <c r="AT398" s="16" t="s">
        <v>150</v>
      </c>
      <c r="AU398" s="16" t="s">
        <v>112</v>
      </c>
      <c r="AY398" s="16" t="s">
        <v>149</v>
      </c>
      <c r="BE398" s="108">
        <f t="shared" si="9"/>
        <v>0</v>
      </c>
      <c r="BF398" s="108">
        <f t="shared" si="10"/>
        <v>0</v>
      </c>
      <c r="BG398" s="108">
        <f t="shared" si="11"/>
        <v>0</v>
      </c>
      <c r="BH398" s="108">
        <f t="shared" si="12"/>
        <v>0</v>
      </c>
      <c r="BI398" s="108">
        <f t="shared" si="13"/>
        <v>0</v>
      </c>
      <c r="BJ398" s="16" t="s">
        <v>23</v>
      </c>
      <c r="BK398" s="108">
        <f t="shared" si="14"/>
        <v>0</v>
      </c>
      <c r="BL398" s="16" t="s">
        <v>294</v>
      </c>
      <c r="BM398" s="16" t="s">
        <v>2145</v>
      </c>
    </row>
    <row r="399" spans="2:65" s="1" customFormat="1" ht="31.5" customHeight="1" x14ac:dyDescent="0.3">
      <c r="B399" s="33"/>
      <c r="C399" s="164" t="s">
        <v>875</v>
      </c>
      <c r="D399" s="164" t="s">
        <v>150</v>
      </c>
      <c r="E399" s="165" t="s">
        <v>1332</v>
      </c>
      <c r="F399" s="253" t="s">
        <v>1333</v>
      </c>
      <c r="G399" s="254"/>
      <c r="H399" s="254"/>
      <c r="I399" s="254"/>
      <c r="J399" s="166" t="s">
        <v>254</v>
      </c>
      <c r="K399" s="167">
        <v>161</v>
      </c>
      <c r="L399" s="255">
        <v>0</v>
      </c>
      <c r="M399" s="254"/>
      <c r="N399" s="256">
        <f t="shared" si="5"/>
        <v>0</v>
      </c>
      <c r="O399" s="254"/>
      <c r="P399" s="254"/>
      <c r="Q399" s="254"/>
      <c r="R399" s="35"/>
      <c r="T399" s="168" t="s">
        <v>21</v>
      </c>
      <c r="U399" s="42" t="s">
        <v>50</v>
      </c>
      <c r="V399" s="34"/>
      <c r="W399" s="169">
        <f t="shared" si="6"/>
        <v>0</v>
      </c>
      <c r="X399" s="169">
        <v>0</v>
      </c>
      <c r="Y399" s="169">
        <f t="shared" si="7"/>
        <v>0</v>
      </c>
      <c r="Z399" s="169">
        <v>0</v>
      </c>
      <c r="AA399" s="170">
        <f t="shared" si="8"/>
        <v>0</v>
      </c>
      <c r="AR399" s="16" t="s">
        <v>294</v>
      </c>
      <c r="AT399" s="16" t="s">
        <v>150</v>
      </c>
      <c r="AU399" s="16" t="s">
        <v>112</v>
      </c>
      <c r="AY399" s="16" t="s">
        <v>149</v>
      </c>
      <c r="BE399" s="108">
        <f t="shared" si="9"/>
        <v>0</v>
      </c>
      <c r="BF399" s="108">
        <f t="shared" si="10"/>
        <v>0</v>
      </c>
      <c r="BG399" s="108">
        <f t="shared" si="11"/>
        <v>0</v>
      </c>
      <c r="BH399" s="108">
        <f t="shared" si="12"/>
        <v>0</v>
      </c>
      <c r="BI399" s="108">
        <f t="shared" si="13"/>
        <v>0</v>
      </c>
      <c r="BJ399" s="16" t="s">
        <v>23</v>
      </c>
      <c r="BK399" s="108">
        <f t="shared" si="14"/>
        <v>0</v>
      </c>
      <c r="BL399" s="16" t="s">
        <v>294</v>
      </c>
      <c r="BM399" s="16" t="s">
        <v>2146</v>
      </c>
    </row>
    <row r="400" spans="2:65" s="1" customFormat="1" ht="22.5" customHeight="1" x14ac:dyDescent="0.3">
      <c r="B400" s="33"/>
      <c r="C400" s="195" t="s">
        <v>879</v>
      </c>
      <c r="D400" s="195" t="s">
        <v>356</v>
      </c>
      <c r="E400" s="196" t="s">
        <v>1336</v>
      </c>
      <c r="F400" s="288" t="s">
        <v>1337</v>
      </c>
      <c r="G400" s="289"/>
      <c r="H400" s="289"/>
      <c r="I400" s="289"/>
      <c r="J400" s="197" t="s">
        <v>201</v>
      </c>
      <c r="K400" s="198">
        <v>1.948</v>
      </c>
      <c r="L400" s="290">
        <v>0</v>
      </c>
      <c r="M400" s="289"/>
      <c r="N400" s="291">
        <f t="shared" si="5"/>
        <v>0</v>
      </c>
      <c r="O400" s="254"/>
      <c r="P400" s="254"/>
      <c r="Q400" s="254"/>
      <c r="R400" s="35"/>
      <c r="T400" s="168" t="s">
        <v>21</v>
      </c>
      <c r="U400" s="42" t="s">
        <v>50</v>
      </c>
      <c r="V400" s="34"/>
      <c r="W400" s="169">
        <f t="shared" si="6"/>
        <v>0</v>
      </c>
      <c r="X400" s="169">
        <v>0.55000000000000004</v>
      </c>
      <c r="Y400" s="169">
        <f t="shared" si="7"/>
        <v>1.0714000000000001</v>
      </c>
      <c r="Z400" s="169">
        <v>0</v>
      </c>
      <c r="AA400" s="170">
        <f t="shared" si="8"/>
        <v>0</v>
      </c>
      <c r="AR400" s="16" t="s">
        <v>384</v>
      </c>
      <c r="AT400" s="16" t="s">
        <v>356</v>
      </c>
      <c r="AU400" s="16" t="s">
        <v>112</v>
      </c>
      <c r="AY400" s="16" t="s">
        <v>149</v>
      </c>
      <c r="BE400" s="108">
        <f t="shared" si="9"/>
        <v>0</v>
      </c>
      <c r="BF400" s="108">
        <f t="shared" si="10"/>
        <v>0</v>
      </c>
      <c r="BG400" s="108">
        <f t="shared" si="11"/>
        <v>0</v>
      </c>
      <c r="BH400" s="108">
        <f t="shared" si="12"/>
        <v>0</v>
      </c>
      <c r="BI400" s="108">
        <f t="shared" si="13"/>
        <v>0</v>
      </c>
      <c r="BJ400" s="16" t="s">
        <v>23</v>
      </c>
      <c r="BK400" s="108">
        <f t="shared" si="14"/>
        <v>0</v>
      </c>
      <c r="BL400" s="16" t="s">
        <v>294</v>
      </c>
      <c r="BM400" s="16" t="s">
        <v>2147</v>
      </c>
    </row>
    <row r="401" spans="2:65" s="11" customFormat="1" ht="22.5" customHeight="1" x14ac:dyDescent="0.3">
      <c r="B401" s="179"/>
      <c r="C401" s="180"/>
      <c r="D401" s="180"/>
      <c r="E401" s="181" t="s">
        <v>21</v>
      </c>
      <c r="F401" s="292" t="s">
        <v>2148</v>
      </c>
      <c r="G401" s="282"/>
      <c r="H401" s="282"/>
      <c r="I401" s="282"/>
      <c r="J401" s="180"/>
      <c r="K401" s="182">
        <v>1.948</v>
      </c>
      <c r="L401" s="180"/>
      <c r="M401" s="180"/>
      <c r="N401" s="180"/>
      <c r="O401" s="180"/>
      <c r="P401" s="180"/>
      <c r="Q401" s="180"/>
      <c r="R401" s="183"/>
      <c r="T401" s="184"/>
      <c r="U401" s="180"/>
      <c r="V401" s="180"/>
      <c r="W401" s="180"/>
      <c r="X401" s="180"/>
      <c r="Y401" s="180"/>
      <c r="Z401" s="180"/>
      <c r="AA401" s="185"/>
      <c r="AT401" s="186" t="s">
        <v>204</v>
      </c>
      <c r="AU401" s="186" t="s">
        <v>112</v>
      </c>
      <c r="AV401" s="11" t="s">
        <v>112</v>
      </c>
      <c r="AW401" s="11" t="s">
        <v>42</v>
      </c>
      <c r="AX401" s="11" t="s">
        <v>23</v>
      </c>
      <c r="AY401" s="186" t="s">
        <v>149</v>
      </c>
    </row>
    <row r="402" spans="2:65" s="1" customFormat="1" ht="31.5" customHeight="1" x14ac:dyDescent="0.3">
      <c r="B402" s="33"/>
      <c r="C402" s="164" t="s">
        <v>885</v>
      </c>
      <c r="D402" s="164" t="s">
        <v>150</v>
      </c>
      <c r="E402" s="165" t="s">
        <v>1346</v>
      </c>
      <c r="F402" s="253" t="s">
        <v>1347</v>
      </c>
      <c r="G402" s="254"/>
      <c r="H402" s="254"/>
      <c r="I402" s="254"/>
      <c r="J402" s="166" t="s">
        <v>201</v>
      </c>
      <c r="K402" s="167">
        <v>11.198</v>
      </c>
      <c r="L402" s="255">
        <v>0</v>
      </c>
      <c r="M402" s="254"/>
      <c r="N402" s="256">
        <f>ROUND(L402*K402,2)</f>
        <v>0</v>
      </c>
      <c r="O402" s="254"/>
      <c r="P402" s="254"/>
      <c r="Q402" s="254"/>
      <c r="R402" s="35"/>
      <c r="T402" s="168" t="s">
        <v>21</v>
      </c>
      <c r="U402" s="42" t="s">
        <v>50</v>
      </c>
      <c r="V402" s="34"/>
      <c r="W402" s="169">
        <f>V402*K402</f>
        <v>0</v>
      </c>
      <c r="X402" s="169">
        <v>2.3369999999999998E-2</v>
      </c>
      <c r="Y402" s="169">
        <f>X402*K402</f>
        <v>0.26169725999999999</v>
      </c>
      <c r="Z402" s="169">
        <v>0</v>
      </c>
      <c r="AA402" s="170">
        <f>Z402*K402</f>
        <v>0</v>
      </c>
      <c r="AR402" s="16" t="s">
        <v>294</v>
      </c>
      <c r="AT402" s="16" t="s">
        <v>150</v>
      </c>
      <c r="AU402" s="16" t="s">
        <v>112</v>
      </c>
      <c r="AY402" s="16" t="s">
        <v>149</v>
      </c>
      <c r="BE402" s="108">
        <f>IF(U402="základní",N402,0)</f>
        <v>0</v>
      </c>
      <c r="BF402" s="108">
        <f>IF(U402="snížená",N402,0)</f>
        <v>0</v>
      </c>
      <c r="BG402" s="108">
        <f>IF(U402="zákl. přenesená",N402,0)</f>
        <v>0</v>
      </c>
      <c r="BH402" s="108">
        <f>IF(U402="sníž. přenesená",N402,0)</f>
        <v>0</v>
      </c>
      <c r="BI402" s="108">
        <f>IF(U402="nulová",N402,0)</f>
        <v>0</v>
      </c>
      <c r="BJ402" s="16" t="s">
        <v>23</v>
      </c>
      <c r="BK402" s="108">
        <f>ROUND(L402*K402,2)</f>
        <v>0</v>
      </c>
      <c r="BL402" s="16" t="s">
        <v>294</v>
      </c>
      <c r="BM402" s="16" t="s">
        <v>2149</v>
      </c>
    </row>
    <row r="403" spans="2:65" s="11" customFormat="1" ht="22.5" customHeight="1" x14ac:dyDescent="0.3">
      <c r="B403" s="179"/>
      <c r="C403" s="180"/>
      <c r="D403" s="180"/>
      <c r="E403" s="181" t="s">
        <v>21</v>
      </c>
      <c r="F403" s="292" t="s">
        <v>2132</v>
      </c>
      <c r="G403" s="282"/>
      <c r="H403" s="282"/>
      <c r="I403" s="282"/>
      <c r="J403" s="180"/>
      <c r="K403" s="182">
        <v>6.4</v>
      </c>
      <c r="L403" s="180"/>
      <c r="M403" s="180"/>
      <c r="N403" s="180"/>
      <c r="O403" s="180"/>
      <c r="P403" s="180"/>
      <c r="Q403" s="180"/>
      <c r="R403" s="183"/>
      <c r="T403" s="184"/>
      <c r="U403" s="180"/>
      <c r="V403" s="180"/>
      <c r="W403" s="180"/>
      <c r="X403" s="180"/>
      <c r="Y403" s="180"/>
      <c r="Z403" s="180"/>
      <c r="AA403" s="185"/>
      <c r="AT403" s="186" t="s">
        <v>204</v>
      </c>
      <c r="AU403" s="186" t="s">
        <v>112</v>
      </c>
      <c r="AV403" s="11" t="s">
        <v>112</v>
      </c>
      <c r="AW403" s="11" t="s">
        <v>42</v>
      </c>
      <c r="AX403" s="11" t="s">
        <v>85</v>
      </c>
      <c r="AY403" s="186" t="s">
        <v>149</v>
      </c>
    </row>
    <row r="404" spans="2:65" s="11" customFormat="1" ht="22.5" customHeight="1" x14ac:dyDescent="0.3">
      <c r="B404" s="179"/>
      <c r="C404" s="180"/>
      <c r="D404" s="180"/>
      <c r="E404" s="181" t="s">
        <v>21</v>
      </c>
      <c r="F404" s="281" t="s">
        <v>2150</v>
      </c>
      <c r="G404" s="282"/>
      <c r="H404" s="282"/>
      <c r="I404" s="282"/>
      <c r="J404" s="180"/>
      <c r="K404" s="182">
        <v>3.0590000000000002</v>
      </c>
      <c r="L404" s="180"/>
      <c r="M404" s="180"/>
      <c r="N404" s="180"/>
      <c r="O404" s="180"/>
      <c r="P404" s="180"/>
      <c r="Q404" s="180"/>
      <c r="R404" s="183"/>
      <c r="T404" s="184"/>
      <c r="U404" s="180"/>
      <c r="V404" s="180"/>
      <c r="W404" s="180"/>
      <c r="X404" s="180"/>
      <c r="Y404" s="180"/>
      <c r="Z404" s="180"/>
      <c r="AA404" s="185"/>
      <c r="AT404" s="186" t="s">
        <v>204</v>
      </c>
      <c r="AU404" s="186" t="s">
        <v>112</v>
      </c>
      <c r="AV404" s="11" t="s">
        <v>112</v>
      </c>
      <c r="AW404" s="11" t="s">
        <v>42</v>
      </c>
      <c r="AX404" s="11" t="s">
        <v>85</v>
      </c>
      <c r="AY404" s="186" t="s">
        <v>149</v>
      </c>
    </row>
    <row r="405" spans="2:65" s="11" customFormat="1" ht="22.5" customHeight="1" x14ac:dyDescent="0.3">
      <c r="B405" s="179"/>
      <c r="C405" s="180"/>
      <c r="D405" s="180"/>
      <c r="E405" s="181" t="s">
        <v>21</v>
      </c>
      <c r="F405" s="281" t="s">
        <v>2133</v>
      </c>
      <c r="G405" s="282"/>
      <c r="H405" s="282"/>
      <c r="I405" s="282"/>
      <c r="J405" s="180"/>
      <c r="K405" s="182">
        <v>1.7390000000000001</v>
      </c>
      <c r="L405" s="180"/>
      <c r="M405" s="180"/>
      <c r="N405" s="180"/>
      <c r="O405" s="180"/>
      <c r="P405" s="180"/>
      <c r="Q405" s="180"/>
      <c r="R405" s="183"/>
      <c r="T405" s="184"/>
      <c r="U405" s="180"/>
      <c r="V405" s="180"/>
      <c r="W405" s="180"/>
      <c r="X405" s="180"/>
      <c r="Y405" s="180"/>
      <c r="Z405" s="180"/>
      <c r="AA405" s="185"/>
      <c r="AT405" s="186" t="s">
        <v>204</v>
      </c>
      <c r="AU405" s="186" t="s">
        <v>112</v>
      </c>
      <c r="AV405" s="11" t="s">
        <v>112</v>
      </c>
      <c r="AW405" s="11" t="s">
        <v>42</v>
      </c>
      <c r="AX405" s="11" t="s">
        <v>85</v>
      </c>
      <c r="AY405" s="186" t="s">
        <v>149</v>
      </c>
    </row>
    <row r="406" spans="2:65" s="12" customFormat="1" ht="22.5" customHeight="1" x14ac:dyDescent="0.3">
      <c r="B406" s="187"/>
      <c r="C406" s="188"/>
      <c r="D406" s="188"/>
      <c r="E406" s="189" t="s">
        <v>21</v>
      </c>
      <c r="F406" s="285" t="s">
        <v>211</v>
      </c>
      <c r="G406" s="286"/>
      <c r="H406" s="286"/>
      <c r="I406" s="286"/>
      <c r="J406" s="188"/>
      <c r="K406" s="190">
        <v>11.198</v>
      </c>
      <c r="L406" s="188"/>
      <c r="M406" s="188"/>
      <c r="N406" s="188"/>
      <c r="O406" s="188"/>
      <c r="P406" s="188"/>
      <c r="Q406" s="188"/>
      <c r="R406" s="191"/>
      <c r="T406" s="192"/>
      <c r="U406" s="188"/>
      <c r="V406" s="188"/>
      <c r="W406" s="188"/>
      <c r="X406" s="188"/>
      <c r="Y406" s="188"/>
      <c r="Z406" s="188"/>
      <c r="AA406" s="193"/>
      <c r="AT406" s="194" t="s">
        <v>204</v>
      </c>
      <c r="AU406" s="194" t="s">
        <v>112</v>
      </c>
      <c r="AV406" s="12" t="s">
        <v>197</v>
      </c>
      <c r="AW406" s="12" t="s">
        <v>42</v>
      </c>
      <c r="AX406" s="12" t="s">
        <v>23</v>
      </c>
      <c r="AY406" s="194" t="s">
        <v>149</v>
      </c>
    </row>
    <row r="407" spans="2:65" s="1" customFormat="1" ht="31.5" customHeight="1" x14ac:dyDescent="0.3">
      <c r="B407" s="33"/>
      <c r="C407" s="164" t="s">
        <v>889</v>
      </c>
      <c r="D407" s="164" t="s">
        <v>150</v>
      </c>
      <c r="E407" s="165" t="s">
        <v>2151</v>
      </c>
      <c r="F407" s="253" t="s">
        <v>2152</v>
      </c>
      <c r="G407" s="254"/>
      <c r="H407" s="254"/>
      <c r="I407" s="254"/>
      <c r="J407" s="166" t="s">
        <v>1173</v>
      </c>
      <c r="K407" s="199">
        <v>0</v>
      </c>
      <c r="L407" s="255">
        <v>0</v>
      </c>
      <c r="M407" s="254"/>
      <c r="N407" s="256">
        <f>ROUND(L407*K407,2)</f>
        <v>0</v>
      </c>
      <c r="O407" s="254"/>
      <c r="P407" s="254"/>
      <c r="Q407" s="254"/>
      <c r="R407" s="35"/>
      <c r="T407" s="168" t="s">
        <v>21</v>
      </c>
      <c r="U407" s="42" t="s">
        <v>50</v>
      </c>
      <c r="V407" s="34"/>
      <c r="W407" s="169">
        <f>V407*K407</f>
        <v>0</v>
      </c>
      <c r="X407" s="169">
        <v>0</v>
      </c>
      <c r="Y407" s="169">
        <f>X407*K407</f>
        <v>0</v>
      </c>
      <c r="Z407" s="169">
        <v>0</v>
      </c>
      <c r="AA407" s="170">
        <f>Z407*K407</f>
        <v>0</v>
      </c>
      <c r="AR407" s="16" t="s">
        <v>294</v>
      </c>
      <c r="AT407" s="16" t="s">
        <v>150</v>
      </c>
      <c r="AU407" s="16" t="s">
        <v>112</v>
      </c>
      <c r="AY407" s="16" t="s">
        <v>149</v>
      </c>
      <c r="BE407" s="108">
        <f>IF(U407="základní",N407,0)</f>
        <v>0</v>
      </c>
      <c r="BF407" s="108">
        <f>IF(U407="snížená",N407,0)</f>
        <v>0</v>
      </c>
      <c r="BG407" s="108">
        <f>IF(U407="zákl. přenesená",N407,0)</f>
        <v>0</v>
      </c>
      <c r="BH407" s="108">
        <f>IF(U407="sníž. přenesená",N407,0)</f>
        <v>0</v>
      </c>
      <c r="BI407" s="108">
        <f>IF(U407="nulová",N407,0)</f>
        <v>0</v>
      </c>
      <c r="BJ407" s="16" t="s">
        <v>23</v>
      </c>
      <c r="BK407" s="108">
        <f>ROUND(L407*K407,2)</f>
        <v>0</v>
      </c>
      <c r="BL407" s="16" t="s">
        <v>294</v>
      </c>
      <c r="BM407" s="16" t="s">
        <v>2153</v>
      </c>
    </row>
    <row r="408" spans="2:65" s="9" customFormat="1" ht="29.85" customHeight="1" x14ac:dyDescent="0.35">
      <c r="B408" s="153"/>
      <c r="C408" s="154"/>
      <c r="D408" s="163" t="s">
        <v>183</v>
      </c>
      <c r="E408" s="163"/>
      <c r="F408" s="163"/>
      <c r="G408" s="163"/>
      <c r="H408" s="163"/>
      <c r="I408" s="163"/>
      <c r="J408" s="163"/>
      <c r="K408" s="163"/>
      <c r="L408" s="163"/>
      <c r="M408" s="163"/>
      <c r="N408" s="263">
        <f>BK408</f>
        <v>0</v>
      </c>
      <c r="O408" s="264"/>
      <c r="P408" s="264"/>
      <c r="Q408" s="264"/>
      <c r="R408" s="156"/>
      <c r="T408" s="157"/>
      <c r="U408" s="154"/>
      <c r="V408" s="154"/>
      <c r="W408" s="158">
        <f>SUM(W409:W422)</f>
        <v>0</v>
      </c>
      <c r="X408" s="154"/>
      <c r="Y408" s="158">
        <f>SUM(Y409:Y422)</f>
        <v>0.19397703999999999</v>
      </c>
      <c r="Z408" s="154"/>
      <c r="AA408" s="159">
        <f>SUM(AA409:AA422)</f>
        <v>0</v>
      </c>
      <c r="AR408" s="160" t="s">
        <v>112</v>
      </c>
      <c r="AT408" s="161" t="s">
        <v>84</v>
      </c>
      <c r="AU408" s="161" t="s">
        <v>23</v>
      </c>
      <c r="AY408" s="160" t="s">
        <v>149</v>
      </c>
      <c r="BK408" s="162">
        <f>SUM(BK409:BK422)</f>
        <v>0</v>
      </c>
    </row>
    <row r="409" spans="2:65" s="1" customFormat="1" ht="31.5" customHeight="1" x14ac:dyDescent="0.3">
      <c r="B409" s="33"/>
      <c r="C409" s="164" t="s">
        <v>893</v>
      </c>
      <c r="D409" s="164" t="s">
        <v>150</v>
      </c>
      <c r="E409" s="165" t="s">
        <v>1415</v>
      </c>
      <c r="F409" s="253" t="s">
        <v>1416</v>
      </c>
      <c r="G409" s="254"/>
      <c r="H409" s="254"/>
      <c r="I409" s="254"/>
      <c r="J409" s="166" t="s">
        <v>254</v>
      </c>
      <c r="K409" s="167">
        <v>4.8</v>
      </c>
      <c r="L409" s="255">
        <v>0</v>
      </c>
      <c r="M409" s="254"/>
      <c r="N409" s="256">
        <f>ROUND(L409*K409,2)</f>
        <v>0</v>
      </c>
      <c r="O409" s="254"/>
      <c r="P409" s="254"/>
      <c r="Q409" s="254"/>
      <c r="R409" s="35"/>
      <c r="T409" s="168" t="s">
        <v>21</v>
      </c>
      <c r="U409" s="42" t="s">
        <v>50</v>
      </c>
      <c r="V409" s="34"/>
      <c r="W409" s="169">
        <f>V409*K409</f>
        <v>0</v>
      </c>
      <c r="X409" s="169">
        <v>2.2200000000000002E-3</v>
      </c>
      <c r="Y409" s="169">
        <f>X409*K409</f>
        <v>1.0656000000000001E-2</v>
      </c>
      <c r="Z409" s="169">
        <v>0</v>
      </c>
      <c r="AA409" s="170">
        <f>Z409*K409</f>
        <v>0</v>
      </c>
      <c r="AR409" s="16" t="s">
        <v>294</v>
      </c>
      <c r="AT409" s="16" t="s">
        <v>150</v>
      </c>
      <c r="AU409" s="16" t="s">
        <v>112</v>
      </c>
      <c r="AY409" s="16" t="s">
        <v>149</v>
      </c>
      <c r="BE409" s="108">
        <f>IF(U409="základní",N409,0)</f>
        <v>0</v>
      </c>
      <c r="BF409" s="108">
        <f>IF(U409="snížená",N409,0)</f>
        <v>0</v>
      </c>
      <c r="BG409" s="108">
        <f>IF(U409="zákl. přenesená",N409,0)</f>
        <v>0</v>
      </c>
      <c r="BH409" s="108">
        <f>IF(U409="sníž. přenesená",N409,0)</f>
        <v>0</v>
      </c>
      <c r="BI409" s="108">
        <f>IF(U409="nulová",N409,0)</f>
        <v>0</v>
      </c>
      <c r="BJ409" s="16" t="s">
        <v>23</v>
      </c>
      <c r="BK409" s="108">
        <f>ROUND(L409*K409,2)</f>
        <v>0</v>
      </c>
      <c r="BL409" s="16" t="s">
        <v>294</v>
      </c>
      <c r="BM409" s="16" t="s">
        <v>2154</v>
      </c>
    </row>
    <row r="410" spans="2:65" s="11" customFormat="1" ht="22.5" customHeight="1" x14ac:dyDescent="0.3">
      <c r="B410" s="179"/>
      <c r="C410" s="180"/>
      <c r="D410" s="180"/>
      <c r="E410" s="181" t="s">
        <v>21</v>
      </c>
      <c r="F410" s="292" t="s">
        <v>2155</v>
      </c>
      <c r="G410" s="282"/>
      <c r="H410" s="282"/>
      <c r="I410" s="282"/>
      <c r="J410" s="180"/>
      <c r="K410" s="182">
        <v>4.8</v>
      </c>
      <c r="L410" s="180"/>
      <c r="M410" s="180"/>
      <c r="N410" s="180"/>
      <c r="O410" s="180"/>
      <c r="P410" s="180"/>
      <c r="Q410" s="180"/>
      <c r="R410" s="183"/>
      <c r="T410" s="184"/>
      <c r="U410" s="180"/>
      <c r="V410" s="180"/>
      <c r="W410" s="180"/>
      <c r="X410" s="180"/>
      <c r="Y410" s="180"/>
      <c r="Z410" s="180"/>
      <c r="AA410" s="185"/>
      <c r="AT410" s="186" t="s">
        <v>204</v>
      </c>
      <c r="AU410" s="186" t="s">
        <v>112</v>
      </c>
      <c r="AV410" s="11" t="s">
        <v>112</v>
      </c>
      <c r="AW410" s="11" t="s">
        <v>42</v>
      </c>
      <c r="AX410" s="11" t="s">
        <v>23</v>
      </c>
      <c r="AY410" s="186" t="s">
        <v>149</v>
      </c>
    </row>
    <row r="411" spans="2:65" s="1" customFormat="1" ht="44.25" customHeight="1" x14ac:dyDescent="0.3">
      <c r="B411" s="33"/>
      <c r="C411" s="164" t="s">
        <v>897</v>
      </c>
      <c r="D411" s="164" t="s">
        <v>150</v>
      </c>
      <c r="E411" s="165" t="s">
        <v>2156</v>
      </c>
      <c r="F411" s="253" t="s">
        <v>2157</v>
      </c>
      <c r="G411" s="254"/>
      <c r="H411" s="254"/>
      <c r="I411" s="254"/>
      <c r="J411" s="166" t="s">
        <v>254</v>
      </c>
      <c r="K411" s="167">
        <v>18.032</v>
      </c>
      <c r="L411" s="255">
        <v>0</v>
      </c>
      <c r="M411" s="254"/>
      <c r="N411" s="256">
        <f>ROUND(L411*K411,2)</f>
        <v>0</v>
      </c>
      <c r="O411" s="254"/>
      <c r="P411" s="254"/>
      <c r="Q411" s="254"/>
      <c r="R411" s="35"/>
      <c r="T411" s="168" t="s">
        <v>21</v>
      </c>
      <c r="U411" s="42" t="s">
        <v>50</v>
      </c>
      <c r="V411" s="34"/>
      <c r="W411" s="169">
        <f>V411*K411</f>
        <v>0</v>
      </c>
      <c r="X411" s="169">
        <v>4.3600000000000002E-3</v>
      </c>
      <c r="Y411" s="169">
        <f>X411*K411</f>
        <v>7.8619519999999998E-2</v>
      </c>
      <c r="Z411" s="169">
        <v>0</v>
      </c>
      <c r="AA411" s="170">
        <f>Z411*K411</f>
        <v>0</v>
      </c>
      <c r="AR411" s="16" t="s">
        <v>294</v>
      </c>
      <c r="AT411" s="16" t="s">
        <v>150</v>
      </c>
      <c r="AU411" s="16" t="s">
        <v>112</v>
      </c>
      <c r="AY411" s="16" t="s">
        <v>149</v>
      </c>
      <c r="BE411" s="108">
        <f>IF(U411="základní",N411,0)</f>
        <v>0</v>
      </c>
      <c r="BF411" s="108">
        <f>IF(U411="snížená",N411,0)</f>
        <v>0</v>
      </c>
      <c r="BG411" s="108">
        <f>IF(U411="zákl. přenesená",N411,0)</f>
        <v>0</v>
      </c>
      <c r="BH411" s="108">
        <f>IF(U411="sníž. přenesená",N411,0)</f>
        <v>0</v>
      </c>
      <c r="BI411" s="108">
        <f>IF(U411="nulová",N411,0)</f>
        <v>0</v>
      </c>
      <c r="BJ411" s="16" t="s">
        <v>23</v>
      </c>
      <c r="BK411" s="108">
        <f>ROUND(L411*K411,2)</f>
        <v>0</v>
      </c>
      <c r="BL411" s="16" t="s">
        <v>294</v>
      </c>
      <c r="BM411" s="16" t="s">
        <v>2158</v>
      </c>
    </row>
    <row r="412" spans="2:65" s="10" customFormat="1" ht="22.5" customHeight="1" x14ac:dyDescent="0.3">
      <c r="B412" s="171"/>
      <c r="C412" s="172"/>
      <c r="D412" s="172"/>
      <c r="E412" s="173" t="s">
        <v>21</v>
      </c>
      <c r="F412" s="287" t="s">
        <v>2159</v>
      </c>
      <c r="G412" s="284"/>
      <c r="H412" s="284"/>
      <c r="I412" s="284"/>
      <c r="J412" s="172"/>
      <c r="K412" s="174" t="s">
        <v>21</v>
      </c>
      <c r="L412" s="172"/>
      <c r="M412" s="172"/>
      <c r="N412" s="172"/>
      <c r="O412" s="172"/>
      <c r="P412" s="172"/>
      <c r="Q412" s="172"/>
      <c r="R412" s="175"/>
      <c r="T412" s="176"/>
      <c r="U412" s="172"/>
      <c r="V412" s="172"/>
      <c r="W412" s="172"/>
      <c r="X412" s="172"/>
      <c r="Y412" s="172"/>
      <c r="Z412" s="172"/>
      <c r="AA412" s="177"/>
      <c r="AT412" s="178" t="s">
        <v>204</v>
      </c>
      <c r="AU412" s="178" t="s">
        <v>112</v>
      </c>
      <c r="AV412" s="10" t="s">
        <v>23</v>
      </c>
      <c r="AW412" s="10" t="s">
        <v>42</v>
      </c>
      <c r="AX412" s="10" t="s">
        <v>85</v>
      </c>
      <c r="AY412" s="178" t="s">
        <v>149</v>
      </c>
    </row>
    <row r="413" spans="2:65" s="11" customFormat="1" ht="22.5" customHeight="1" x14ac:dyDescent="0.3">
      <c r="B413" s="179"/>
      <c r="C413" s="180"/>
      <c r="D413" s="180"/>
      <c r="E413" s="181" t="s">
        <v>21</v>
      </c>
      <c r="F413" s="281" t="s">
        <v>2160</v>
      </c>
      <c r="G413" s="282"/>
      <c r="H413" s="282"/>
      <c r="I413" s="282"/>
      <c r="J413" s="180"/>
      <c r="K413" s="182">
        <v>18.032</v>
      </c>
      <c r="L413" s="180"/>
      <c r="M413" s="180"/>
      <c r="N413" s="180"/>
      <c r="O413" s="180"/>
      <c r="P413" s="180"/>
      <c r="Q413" s="180"/>
      <c r="R413" s="183"/>
      <c r="T413" s="184"/>
      <c r="U413" s="180"/>
      <c r="V413" s="180"/>
      <c r="W413" s="180"/>
      <c r="X413" s="180"/>
      <c r="Y413" s="180"/>
      <c r="Z413" s="180"/>
      <c r="AA413" s="185"/>
      <c r="AT413" s="186" t="s">
        <v>204</v>
      </c>
      <c r="AU413" s="186" t="s">
        <v>112</v>
      </c>
      <c r="AV413" s="11" t="s">
        <v>112</v>
      </c>
      <c r="AW413" s="11" t="s">
        <v>42</v>
      </c>
      <c r="AX413" s="11" t="s">
        <v>23</v>
      </c>
      <c r="AY413" s="186" t="s">
        <v>149</v>
      </c>
    </row>
    <row r="414" spans="2:65" s="1" customFormat="1" ht="31.5" customHeight="1" x14ac:dyDescent="0.3">
      <c r="B414" s="33"/>
      <c r="C414" s="164" t="s">
        <v>902</v>
      </c>
      <c r="D414" s="164" t="s">
        <v>150</v>
      </c>
      <c r="E414" s="165" t="s">
        <v>1419</v>
      </c>
      <c r="F414" s="253" t="s">
        <v>1420</v>
      </c>
      <c r="G414" s="254"/>
      <c r="H414" s="254"/>
      <c r="I414" s="254"/>
      <c r="J414" s="166" t="s">
        <v>274</v>
      </c>
      <c r="K414" s="167">
        <v>1.26</v>
      </c>
      <c r="L414" s="255">
        <v>0</v>
      </c>
      <c r="M414" s="254"/>
      <c r="N414" s="256">
        <f>ROUND(L414*K414,2)</f>
        <v>0</v>
      </c>
      <c r="O414" s="254"/>
      <c r="P414" s="254"/>
      <c r="Q414" s="254"/>
      <c r="R414" s="35"/>
      <c r="T414" s="168" t="s">
        <v>21</v>
      </c>
      <c r="U414" s="42" t="s">
        <v>50</v>
      </c>
      <c r="V414" s="34"/>
      <c r="W414" s="169">
        <f>V414*K414</f>
        <v>0</v>
      </c>
      <c r="X414" s="169">
        <v>5.8399999999999997E-3</v>
      </c>
      <c r="Y414" s="169">
        <f>X414*K414</f>
        <v>7.3583999999999993E-3</v>
      </c>
      <c r="Z414" s="169">
        <v>0</v>
      </c>
      <c r="AA414" s="170">
        <f>Z414*K414</f>
        <v>0</v>
      </c>
      <c r="AR414" s="16" t="s">
        <v>294</v>
      </c>
      <c r="AT414" s="16" t="s">
        <v>150</v>
      </c>
      <c r="AU414" s="16" t="s">
        <v>112</v>
      </c>
      <c r="AY414" s="16" t="s">
        <v>149</v>
      </c>
      <c r="BE414" s="108">
        <f>IF(U414="základní",N414,0)</f>
        <v>0</v>
      </c>
      <c r="BF414" s="108">
        <f>IF(U414="snížená",N414,0)</f>
        <v>0</v>
      </c>
      <c r="BG414" s="108">
        <f>IF(U414="zákl. přenesená",N414,0)</f>
        <v>0</v>
      </c>
      <c r="BH414" s="108">
        <f>IF(U414="sníž. přenesená",N414,0)</f>
        <v>0</v>
      </c>
      <c r="BI414" s="108">
        <f>IF(U414="nulová",N414,0)</f>
        <v>0</v>
      </c>
      <c r="BJ414" s="16" t="s">
        <v>23</v>
      </c>
      <c r="BK414" s="108">
        <f>ROUND(L414*K414,2)</f>
        <v>0</v>
      </c>
      <c r="BL414" s="16" t="s">
        <v>294</v>
      </c>
      <c r="BM414" s="16" t="s">
        <v>2161</v>
      </c>
    </row>
    <row r="415" spans="2:65" s="11" customFormat="1" ht="22.5" customHeight="1" x14ac:dyDescent="0.3">
      <c r="B415" s="179"/>
      <c r="C415" s="180"/>
      <c r="D415" s="180"/>
      <c r="E415" s="181" t="s">
        <v>21</v>
      </c>
      <c r="F415" s="292" t="s">
        <v>2162</v>
      </c>
      <c r="G415" s="282"/>
      <c r="H415" s="282"/>
      <c r="I415" s="282"/>
      <c r="J415" s="180"/>
      <c r="K415" s="182">
        <v>1.26</v>
      </c>
      <c r="L415" s="180"/>
      <c r="M415" s="180"/>
      <c r="N415" s="180"/>
      <c r="O415" s="180"/>
      <c r="P415" s="180"/>
      <c r="Q415" s="180"/>
      <c r="R415" s="183"/>
      <c r="T415" s="184"/>
      <c r="U415" s="180"/>
      <c r="V415" s="180"/>
      <c r="W415" s="180"/>
      <c r="X415" s="180"/>
      <c r="Y415" s="180"/>
      <c r="Z415" s="180"/>
      <c r="AA415" s="185"/>
      <c r="AT415" s="186" t="s">
        <v>204</v>
      </c>
      <c r="AU415" s="186" t="s">
        <v>112</v>
      </c>
      <c r="AV415" s="11" t="s">
        <v>112</v>
      </c>
      <c r="AW415" s="11" t="s">
        <v>42</v>
      </c>
      <c r="AX415" s="11" t="s">
        <v>23</v>
      </c>
      <c r="AY415" s="186" t="s">
        <v>149</v>
      </c>
    </row>
    <row r="416" spans="2:65" s="1" customFormat="1" ht="31.5" customHeight="1" x14ac:dyDescent="0.3">
      <c r="B416" s="33"/>
      <c r="C416" s="164" t="s">
        <v>29</v>
      </c>
      <c r="D416" s="164" t="s">
        <v>150</v>
      </c>
      <c r="E416" s="165" t="s">
        <v>1429</v>
      </c>
      <c r="F416" s="253" t="s">
        <v>1430</v>
      </c>
      <c r="G416" s="254"/>
      <c r="H416" s="254"/>
      <c r="I416" s="254"/>
      <c r="J416" s="166" t="s">
        <v>254</v>
      </c>
      <c r="K416" s="167">
        <v>34.988</v>
      </c>
      <c r="L416" s="255">
        <v>0</v>
      </c>
      <c r="M416" s="254"/>
      <c r="N416" s="256">
        <f>ROUND(L416*K416,2)</f>
        <v>0</v>
      </c>
      <c r="O416" s="254"/>
      <c r="P416" s="254"/>
      <c r="Q416" s="254"/>
      <c r="R416" s="35"/>
      <c r="T416" s="168" t="s">
        <v>21</v>
      </c>
      <c r="U416" s="42" t="s">
        <v>50</v>
      </c>
      <c r="V416" s="34"/>
      <c r="W416" s="169">
        <f>V416*K416</f>
        <v>0</v>
      </c>
      <c r="X416" s="169">
        <v>1.74E-3</v>
      </c>
      <c r="Y416" s="169">
        <f>X416*K416</f>
        <v>6.0879120000000002E-2</v>
      </c>
      <c r="Z416" s="169">
        <v>0</v>
      </c>
      <c r="AA416" s="170">
        <f>Z416*K416</f>
        <v>0</v>
      </c>
      <c r="AR416" s="16" t="s">
        <v>294</v>
      </c>
      <c r="AT416" s="16" t="s">
        <v>150</v>
      </c>
      <c r="AU416" s="16" t="s">
        <v>112</v>
      </c>
      <c r="AY416" s="16" t="s">
        <v>149</v>
      </c>
      <c r="BE416" s="108">
        <f>IF(U416="základní",N416,0)</f>
        <v>0</v>
      </c>
      <c r="BF416" s="108">
        <f>IF(U416="snížená",N416,0)</f>
        <v>0</v>
      </c>
      <c r="BG416" s="108">
        <f>IF(U416="zákl. přenesená",N416,0)</f>
        <v>0</v>
      </c>
      <c r="BH416" s="108">
        <f>IF(U416="sníž. přenesená",N416,0)</f>
        <v>0</v>
      </c>
      <c r="BI416" s="108">
        <f>IF(U416="nulová",N416,0)</f>
        <v>0</v>
      </c>
      <c r="BJ416" s="16" t="s">
        <v>23</v>
      </c>
      <c r="BK416" s="108">
        <f>ROUND(L416*K416,2)</f>
        <v>0</v>
      </c>
      <c r="BL416" s="16" t="s">
        <v>294</v>
      </c>
      <c r="BM416" s="16" t="s">
        <v>2163</v>
      </c>
    </row>
    <row r="417" spans="2:65" s="11" customFormat="1" ht="22.5" customHeight="1" x14ac:dyDescent="0.3">
      <c r="B417" s="179"/>
      <c r="C417" s="180"/>
      <c r="D417" s="180"/>
      <c r="E417" s="181" t="s">
        <v>21</v>
      </c>
      <c r="F417" s="292" t="s">
        <v>2164</v>
      </c>
      <c r="G417" s="282"/>
      <c r="H417" s="282"/>
      <c r="I417" s="282"/>
      <c r="J417" s="180"/>
      <c r="K417" s="182">
        <v>34.988</v>
      </c>
      <c r="L417" s="180"/>
      <c r="M417" s="180"/>
      <c r="N417" s="180"/>
      <c r="O417" s="180"/>
      <c r="P417" s="180"/>
      <c r="Q417" s="180"/>
      <c r="R417" s="183"/>
      <c r="T417" s="184"/>
      <c r="U417" s="180"/>
      <c r="V417" s="180"/>
      <c r="W417" s="180"/>
      <c r="X417" s="180"/>
      <c r="Y417" s="180"/>
      <c r="Z417" s="180"/>
      <c r="AA417" s="185"/>
      <c r="AT417" s="186" t="s">
        <v>204</v>
      </c>
      <c r="AU417" s="186" t="s">
        <v>112</v>
      </c>
      <c r="AV417" s="11" t="s">
        <v>112</v>
      </c>
      <c r="AW417" s="11" t="s">
        <v>42</v>
      </c>
      <c r="AX417" s="11" t="s">
        <v>23</v>
      </c>
      <c r="AY417" s="186" t="s">
        <v>149</v>
      </c>
    </row>
    <row r="418" spans="2:65" s="1" customFormat="1" ht="31.5" customHeight="1" x14ac:dyDescent="0.3">
      <c r="B418" s="33"/>
      <c r="C418" s="164" t="s">
        <v>910</v>
      </c>
      <c r="D418" s="164" t="s">
        <v>150</v>
      </c>
      <c r="E418" s="165" t="s">
        <v>1442</v>
      </c>
      <c r="F418" s="253" t="s">
        <v>1443</v>
      </c>
      <c r="G418" s="254"/>
      <c r="H418" s="254"/>
      <c r="I418" s="254"/>
      <c r="J418" s="166" t="s">
        <v>306</v>
      </c>
      <c r="K418" s="167">
        <v>4</v>
      </c>
      <c r="L418" s="255">
        <v>0</v>
      </c>
      <c r="M418" s="254"/>
      <c r="N418" s="256">
        <f>ROUND(L418*K418,2)</f>
        <v>0</v>
      </c>
      <c r="O418" s="254"/>
      <c r="P418" s="254"/>
      <c r="Q418" s="254"/>
      <c r="R418" s="35"/>
      <c r="T418" s="168" t="s">
        <v>21</v>
      </c>
      <c r="U418" s="42" t="s">
        <v>50</v>
      </c>
      <c r="V418" s="34"/>
      <c r="W418" s="169">
        <f>V418*K418</f>
        <v>0</v>
      </c>
      <c r="X418" s="169">
        <v>2.5000000000000001E-4</v>
      </c>
      <c r="Y418" s="169">
        <f>X418*K418</f>
        <v>1E-3</v>
      </c>
      <c r="Z418" s="169">
        <v>0</v>
      </c>
      <c r="AA418" s="170">
        <f>Z418*K418</f>
        <v>0</v>
      </c>
      <c r="AR418" s="16" t="s">
        <v>294</v>
      </c>
      <c r="AT418" s="16" t="s">
        <v>150</v>
      </c>
      <c r="AU418" s="16" t="s">
        <v>112</v>
      </c>
      <c r="AY418" s="16" t="s">
        <v>149</v>
      </c>
      <c r="BE418" s="108">
        <f>IF(U418="základní",N418,0)</f>
        <v>0</v>
      </c>
      <c r="BF418" s="108">
        <f>IF(U418="snížená",N418,0)</f>
        <v>0</v>
      </c>
      <c r="BG418" s="108">
        <f>IF(U418="zákl. přenesená",N418,0)</f>
        <v>0</v>
      </c>
      <c r="BH418" s="108">
        <f>IF(U418="sníž. přenesená",N418,0)</f>
        <v>0</v>
      </c>
      <c r="BI418" s="108">
        <f>IF(U418="nulová",N418,0)</f>
        <v>0</v>
      </c>
      <c r="BJ418" s="16" t="s">
        <v>23</v>
      </c>
      <c r="BK418" s="108">
        <f>ROUND(L418*K418,2)</f>
        <v>0</v>
      </c>
      <c r="BL418" s="16" t="s">
        <v>294</v>
      </c>
      <c r="BM418" s="16" t="s">
        <v>2165</v>
      </c>
    </row>
    <row r="419" spans="2:65" s="11" customFormat="1" ht="22.5" customHeight="1" x14ac:dyDescent="0.3">
      <c r="B419" s="179"/>
      <c r="C419" s="180"/>
      <c r="D419" s="180"/>
      <c r="E419" s="181" t="s">
        <v>21</v>
      </c>
      <c r="F419" s="292" t="s">
        <v>197</v>
      </c>
      <c r="G419" s="282"/>
      <c r="H419" s="282"/>
      <c r="I419" s="282"/>
      <c r="J419" s="180"/>
      <c r="K419" s="182">
        <v>4</v>
      </c>
      <c r="L419" s="180"/>
      <c r="M419" s="180"/>
      <c r="N419" s="180"/>
      <c r="O419" s="180"/>
      <c r="P419" s="180"/>
      <c r="Q419" s="180"/>
      <c r="R419" s="183"/>
      <c r="T419" s="184"/>
      <c r="U419" s="180"/>
      <c r="V419" s="180"/>
      <c r="W419" s="180"/>
      <c r="X419" s="180"/>
      <c r="Y419" s="180"/>
      <c r="Z419" s="180"/>
      <c r="AA419" s="185"/>
      <c r="AT419" s="186" t="s">
        <v>204</v>
      </c>
      <c r="AU419" s="186" t="s">
        <v>112</v>
      </c>
      <c r="AV419" s="11" t="s">
        <v>112</v>
      </c>
      <c r="AW419" s="11" t="s">
        <v>42</v>
      </c>
      <c r="AX419" s="11" t="s">
        <v>23</v>
      </c>
      <c r="AY419" s="186" t="s">
        <v>149</v>
      </c>
    </row>
    <row r="420" spans="2:65" s="1" customFormat="1" ht="31.5" customHeight="1" x14ac:dyDescent="0.3">
      <c r="B420" s="33"/>
      <c r="C420" s="164" t="s">
        <v>916</v>
      </c>
      <c r="D420" s="164" t="s">
        <v>150</v>
      </c>
      <c r="E420" s="165" t="s">
        <v>1451</v>
      </c>
      <c r="F420" s="253" t="s">
        <v>1452</v>
      </c>
      <c r="G420" s="254"/>
      <c r="H420" s="254"/>
      <c r="I420" s="254"/>
      <c r="J420" s="166" t="s">
        <v>254</v>
      </c>
      <c r="K420" s="167">
        <v>12.4</v>
      </c>
      <c r="L420" s="255">
        <v>0</v>
      </c>
      <c r="M420" s="254"/>
      <c r="N420" s="256">
        <f>ROUND(L420*K420,2)</f>
        <v>0</v>
      </c>
      <c r="O420" s="254"/>
      <c r="P420" s="254"/>
      <c r="Q420" s="254"/>
      <c r="R420" s="35"/>
      <c r="T420" s="168" t="s">
        <v>21</v>
      </c>
      <c r="U420" s="42" t="s">
        <v>50</v>
      </c>
      <c r="V420" s="34"/>
      <c r="W420" s="169">
        <f>V420*K420</f>
        <v>0</v>
      </c>
      <c r="X420" s="169">
        <v>2.8600000000000001E-3</v>
      </c>
      <c r="Y420" s="169">
        <f>X420*K420</f>
        <v>3.5464000000000002E-2</v>
      </c>
      <c r="Z420" s="169">
        <v>0</v>
      </c>
      <c r="AA420" s="170">
        <f>Z420*K420</f>
        <v>0</v>
      </c>
      <c r="AR420" s="16" t="s">
        <v>294</v>
      </c>
      <c r="AT420" s="16" t="s">
        <v>150</v>
      </c>
      <c r="AU420" s="16" t="s">
        <v>112</v>
      </c>
      <c r="AY420" s="16" t="s">
        <v>149</v>
      </c>
      <c r="BE420" s="108">
        <f>IF(U420="základní",N420,0)</f>
        <v>0</v>
      </c>
      <c r="BF420" s="108">
        <f>IF(U420="snížená",N420,0)</f>
        <v>0</v>
      </c>
      <c r="BG420" s="108">
        <f>IF(U420="zákl. přenesená",N420,0)</f>
        <v>0</v>
      </c>
      <c r="BH420" s="108">
        <f>IF(U420="sníž. přenesená",N420,0)</f>
        <v>0</v>
      </c>
      <c r="BI420" s="108">
        <f>IF(U420="nulová",N420,0)</f>
        <v>0</v>
      </c>
      <c r="BJ420" s="16" t="s">
        <v>23</v>
      </c>
      <c r="BK420" s="108">
        <f>ROUND(L420*K420,2)</f>
        <v>0</v>
      </c>
      <c r="BL420" s="16" t="s">
        <v>294</v>
      </c>
      <c r="BM420" s="16" t="s">
        <v>2166</v>
      </c>
    </row>
    <row r="421" spans="2:65" s="11" customFormat="1" ht="22.5" customHeight="1" x14ac:dyDescent="0.3">
      <c r="B421" s="179"/>
      <c r="C421" s="180"/>
      <c r="D421" s="180"/>
      <c r="E421" s="181" t="s">
        <v>21</v>
      </c>
      <c r="F421" s="292" t="s">
        <v>2167</v>
      </c>
      <c r="G421" s="282"/>
      <c r="H421" s="282"/>
      <c r="I421" s="282"/>
      <c r="J421" s="180"/>
      <c r="K421" s="182">
        <v>12.4</v>
      </c>
      <c r="L421" s="180"/>
      <c r="M421" s="180"/>
      <c r="N421" s="180"/>
      <c r="O421" s="180"/>
      <c r="P421" s="180"/>
      <c r="Q421" s="180"/>
      <c r="R421" s="183"/>
      <c r="T421" s="184"/>
      <c r="U421" s="180"/>
      <c r="V421" s="180"/>
      <c r="W421" s="180"/>
      <c r="X421" s="180"/>
      <c r="Y421" s="180"/>
      <c r="Z421" s="180"/>
      <c r="AA421" s="185"/>
      <c r="AT421" s="186" t="s">
        <v>204</v>
      </c>
      <c r="AU421" s="186" t="s">
        <v>112</v>
      </c>
      <c r="AV421" s="11" t="s">
        <v>112</v>
      </c>
      <c r="AW421" s="11" t="s">
        <v>42</v>
      </c>
      <c r="AX421" s="11" t="s">
        <v>23</v>
      </c>
      <c r="AY421" s="186" t="s">
        <v>149</v>
      </c>
    </row>
    <row r="422" spans="2:65" s="1" customFormat="1" ht="31.5" customHeight="1" x14ac:dyDescent="0.3">
      <c r="B422" s="33"/>
      <c r="C422" s="164" t="s">
        <v>923</v>
      </c>
      <c r="D422" s="164" t="s">
        <v>150</v>
      </c>
      <c r="E422" s="165" t="s">
        <v>2168</v>
      </c>
      <c r="F422" s="253" t="s">
        <v>2169</v>
      </c>
      <c r="G422" s="254"/>
      <c r="H422" s="254"/>
      <c r="I422" s="254"/>
      <c r="J422" s="166" t="s">
        <v>1173</v>
      </c>
      <c r="K422" s="199">
        <v>0</v>
      </c>
      <c r="L422" s="255">
        <v>0</v>
      </c>
      <c r="M422" s="254"/>
      <c r="N422" s="256">
        <f>ROUND(L422*K422,2)</f>
        <v>0</v>
      </c>
      <c r="O422" s="254"/>
      <c r="P422" s="254"/>
      <c r="Q422" s="254"/>
      <c r="R422" s="35"/>
      <c r="T422" s="168" t="s">
        <v>21</v>
      </c>
      <c r="U422" s="42" t="s">
        <v>50</v>
      </c>
      <c r="V422" s="34"/>
      <c r="W422" s="169">
        <f>V422*K422</f>
        <v>0</v>
      </c>
      <c r="X422" s="169">
        <v>0</v>
      </c>
      <c r="Y422" s="169">
        <f>X422*K422</f>
        <v>0</v>
      </c>
      <c r="Z422" s="169">
        <v>0</v>
      </c>
      <c r="AA422" s="170">
        <f>Z422*K422</f>
        <v>0</v>
      </c>
      <c r="AR422" s="16" t="s">
        <v>294</v>
      </c>
      <c r="AT422" s="16" t="s">
        <v>150</v>
      </c>
      <c r="AU422" s="16" t="s">
        <v>112</v>
      </c>
      <c r="AY422" s="16" t="s">
        <v>149</v>
      </c>
      <c r="BE422" s="108">
        <f>IF(U422="základní",N422,0)</f>
        <v>0</v>
      </c>
      <c r="BF422" s="108">
        <f>IF(U422="snížená",N422,0)</f>
        <v>0</v>
      </c>
      <c r="BG422" s="108">
        <f>IF(U422="zákl. přenesená",N422,0)</f>
        <v>0</v>
      </c>
      <c r="BH422" s="108">
        <f>IF(U422="sníž. přenesená",N422,0)</f>
        <v>0</v>
      </c>
      <c r="BI422" s="108">
        <f>IF(U422="nulová",N422,0)</f>
        <v>0</v>
      </c>
      <c r="BJ422" s="16" t="s">
        <v>23</v>
      </c>
      <c r="BK422" s="108">
        <f>ROUND(L422*K422,2)</f>
        <v>0</v>
      </c>
      <c r="BL422" s="16" t="s">
        <v>294</v>
      </c>
      <c r="BM422" s="16" t="s">
        <v>2170</v>
      </c>
    </row>
    <row r="423" spans="2:65" s="9" customFormat="1" ht="29.85" customHeight="1" x14ac:dyDescent="0.35">
      <c r="B423" s="153"/>
      <c r="C423" s="154"/>
      <c r="D423" s="163" t="s">
        <v>184</v>
      </c>
      <c r="E423" s="163"/>
      <c r="F423" s="163"/>
      <c r="G423" s="163"/>
      <c r="H423" s="163"/>
      <c r="I423" s="163"/>
      <c r="J423" s="163"/>
      <c r="K423" s="163"/>
      <c r="L423" s="163"/>
      <c r="M423" s="163"/>
      <c r="N423" s="263">
        <f>BK423</f>
        <v>0</v>
      </c>
      <c r="O423" s="264"/>
      <c r="P423" s="264"/>
      <c r="Q423" s="264"/>
      <c r="R423" s="156"/>
      <c r="T423" s="157"/>
      <c r="U423" s="154"/>
      <c r="V423" s="154"/>
      <c r="W423" s="158">
        <f>SUM(W424:W442)</f>
        <v>0</v>
      </c>
      <c r="X423" s="154"/>
      <c r="Y423" s="158">
        <f>SUM(Y424:Y442)</f>
        <v>9.12141512</v>
      </c>
      <c r="Z423" s="154"/>
      <c r="AA423" s="159">
        <f>SUM(AA424:AA442)</f>
        <v>0</v>
      </c>
      <c r="AR423" s="160" t="s">
        <v>112</v>
      </c>
      <c r="AT423" s="161" t="s">
        <v>84</v>
      </c>
      <c r="AU423" s="161" t="s">
        <v>23</v>
      </c>
      <c r="AY423" s="160" t="s">
        <v>149</v>
      </c>
      <c r="BK423" s="162">
        <f>SUM(BK424:BK442)</f>
        <v>0</v>
      </c>
    </row>
    <row r="424" spans="2:65" s="1" customFormat="1" ht="31.5" customHeight="1" x14ac:dyDescent="0.3">
      <c r="B424" s="33"/>
      <c r="C424" s="164" t="s">
        <v>931</v>
      </c>
      <c r="D424" s="164" t="s">
        <v>150</v>
      </c>
      <c r="E424" s="165" t="s">
        <v>1460</v>
      </c>
      <c r="F424" s="253" t="s">
        <v>1461</v>
      </c>
      <c r="G424" s="254"/>
      <c r="H424" s="254"/>
      <c r="I424" s="254"/>
      <c r="J424" s="166" t="s">
        <v>274</v>
      </c>
      <c r="K424" s="167">
        <v>161</v>
      </c>
      <c r="L424" s="255">
        <v>0</v>
      </c>
      <c r="M424" s="254"/>
      <c r="N424" s="256">
        <f>ROUND(L424*K424,2)</f>
        <v>0</v>
      </c>
      <c r="O424" s="254"/>
      <c r="P424" s="254"/>
      <c r="Q424" s="254"/>
      <c r="R424" s="35"/>
      <c r="T424" s="168" t="s">
        <v>21</v>
      </c>
      <c r="U424" s="42" t="s">
        <v>50</v>
      </c>
      <c r="V424" s="34"/>
      <c r="W424" s="169">
        <f>V424*K424</f>
        <v>0</v>
      </c>
      <c r="X424" s="169">
        <v>0</v>
      </c>
      <c r="Y424" s="169">
        <f>X424*K424</f>
        <v>0</v>
      </c>
      <c r="Z424" s="169">
        <v>0</v>
      </c>
      <c r="AA424" s="170">
        <f>Z424*K424</f>
        <v>0</v>
      </c>
      <c r="AR424" s="16" t="s">
        <v>294</v>
      </c>
      <c r="AT424" s="16" t="s">
        <v>150</v>
      </c>
      <c r="AU424" s="16" t="s">
        <v>112</v>
      </c>
      <c r="AY424" s="16" t="s">
        <v>149</v>
      </c>
      <c r="BE424" s="108">
        <f>IF(U424="základní",N424,0)</f>
        <v>0</v>
      </c>
      <c r="BF424" s="108">
        <f>IF(U424="snížená",N424,0)</f>
        <v>0</v>
      </c>
      <c r="BG424" s="108">
        <f>IF(U424="zákl. přenesená",N424,0)</f>
        <v>0</v>
      </c>
      <c r="BH424" s="108">
        <f>IF(U424="sníž. přenesená",N424,0)</f>
        <v>0</v>
      </c>
      <c r="BI424" s="108">
        <f>IF(U424="nulová",N424,0)</f>
        <v>0</v>
      </c>
      <c r="BJ424" s="16" t="s">
        <v>23</v>
      </c>
      <c r="BK424" s="108">
        <f>ROUND(L424*K424,2)</f>
        <v>0</v>
      </c>
      <c r="BL424" s="16" t="s">
        <v>294</v>
      </c>
      <c r="BM424" s="16" t="s">
        <v>2171</v>
      </c>
    </row>
    <row r="425" spans="2:65" s="11" customFormat="1" ht="22.5" customHeight="1" x14ac:dyDescent="0.3">
      <c r="B425" s="179"/>
      <c r="C425" s="180"/>
      <c r="D425" s="180"/>
      <c r="E425" s="181" t="s">
        <v>21</v>
      </c>
      <c r="F425" s="292" t="s">
        <v>1237</v>
      </c>
      <c r="G425" s="282"/>
      <c r="H425" s="282"/>
      <c r="I425" s="282"/>
      <c r="J425" s="180"/>
      <c r="K425" s="182">
        <v>161</v>
      </c>
      <c r="L425" s="180"/>
      <c r="M425" s="180"/>
      <c r="N425" s="180"/>
      <c r="O425" s="180"/>
      <c r="P425" s="180"/>
      <c r="Q425" s="180"/>
      <c r="R425" s="183"/>
      <c r="T425" s="184"/>
      <c r="U425" s="180"/>
      <c r="V425" s="180"/>
      <c r="W425" s="180"/>
      <c r="X425" s="180"/>
      <c r="Y425" s="180"/>
      <c r="Z425" s="180"/>
      <c r="AA425" s="185"/>
      <c r="AT425" s="186" t="s">
        <v>204</v>
      </c>
      <c r="AU425" s="186" t="s">
        <v>112</v>
      </c>
      <c r="AV425" s="11" t="s">
        <v>112</v>
      </c>
      <c r="AW425" s="11" t="s">
        <v>42</v>
      </c>
      <c r="AX425" s="11" t="s">
        <v>23</v>
      </c>
      <c r="AY425" s="186" t="s">
        <v>149</v>
      </c>
    </row>
    <row r="426" spans="2:65" s="1" customFormat="1" ht="22.5" customHeight="1" x14ac:dyDescent="0.3">
      <c r="B426" s="33"/>
      <c r="C426" s="195" t="s">
        <v>936</v>
      </c>
      <c r="D426" s="195" t="s">
        <v>356</v>
      </c>
      <c r="E426" s="196" t="s">
        <v>1464</v>
      </c>
      <c r="F426" s="288" t="s">
        <v>1465</v>
      </c>
      <c r="G426" s="289"/>
      <c r="H426" s="289"/>
      <c r="I426" s="289"/>
      <c r="J426" s="197" t="s">
        <v>306</v>
      </c>
      <c r="K426" s="198">
        <v>1610</v>
      </c>
      <c r="L426" s="290">
        <v>0</v>
      </c>
      <c r="M426" s="289"/>
      <c r="N426" s="291">
        <f>ROUND(L426*K426,2)</f>
        <v>0</v>
      </c>
      <c r="O426" s="254"/>
      <c r="P426" s="254"/>
      <c r="Q426" s="254"/>
      <c r="R426" s="35"/>
      <c r="T426" s="168" t="s">
        <v>21</v>
      </c>
      <c r="U426" s="42" t="s">
        <v>50</v>
      </c>
      <c r="V426" s="34"/>
      <c r="W426" s="169">
        <f>V426*K426</f>
        <v>0</v>
      </c>
      <c r="X426" s="169">
        <v>4.3E-3</v>
      </c>
      <c r="Y426" s="169">
        <f>X426*K426</f>
        <v>6.923</v>
      </c>
      <c r="Z426" s="169">
        <v>0</v>
      </c>
      <c r="AA426" s="170">
        <f>Z426*K426</f>
        <v>0</v>
      </c>
      <c r="AR426" s="16" t="s">
        <v>384</v>
      </c>
      <c r="AT426" s="16" t="s">
        <v>356</v>
      </c>
      <c r="AU426" s="16" t="s">
        <v>112</v>
      </c>
      <c r="AY426" s="16" t="s">
        <v>149</v>
      </c>
      <c r="BE426" s="108">
        <f>IF(U426="základní",N426,0)</f>
        <v>0</v>
      </c>
      <c r="BF426" s="108">
        <f>IF(U426="snížená",N426,0)</f>
        <v>0</v>
      </c>
      <c r="BG426" s="108">
        <f>IF(U426="zákl. přenesená",N426,0)</f>
        <v>0</v>
      </c>
      <c r="BH426" s="108">
        <f>IF(U426="sníž. přenesená",N426,0)</f>
        <v>0</v>
      </c>
      <c r="BI426" s="108">
        <f>IF(U426="nulová",N426,0)</f>
        <v>0</v>
      </c>
      <c r="BJ426" s="16" t="s">
        <v>23</v>
      </c>
      <c r="BK426" s="108">
        <f>ROUND(L426*K426,2)</f>
        <v>0</v>
      </c>
      <c r="BL426" s="16" t="s">
        <v>294</v>
      </c>
      <c r="BM426" s="16" t="s">
        <v>2172</v>
      </c>
    </row>
    <row r="427" spans="2:65" s="1" customFormat="1" ht="22.5" customHeight="1" x14ac:dyDescent="0.3">
      <c r="B427" s="33"/>
      <c r="C427" s="34"/>
      <c r="D427" s="34"/>
      <c r="E427" s="34"/>
      <c r="F427" s="293" t="s">
        <v>1467</v>
      </c>
      <c r="G427" s="210"/>
      <c r="H427" s="210"/>
      <c r="I427" s="210"/>
      <c r="J427" s="34"/>
      <c r="K427" s="34"/>
      <c r="L427" s="34"/>
      <c r="M427" s="34"/>
      <c r="N427" s="34"/>
      <c r="O427" s="34"/>
      <c r="P427" s="34"/>
      <c r="Q427" s="34"/>
      <c r="R427" s="35"/>
      <c r="T427" s="76"/>
      <c r="U427" s="34"/>
      <c r="V427" s="34"/>
      <c r="W427" s="34"/>
      <c r="X427" s="34"/>
      <c r="Y427" s="34"/>
      <c r="Z427" s="34"/>
      <c r="AA427" s="77"/>
      <c r="AT427" s="16" t="s">
        <v>361</v>
      </c>
      <c r="AU427" s="16" t="s">
        <v>112</v>
      </c>
    </row>
    <row r="428" spans="2:65" s="11" customFormat="1" ht="22.5" customHeight="1" x14ac:dyDescent="0.3">
      <c r="B428" s="179"/>
      <c r="C428" s="180"/>
      <c r="D428" s="180"/>
      <c r="E428" s="181" t="s">
        <v>21</v>
      </c>
      <c r="F428" s="281" t="s">
        <v>2173</v>
      </c>
      <c r="G428" s="282"/>
      <c r="H428" s="282"/>
      <c r="I428" s="282"/>
      <c r="J428" s="180"/>
      <c r="K428" s="182">
        <v>1610</v>
      </c>
      <c r="L428" s="180"/>
      <c r="M428" s="180"/>
      <c r="N428" s="180"/>
      <c r="O428" s="180"/>
      <c r="P428" s="180"/>
      <c r="Q428" s="180"/>
      <c r="R428" s="183"/>
      <c r="T428" s="184"/>
      <c r="U428" s="180"/>
      <c r="V428" s="180"/>
      <c r="W428" s="180"/>
      <c r="X428" s="180"/>
      <c r="Y428" s="180"/>
      <c r="Z428" s="180"/>
      <c r="AA428" s="185"/>
      <c r="AT428" s="186" t="s">
        <v>204</v>
      </c>
      <c r="AU428" s="186" t="s">
        <v>112</v>
      </c>
      <c r="AV428" s="11" t="s">
        <v>112</v>
      </c>
      <c r="AW428" s="11" t="s">
        <v>42</v>
      </c>
      <c r="AX428" s="11" t="s">
        <v>23</v>
      </c>
      <c r="AY428" s="186" t="s">
        <v>149</v>
      </c>
    </row>
    <row r="429" spans="2:65" s="1" customFormat="1" ht="31.5" customHeight="1" x14ac:dyDescent="0.3">
      <c r="B429" s="33"/>
      <c r="C429" s="164" t="s">
        <v>941</v>
      </c>
      <c r="D429" s="164" t="s">
        <v>150</v>
      </c>
      <c r="E429" s="165" t="s">
        <v>1470</v>
      </c>
      <c r="F429" s="253" t="s">
        <v>1471</v>
      </c>
      <c r="G429" s="254"/>
      <c r="H429" s="254"/>
      <c r="I429" s="254"/>
      <c r="J429" s="166" t="s">
        <v>254</v>
      </c>
      <c r="K429" s="167">
        <v>17.515999999999998</v>
      </c>
      <c r="L429" s="255">
        <v>0</v>
      </c>
      <c r="M429" s="254"/>
      <c r="N429" s="256">
        <f>ROUND(L429*K429,2)</f>
        <v>0</v>
      </c>
      <c r="O429" s="254"/>
      <c r="P429" s="254"/>
      <c r="Q429" s="254"/>
      <c r="R429" s="35"/>
      <c r="T429" s="168" t="s">
        <v>21</v>
      </c>
      <c r="U429" s="42" t="s">
        <v>50</v>
      </c>
      <c r="V429" s="34"/>
      <c r="W429" s="169">
        <f>V429*K429</f>
        <v>0</v>
      </c>
      <c r="X429" s="169">
        <v>1.1900000000000001E-3</v>
      </c>
      <c r="Y429" s="169">
        <f>X429*K429</f>
        <v>2.0844039999999998E-2</v>
      </c>
      <c r="Z429" s="169">
        <v>0</v>
      </c>
      <c r="AA429" s="170">
        <f>Z429*K429</f>
        <v>0</v>
      </c>
      <c r="AR429" s="16" t="s">
        <v>294</v>
      </c>
      <c r="AT429" s="16" t="s">
        <v>150</v>
      </c>
      <c r="AU429" s="16" t="s">
        <v>112</v>
      </c>
      <c r="AY429" s="16" t="s">
        <v>149</v>
      </c>
      <c r="BE429" s="108">
        <f>IF(U429="základní",N429,0)</f>
        <v>0</v>
      </c>
      <c r="BF429" s="108">
        <f>IF(U429="snížená",N429,0)</f>
        <v>0</v>
      </c>
      <c r="BG429" s="108">
        <f>IF(U429="zákl. přenesená",N429,0)</f>
        <v>0</v>
      </c>
      <c r="BH429" s="108">
        <f>IF(U429="sníž. přenesená",N429,0)</f>
        <v>0</v>
      </c>
      <c r="BI429" s="108">
        <f>IF(U429="nulová",N429,0)</f>
        <v>0</v>
      </c>
      <c r="BJ429" s="16" t="s">
        <v>23</v>
      </c>
      <c r="BK429" s="108">
        <f>ROUND(L429*K429,2)</f>
        <v>0</v>
      </c>
      <c r="BL429" s="16" t="s">
        <v>294</v>
      </c>
      <c r="BM429" s="16" t="s">
        <v>2174</v>
      </c>
    </row>
    <row r="430" spans="2:65" s="11" customFormat="1" ht="22.5" customHeight="1" x14ac:dyDescent="0.3">
      <c r="B430" s="179"/>
      <c r="C430" s="180"/>
      <c r="D430" s="180"/>
      <c r="E430" s="181" t="s">
        <v>21</v>
      </c>
      <c r="F430" s="292" t="s">
        <v>2175</v>
      </c>
      <c r="G430" s="282"/>
      <c r="H430" s="282"/>
      <c r="I430" s="282"/>
      <c r="J430" s="180"/>
      <c r="K430" s="182">
        <v>17.515999999999998</v>
      </c>
      <c r="L430" s="180"/>
      <c r="M430" s="180"/>
      <c r="N430" s="180"/>
      <c r="O430" s="180"/>
      <c r="P430" s="180"/>
      <c r="Q430" s="180"/>
      <c r="R430" s="183"/>
      <c r="T430" s="184"/>
      <c r="U430" s="180"/>
      <c r="V430" s="180"/>
      <c r="W430" s="180"/>
      <c r="X430" s="180"/>
      <c r="Y430" s="180"/>
      <c r="Z430" s="180"/>
      <c r="AA430" s="185"/>
      <c r="AT430" s="186" t="s">
        <v>204</v>
      </c>
      <c r="AU430" s="186" t="s">
        <v>112</v>
      </c>
      <c r="AV430" s="11" t="s">
        <v>112</v>
      </c>
      <c r="AW430" s="11" t="s">
        <v>42</v>
      </c>
      <c r="AX430" s="11" t="s">
        <v>23</v>
      </c>
      <c r="AY430" s="186" t="s">
        <v>149</v>
      </c>
    </row>
    <row r="431" spans="2:65" s="1" customFormat="1" ht="22.5" customHeight="1" x14ac:dyDescent="0.3">
      <c r="B431" s="33"/>
      <c r="C431" s="195" t="s">
        <v>945</v>
      </c>
      <c r="D431" s="195" t="s">
        <v>356</v>
      </c>
      <c r="E431" s="196" t="s">
        <v>1474</v>
      </c>
      <c r="F431" s="288" t="s">
        <v>2176</v>
      </c>
      <c r="G431" s="289"/>
      <c r="H431" s="289"/>
      <c r="I431" s="289"/>
      <c r="J431" s="197" t="s">
        <v>306</v>
      </c>
      <c r="K431" s="198">
        <v>17.515999999999998</v>
      </c>
      <c r="L431" s="290">
        <v>0</v>
      </c>
      <c r="M431" s="289"/>
      <c r="N431" s="291">
        <f>ROUND(L431*K431,2)</f>
        <v>0</v>
      </c>
      <c r="O431" s="254"/>
      <c r="P431" s="254"/>
      <c r="Q431" s="254"/>
      <c r="R431" s="35"/>
      <c r="T431" s="168" t="s">
        <v>21</v>
      </c>
      <c r="U431" s="42" t="s">
        <v>50</v>
      </c>
      <c r="V431" s="34"/>
      <c r="W431" s="169">
        <f>V431*K431</f>
        <v>0</v>
      </c>
      <c r="X431" s="169">
        <v>2E-3</v>
      </c>
      <c r="Y431" s="169">
        <f>X431*K431</f>
        <v>3.5032000000000001E-2</v>
      </c>
      <c r="Z431" s="169">
        <v>0</v>
      </c>
      <c r="AA431" s="170">
        <f>Z431*K431</f>
        <v>0</v>
      </c>
      <c r="AR431" s="16" t="s">
        <v>384</v>
      </c>
      <c r="AT431" s="16" t="s">
        <v>356</v>
      </c>
      <c r="AU431" s="16" t="s">
        <v>112</v>
      </c>
      <c r="AY431" s="16" t="s">
        <v>149</v>
      </c>
      <c r="BE431" s="108">
        <f>IF(U431="základní",N431,0)</f>
        <v>0</v>
      </c>
      <c r="BF431" s="108">
        <f>IF(U431="snížená",N431,0)</f>
        <v>0</v>
      </c>
      <c r="BG431" s="108">
        <f>IF(U431="zákl. přenesená",N431,0)</f>
        <v>0</v>
      </c>
      <c r="BH431" s="108">
        <f>IF(U431="sníž. přenesená",N431,0)</f>
        <v>0</v>
      </c>
      <c r="BI431" s="108">
        <f>IF(U431="nulová",N431,0)</f>
        <v>0</v>
      </c>
      <c r="BJ431" s="16" t="s">
        <v>23</v>
      </c>
      <c r="BK431" s="108">
        <f>ROUND(L431*K431,2)</f>
        <v>0</v>
      </c>
      <c r="BL431" s="16" t="s">
        <v>294</v>
      </c>
      <c r="BM431" s="16" t="s">
        <v>2177</v>
      </c>
    </row>
    <row r="432" spans="2:65" s="1" customFormat="1" ht="22.5" customHeight="1" x14ac:dyDescent="0.3">
      <c r="B432" s="33"/>
      <c r="C432" s="34"/>
      <c r="D432" s="34"/>
      <c r="E432" s="34"/>
      <c r="F432" s="293" t="s">
        <v>1477</v>
      </c>
      <c r="G432" s="210"/>
      <c r="H432" s="210"/>
      <c r="I432" s="210"/>
      <c r="J432" s="34"/>
      <c r="K432" s="34"/>
      <c r="L432" s="34"/>
      <c r="M432" s="34"/>
      <c r="N432" s="34"/>
      <c r="O432" s="34"/>
      <c r="P432" s="34"/>
      <c r="Q432" s="34"/>
      <c r="R432" s="35"/>
      <c r="T432" s="76"/>
      <c r="U432" s="34"/>
      <c r="V432" s="34"/>
      <c r="W432" s="34"/>
      <c r="X432" s="34"/>
      <c r="Y432" s="34"/>
      <c r="Z432" s="34"/>
      <c r="AA432" s="77"/>
      <c r="AT432" s="16" t="s">
        <v>361</v>
      </c>
      <c r="AU432" s="16" t="s">
        <v>112</v>
      </c>
    </row>
    <row r="433" spans="2:65" s="1" customFormat="1" ht="22.5" customHeight="1" x14ac:dyDescent="0.3">
      <c r="B433" s="33"/>
      <c r="C433" s="195" t="s">
        <v>950</v>
      </c>
      <c r="D433" s="195" t="s">
        <v>356</v>
      </c>
      <c r="E433" s="196" t="s">
        <v>1479</v>
      </c>
      <c r="F433" s="288" t="s">
        <v>1480</v>
      </c>
      <c r="G433" s="289"/>
      <c r="H433" s="289"/>
      <c r="I433" s="289"/>
      <c r="J433" s="197" t="s">
        <v>306</v>
      </c>
      <c r="K433" s="198">
        <v>54</v>
      </c>
      <c r="L433" s="290">
        <v>0</v>
      </c>
      <c r="M433" s="289"/>
      <c r="N433" s="291">
        <f>ROUND(L433*K433,2)</f>
        <v>0</v>
      </c>
      <c r="O433" s="254"/>
      <c r="P433" s="254"/>
      <c r="Q433" s="254"/>
      <c r="R433" s="35"/>
      <c r="T433" s="168" t="s">
        <v>21</v>
      </c>
      <c r="U433" s="42" t="s">
        <v>50</v>
      </c>
      <c r="V433" s="34"/>
      <c r="W433" s="169">
        <f>V433*K433</f>
        <v>0</v>
      </c>
      <c r="X433" s="169">
        <v>4.7999999999999996E-3</v>
      </c>
      <c r="Y433" s="169">
        <f>X433*K433</f>
        <v>0.25919999999999999</v>
      </c>
      <c r="Z433" s="169">
        <v>0</v>
      </c>
      <c r="AA433" s="170">
        <f>Z433*K433</f>
        <v>0</v>
      </c>
      <c r="AR433" s="16" t="s">
        <v>384</v>
      </c>
      <c r="AT433" s="16" t="s">
        <v>356</v>
      </c>
      <c r="AU433" s="16" t="s">
        <v>112</v>
      </c>
      <c r="AY433" s="16" t="s">
        <v>149</v>
      </c>
      <c r="BE433" s="108">
        <f>IF(U433="základní",N433,0)</f>
        <v>0</v>
      </c>
      <c r="BF433" s="108">
        <f>IF(U433="snížená",N433,0)</f>
        <v>0</v>
      </c>
      <c r="BG433" s="108">
        <f>IF(U433="zákl. přenesená",N433,0)</f>
        <v>0</v>
      </c>
      <c r="BH433" s="108">
        <f>IF(U433="sníž. přenesená",N433,0)</f>
        <v>0</v>
      </c>
      <c r="BI433" s="108">
        <f>IF(U433="nulová",N433,0)</f>
        <v>0</v>
      </c>
      <c r="BJ433" s="16" t="s">
        <v>23</v>
      </c>
      <c r="BK433" s="108">
        <f>ROUND(L433*K433,2)</f>
        <v>0</v>
      </c>
      <c r="BL433" s="16" t="s">
        <v>294</v>
      </c>
      <c r="BM433" s="16" t="s">
        <v>2178</v>
      </c>
    </row>
    <row r="434" spans="2:65" s="1" customFormat="1" ht="22.5" customHeight="1" x14ac:dyDescent="0.3">
      <c r="B434" s="33"/>
      <c r="C434" s="34"/>
      <c r="D434" s="34"/>
      <c r="E434" s="34"/>
      <c r="F434" s="293" t="s">
        <v>1482</v>
      </c>
      <c r="G434" s="210"/>
      <c r="H434" s="210"/>
      <c r="I434" s="210"/>
      <c r="J434" s="34"/>
      <c r="K434" s="34"/>
      <c r="L434" s="34"/>
      <c r="M434" s="34"/>
      <c r="N434" s="34"/>
      <c r="O434" s="34"/>
      <c r="P434" s="34"/>
      <c r="Q434" s="34"/>
      <c r="R434" s="35"/>
      <c r="T434" s="76"/>
      <c r="U434" s="34"/>
      <c r="V434" s="34"/>
      <c r="W434" s="34"/>
      <c r="X434" s="34"/>
      <c r="Y434" s="34"/>
      <c r="Z434" s="34"/>
      <c r="AA434" s="77"/>
      <c r="AT434" s="16" t="s">
        <v>361</v>
      </c>
      <c r="AU434" s="16" t="s">
        <v>112</v>
      </c>
    </row>
    <row r="435" spans="2:65" s="11" customFormat="1" ht="22.5" customHeight="1" x14ac:dyDescent="0.3">
      <c r="B435" s="179"/>
      <c r="C435" s="180"/>
      <c r="D435" s="180"/>
      <c r="E435" s="181" t="s">
        <v>21</v>
      </c>
      <c r="F435" s="281" t="s">
        <v>506</v>
      </c>
      <c r="G435" s="282"/>
      <c r="H435" s="282"/>
      <c r="I435" s="282"/>
      <c r="J435" s="180"/>
      <c r="K435" s="182">
        <v>54</v>
      </c>
      <c r="L435" s="180"/>
      <c r="M435" s="180"/>
      <c r="N435" s="180"/>
      <c r="O435" s="180"/>
      <c r="P435" s="180"/>
      <c r="Q435" s="180"/>
      <c r="R435" s="183"/>
      <c r="T435" s="184"/>
      <c r="U435" s="180"/>
      <c r="V435" s="180"/>
      <c r="W435" s="180"/>
      <c r="X435" s="180"/>
      <c r="Y435" s="180"/>
      <c r="Z435" s="180"/>
      <c r="AA435" s="185"/>
      <c r="AT435" s="186" t="s">
        <v>204</v>
      </c>
      <c r="AU435" s="186" t="s">
        <v>112</v>
      </c>
      <c r="AV435" s="11" t="s">
        <v>112</v>
      </c>
      <c r="AW435" s="11" t="s">
        <v>42</v>
      </c>
      <c r="AX435" s="11" t="s">
        <v>23</v>
      </c>
      <c r="AY435" s="186" t="s">
        <v>149</v>
      </c>
    </row>
    <row r="436" spans="2:65" s="1" customFormat="1" ht="31.5" customHeight="1" x14ac:dyDescent="0.3">
      <c r="B436" s="33"/>
      <c r="C436" s="164" t="s">
        <v>955</v>
      </c>
      <c r="D436" s="164" t="s">
        <v>150</v>
      </c>
      <c r="E436" s="165" t="s">
        <v>1507</v>
      </c>
      <c r="F436" s="253" t="s">
        <v>1508</v>
      </c>
      <c r="G436" s="254"/>
      <c r="H436" s="254"/>
      <c r="I436" s="254"/>
      <c r="J436" s="166" t="s">
        <v>254</v>
      </c>
      <c r="K436" s="167">
        <v>34.988</v>
      </c>
      <c r="L436" s="255">
        <v>0</v>
      </c>
      <c r="M436" s="254"/>
      <c r="N436" s="256">
        <f>ROUND(L436*K436,2)</f>
        <v>0</v>
      </c>
      <c r="O436" s="254"/>
      <c r="P436" s="254"/>
      <c r="Q436" s="254"/>
      <c r="R436" s="35"/>
      <c r="T436" s="168" t="s">
        <v>21</v>
      </c>
      <c r="U436" s="42" t="s">
        <v>50</v>
      </c>
      <c r="V436" s="34"/>
      <c r="W436" s="169">
        <f>V436*K436</f>
        <v>0</v>
      </c>
      <c r="X436" s="169">
        <v>9.1E-4</v>
      </c>
      <c r="Y436" s="169">
        <f>X436*K436</f>
        <v>3.1839079999999999E-2</v>
      </c>
      <c r="Z436" s="169">
        <v>0</v>
      </c>
      <c r="AA436" s="170">
        <f>Z436*K436</f>
        <v>0</v>
      </c>
      <c r="AR436" s="16" t="s">
        <v>294</v>
      </c>
      <c r="AT436" s="16" t="s">
        <v>150</v>
      </c>
      <c r="AU436" s="16" t="s">
        <v>112</v>
      </c>
      <c r="AY436" s="16" t="s">
        <v>149</v>
      </c>
      <c r="BE436" s="108">
        <f>IF(U436="základní",N436,0)</f>
        <v>0</v>
      </c>
      <c r="BF436" s="108">
        <f>IF(U436="snížená",N436,0)</f>
        <v>0</v>
      </c>
      <c r="BG436" s="108">
        <f>IF(U436="zákl. přenesená",N436,0)</f>
        <v>0</v>
      </c>
      <c r="BH436" s="108">
        <f>IF(U436="sníž. přenesená",N436,0)</f>
        <v>0</v>
      </c>
      <c r="BI436" s="108">
        <f>IF(U436="nulová",N436,0)</f>
        <v>0</v>
      </c>
      <c r="BJ436" s="16" t="s">
        <v>23</v>
      </c>
      <c r="BK436" s="108">
        <f>ROUND(L436*K436,2)</f>
        <v>0</v>
      </c>
      <c r="BL436" s="16" t="s">
        <v>294</v>
      </c>
      <c r="BM436" s="16" t="s">
        <v>2179</v>
      </c>
    </row>
    <row r="437" spans="2:65" s="11" customFormat="1" ht="22.5" customHeight="1" x14ac:dyDescent="0.3">
      <c r="B437" s="179"/>
      <c r="C437" s="180"/>
      <c r="D437" s="180"/>
      <c r="E437" s="181" t="s">
        <v>21</v>
      </c>
      <c r="F437" s="292" t="s">
        <v>2164</v>
      </c>
      <c r="G437" s="282"/>
      <c r="H437" s="282"/>
      <c r="I437" s="282"/>
      <c r="J437" s="180"/>
      <c r="K437" s="182">
        <v>34.988</v>
      </c>
      <c r="L437" s="180"/>
      <c r="M437" s="180"/>
      <c r="N437" s="180"/>
      <c r="O437" s="180"/>
      <c r="P437" s="180"/>
      <c r="Q437" s="180"/>
      <c r="R437" s="183"/>
      <c r="T437" s="184"/>
      <c r="U437" s="180"/>
      <c r="V437" s="180"/>
      <c r="W437" s="180"/>
      <c r="X437" s="180"/>
      <c r="Y437" s="180"/>
      <c r="Z437" s="180"/>
      <c r="AA437" s="185"/>
      <c r="AT437" s="186" t="s">
        <v>204</v>
      </c>
      <c r="AU437" s="186" t="s">
        <v>112</v>
      </c>
      <c r="AV437" s="11" t="s">
        <v>112</v>
      </c>
      <c r="AW437" s="11" t="s">
        <v>42</v>
      </c>
      <c r="AX437" s="11" t="s">
        <v>23</v>
      </c>
      <c r="AY437" s="186" t="s">
        <v>149</v>
      </c>
    </row>
    <row r="438" spans="2:65" s="1" customFormat="1" ht="31.5" customHeight="1" x14ac:dyDescent="0.3">
      <c r="B438" s="33"/>
      <c r="C438" s="164" t="s">
        <v>960</v>
      </c>
      <c r="D438" s="164" t="s">
        <v>150</v>
      </c>
      <c r="E438" s="165" t="s">
        <v>1512</v>
      </c>
      <c r="F438" s="253" t="s">
        <v>1513</v>
      </c>
      <c r="G438" s="254"/>
      <c r="H438" s="254"/>
      <c r="I438" s="254"/>
      <c r="J438" s="166" t="s">
        <v>274</v>
      </c>
      <c r="K438" s="167">
        <v>161</v>
      </c>
      <c r="L438" s="255">
        <v>0</v>
      </c>
      <c r="M438" s="254"/>
      <c r="N438" s="256">
        <f>ROUND(L438*K438,2)</f>
        <v>0</v>
      </c>
      <c r="O438" s="254"/>
      <c r="P438" s="254"/>
      <c r="Q438" s="254"/>
      <c r="R438" s="35"/>
      <c r="T438" s="168" t="s">
        <v>21</v>
      </c>
      <c r="U438" s="42" t="s">
        <v>50</v>
      </c>
      <c r="V438" s="34"/>
      <c r="W438" s="169">
        <f>V438*K438</f>
        <v>0</v>
      </c>
      <c r="X438" s="169">
        <v>0</v>
      </c>
      <c r="Y438" s="169">
        <f>X438*K438</f>
        <v>0</v>
      </c>
      <c r="Z438" s="169">
        <v>0</v>
      </c>
      <c r="AA438" s="170">
        <f>Z438*K438</f>
        <v>0</v>
      </c>
      <c r="AR438" s="16" t="s">
        <v>294</v>
      </c>
      <c r="AT438" s="16" t="s">
        <v>150</v>
      </c>
      <c r="AU438" s="16" t="s">
        <v>112</v>
      </c>
      <c r="AY438" s="16" t="s">
        <v>149</v>
      </c>
      <c r="BE438" s="108">
        <f>IF(U438="základní",N438,0)</f>
        <v>0</v>
      </c>
      <c r="BF438" s="108">
        <f>IF(U438="snížená",N438,0)</f>
        <v>0</v>
      </c>
      <c r="BG438" s="108">
        <f>IF(U438="zákl. přenesená",N438,0)</f>
        <v>0</v>
      </c>
      <c r="BH438" s="108">
        <f>IF(U438="sníž. přenesená",N438,0)</f>
        <v>0</v>
      </c>
      <c r="BI438" s="108">
        <f>IF(U438="nulová",N438,0)</f>
        <v>0</v>
      </c>
      <c r="BJ438" s="16" t="s">
        <v>23</v>
      </c>
      <c r="BK438" s="108">
        <f>ROUND(L438*K438,2)</f>
        <v>0</v>
      </c>
      <c r="BL438" s="16" t="s">
        <v>294</v>
      </c>
      <c r="BM438" s="16" t="s">
        <v>2180</v>
      </c>
    </row>
    <row r="439" spans="2:65" s="11" customFormat="1" ht="22.5" customHeight="1" x14ac:dyDescent="0.3">
      <c r="B439" s="179"/>
      <c r="C439" s="180"/>
      <c r="D439" s="180"/>
      <c r="E439" s="181" t="s">
        <v>21</v>
      </c>
      <c r="F439" s="292" t="s">
        <v>1237</v>
      </c>
      <c r="G439" s="282"/>
      <c r="H439" s="282"/>
      <c r="I439" s="282"/>
      <c r="J439" s="180"/>
      <c r="K439" s="182">
        <v>161</v>
      </c>
      <c r="L439" s="180"/>
      <c r="M439" s="180"/>
      <c r="N439" s="180"/>
      <c r="O439" s="180"/>
      <c r="P439" s="180"/>
      <c r="Q439" s="180"/>
      <c r="R439" s="183"/>
      <c r="T439" s="184"/>
      <c r="U439" s="180"/>
      <c r="V439" s="180"/>
      <c r="W439" s="180"/>
      <c r="X439" s="180"/>
      <c r="Y439" s="180"/>
      <c r="Z439" s="180"/>
      <c r="AA439" s="185"/>
      <c r="AT439" s="186" t="s">
        <v>204</v>
      </c>
      <c r="AU439" s="186" t="s">
        <v>112</v>
      </c>
      <c r="AV439" s="11" t="s">
        <v>112</v>
      </c>
      <c r="AW439" s="11" t="s">
        <v>42</v>
      </c>
      <c r="AX439" s="11" t="s">
        <v>23</v>
      </c>
      <c r="AY439" s="186" t="s">
        <v>149</v>
      </c>
    </row>
    <row r="440" spans="2:65" s="1" customFormat="1" ht="22.5" customHeight="1" x14ac:dyDescent="0.3">
      <c r="B440" s="33"/>
      <c r="C440" s="195" t="s">
        <v>967</v>
      </c>
      <c r="D440" s="195" t="s">
        <v>356</v>
      </c>
      <c r="E440" s="196" t="s">
        <v>1516</v>
      </c>
      <c r="F440" s="288" t="s">
        <v>1517</v>
      </c>
      <c r="G440" s="289"/>
      <c r="H440" s="289"/>
      <c r="I440" s="289"/>
      <c r="J440" s="197" t="s">
        <v>306</v>
      </c>
      <c r="K440" s="198">
        <v>185.15</v>
      </c>
      <c r="L440" s="290">
        <v>0</v>
      </c>
      <c r="M440" s="289"/>
      <c r="N440" s="291">
        <f>ROUND(L440*K440,2)</f>
        <v>0</v>
      </c>
      <c r="O440" s="254"/>
      <c r="P440" s="254"/>
      <c r="Q440" s="254"/>
      <c r="R440" s="35"/>
      <c r="T440" s="168" t="s">
        <v>21</v>
      </c>
      <c r="U440" s="42" t="s">
        <v>50</v>
      </c>
      <c r="V440" s="34"/>
      <c r="W440" s="169">
        <f>V440*K440</f>
        <v>0</v>
      </c>
      <c r="X440" s="169">
        <v>0.01</v>
      </c>
      <c r="Y440" s="169">
        <f>X440*K440</f>
        <v>1.8515000000000001</v>
      </c>
      <c r="Z440" s="169">
        <v>0</v>
      </c>
      <c r="AA440" s="170">
        <f>Z440*K440</f>
        <v>0</v>
      </c>
      <c r="AR440" s="16" t="s">
        <v>384</v>
      </c>
      <c r="AT440" s="16" t="s">
        <v>356</v>
      </c>
      <c r="AU440" s="16" t="s">
        <v>112</v>
      </c>
      <c r="AY440" s="16" t="s">
        <v>149</v>
      </c>
      <c r="BE440" s="108">
        <f>IF(U440="základní",N440,0)</f>
        <v>0</v>
      </c>
      <c r="BF440" s="108">
        <f>IF(U440="snížená",N440,0)</f>
        <v>0</v>
      </c>
      <c r="BG440" s="108">
        <f>IF(U440="zákl. přenesená",N440,0)</f>
        <v>0</v>
      </c>
      <c r="BH440" s="108">
        <f>IF(U440="sníž. přenesená",N440,0)</f>
        <v>0</v>
      </c>
      <c r="BI440" s="108">
        <f>IF(U440="nulová",N440,0)</f>
        <v>0</v>
      </c>
      <c r="BJ440" s="16" t="s">
        <v>23</v>
      </c>
      <c r="BK440" s="108">
        <f>ROUND(L440*K440,2)</f>
        <v>0</v>
      </c>
      <c r="BL440" s="16" t="s">
        <v>294</v>
      </c>
      <c r="BM440" s="16" t="s">
        <v>2181</v>
      </c>
    </row>
    <row r="441" spans="2:65" s="1" customFormat="1" ht="22.5" customHeight="1" x14ac:dyDescent="0.3">
      <c r="B441" s="33"/>
      <c r="C441" s="34"/>
      <c r="D441" s="34"/>
      <c r="E441" s="34"/>
      <c r="F441" s="293" t="s">
        <v>1519</v>
      </c>
      <c r="G441" s="210"/>
      <c r="H441" s="210"/>
      <c r="I441" s="210"/>
      <c r="J441" s="34"/>
      <c r="K441" s="34"/>
      <c r="L441" s="34"/>
      <c r="M441" s="34"/>
      <c r="N441" s="34"/>
      <c r="O441" s="34"/>
      <c r="P441" s="34"/>
      <c r="Q441" s="34"/>
      <c r="R441" s="35"/>
      <c r="T441" s="76"/>
      <c r="U441" s="34"/>
      <c r="V441" s="34"/>
      <c r="W441" s="34"/>
      <c r="X441" s="34"/>
      <c r="Y441" s="34"/>
      <c r="Z441" s="34"/>
      <c r="AA441" s="77"/>
      <c r="AT441" s="16" t="s">
        <v>361</v>
      </c>
      <c r="AU441" s="16" t="s">
        <v>112</v>
      </c>
    </row>
    <row r="442" spans="2:65" s="1" customFormat="1" ht="31.5" customHeight="1" x14ac:dyDescent="0.3">
      <c r="B442" s="33"/>
      <c r="C442" s="164" t="s">
        <v>973</v>
      </c>
      <c r="D442" s="164" t="s">
        <v>150</v>
      </c>
      <c r="E442" s="165" t="s">
        <v>2182</v>
      </c>
      <c r="F442" s="253" t="s">
        <v>2183</v>
      </c>
      <c r="G442" s="254"/>
      <c r="H442" s="254"/>
      <c r="I442" s="254"/>
      <c r="J442" s="166" t="s">
        <v>1173</v>
      </c>
      <c r="K442" s="199">
        <v>0</v>
      </c>
      <c r="L442" s="255">
        <v>0</v>
      </c>
      <c r="M442" s="254"/>
      <c r="N442" s="256">
        <f>ROUND(L442*K442,2)</f>
        <v>0</v>
      </c>
      <c r="O442" s="254"/>
      <c r="P442" s="254"/>
      <c r="Q442" s="254"/>
      <c r="R442" s="35"/>
      <c r="T442" s="168" t="s">
        <v>21</v>
      </c>
      <c r="U442" s="42" t="s">
        <v>50</v>
      </c>
      <c r="V442" s="34"/>
      <c r="W442" s="169">
        <f>V442*K442</f>
        <v>0</v>
      </c>
      <c r="X442" s="169">
        <v>0</v>
      </c>
      <c r="Y442" s="169">
        <f>X442*K442</f>
        <v>0</v>
      </c>
      <c r="Z442" s="169">
        <v>0</v>
      </c>
      <c r="AA442" s="170">
        <f>Z442*K442</f>
        <v>0</v>
      </c>
      <c r="AR442" s="16" t="s">
        <v>294</v>
      </c>
      <c r="AT442" s="16" t="s">
        <v>150</v>
      </c>
      <c r="AU442" s="16" t="s">
        <v>112</v>
      </c>
      <c r="AY442" s="16" t="s">
        <v>149</v>
      </c>
      <c r="BE442" s="108">
        <f>IF(U442="základní",N442,0)</f>
        <v>0</v>
      </c>
      <c r="BF442" s="108">
        <f>IF(U442="snížená",N442,0)</f>
        <v>0</v>
      </c>
      <c r="BG442" s="108">
        <f>IF(U442="zákl. přenesená",N442,0)</f>
        <v>0</v>
      </c>
      <c r="BH442" s="108">
        <f>IF(U442="sníž. přenesená",N442,0)</f>
        <v>0</v>
      </c>
      <c r="BI442" s="108">
        <f>IF(U442="nulová",N442,0)</f>
        <v>0</v>
      </c>
      <c r="BJ442" s="16" t="s">
        <v>23</v>
      </c>
      <c r="BK442" s="108">
        <f>ROUND(L442*K442,2)</f>
        <v>0</v>
      </c>
      <c r="BL442" s="16" t="s">
        <v>294</v>
      </c>
      <c r="BM442" s="16" t="s">
        <v>2184</v>
      </c>
    </row>
    <row r="443" spans="2:65" s="9" customFormat="1" ht="29.85" customHeight="1" x14ac:dyDescent="0.35">
      <c r="B443" s="153"/>
      <c r="C443" s="154"/>
      <c r="D443" s="163" t="s">
        <v>185</v>
      </c>
      <c r="E443" s="163"/>
      <c r="F443" s="163"/>
      <c r="G443" s="163"/>
      <c r="H443" s="163"/>
      <c r="I443" s="163"/>
      <c r="J443" s="163"/>
      <c r="K443" s="163"/>
      <c r="L443" s="163"/>
      <c r="M443" s="163"/>
      <c r="N443" s="263">
        <f>BK443</f>
        <v>0</v>
      </c>
      <c r="O443" s="264"/>
      <c r="P443" s="264"/>
      <c r="Q443" s="264"/>
      <c r="R443" s="156"/>
      <c r="T443" s="157"/>
      <c r="U443" s="154"/>
      <c r="V443" s="154"/>
      <c r="W443" s="158">
        <f>SUM(W444:W460)</f>
        <v>0</v>
      </c>
      <c r="X443" s="154"/>
      <c r="Y443" s="158">
        <f>SUM(Y444:Y460)</f>
        <v>0.12288999999999999</v>
      </c>
      <c r="Z443" s="154"/>
      <c r="AA443" s="159">
        <f>SUM(AA444:AA460)</f>
        <v>0</v>
      </c>
      <c r="AR443" s="160" t="s">
        <v>112</v>
      </c>
      <c r="AT443" s="161" t="s">
        <v>84</v>
      </c>
      <c r="AU443" s="161" t="s">
        <v>23</v>
      </c>
      <c r="AY443" s="160" t="s">
        <v>149</v>
      </c>
      <c r="BK443" s="162">
        <f>SUM(BK444:BK460)</f>
        <v>0</v>
      </c>
    </row>
    <row r="444" spans="2:65" s="1" customFormat="1" ht="44.25" customHeight="1" x14ac:dyDescent="0.3">
      <c r="B444" s="33"/>
      <c r="C444" s="164" t="s">
        <v>980</v>
      </c>
      <c r="D444" s="164" t="s">
        <v>150</v>
      </c>
      <c r="E444" s="165" t="s">
        <v>1596</v>
      </c>
      <c r="F444" s="253" t="s">
        <v>1597</v>
      </c>
      <c r="G444" s="254"/>
      <c r="H444" s="254"/>
      <c r="I444" s="254"/>
      <c r="J444" s="166" t="s">
        <v>306</v>
      </c>
      <c r="K444" s="167">
        <v>2</v>
      </c>
      <c r="L444" s="255">
        <v>0</v>
      </c>
      <c r="M444" s="254"/>
      <c r="N444" s="256">
        <f t="shared" ref="N444:N453" si="15">ROUND(L444*K444,2)</f>
        <v>0</v>
      </c>
      <c r="O444" s="254"/>
      <c r="P444" s="254"/>
      <c r="Q444" s="254"/>
      <c r="R444" s="35"/>
      <c r="T444" s="168" t="s">
        <v>21</v>
      </c>
      <c r="U444" s="42" t="s">
        <v>50</v>
      </c>
      <c r="V444" s="34"/>
      <c r="W444" s="169">
        <f t="shared" ref="W444:W453" si="16">V444*K444</f>
        <v>0</v>
      </c>
      <c r="X444" s="169">
        <v>2.4000000000000001E-4</v>
      </c>
      <c r="Y444" s="169">
        <f t="shared" ref="Y444:Y453" si="17">X444*K444</f>
        <v>4.8000000000000001E-4</v>
      </c>
      <c r="Z444" s="169">
        <v>0</v>
      </c>
      <c r="AA444" s="170">
        <f t="shared" ref="AA444:AA453" si="18">Z444*K444</f>
        <v>0</v>
      </c>
      <c r="AR444" s="16" t="s">
        <v>294</v>
      </c>
      <c r="AT444" s="16" t="s">
        <v>150</v>
      </c>
      <c r="AU444" s="16" t="s">
        <v>112</v>
      </c>
      <c r="AY444" s="16" t="s">
        <v>149</v>
      </c>
      <c r="BE444" s="108">
        <f t="shared" ref="BE444:BE453" si="19">IF(U444="základní",N444,0)</f>
        <v>0</v>
      </c>
      <c r="BF444" s="108">
        <f t="shared" ref="BF444:BF453" si="20">IF(U444="snížená",N444,0)</f>
        <v>0</v>
      </c>
      <c r="BG444" s="108">
        <f t="shared" ref="BG444:BG453" si="21">IF(U444="zákl. přenesená",N444,0)</f>
        <v>0</v>
      </c>
      <c r="BH444" s="108">
        <f t="shared" ref="BH444:BH453" si="22">IF(U444="sníž. přenesená",N444,0)</f>
        <v>0</v>
      </c>
      <c r="BI444" s="108">
        <f t="shared" ref="BI444:BI453" si="23">IF(U444="nulová",N444,0)</f>
        <v>0</v>
      </c>
      <c r="BJ444" s="16" t="s">
        <v>23</v>
      </c>
      <c r="BK444" s="108">
        <f t="shared" ref="BK444:BK453" si="24">ROUND(L444*K444,2)</f>
        <v>0</v>
      </c>
      <c r="BL444" s="16" t="s">
        <v>294</v>
      </c>
      <c r="BM444" s="16" t="s">
        <v>2185</v>
      </c>
    </row>
    <row r="445" spans="2:65" s="1" customFormat="1" ht="31.5" customHeight="1" x14ac:dyDescent="0.3">
      <c r="B445" s="33"/>
      <c r="C445" s="195" t="s">
        <v>986</v>
      </c>
      <c r="D445" s="195" t="s">
        <v>356</v>
      </c>
      <c r="E445" s="196" t="s">
        <v>2186</v>
      </c>
      <c r="F445" s="288" t="s">
        <v>2187</v>
      </c>
      <c r="G445" s="289"/>
      <c r="H445" s="289"/>
      <c r="I445" s="289"/>
      <c r="J445" s="197" t="s">
        <v>306</v>
      </c>
      <c r="K445" s="198">
        <v>2</v>
      </c>
      <c r="L445" s="290">
        <v>0</v>
      </c>
      <c r="M445" s="289"/>
      <c r="N445" s="291">
        <f t="shared" si="15"/>
        <v>0</v>
      </c>
      <c r="O445" s="254"/>
      <c r="P445" s="254"/>
      <c r="Q445" s="254"/>
      <c r="R445" s="35"/>
      <c r="T445" s="168" t="s">
        <v>21</v>
      </c>
      <c r="U445" s="42" t="s">
        <v>50</v>
      </c>
      <c r="V445" s="34"/>
      <c r="W445" s="169">
        <f t="shared" si="16"/>
        <v>0</v>
      </c>
      <c r="X445" s="169">
        <v>2.4899999999999999E-2</v>
      </c>
      <c r="Y445" s="169">
        <f t="shared" si="17"/>
        <v>4.9799999999999997E-2</v>
      </c>
      <c r="Z445" s="169">
        <v>0</v>
      </c>
      <c r="AA445" s="170">
        <f t="shared" si="18"/>
        <v>0</v>
      </c>
      <c r="AR445" s="16" t="s">
        <v>384</v>
      </c>
      <c r="AT445" s="16" t="s">
        <v>356</v>
      </c>
      <c r="AU445" s="16" t="s">
        <v>112</v>
      </c>
      <c r="AY445" s="16" t="s">
        <v>149</v>
      </c>
      <c r="BE445" s="108">
        <f t="shared" si="19"/>
        <v>0</v>
      </c>
      <c r="BF445" s="108">
        <f t="shared" si="20"/>
        <v>0</v>
      </c>
      <c r="BG445" s="108">
        <f t="shared" si="21"/>
        <v>0</v>
      </c>
      <c r="BH445" s="108">
        <f t="shared" si="22"/>
        <v>0</v>
      </c>
      <c r="BI445" s="108">
        <f t="shared" si="23"/>
        <v>0</v>
      </c>
      <c r="BJ445" s="16" t="s">
        <v>23</v>
      </c>
      <c r="BK445" s="108">
        <f t="shared" si="24"/>
        <v>0</v>
      </c>
      <c r="BL445" s="16" t="s">
        <v>294</v>
      </c>
      <c r="BM445" s="16" t="s">
        <v>2188</v>
      </c>
    </row>
    <row r="446" spans="2:65" s="1" customFormat="1" ht="44.25" customHeight="1" x14ac:dyDescent="0.3">
      <c r="B446" s="33"/>
      <c r="C446" s="164" t="s">
        <v>993</v>
      </c>
      <c r="D446" s="164" t="s">
        <v>150</v>
      </c>
      <c r="E446" s="165" t="s">
        <v>2189</v>
      </c>
      <c r="F446" s="253" t="s">
        <v>2190</v>
      </c>
      <c r="G446" s="254"/>
      <c r="H446" s="254"/>
      <c r="I446" s="254"/>
      <c r="J446" s="166" t="s">
        <v>306</v>
      </c>
      <c r="K446" s="167">
        <v>1</v>
      </c>
      <c r="L446" s="255">
        <v>0</v>
      </c>
      <c r="M446" s="254"/>
      <c r="N446" s="256">
        <f t="shared" si="15"/>
        <v>0</v>
      </c>
      <c r="O446" s="254"/>
      <c r="P446" s="254"/>
      <c r="Q446" s="254"/>
      <c r="R446" s="35"/>
      <c r="T446" s="168" t="s">
        <v>21</v>
      </c>
      <c r="U446" s="42" t="s">
        <v>50</v>
      </c>
      <c r="V446" s="34"/>
      <c r="W446" s="169">
        <f t="shared" si="16"/>
        <v>0</v>
      </c>
      <c r="X446" s="169">
        <v>0</v>
      </c>
      <c r="Y446" s="169">
        <f t="shared" si="17"/>
        <v>0</v>
      </c>
      <c r="Z446" s="169">
        <v>0</v>
      </c>
      <c r="AA446" s="170">
        <f t="shared" si="18"/>
        <v>0</v>
      </c>
      <c r="AR446" s="16" t="s">
        <v>294</v>
      </c>
      <c r="AT446" s="16" t="s">
        <v>150</v>
      </c>
      <c r="AU446" s="16" t="s">
        <v>112</v>
      </c>
      <c r="AY446" s="16" t="s">
        <v>149</v>
      </c>
      <c r="BE446" s="108">
        <f t="shared" si="19"/>
        <v>0</v>
      </c>
      <c r="BF446" s="108">
        <f t="shared" si="20"/>
        <v>0</v>
      </c>
      <c r="BG446" s="108">
        <f t="shared" si="21"/>
        <v>0</v>
      </c>
      <c r="BH446" s="108">
        <f t="shared" si="22"/>
        <v>0</v>
      </c>
      <c r="BI446" s="108">
        <f t="shared" si="23"/>
        <v>0</v>
      </c>
      <c r="BJ446" s="16" t="s">
        <v>23</v>
      </c>
      <c r="BK446" s="108">
        <f t="shared" si="24"/>
        <v>0</v>
      </c>
      <c r="BL446" s="16" t="s">
        <v>294</v>
      </c>
      <c r="BM446" s="16" t="s">
        <v>2191</v>
      </c>
    </row>
    <row r="447" spans="2:65" s="1" customFormat="1" ht="31.5" customHeight="1" x14ac:dyDescent="0.3">
      <c r="B447" s="33"/>
      <c r="C447" s="195" t="s">
        <v>998</v>
      </c>
      <c r="D447" s="195" t="s">
        <v>356</v>
      </c>
      <c r="E447" s="196" t="s">
        <v>2192</v>
      </c>
      <c r="F447" s="288" t="s">
        <v>2193</v>
      </c>
      <c r="G447" s="289"/>
      <c r="H447" s="289"/>
      <c r="I447" s="289"/>
      <c r="J447" s="197" t="s">
        <v>306</v>
      </c>
      <c r="K447" s="198">
        <v>1</v>
      </c>
      <c r="L447" s="290">
        <v>0</v>
      </c>
      <c r="M447" s="289"/>
      <c r="N447" s="291">
        <f t="shared" si="15"/>
        <v>0</v>
      </c>
      <c r="O447" s="254"/>
      <c r="P447" s="254"/>
      <c r="Q447" s="254"/>
      <c r="R447" s="35"/>
      <c r="T447" s="168" t="s">
        <v>21</v>
      </c>
      <c r="U447" s="42" t="s">
        <v>50</v>
      </c>
      <c r="V447" s="34"/>
      <c r="W447" s="169">
        <f t="shared" si="16"/>
        <v>0</v>
      </c>
      <c r="X447" s="169">
        <v>4.2999999999999997E-2</v>
      </c>
      <c r="Y447" s="169">
        <f t="shared" si="17"/>
        <v>4.2999999999999997E-2</v>
      </c>
      <c r="Z447" s="169">
        <v>0</v>
      </c>
      <c r="AA447" s="170">
        <f t="shared" si="18"/>
        <v>0</v>
      </c>
      <c r="AR447" s="16" t="s">
        <v>384</v>
      </c>
      <c r="AT447" s="16" t="s">
        <v>356</v>
      </c>
      <c r="AU447" s="16" t="s">
        <v>112</v>
      </c>
      <c r="AY447" s="16" t="s">
        <v>149</v>
      </c>
      <c r="BE447" s="108">
        <f t="shared" si="19"/>
        <v>0</v>
      </c>
      <c r="BF447" s="108">
        <f t="shared" si="20"/>
        <v>0</v>
      </c>
      <c r="BG447" s="108">
        <f t="shared" si="21"/>
        <v>0</v>
      </c>
      <c r="BH447" s="108">
        <f t="shared" si="22"/>
        <v>0</v>
      </c>
      <c r="BI447" s="108">
        <f t="shared" si="23"/>
        <v>0</v>
      </c>
      <c r="BJ447" s="16" t="s">
        <v>23</v>
      </c>
      <c r="BK447" s="108">
        <f t="shared" si="24"/>
        <v>0</v>
      </c>
      <c r="BL447" s="16" t="s">
        <v>294</v>
      </c>
      <c r="BM447" s="16" t="s">
        <v>2194</v>
      </c>
    </row>
    <row r="448" spans="2:65" s="1" customFormat="1" ht="22.5" customHeight="1" x14ac:dyDescent="0.3">
      <c r="B448" s="33"/>
      <c r="C448" s="195" t="s">
        <v>1003</v>
      </c>
      <c r="D448" s="195" t="s">
        <v>356</v>
      </c>
      <c r="E448" s="196" t="s">
        <v>1650</v>
      </c>
      <c r="F448" s="288" t="s">
        <v>1651</v>
      </c>
      <c r="G448" s="289"/>
      <c r="H448" s="289"/>
      <c r="I448" s="289"/>
      <c r="J448" s="197" t="s">
        <v>306</v>
      </c>
      <c r="K448" s="198">
        <v>1</v>
      </c>
      <c r="L448" s="290">
        <v>0</v>
      </c>
      <c r="M448" s="289"/>
      <c r="N448" s="291">
        <f t="shared" si="15"/>
        <v>0</v>
      </c>
      <c r="O448" s="254"/>
      <c r="P448" s="254"/>
      <c r="Q448" s="254"/>
      <c r="R448" s="35"/>
      <c r="T448" s="168" t="s">
        <v>21</v>
      </c>
      <c r="U448" s="42" t="s">
        <v>50</v>
      </c>
      <c r="V448" s="34"/>
      <c r="W448" s="169">
        <f t="shared" si="16"/>
        <v>0</v>
      </c>
      <c r="X448" s="169">
        <v>2.2000000000000001E-3</v>
      </c>
      <c r="Y448" s="169">
        <f t="shared" si="17"/>
        <v>2.2000000000000001E-3</v>
      </c>
      <c r="Z448" s="169">
        <v>0</v>
      </c>
      <c r="AA448" s="170">
        <f t="shared" si="18"/>
        <v>0</v>
      </c>
      <c r="AR448" s="16" t="s">
        <v>384</v>
      </c>
      <c r="AT448" s="16" t="s">
        <v>356</v>
      </c>
      <c r="AU448" s="16" t="s">
        <v>112</v>
      </c>
      <c r="AY448" s="16" t="s">
        <v>149</v>
      </c>
      <c r="BE448" s="108">
        <f t="shared" si="19"/>
        <v>0</v>
      </c>
      <c r="BF448" s="108">
        <f t="shared" si="20"/>
        <v>0</v>
      </c>
      <c r="BG448" s="108">
        <f t="shared" si="21"/>
        <v>0</v>
      </c>
      <c r="BH448" s="108">
        <f t="shared" si="22"/>
        <v>0</v>
      </c>
      <c r="BI448" s="108">
        <f t="shared" si="23"/>
        <v>0</v>
      </c>
      <c r="BJ448" s="16" t="s">
        <v>23</v>
      </c>
      <c r="BK448" s="108">
        <f t="shared" si="24"/>
        <v>0</v>
      </c>
      <c r="BL448" s="16" t="s">
        <v>294</v>
      </c>
      <c r="BM448" s="16" t="s">
        <v>2195</v>
      </c>
    </row>
    <row r="449" spans="2:65" s="1" customFormat="1" ht="31.5" customHeight="1" x14ac:dyDescent="0.3">
      <c r="B449" s="33"/>
      <c r="C449" s="164" t="s">
        <v>1009</v>
      </c>
      <c r="D449" s="164" t="s">
        <v>150</v>
      </c>
      <c r="E449" s="165" t="s">
        <v>1674</v>
      </c>
      <c r="F449" s="253" t="s">
        <v>1675</v>
      </c>
      <c r="G449" s="254"/>
      <c r="H449" s="254"/>
      <c r="I449" s="254"/>
      <c r="J449" s="166" t="s">
        <v>306</v>
      </c>
      <c r="K449" s="167">
        <v>1</v>
      </c>
      <c r="L449" s="255">
        <v>0</v>
      </c>
      <c r="M449" s="254"/>
      <c r="N449" s="256">
        <f t="shared" si="15"/>
        <v>0</v>
      </c>
      <c r="O449" s="254"/>
      <c r="P449" s="254"/>
      <c r="Q449" s="254"/>
      <c r="R449" s="35"/>
      <c r="T449" s="168" t="s">
        <v>21</v>
      </c>
      <c r="U449" s="42" t="s">
        <v>50</v>
      </c>
      <c r="V449" s="34"/>
      <c r="W449" s="169">
        <f t="shared" si="16"/>
        <v>0</v>
      </c>
      <c r="X449" s="169">
        <v>4.0999999999999999E-4</v>
      </c>
      <c r="Y449" s="169">
        <f t="shared" si="17"/>
        <v>4.0999999999999999E-4</v>
      </c>
      <c r="Z449" s="169">
        <v>0</v>
      </c>
      <c r="AA449" s="170">
        <f t="shared" si="18"/>
        <v>0</v>
      </c>
      <c r="AR449" s="16" t="s">
        <v>294</v>
      </c>
      <c r="AT449" s="16" t="s">
        <v>150</v>
      </c>
      <c r="AU449" s="16" t="s">
        <v>112</v>
      </c>
      <c r="AY449" s="16" t="s">
        <v>149</v>
      </c>
      <c r="BE449" s="108">
        <f t="shared" si="19"/>
        <v>0</v>
      </c>
      <c r="BF449" s="108">
        <f t="shared" si="20"/>
        <v>0</v>
      </c>
      <c r="BG449" s="108">
        <f t="shared" si="21"/>
        <v>0</v>
      </c>
      <c r="BH449" s="108">
        <f t="shared" si="22"/>
        <v>0</v>
      </c>
      <c r="BI449" s="108">
        <f t="shared" si="23"/>
        <v>0</v>
      </c>
      <c r="BJ449" s="16" t="s">
        <v>23</v>
      </c>
      <c r="BK449" s="108">
        <f t="shared" si="24"/>
        <v>0</v>
      </c>
      <c r="BL449" s="16" t="s">
        <v>294</v>
      </c>
      <c r="BM449" s="16" t="s">
        <v>2196</v>
      </c>
    </row>
    <row r="450" spans="2:65" s="1" customFormat="1" ht="44.25" customHeight="1" x14ac:dyDescent="0.3">
      <c r="B450" s="33"/>
      <c r="C450" s="195" t="s">
        <v>1014</v>
      </c>
      <c r="D450" s="195" t="s">
        <v>356</v>
      </c>
      <c r="E450" s="196" t="s">
        <v>1682</v>
      </c>
      <c r="F450" s="288" t="s">
        <v>1683</v>
      </c>
      <c r="G450" s="289"/>
      <c r="H450" s="289"/>
      <c r="I450" s="289"/>
      <c r="J450" s="197" t="s">
        <v>306</v>
      </c>
      <c r="K450" s="198">
        <v>1</v>
      </c>
      <c r="L450" s="290">
        <v>0</v>
      </c>
      <c r="M450" s="289"/>
      <c r="N450" s="291">
        <f t="shared" si="15"/>
        <v>0</v>
      </c>
      <c r="O450" s="254"/>
      <c r="P450" s="254"/>
      <c r="Q450" s="254"/>
      <c r="R450" s="35"/>
      <c r="T450" s="168" t="s">
        <v>21</v>
      </c>
      <c r="U450" s="42" t="s">
        <v>50</v>
      </c>
      <c r="V450" s="34"/>
      <c r="W450" s="169">
        <f t="shared" si="16"/>
        <v>0</v>
      </c>
      <c r="X450" s="169">
        <v>2.7E-2</v>
      </c>
      <c r="Y450" s="169">
        <f t="shared" si="17"/>
        <v>2.7E-2</v>
      </c>
      <c r="Z450" s="169">
        <v>0</v>
      </c>
      <c r="AA450" s="170">
        <f t="shared" si="18"/>
        <v>0</v>
      </c>
      <c r="AR450" s="16" t="s">
        <v>384</v>
      </c>
      <c r="AT450" s="16" t="s">
        <v>356</v>
      </c>
      <c r="AU450" s="16" t="s">
        <v>112</v>
      </c>
      <c r="AY450" s="16" t="s">
        <v>149</v>
      </c>
      <c r="BE450" s="108">
        <f t="shared" si="19"/>
        <v>0</v>
      </c>
      <c r="BF450" s="108">
        <f t="shared" si="20"/>
        <v>0</v>
      </c>
      <c r="BG450" s="108">
        <f t="shared" si="21"/>
        <v>0</v>
      </c>
      <c r="BH450" s="108">
        <f t="shared" si="22"/>
        <v>0</v>
      </c>
      <c r="BI450" s="108">
        <f t="shared" si="23"/>
        <v>0</v>
      </c>
      <c r="BJ450" s="16" t="s">
        <v>23</v>
      </c>
      <c r="BK450" s="108">
        <f t="shared" si="24"/>
        <v>0</v>
      </c>
      <c r="BL450" s="16" t="s">
        <v>294</v>
      </c>
      <c r="BM450" s="16" t="s">
        <v>2197</v>
      </c>
    </row>
    <row r="451" spans="2:65" s="1" customFormat="1" ht="31.5" customHeight="1" x14ac:dyDescent="0.3">
      <c r="B451" s="33"/>
      <c r="C451" s="164" t="s">
        <v>1019</v>
      </c>
      <c r="D451" s="164" t="s">
        <v>150</v>
      </c>
      <c r="E451" s="165" t="s">
        <v>2198</v>
      </c>
      <c r="F451" s="253" t="s">
        <v>2199</v>
      </c>
      <c r="G451" s="254"/>
      <c r="H451" s="254"/>
      <c r="I451" s="254"/>
      <c r="J451" s="166" t="s">
        <v>306</v>
      </c>
      <c r="K451" s="167">
        <v>1</v>
      </c>
      <c r="L451" s="255">
        <v>0</v>
      </c>
      <c r="M451" s="254"/>
      <c r="N451" s="256">
        <f t="shared" si="15"/>
        <v>0</v>
      </c>
      <c r="O451" s="254"/>
      <c r="P451" s="254"/>
      <c r="Q451" s="254"/>
      <c r="R451" s="35"/>
      <c r="T451" s="168" t="s">
        <v>21</v>
      </c>
      <c r="U451" s="42" t="s">
        <v>50</v>
      </c>
      <c r="V451" s="34"/>
      <c r="W451" s="169">
        <f t="shared" si="16"/>
        <v>0</v>
      </c>
      <c r="X451" s="169">
        <v>0</v>
      </c>
      <c r="Y451" s="169">
        <f t="shared" si="17"/>
        <v>0</v>
      </c>
      <c r="Z451" s="169">
        <v>0</v>
      </c>
      <c r="AA451" s="170">
        <f t="shared" si="18"/>
        <v>0</v>
      </c>
      <c r="AR451" s="16" t="s">
        <v>294</v>
      </c>
      <c r="AT451" s="16" t="s">
        <v>150</v>
      </c>
      <c r="AU451" s="16" t="s">
        <v>112</v>
      </c>
      <c r="AY451" s="16" t="s">
        <v>149</v>
      </c>
      <c r="BE451" s="108">
        <f t="shared" si="19"/>
        <v>0</v>
      </c>
      <c r="BF451" s="108">
        <f t="shared" si="20"/>
        <v>0</v>
      </c>
      <c r="BG451" s="108">
        <f t="shared" si="21"/>
        <v>0</v>
      </c>
      <c r="BH451" s="108">
        <f t="shared" si="22"/>
        <v>0</v>
      </c>
      <c r="BI451" s="108">
        <f t="shared" si="23"/>
        <v>0</v>
      </c>
      <c r="BJ451" s="16" t="s">
        <v>23</v>
      </c>
      <c r="BK451" s="108">
        <f t="shared" si="24"/>
        <v>0</v>
      </c>
      <c r="BL451" s="16" t="s">
        <v>294</v>
      </c>
      <c r="BM451" s="16" t="s">
        <v>2200</v>
      </c>
    </row>
    <row r="452" spans="2:65" s="1" customFormat="1" ht="31.5" customHeight="1" x14ac:dyDescent="0.3">
      <c r="B452" s="33"/>
      <c r="C452" s="164" t="s">
        <v>1024</v>
      </c>
      <c r="D452" s="164" t="s">
        <v>150</v>
      </c>
      <c r="E452" s="165" t="s">
        <v>2201</v>
      </c>
      <c r="F452" s="253" t="s">
        <v>2202</v>
      </c>
      <c r="G452" s="254"/>
      <c r="H452" s="254"/>
      <c r="I452" s="254"/>
      <c r="J452" s="166" t="s">
        <v>2203</v>
      </c>
      <c r="K452" s="167">
        <v>1</v>
      </c>
      <c r="L452" s="255">
        <v>0</v>
      </c>
      <c r="M452" s="254"/>
      <c r="N452" s="256">
        <f t="shared" si="15"/>
        <v>0</v>
      </c>
      <c r="O452" s="254"/>
      <c r="P452" s="254"/>
      <c r="Q452" s="254"/>
      <c r="R452" s="35"/>
      <c r="T452" s="168" t="s">
        <v>21</v>
      </c>
      <c r="U452" s="42" t="s">
        <v>50</v>
      </c>
      <c r="V452" s="34"/>
      <c r="W452" s="169">
        <f t="shared" si="16"/>
        <v>0</v>
      </c>
      <c r="X452" s="169">
        <v>0</v>
      </c>
      <c r="Y452" s="169">
        <f t="shared" si="17"/>
        <v>0</v>
      </c>
      <c r="Z452" s="169">
        <v>0</v>
      </c>
      <c r="AA452" s="170">
        <f t="shared" si="18"/>
        <v>0</v>
      </c>
      <c r="AR452" s="16" t="s">
        <v>294</v>
      </c>
      <c r="AT452" s="16" t="s">
        <v>150</v>
      </c>
      <c r="AU452" s="16" t="s">
        <v>112</v>
      </c>
      <c r="AY452" s="16" t="s">
        <v>149</v>
      </c>
      <c r="BE452" s="108">
        <f t="shared" si="19"/>
        <v>0</v>
      </c>
      <c r="BF452" s="108">
        <f t="shared" si="20"/>
        <v>0</v>
      </c>
      <c r="BG452" s="108">
        <f t="shared" si="21"/>
        <v>0</v>
      </c>
      <c r="BH452" s="108">
        <f t="shared" si="22"/>
        <v>0</v>
      </c>
      <c r="BI452" s="108">
        <f t="shared" si="23"/>
        <v>0</v>
      </c>
      <c r="BJ452" s="16" t="s">
        <v>23</v>
      </c>
      <c r="BK452" s="108">
        <f t="shared" si="24"/>
        <v>0</v>
      </c>
      <c r="BL452" s="16" t="s">
        <v>294</v>
      </c>
      <c r="BM452" s="16" t="s">
        <v>2204</v>
      </c>
    </row>
    <row r="453" spans="2:65" s="1" customFormat="1" ht="31.5" customHeight="1" x14ac:dyDescent="0.3">
      <c r="B453" s="33"/>
      <c r="C453" s="164" t="s">
        <v>1029</v>
      </c>
      <c r="D453" s="164" t="s">
        <v>150</v>
      </c>
      <c r="E453" s="165" t="s">
        <v>2205</v>
      </c>
      <c r="F453" s="253" t="s">
        <v>2206</v>
      </c>
      <c r="G453" s="254"/>
      <c r="H453" s="254"/>
      <c r="I453" s="254"/>
      <c r="J453" s="166" t="s">
        <v>274</v>
      </c>
      <c r="K453" s="167">
        <v>12.48</v>
      </c>
      <c r="L453" s="255">
        <v>0</v>
      </c>
      <c r="M453" s="254"/>
      <c r="N453" s="256">
        <f t="shared" si="15"/>
        <v>0</v>
      </c>
      <c r="O453" s="254"/>
      <c r="P453" s="254"/>
      <c r="Q453" s="254"/>
      <c r="R453" s="35"/>
      <c r="T453" s="168" t="s">
        <v>21</v>
      </c>
      <c r="U453" s="42" t="s">
        <v>50</v>
      </c>
      <c r="V453" s="34"/>
      <c r="W453" s="169">
        <f t="shared" si="16"/>
        <v>0</v>
      </c>
      <c r="X453" s="169">
        <v>0</v>
      </c>
      <c r="Y453" s="169">
        <f t="shared" si="17"/>
        <v>0</v>
      </c>
      <c r="Z453" s="169">
        <v>0</v>
      </c>
      <c r="AA453" s="170">
        <f t="shared" si="18"/>
        <v>0</v>
      </c>
      <c r="AR453" s="16" t="s">
        <v>294</v>
      </c>
      <c r="AT453" s="16" t="s">
        <v>150</v>
      </c>
      <c r="AU453" s="16" t="s">
        <v>112</v>
      </c>
      <c r="AY453" s="16" t="s">
        <v>149</v>
      </c>
      <c r="BE453" s="108">
        <f t="shared" si="19"/>
        <v>0</v>
      </c>
      <c r="BF453" s="108">
        <f t="shared" si="20"/>
        <v>0</v>
      </c>
      <c r="BG453" s="108">
        <f t="shared" si="21"/>
        <v>0</v>
      </c>
      <c r="BH453" s="108">
        <f t="shared" si="22"/>
        <v>0</v>
      </c>
      <c r="BI453" s="108">
        <f t="shared" si="23"/>
        <v>0</v>
      </c>
      <c r="BJ453" s="16" t="s">
        <v>23</v>
      </c>
      <c r="BK453" s="108">
        <f t="shared" si="24"/>
        <v>0</v>
      </c>
      <c r="BL453" s="16" t="s">
        <v>294</v>
      </c>
      <c r="BM453" s="16" t="s">
        <v>2207</v>
      </c>
    </row>
    <row r="454" spans="2:65" s="11" customFormat="1" ht="22.5" customHeight="1" x14ac:dyDescent="0.3">
      <c r="B454" s="179"/>
      <c r="C454" s="180"/>
      <c r="D454" s="180"/>
      <c r="E454" s="181" t="s">
        <v>21</v>
      </c>
      <c r="F454" s="292" t="s">
        <v>2208</v>
      </c>
      <c r="G454" s="282"/>
      <c r="H454" s="282"/>
      <c r="I454" s="282"/>
      <c r="J454" s="180"/>
      <c r="K454" s="182">
        <v>12.48</v>
      </c>
      <c r="L454" s="180"/>
      <c r="M454" s="180"/>
      <c r="N454" s="180"/>
      <c r="O454" s="180"/>
      <c r="P454" s="180"/>
      <c r="Q454" s="180"/>
      <c r="R454" s="183"/>
      <c r="T454" s="184"/>
      <c r="U454" s="180"/>
      <c r="V454" s="180"/>
      <c r="W454" s="180"/>
      <c r="X454" s="180"/>
      <c r="Y454" s="180"/>
      <c r="Z454" s="180"/>
      <c r="AA454" s="185"/>
      <c r="AT454" s="186" t="s">
        <v>204</v>
      </c>
      <c r="AU454" s="186" t="s">
        <v>112</v>
      </c>
      <c r="AV454" s="11" t="s">
        <v>112</v>
      </c>
      <c r="AW454" s="11" t="s">
        <v>42</v>
      </c>
      <c r="AX454" s="11" t="s">
        <v>23</v>
      </c>
      <c r="AY454" s="186" t="s">
        <v>149</v>
      </c>
    </row>
    <row r="455" spans="2:65" s="1" customFormat="1" ht="31.5" customHeight="1" x14ac:dyDescent="0.3">
      <c r="B455" s="33"/>
      <c r="C455" s="164" t="s">
        <v>1035</v>
      </c>
      <c r="D455" s="164" t="s">
        <v>150</v>
      </c>
      <c r="E455" s="165" t="s">
        <v>2209</v>
      </c>
      <c r="F455" s="253" t="s">
        <v>2210</v>
      </c>
      <c r="G455" s="254"/>
      <c r="H455" s="254"/>
      <c r="I455" s="254"/>
      <c r="J455" s="166" t="s">
        <v>274</v>
      </c>
      <c r="K455" s="167">
        <v>112.11799999999999</v>
      </c>
      <c r="L455" s="255">
        <v>0</v>
      </c>
      <c r="M455" s="254"/>
      <c r="N455" s="256">
        <f>ROUND(L455*K455,2)</f>
        <v>0</v>
      </c>
      <c r="O455" s="254"/>
      <c r="P455" s="254"/>
      <c r="Q455" s="254"/>
      <c r="R455" s="35"/>
      <c r="T455" s="168" t="s">
        <v>21</v>
      </c>
      <c r="U455" s="42" t="s">
        <v>50</v>
      </c>
      <c r="V455" s="34"/>
      <c r="W455" s="169">
        <f>V455*K455</f>
        <v>0</v>
      </c>
      <c r="X455" s="169">
        <v>0</v>
      </c>
      <c r="Y455" s="169">
        <f>X455*K455</f>
        <v>0</v>
      </c>
      <c r="Z455" s="169">
        <v>0</v>
      </c>
      <c r="AA455" s="170">
        <f>Z455*K455</f>
        <v>0</v>
      </c>
      <c r="AR455" s="16" t="s">
        <v>294</v>
      </c>
      <c r="AT455" s="16" t="s">
        <v>150</v>
      </c>
      <c r="AU455" s="16" t="s">
        <v>112</v>
      </c>
      <c r="AY455" s="16" t="s">
        <v>149</v>
      </c>
      <c r="BE455" s="108">
        <f>IF(U455="základní",N455,0)</f>
        <v>0</v>
      </c>
      <c r="BF455" s="108">
        <f>IF(U455="snížená",N455,0)</f>
        <v>0</v>
      </c>
      <c r="BG455" s="108">
        <f>IF(U455="zákl. přenesená",N455,0)</f>
        <v>0</v>
      </c>
      <c r="BH455" s="108">
        <f>IF(U455="sníž. přenesená",N455,0)</f>
        <v>0</v>
      </c>
      <c r="BI455" s="108">
        <f>IF(U455="nulová",N455,0)</f>
        <v>0</v>
      </c>
      <c r="BJ455" s="16" t="s">
        <v>23</v>
      </c>
      <c r="BK455" s="108">
        <f>ROUND(L455*K455,2)</f>
        <v>0</v>
      </c>
      <c r="BL455" s="16" t="s">
        <v>294</v>
      </c>
      <c r="BM455" s="16" t="s">
        <v>2211</v>
      </c>
    </row>
    <row r="456" spans="2:65" s="11" customFormat="1" ht="22.5" customHeight="1" x14ac:dyDescent="0.3">
      <c r="B456" s="179"/>
      <c r="C456" s="180"/>
      <c r="D456" s="180"/>
      <c r="E456" s="181" t="s">
        <v>21</v>
      </c>
      <c r="F456" s="292" t="s">
        <v>2212</v>
      </c>
      <c r="G456" s="282"/>
      <c r="H456" s="282"/>
      <c r="I456" s="282"/>
      <c r="J456" s="180"/>
      <c r="K456" s="182">
        <v>74.903000000000006</v>
      </c>
      <c r="L456" s="180"/>
      <c r="M456" s="180"/>
      <c r="N456" s="180"/>
      <c r="O456" s="180"/>
      <c r="P456" s="180"/>
      <c r="Q456" s="180"/>
      <c r="R456" s="183"/>
      <c r="T456" s="184"/>
      <c r="U456" s="180"/>
      <c r="V456" s="180"/>
      <c r="W456" s="180"/>
      <c r="X456" s="180"/>
      <c r="Y456" s="180"/>
      <c r="Z456" s="180"/>
      <c r="AA456" s="185"/>
      <c r="AT456" s="186" t="s">
        <v>204</v>
      </c>
      <c r="AU456" s="186" t="s">
        <v>112</v>
      </c>
      <c r="AV456" s="11" t="s">
        <v>112</v>
      </c>
      <c r="AW456" s="11" t="s">
        <v>42</v>
      </c>
      <c r="AX456" s="11" t="s">
        <v>85</v>
      </c>
      <c r="AY456" s="186" t="s">
        <v>149</v>
      </c>
    </row>
    <row r="457" spans="2:65" s="11" customFormat="1" ht="22.5" customHeight="1" x14ac:dyDescent="0.3">
      <c r="B457" s="179"/>
      <c r="C457" s="180"/>
      <c r="D457" s="180"/>
      <c r="E457" s="181" t="s">
        <v>21</v>
      </c>
      <c r="F457" s="281" t="s">
        <v>2213</v>
      </c>
      <c r="G457" s="282"/>
      <c r="H457" s="282"/>
      <c r="I457" s="282"/>
      <c r="J457" s="180"/>
      <c r="K457" s="182">
        <v>-16.936</v>
      </c>
      <c r="L457" s="180"/>
      <c r="M457" s="180"/>
      <c r="N457" s="180"/>
      <c r="O457" s="180"/>
      <c r="P457" s="180"/>
      <c r="Q457" s="180"/>
      <c r="R457" s="183"/>
      <c r="T457" s="184"/>
      <c r="U457" s="180"/>
      <c r="V457" s="180"/>
      <c r="W457" s="180"/>
      <c r="X457" s="180"/>
      <c r="Y457" s="180"/>
      <c r="Z457" s="180"/>
      <c r="AA457" s="185"/>
      <c r="AT457" s="186" t="s">
        <v>204</v>
      </c>
      <c r="AU457" s="186" t="s">
        <v>112</v>
      </c>
      <c r="AV457" s="11" t="s">
        <v>112</v>
      </c>
      <c r="AW457" s="11" t="s">
        <v>42</v>
      </c>
      <c r="AX457" s="11" t="s">
        <v>85</v>
      </c>
      <c r="AY457" s="186" t="s">
        <v>149</v>
      </c>
    </row>
    <row r="458" spans="2:65" s="11" customFormat="1" ht="22.5" customHeight="1" x14ac:dyDescent="0.3">
      <c r="B458" s="179"/>
      <c r="C458" s="180"/>
      <c r="D458" s="180"/>
      <c r="E458" s="181" t="s">
        <v>21</v>
      </c>
      <c r="F458" s="281" t="s">
        <v>2214</v>
      </c>
      <c r="G458" s="282"/>
      <c r="H458" s="282"/>
      <c r="I458" s="282"/>
      <c r="J458" s="180"/>
      <c r="K458" s="182">
        <v>54.151000000000003</v>
      </c>
      <c r="L458" s="180"/>
      <c r="M458" s="180"/>
      <c r="N458" s="180"/>
      <c r="O458" s="180"/>
      <c r="P458" s="180"/>
      <c r="Q458" s="180"/>
      <c r="R458" s="183"/>
      <c r="T458" s="184"/>
      <c r="U458" s="180"/>
      <c r="V458" s="180"/>
      <c r="W458" s="180"/>
      <c r="X458" s="180"/>
      <c r="Y458" s="180"/>
      <c r="Z458" s="180"/>
      <c r="AA458" s="185"/>
      <c r="AT458" s="186" t="s">
        <v>204</v>
      </c>
      <c r="AU458" s="186" t="s">
        <v>112</v>
      </c>
      <c r="AV458" s="11" t="s">
        <v>112</v>
      </c>
      <c r="AW458" s="11" t="s">
        <v>42</v>
      </c>
      <c r="AX458" s="11" t="s">
        <v>85</v>
      </c>
      <c r="AY458" s="186" t="s">
        <v>149</v>
      </c>
    </row>
    <row r="459" spans="2:65" s="12" customFormat="1" ht="22.5" customHeight="1" x14ac:dyDescent="0.3">
      <c r="B459" s="187"/>
      <c r="C459" s="188"/>
      <c r="D459" s="188"/>
      <c r="E459" s="189" t="s">
        <v>21</v>
      </c>
      <c r="F459" s="285" t="s">
        <v>211</v>
      </c>
      <c r="G459" s="286"/>
      <c r="H459" s="286"/>
      <c r="I459" s="286"/>
      <c r="J459" s="188"/>
      <c r="K459" s="190">
        <v>112.11799999999999</v>
      </c>
      <c r="L459" s="188"/>
      <c r="M459" s="188"/>
      <c r="N459" s="188"/>
      <c r="O459" s="188"/>
      <c r="P459" s="188"/>
      <c r="Q459" s="188"/>
      <c r="R459" s="191"/>
      <c r="T459" s="192"/>
      <c r="U459" s="188"/>
      <c r="V459" s="188"/>
      <c r="W459" s="188"/>
      <c r="X459" s="188"/>
      <c r="Y459" s="188"/>
      <c r="Z459" s="188"/>
      <c r="AA459" s="193"/>
      <c r="AT459" s="194" t="s">
        <v>204</v>
      </c>
      <c r="AU459" s="194" t="s">
        <v>112</v>
      </c>
      <c r="AV459" s="12" t="s">
        <v>197</v>
      </c>
      <c r="AW459" s="12" t="s">
        <v>42</v>
      </c>
      <c r="AX459" s="12" t="s">
        <v>23</v>
      </c>
      <c r="AY459" s="194" t="s">
        <v>149</v>
      </c>
    </row>
    <row r="460" spans="2:65" s="1" customFormat="1" ht="31.5" customHeight="1" x14ac:dyDescent="0.3">
      <c r="B460" s="33"/>
      <c r="C460" s="164" t="s">
        <v>1041</v>
      </c>
      <c r="D460" s="164" t="s">
        <v>150</v>
      </c>
      <c r="E460" s="165" t="s">
        <v>2215</v>
      </c>
      <c r="F460" s="253" t="s">
        <v>2216</v>
      </c>
      <c r="G460" s="254"/>
      <c r="H460" s="254"/>
      <c r="I460" s="254"/>
      <c r="J460" s="166" t="s">
        <v>1173</v>
      </c>
      <c r="K460" s="199">
        <v>0</v>
      </c>
      <c r="L460" s="255">
        <v>0</v>
      </c>
      <c r="M460" s="254"/>
      <c r="N460" s="256">
        <f>ROUND(L460*K460,2)</f>
        <v>0</v>
      </c>
      <c r="O460" s="254"/>
      <c r="P460" s="254"/>
      <c r="Q460" s="254"/>
      <c r="R460" s="35"/>
      <c r="T460" s="168" t="s">
        <v>21</v>
      </c>
      <c r="U460" s="42" t="s">
        <v>50</v>
      </c>
      <c r="V460" s="34"/>
      <c r="W460" s="169">
        <f>V460*K460</f>
        <v>0</v>
      </c>
      <c r="X460" s="169">
        <v>0</v>
      </c>
      <c r="Y460" s="169">
        <f>X460*K460</f>
        <v>0</v>
      </c>
      <c r="Z460" s="169">
        <v>0</v>
      </c>
      <c r="AA460" s="170">
        <f>Z460*K460</f>
        <v>0</v>
      </c>
      <c r="AR460" s="16" t="s">
        <v>294</v>
      </c>
      <c r="AT460" s="16" t="s">
        <v>150</v>
      </c>
      <c r="AU460" s="16" t="s">
        <v>112</v>
      </c>
      <c r="AY460" s="16" t="s">
        <v>149</v>
      </c>
      <c r="BE460" s="108">
        <f>IF(U460="základní",N460,0)</f>
        <v>0</v>
      </c>
      <c r="BF460" s="108">
        <f>IF(U460="snížená",N460,0)</f>
        <v>0</v>
      </c>
      <c r="BG460" s="108">
        <f>IF(U460="zákl. přenesená",N460,0)</f>
        <v>0</v>
      </c>
      <c r="BH460" s="108">
        <f>IF(U460="sníž. přenesená",N460,0)</f>
        <v>0</v>
      </c>
      <c r="BI460" s="108">
        <f>IF(U460="nulová",N460,0)</f>
        <v>0</v>
      </c>
      <c r="BJ460" s="16" t="s">
        <v>23</v>
      </c>
      <c r="BK460" s="108">
        <f>ROUND(L460*K460,2)</f>
        <v>0</v>
      </c>
      <c r="BL460" s="16" t="s">
        <v>294</v>
      </c>
      <c r="BM460" s="16" t="s">
        <v>2217</v>
      </c>
    </row>
    <row r="461" spans="2:65" s="9" customFormat="1" ht="29.85" customHeight="1" x14ac:dyDescent="0.35">
      <c r="B461" s="153"/>
      <c r="C461" s="154"/>
      <c r="D461" s="163" t="s">
        <v>186</v>
      </c>
      <c r="E461" s="163"/>
      <c r="F461" s="163"/>
      <c r="G461" s="163"/>
      <c r="H461" s="163"/>
      <c r="I461" s="163"/>
      <c r="J461" s="163"/>
      <c r="K461" s="163"/>
      <c r="L461" s="163"/>
      <c r="M461" s="163"/>
      <c r="N461" s="263">
        <f>BK461</f>
        <v>0</v>
      </c>
      <c r="O461" s="264"/>
      <c r="P461" s="264"/>
      <c r="Q461" s="264"/>
      <c r="R461" s="156"/>
      <c r="T461" s="157"/>
      <c r="U461" s="154"/>
      <c r="V461" s="154"/>
      <c r="W461" s="158">
        <f>SUM(W462:W477)</f>
        <v>0</v>
      </c>
      <c r="X461" s="154"/>
      <c r="Y461" s="158">
        <f>SUM(Y462:Y477)</f>
        <v>0.3764344</v>
      </c>
      <c r="Z461" s="154"/>
      <c r="AA461" s="159">
        <f>SUM(AA462:AA477)</f>
        <v>0</v>
      </c>
      <c r="AR461" s="160" t="s">
        <v>112</v>
      </c>
      <c r="AT461" s="161" t="s">
        <v>84</v>
      </c>
      <c r="AU461" s="161" t="s">
        <v>23</v>
      </c>
      <c r="AY461" s="160" t="s">
        <v>149</v>
      </c>
      <c r="BK461" s="162">
        <f>SUM(BK462:BK477)</f>
        <v>0</v>
      </c>
    </row>
    <row r="462" spans="2:65" s="1" customFormat="1" ht="31.5" customHeight="1" x14ac:dyDescent="0.3">
      <c r="B462" s="33"/>
      <c r="C462" s="164" t="s">
        <v>1046</v>
      </c>
      <c r="D462" s="164" t="s">
        <v>150</v>
      </c>
      <c r="E462" s="165" t="s">
        <v>1728</v>
      </c>
      <c r="F462" s="253" t="s">
        <v>1729</v>
      </c>
      <c r="G462" s="254"/>
      <c r="H462" s="254"/>
      <c r="I462" s="254"/>
      <c r="J462" s="166" t="s">
        <v>254</v>
      </c>
      <c r="K462" s="167">
        <v>48.496000000000002</v>
      </c>
      <c r="L462" s="255">
        <v>0</v>
      </c>
      <c r="M462" s="254"/>
      <c r="N462" s="256">
        <f>ROUND(L462*K462,2)</f>
        <v>0</v>
      </c>
      <c r="O462" s="254"/>
      <c r="P462" s="254"/>
      <c r="Q462" s="254"/>
      <c r="R462" s="35"/>
      <c r="T462" s="168" t="s">
        <v>21</v>
      </c>
      <c r="U462" s="42" t="s">
        <v>50</v>
      </c>
      <c r="V462" s="34"/>
      <c r="W462" s="169">
        <f>V462*K462</f>
        <v>0</v>
      </c>
      <c r="X462" s="169">
        <v>5.62E-3</v>
      </c>
      <c r="Y462" s="169">
        <f>X462*K462</f>
        <v>0.27254751999999999</v>
      </c>
      <c r="Z462" s="169">
        <v>0</v>
      </c>
      <c r="AA462" s="170">
        <f>Z462*K462</f>
        <v>0</v>
      </c>
      <c r="AR462" s="16" t="s">
        <v>294</v>
      </c>
      <c r="AT462" s="16" t="s">
        <v>150</v>
      </c>
      <c r="AU462" s="16" t="s">
        <v>112</v>
      </c>
      <c r="AY462" s="16" t="s">
        <v>149</v>
      </c>
      <c r="BE462" s="108">
        <f>IF(U462="základní",N462,0)</f>
        <v>0</v>
      </c>
      <c r="BF462" s="108">
        <f>IF(U462="snížená",N462,0)</f>
        <v>0</v>
      </c>
      <c r="BG462" s="108">
        <f>IF(U462="zákl. přenesená",N462,0)</f>
        <v>0</v>
      </c>
      <c r="BH462" s="108">
        <f>IF(U462="sníž. přenesená",N462,0)</f>
        <v>0</v>
      </c>
      <c r="BI462" s="108">
        <f>IF(U462="nulová",N462,0)</f>
        <v>0</v>
      </c>
      <c r="BJ462" s="16" t="s">
        <v>23</v>
      </c>
      <c r="BK462" s="108">
        <f>ROUND(L462*K462,2)</f>
        <v>0</v>
      </c>
      <c r="BL462" s="16" t="s">
        <v>294</v>
      </c>
      <c r="BM462" s="16" t="s">
        <v>2218</v>
      </c>
    </row>
    <row r="463" spans="2:65" s="10" customFormat="1" ht="22.5" customHeight="1" x14ac:dyDescent="0.3">
      <c r="B463" s="171"/>
      <c r="C463" s="172"/>
      <c r="D463" s="172"/>
      <c r="E463" s="173" t="s">
        <v>21</v>
      </c>
      <c r="F463" s="287" t="s">
        <v>732</v>
      </c>
      <c r="G463" s="284"/>
      <c r="H463" s="284"/>
      <c r="I463" s="284"/>
      <c r="J463" s="172"/>
      <c r="K463" s="174" t="s">
        <v>21</v>
      </c>
      <c r="L463" s="172"/>
      <c r="M463" s="172"/>
      <c r="N463" s="172"/>
      <c r="O463" s="172"/>
      <c r="P463" s="172"/>
      <c r="Q463" s="172"/>
      <c r="R463" s="175"/>
      <c r="T463" s="176"/>
      <c r="U463" s="172"/>
      <c r="V463" s="172"/>
      <c r="W463" s="172"/>
      <c r="X463" s="172"/>
      <c r="Y463" s="172"/>
      <c r="Z463" s="172"/>
      <c r="AA463" s="177"/>
      <c r="AT463" s="178" t="s">
        <v>204</v>
      </c>
      <c r="AU463" s="178" t="s">
        <v>112</v>
      </c>
      <c r="AV463" s="10" t="s">
        <v>23</v>
      </c>
      <c r="AW463" s="10" t="s">
        <v>42</v>
      </c>
      <c r="AX463" s="10" t="s">
        <v>85</v>
      </c>
      <c r="AY463" s="178" t="s">
        <v>149</v>
      </c>
    </row>
    <row r="464" spans="2:65" s="11" customFormat="1" ht="22.5" customHeight="1" x14ac:dyDescent="0.3">
      <c r="B464" s="179"/>
      <c r="C464" s="180"/>
      <c r="D464" s="180"/>
      <c r="E464" s="181" t="s">
        <v>21</v>
      </c>
      <c r="F464" s="281" t="s">
        <v>2219</v>
      </c>
      <c r="G464" s="282"/>
      <c r="H464" s="282"/>
      <c r="I464" s="282"/>
      <c r="J464" s="180"/>
      <c r="K464" s="182">
        <v>35.469000000000001</v>
      </c>
      <c r="L464" s="180"/>
      <c r="M464" s="180"/>
      <c r="N464" s="180"/>
      <c r="O464" s="180"/>
      <c r="P464" s="180"/>
      <c r="Q464" s="180"/>
      <c r="R464" s="183"/>
      <c r="T464" s="184"/>
      <c r="U464" s="180"/>
      <c r="V464" s="180"/>
      <c r="W464" s="180"/>
      <c r="X464" s="180"/>
      <c r="Y464" s="180"/>
      <c r="Z464" s="180"/>
      <c r="AA464" s="185"/>
      <c r="AT464" s="186" t="s">
        <v>204</v>
      </c>
      <c r="AU464" s="186" t="s">
        <v>112</v>
      </c>
      <c r="AV464" s="11" t="s">
        <v>112</v>
      </c>
      <c r="AW464" s="11" t="s">
        <v>42</v>
      </c>
      <c r="AX464" s="11" t="s">
        <v>85</v>
      </c>
      <c r="AY464" s="186" t="s">
        <v>149</v>
      </c>
    </row>
    <row r="465" spans="2:65" s="11" customFormat="1" ht="22.5" customHeight="1" x14ac:dyDescent="0.3">
      <c r="B465" s="179"/>
      <c r="C465" s="180"/>
      <c r="D465" s="180"/>
      <c r="E465" s="181" t="s">
        <v>21</v>
      </c>
      <c r="F465" s="281" t="s">
        <v>2220</v>
      </c>
      <c r="G465" s="282"/>
      <c r="H465" s="282"/>
      <c r="I465" s="282"/>
      <c r="J465" s="180"/>
      <c r="K465" s="182">
        <v>-5.9</v>
      </c>
      <c r="L465" s="180"/>
      <c r="M465" s="180"/>
      <c r="N465" s="180"/>
      <c r="O465" s="180"/>
      <c r="P465" s="180"/>
      <c r="Q465" s="180"/>
      <c r="R465" s="183"/>
      <c r="T465" s="184"/>
      <c r="U465" s="180"/>
      <c r="V465" s="180"/>
      <c r="W465" s="180"/>
      <c r="X465" s="180"/>
      <c r="Y465" s="180"/>
      <c r="Z465" s="180"/>
      <c r="AA465" s="185"/>
      <c r="AT465" s="186" t="s">
        <v>204</v>
      </c>
      <c r="AU465" s="186" t="s">
        <v>112</v>
      </c>
      <c r="AV465" s="11" t="s">
        <v>112</v>
      </c>
      <c r="AW465" s="11" t="s">
        <v>42</v>
      </c>
      <c r="AX465" s="11" t="s">
        <v>85</v>
      </c>
      <c r="AY465" s="186" t="s">
        <v>149</v>
      </c>
    </row>
    <row r="466" spans="2:65" s="11" customFormat="1" ht="22.5" customHeight="1" x14ac:dyDescent="0.3">
      <c r="B466" s="179"/>
      <c r="C466" s="180"/>
      <c r="D466" s="180"/>
      <c r="E466" s="181" t="s">
        <v>21</v>
      </c>
      <c r="F466" s="281" t="s">
        <v>2221</v>
      </c>
      <c r="G466" s="282"/>
      <c r="H466" s="282"/>
      <c r="I466" s="282"/>
      <c r="J466" s="180"/>
      <c r="K466" s="182">
        <v>2.76</v>
      </c>
      <c r="L466" s="180"/>
      <c r="M466" s="180"/>
      <c r="N466" s="180"/>
      <c r="O466" s="180"/>
      <c r="P466" s="180"/>
      <c r="Q466" s="180"/>
      <c r="R466" s="183"/>
      <c r="T466" s="184"/>
      <c r="U466" s="180"/>
      <c r="V466" s="180"/>
      <c r="W466" s="180"/>
      <c r="X466" s="180"/>
      <c r="Y466" s="180"/>
      <c r="Z466" s="180"/>
      <c r="AA466" s="185"/>
      <c r="AT466" s="186" t="s">
        <v>204</v>
      </c>
      <c r="AU466" s="186" t="s">
        <v>112</v>
      </c>
      <c r="AV466" s="11" t="s">
        <v>112</v>
      </c>
      <c r="AW466" s="11" t="s">
        <v>42</v>
      </c>
      <c r="AX466" s="11" t="s">
        <v>85</v>
      </c>
      <c r="AY466" s="186" t="s">
        <v>149</v>
      </c>
    </row>
    <row r="467" spans="2:65" s="10" customFormat="1" ht="22.5" customHeight="1" x14ac:dyDescent="0.3">
      <c r="B467" s="171"/>
      <c r="C467" s="172"/>
      <c r="D467" s="172"/>
      <c r="E467" s="173" t="s">
        <v>21</v>
      </c>
      <c r="F467" s="283" t="s">
        <v>660</v>
      </c>
      <c r="G467" s="284"/>
      <c r="H467" s="284"/>
      <c r="I467" s="284"/>
      <c r="J467" s="172"/>
      <c r="K467" s="174" t="s">
        <v>21</v>
      </c>
      <c r="L467" s="172"/>
      <c r="M467" s="172"/>
      <c r="N467" s="172"/>
      <c r="O467" s="172"/>
      <c r="P467" s="172"/>
      <c r="Q467" s="172"/>
      <c r="R467" s="175"/>
      <c r="T467" s="176"/>
      <c r="U467" s="172"/>
      <c r="V467" s="172"/>
      <c r="W467" s="172"/>
      <c r="X467" s="172"/>
      <c r="Y467" s="172"/>
      <c r="Z467" s="172"/>
      <c r="AA467" s="177"/>
      <c r="AT467" s="178" t="s">
        <v>204</v>
      </c>
      <c r="AU467" s="178" t="s">
        <v>112</v>
      </c>
      <c r="AV467" s="10" t="s">
        <v>23</v>
      </c>
      <c r="AW467" s="10" t="s">
        <v>42</v>
      </c>
      <c r="AX467" s="10" t="s">
        <v>85</v>
      </c>
      <c r="AY467" s="178" t="s">
        <v>149</v>
      </c>
    </row>
    <row r="468" spans="2:65" s="11" customFormat="1" ht="22.5" customHeight="1" x14ac:dyDescent="0.3">
      <c r="B468" s="179"/>
      <c r="C468" s="180"/>
      <c r="D468" s="180"/>
      <c r="E468" s="181" t="s">
        <v>21</v>
      </c>
      <c r="F468" s="281" t="s">
        <v>2222</v>
      </c>
      <c r="G468" s="282"/>
      <c r="H468" s="282"/>
      <c r="I468" s="282"/>
      <c r="J468" s="180"/>
      <c r="K468" s="182">
        <v>18.167000000000002</v>
      </c>
      <c r="L468" s="180"/>
      <c r="M468" s="180"/>
      <c r="N468" s="180"/>
      <c r="O468" s="180"/>
      <c r="P468" s="180"/>
      <c r="Q468" s="180"/>
      <c r="R468" s="183"/>
      <c r="T468" s="184"/>
      <c r="U468" s="180"/>
      <c r="V468" s="180"/>
      <c r="W468" s="180"/>
      <c r="X468" s="180"/>
      <c r="Y468" s="180"/>
      <c r="Z468" s="180"/>
      <c r="AA468" s="185"/>
      <c r="AT468" s="186" t="s">
        <v>204</v>
      </c>
      <c r="AU468" s="186" t="s">
        <v>112</v>
      </c>
      <c r="AV468" s="11" t="s">
        <v>112</v>
      </c>
      <c r="AW468" s="11" t="s">
        <v>42</v>
      </c>
      <c r="AX468" s="11" t="s">
        <v>85</v>
      </c>
      <c r="AY468" s="186" t="s">
        <v>149</v>
      </c>
    </row>
    <row r="469" spans="2:65" s="11" customFormat="1" ht="22.5" customHeight="1" x14ac:dyDescent="0.3">
      <c r="B469" s="179"/>
      <c r="C469" s="180"/>
      <c r="D469" s="180"/>
      <c r="E469" s="181" t="s">
        <v>21</v>
      </c>
      <c r="F469" s="281" t="s">
        <v>2223</v>
      </c>
      <c r="G469" s="282"/>
      <c r="H469" s="282"/>
      <c r="I469" s="282"/>
      <c r="J469" s="180"/>
      <c r="K469" s="182">
        <v>-3.5</v>
      </c>
      <c r="L469" s="180"/>
      <c r="M469" s="180"/>
      <c r="N469" s="180"/>
      <c r="O469" s="180"/>
      <c r="P469" s="180"/>
      <c r="Q469" s="180"/>
      <c r="R469" s="183"/>
      <c r="T469" s="184"/>
      <c r="U469" s="180"/>
      <c r="V469" s="180"/>
      <c r="W469" s="180"/>
      <c r="X469" s="180"/>
      <c r="Y469" s="180"/>
      <c r="Z469" s="180"/>
      <c r="AA469" s="185"/>
      <c r="AT469" s="186" t="s">
        <v>204</v>
      </c>
      <c r="AU469" s="186" t="s">
        <v>112</v>
      </c>
      <c r="AV469" s="11" t="s">
        <v>112</v>
      </c>
      <c r="AW469" s="11" t="s">
        <v>42</v>
      </c>
      <c r="AX469" s="11" t="s">
        <v>85</v>
      </c>
      <c r="AY469" s="186" t="s">
        <v>149</v>
      </c>
    </row>
    <row r="470" spans="2:65" s="11" customFormat="1" ht="22.5" customHeight="1" x14ac:dyDescent="0.3">
      <c r="B470" s="179"/>
      <c r="C470" s="180"/>
      <c r="D470" s="180"/>
      <c r="E470" s="181" t="s">
        <v>21</v>
      </c>
      <c r="F470" s="281" t="s">
        <v>2224</v>
      </c>
      <c r="G470" s="282"/>
      <c r="H470" s="282"/>
      <c r="I470" s="282"/>
      <c r="J470" s="180"/>
      <c r="K470" s="182">
        <v>1.5</v>
      </c>
      <c r="L470" s="180"/>
      <c r="M470" s="180"/>
      <c r="N470" s="180"/>
      <c r="O470" s="180"/>
      <c r="P470" s="180"/>
      <c r="Q470" s="180"/>
      <c r="R470" s="183"/>
      <c r="T470" s="184"/>
      <c r="U470" s="180"/>
      <c r="V470" s="180"/>
      <c r="W470" s="180"/>
      <c r="X470" s="180"/>
      <c r="Y470" s="180"/>
      <c r="Z470" s="180"/>
      <c r="AA470" s="185"/>
      <c r="AT470" s="186" t="s">
        <v>204</v>
      </c>
      <c r="AU470" s="186" t="s">
        <v>112</v>
      </c>
      <c r="AV470" s="11" t="s">
        <v>112</v>
      </c>
      <c r="AW470" s="11" t="s">
        <v>4</v>
      </c>
      <c r="AX470" s="11" t="s">
        <v>85</v>
      </c>
      <c r="AY470" s="186" t="s">
        <v>149</v>
      </c>
    </row>
    <row r="471" spans="2:65" s="12" customFormat="1" ht="22.5" customHeight="1" x14ac:dyDescent="0.3">
      <c r="B471" s="187"/>
      <c r="C471" s="188"/>
      <c r="D471" s="188"/>
      <c r="E471" s="189" t="s">
        <v>21</v>
      </c>
      <c r="F471" s="285" t="s">
        <v>211</v>
      </c>
      <c r="G471" s="286"/>
      <c r="H471" s="286"/>
      <c r="I471" s="286"/>
      <c r="J471" s="188"/>
      <c r="K471" s="190">
        <v>48.496000000000002</v>
      </c>
      <c r="L471" s="188"/>
      <c r="M471" s="188"/>
      <c r="N471" s="188"/>
      <c r="O471" s="188"/>
      <c r="P471" s="188"/>
      <c r="Q471" s="188"/>
      <c r="R471" s="191"/>
      <c r="T471" s="192"/>
      <c r="U471" s="188"/>
      <c r="V471" s="188"/>
      <c r="W471" s="188"/>
      <c r="X471" s="188"/>
      <c r="Y471" s="188"/>
      <c r="Z471" s="188"/>
      <c r="AA471" s="193"/>
      <c r="AT471" s="194" t="s">
        <v>204</v>
      </c>
      <c r="AU471" s="194" t="s">
        <v>112</v>
      </c>
      <c r="AV471" s="12" t="s">
        <v>197</v>
      </c>
      <c r="AW471" s="12" t="s">
        <v>42</v>
      </c>
      <c r="AX471" s="12" t="s">
        <v>23</v>
      </c>
      <c r="AY471" s="194" t="s">
        <v>149</v>
      </c>
    </row>
    <row r="472" spans="2:65" s="1" customFormat="1" ht="31.5" customHeight="1" x14ac:dyDescent="0.3">
      <c r="B472" s="33"/>
      <c r="C472" s="195" t="s">
        <v>1050</v>
      </c>
      <c r="D472" s="195" t="s">
        <v>356</v>
      </c>
      <c r="E472" s="196" t="s">
        <v>1760</v>
      </c>
      <c r="F472" s="288" t="s">
        <v>2225</v>
      </c>
      <c r="G472" s="289"/>
      <c r="H472" s="289"/>
      <c r="I472" s="289"/>
      <c r="J472" s="197" t="s">
        <v>274</v>
      </c>
      <c r="K472" s="198">
        <v>5.335</v>
      </c>
      <c r="L472" s="290">
        <v>0</v>
      </c>
      <c r="M472" s="289"/>
      <c r="N472" s="291">
        <f>ROUND(L472*K472,2)</f>
        <v>0</v>
      </c>
      <c r="O472" s="254"/>
      <c r="P472" s="254"/>
      <c r="Q472" s="254"/>
      <c r="R472" s="35"/>
      <c r="T472" s="168" t="s">
        <v>21</v>
      </c>
      <c r="U472" s="42" t="s">
        <v>50</v>
      </c>
      <c r="V472" s="34"/>
      <c r="W472" s="169">
        <f>V472*K472</f>
        <v>0</v>
      </c>
      <c r="X472" s="169">
        <v>1.9199999999999998E-2</v>
      </c>
      <c r="Y472" s="169">
        <f>X472*K472</f>
        <v>0.102432</v>
      </c>
      <c r="Z472" s="169">
        <v>0</v>
      </c>
      <c r="AA472" s="170">
        <f>Z472*K472</f>
        <v>0</v>
      </c>
      <c r="AR472" s="16" t="s">
        <v>384</v>
      </c>
      <c r="AT472" s="16" t="s">
        <v>356</v>
      </c>
      <c r="AU472" s="16" t="s">
        <v>112</v>
      </c>
      <c r="AY472" s="16" t="s">
        <v>149</v>
      </c>
      <c r="BE472" s="108">
        <f>IF(U472="základní",N472,0)</f>
        <v>0</v>
      </c>
      <c r="BF472" s="108">
        <f>IF(U472="snížená",N472,0)</f>
        <v>0</v>
      </c>
      <c r="BG472" s="108">
        <f>IF(U472="zákl. přenesená",N472,0)</f>
        <v>0</v>
      </c>
      <c r="BH472" s="108">
        <f>IF(U472="sníž. přenesená",N472,0)</f>
        <v>0</v>
      </c>
      <c r="BI472" s="108">
        <f>IF(U472="nulová",N472,0)</f>
        <v>0</v>
      </c>
      <c r="BJ472" s="16" t="s">
        <v>23</v>
      </c>
      <c r="BK472" s="108">
        <f>ROUND(L472*K472,2)</f>
        <v>0</v>
      </c>
      <c r="BL472" s="16" t="s">
        <v>294</v>
      </c>
      <c r="BM472" s="16" t="s">
        <v>2226</v>
      </c>
    </row>
    <row r="473" spans="2:65" s="11" customFormat="1" ht="22.5" customHeight="1" x14ac:dyDescent="0.3">
      <c r="B473" s="179"/>
      <c r="C473" s="180"/>
      <c r="D473" s="180"/>
      <c r="E473" s="181" t="s">
        <v>21</v>
      </c>
      <c r="F473" s="292" t="s">
        <v>2227</v>
      </c>
      <c r="G473" s="282"/>
      <c r="H473" s="282"/>
      <c r="I473" s="282"/>
      <c r="J473" s="180"/>
      <c r="K473" s="182">
        <v>5.335</v>
      </c>
      <c r="L473" s="180"/>
      <c r="M473" s="180"/>
      <c r="N473" s="180"/>
      <c r="O473" s="180"/>
      <c r="P473" s="180"/>
      <c r="Q473" s="180"/>
      <c r="R473" s="183"/>
      <c r="T473" s="184"/>
      <c r="U473" s="180"/>
      <c r="V473" s="180"/>
      <c r="W473" s="180"/>
      <c r="X473" s="180"/>
      <c r="Y473" s="180"/>
      <c r="Z473" s="180"/>
      <c r="AA473" s="185"/>
      <c r="AT473" s="186" t="s">
        <v>204</v>
      </c>
      <c r="AU473" s="186" t="s">
        <v>112</v>
      </c>
      <c r="AV473" s="11" t="s">
        <v>112</v>
      </c>
      <c r="AW473" s="11" t="s">
        <v>42</v>
      </c>
      <c r="AX473" s="11" t="s">
        <v>23</v>
      </c>
      <c r="AY473" s="186" t="s">
        <v>149</v>
      </c>
    </row>
    <row r="474" spans="2:65" s="1" customFormat="1" ht="22.5" customHeight="1" x14ac:dyDescent="0.3">
      <c r="B474" s="33"/>
      <c r="C474" s="164" t="s">
        <v>1055</v>
      </c>
      <c r="D474" s="164" t="s">
        <v>150</v>
      </c>
      <c r="E474" s="165" t="s">
        <v>1774</v>
      </c>
      <c r="F474" s="253" t="s">
        <v>1775</v>
      </c>
      <c r="G474" s="254"/>
      <c r="H474" s="254"/>
      <c r="I474" s="254"/>
      <c r="J474" s="166" t="s">
        <v>254</v>
      </c>
      <c r="K474" s="167">
        <v>48.496000000000002</v>
      </c>
      <c r="L474" s="255">
        <v>0</v>
      </c>
      <c r="M474" s="254"/>
      <c r="N474" s="256">
        <f>ROUND(L474*K474,2)</f>
        <v>0</v>
      </c>
      <c r="O474" s="254"/>
      <c r="P474" s="254"/>
      <c r="Q474" s="254"/>
      <c r="R474" s="35"/>
      <c r="T474" s="168" t="s">
        <v>21</v>
      </c>
      <c r="U474" s="42" t="s">
        <v>50</v>
      </c>
      <c r="V474" s="34"/>
      <c r="W474" s="169">
        <f>V474*K474</f>
        <v>0</v>
      </c>
      <c r="X474" s="169">
        <v>3.0000000000000001E-5</v>
      </c>
      <c r="Y474" s="169">
        <f>X474*K474</f>
        <v>1.4548800000000002E-3</v>
      </c>
      <c r="Z474" s="169">
        <v>0</v>
      </c>
      <c r="AA474" s="170">
        <f>Z474*K474</f>
        <v>0</v>
      </c>
      <c r="AR474" s="16" t="s">
        <v>294</v>
      </c>
      <c r="AT474" s="16" t="s">
        <v>150</v>
      </c>
      <c r="AU474" s="16" t="s">
        <v>112</v>
      </c>
      <c r="AY474" s="16" t="s">
        <v>149</v>
      </c>
      <c r="BE474" s="108">
        <f>IF(U474="základní",N474,0)</f>
        <v>0</v>
      </c>
      <c r="BF474" s="108">
        <f>IF(U474="snížená",N474,0)</f>
        <v>0</v>
      </c>
      <c r="BG474" s="108">
        <f>IF(U474="zákl. přenesená",N474,0)</f>
        <v>0</v>
      </c>
      <c r="BH474" s="108">
        <f>IF(U474="sníž. přenesená",N474,0)</f>
        <v>0</v>
      </c>
      <c r="BI474" s="108">
        <f>IF(U474="nulová",N474,0)</f>
        <v>0</v>
      </c>
      <c r="BJ474" s="16" t="s">
        <v>23</v>
      </c>
      <c r="BK474" s="108">
        <f>ROUND(L474*K474,2)</f>
        <v>0</v>
      </c>
      <c r="BL474" s="16" t="s">
        <v>294</v>
      </c>
      <c r="BM474" s="16" t="s">
        <v>2228</v>
      </c>
    </row>
    <row r="475" spans="2:65" s="1" customFormat="1" ht="22.5" customHeight="1" x14ac:dyDescent="0.3">
      <c r="B475" s="33"/>
      <c r="C475" s="164" t="s">
        <v>1061</v>
      </c>
      <c r="D475" s="164" t="s">
        <v>150</v>
      </c>
      <c r="E475" s="165" t="s">
        <v>1793</v>
      </c>
      <c r="F475" s="253" t="s">
        <v>1794</v>
      </c>
      <c r="G475" s="254"/>
      <c r="H475" s="254"/>
      <c r="I475" s="254"/>
      <c r="J475" s="166" t="s">
        <v>306</v>
      </c>
      <c r="K475" s="167">
        <v>24.248000000000001</v>
      </c>
      <c r="L475" s="255">
        <v>0</v>
      </c>
      <c r="M475" s="254"/>
      <c r="N475" s="256">
        <f>ROUND(L475*K475,2)</f>
        <v>0</v>
      </c>
      <c r="O475" s="254"/>
      <c r="P475" s="254"/>
      <c r="Q475" s="254"/>
      <c r="R475" s="35"/>
      <c r="T475" s="168" t="s">
        <v>21</v>
      </c>
      <c r="U475" s="42" t="s">
        <v>50</v>
      </c>
      <c r="V475" s="34"/>
      <c r="W475" s="169">
        <f>V475*K475</f>
        <v>0</v>
      </c>
      <c r="X475" s="169">
        <v>0</v>
      </c>
      <c r="Y475" s="169">
        <f>X475*K475</f>
        <v>0</v>
      </c>
      <c r="Z475" s="169">
        <v>0</v>
      </c>
      <c r="AA475" s="170">
        <f>Z475*K475</f>
        <v>0</v>
      </c>
      <c r="AR475" s="16" t="s">
        <v>294</v>
      </c>
      <c r="AT475" s="16" t="s">
        <v>150</v>
      </c>
      <c r="AU475" s="16" t="s">
        <v>112</v>
      </c>
      <c r="AY475" s="16" t="s">
        <v>149</v>
      </c>
      <c r="BE475" s="108">
        <f>IF(U475="základní",N475,0)</f>
        <v>0</v>
      </c>
      <c r="BF475" s="108">
        <f>IF(U475="snížená",N475,0)</f>
        <v>0</v>
      </c>
      <c r="BG475" s="108">
        <f>IF(U475="zákl. přenesená",N475,0)</f>
        <v>0</v>
      </c>
      <c r="BH475" s="108">
        <f>IF(U475="sníž. přenesená",N475,0)</f>
        <v>0</v>
      </c>
      <c r="BI475" s="108">
        <f>IF(U475="nulová",N475,0)</f>
        <v>0</v>
      </c>
      <c r="BJ475" s="16" t="s">
        <v>23</v>
      </c>
      <c r="BK475" s="108">
        <f>ROUND(L475*K475,2)</f>
        <v>0</v>
      </c>
      <c r="BL475" s="16" t="s">
        <v>294</v>
      </c>
      <c r="BM475" s="16" t="s">
        <v>2229</v>
      </c>
    </row>
    <row r="476" spans="2:65" s="11" customFormat="1" ht="22.5" customHeight="1" x14ac:dyDescent="0.3">
      <c r="B476" s="179"/>
      <c r="C476" s="180"/>
      <c r="D476" s="180"/>
      <c r="E476" s="181" t="s">
        <v>21</v>
      </c>
      <c r="F476" s="292" t="s">
        <v>2230</v>
      </c>
      <c r="G476" s="282"/>
      <c r="H476" s="282"/>
      <c r="I476" s="282"/>
      <c r="J476" s="180"/>
      <c r="K476" s="182">
        <v>24.248000000000001</v>
      </c>
      <c r="L476" s="180"/>
      <c r="M476" s="180"/>
      <c r="N476" s="180"/>
      <c r="O476" s="180"/>
      <c r="P476" s="180"/>
      <c r="Q476" s="180"/>
      <c r="R476" s="183"/>
      <c r="T476" s="184"/>
      <c r="U476" s="180"/>
      <c r="V476" s="180"/>
      <c r="W476" s="180"/>
      <c r="X476" s="180"/>
      <c r="Y476" s="180"/>
      <c r="Z476" s="180"/>
      <c r="AA476" s="185"/>
      <c r="AT476" s="186" t="s">
        <v>204</v>
      </c>
      <c r="AU476" s="186" t="s">
        <v>112</v>
      </c>
      <c r="AV476" s="11" t="s">
        <v>112</v>
      </c>
      <c r="AW476" s="11" t="s">
        <v>42</v>
      </c>
      <c r="AX476" s="11" t="s">
        <v>23</v>
      </c>
      <c r="AY476" s="186" t="s">
        <v>149</v>
      </c>
    </row>
    <row r="477" spans="2:65" s="1" customFormat="1" ht="31.5" customHeight="1" x14ac:dyDescent="0.3">
      <c r="B477" s="33"/>
      <c r="C477" s="164" t="s">
        <v>1065</v>
      </c>
      <c r="D477" s="164" t="s">
        <v>150</v>
      </c>
      <c r="E477" s="165" t="s">
        <v>2231</v>
      </c>
      <c r="F477" s="253" t="s">
        <v>2232</v>
      </c>
      <c r="G477" s="254"/>
      <c r="H477" s="254"/>
      <c r="I477" s="254"/>
      <c r="J477" s="166" t="s">
        <v>1173</v>
      </c>
      <c r="K477" s="199">
        <v>0</v>
      </c>
      <c r="L477" s="255">
        <v>0</v>
      </c>
      <c r="M477" s="254"/>
      <c r="N477" s="256">
        <f>ROUND(L477*K477,2)</f>
        <v>0</v>
      </c>
      <c r="O477" s="254"/>
      <c r="P477" s="254"/>
      <c r="Q477" s="254"/>
      <c r="R477" s="35"/>
      <c r="T477" s="168" t="s">
        <v>21</v>
      </c>
      <c r="U477" s="42" t="s">
        <v>50</v>
      </c>
      <c r="V477" s="34"/>
      <c r="W477" s="169">
        <f>V477*K477</f>
        <v>0</v>
      </c>
      <c r="X477" s="169">
        <v>0</v>
      </c>
      <c r="Y477" s="169">
        <f>X477*K477</f>
        <v>0</v>
      </c>
      <c r="Z477" s="169">
        <v>0</v>
      </c>
      <c r="AA477" s="170">
        <f>Z477*K477</f>
        <v>0</v>
      </c>
      <c r="AR477" s="16" t="s">
        <v>294</v>
      </c>
      <c r="AT477" s="16" t="s">
        <v>150</v>
      </c>
      <c r="AU477" s="16" t="s">
        <v>112</v>
      </c>
      <c r="AY477" s="16" t="s">
        <v>149</v>
      </c>
      <c r="BE477" s="108">
        <f>IF(U477="základní",N477,0)</f>
        <v>0</v>
      </c>
      <c r="BF477" s="108">
        <f>IF(U477="snížená",N477,0)</f>
        <v>0</v>
      </c>
      <c r="BG477" s="108">
        <f>IF(U477="zákl. přenesená",N477,0)</f>
        <v>0</v>
      </c>
      <c r="BH477" s="108">
        <f>IF(U477="sníž. přenesená",N477,0)</f>
        <v>0</v>
      </c>
      <c r="BI477" s="108">
        <f>IF(U477="nulová",N477,0)</f>
        <v>0</v>
      </c>
      <c r="BJ477" s="16" t="s">
        <v>23</v>
      </c>
      <c r="BK477" s="108">
        <f>ROUND(L477*K477,2)</f>
        <v>0</v>
      </c>
      <c r="BL477" s="16" t="s">
        <v>294</v>
      </c>
      <c r="BM477" s="16" t="s">
        <v>2233</v>
      </c>
    </row>
    <row r="478" spans="2:65" s="9" customFormat="1" ht="29.85" customHeight="1" x14ac:dyDescent="0.35">
      <c r="B478" s="153"/>
      <c r="C478" s="154"/>
      <c r="D478" s="163" t="s">
        <v>1869</v>
      </c>
      <c r="E478" s="163"/>
      <c r="F478" s="163"/>
      <c r="G478" s="163"/>
      <c r="H478" s="163"/>
      <c r="I478" s="163"/>
      <c r="J478" s="163"/>
      <c r="K478" s="163"/>
      <c r="L478" s="163"/>
      <c r="M478" s="163"/>
      <c r="N478" s="263">
        <f>BK478</f>
        <v>0</v>
      </c>
      <c r="O478" s="264"/>
      <c r="P478" s="264"/>
      <c r="Q478" s="264"/>
      <c r="R478" s="156"/>
      <c r="T478" s="157"/>
      <c r="U478" s="154"/>
      <c r="V478" s="154"/>
      <c r="W478" s="158">
        <f>SUM(W479:W483)</f>
        <v>0</v>
      </c>
      <c r="X478" s="154"/>
      <c r="Y478" s="158">
        <f>SUM(Y479:Y483)</f>
        <v>0.34531739999999994</v>
      </c>
      <c r="Z478" s="154"/>
      <c r="AA478" s="159">
        <f>SUM(AA479:AA483)</f>
        <v>0</v>
      </c>
      <c r="AR478" s="160" t="s">
        <v>112</v>
      </c>
      <c r="AT478" s="161" t="s">
        <v>84</v>
      </c>
      <c r="AU478" s="161" t="s">
        <v>23</v>
      </c>
      <c r="AY478" s="160" t="s">
        <v>149</v>
      </c>
      <c r="BK478" s="162">
        <f>SUM(BK479:BK483)</f>
        <v>0</v>
      </c>
    </row>
    <row r="479" spans="2:65" s="1" customFormat="1" ht="22.5" customHeight="1" x14ac:dyDescent="0.3">
      <c r="B479" s="33"/>
      <c r="C479" s="164" t="s">
        <v>1069</v>
      </c>
      <c r="D479" s="164" t="s">
        <v>150</v>
      </c>
      <c r="E479" s="165" t="s">
        <v>2234</v>
      </c>
      <c r="F479" s="253" t="s">
        <v>2235</v>
      </c>
      <c r="G479" s="254"/>
      <c r="H479" s="254"/>
      <c r="I479" s="254"/>
      <c r="J479" s="166" t="s">
        <v>274</v>
      </c>
      <c r="K479" s="167">
        <v>83.41</v>
      </c>
      <c r="L479" s="255">
        <v>0</v>
      </c>
      <c r="M479" s="254"/>
      <c r="N479" s="256">
        <f>ROUND(L479*K479,2)</f>
        <v>0</v>
      </c>
      <c r="O479" s="254"/>
      <c r="P479" s="254"/>
      <c r="Q479" s="254"/>
      <c r="R479" s="35"/>
      <c r="T479" s="168" t="s">
        <v>21</v>
      </c>
      <c r="U479" s="42" t="s">
        <v>50</v>
      </c>
      <c r="V479" s="34"/>
      <c r="W479" s="169">
        <f>V479*K479</f>
        <v>0</v>
      </c>
      <c r="X479" s="169">
        <v>4.1399999999999996E-3</v>
      </c>
      <c r="Y479" s="169">
        <f>X479*K479</f>
        <v>0.34531739999999994</v>
      </c>
      <c r="Z479" s="169">
        <v>0</v>
      </c>
      <c r="AA479" s="170">
        <f>Z479*K479</f>
        <v>0</v>
      </c>
      <c r="AR479" s="16" t="s">
        <v>294</v>
      </c>
      <c r="AT479" s="16" t="s">
        <v>150</v>
      </c>
      <c r="AU479" s="16" t="s">
        <v>112</v>
      </c>
      <c r="AY479" s="16" t="s">
        <v>149</v>
      </c>
      <c r="BE479" s="108">
        <f>IF(U479="základní",N479,0)</f>
        <v>0</v>
      </c>
      <c r="BF479" s="108">
        <f>IF(U479="snížená",N479,0)</f>
        <v>0</v>
      </c>
      <c r="BG479" s="108">
        <f>IF(U479="zákl. přenesená",N479,0)</f>
        <v>0</v>
      </c>
      <c r="BH479" s="108">
        <f>IF(U479="sníž. přenesená",N479,0)</f>
        <v>0</v>
      </c>
      <c r="BI479" s="108">
        <f>IF(U479="nulová",N479,0)</f>
        <v>0</v>
      </c>
      <c r="BJ479" s="16" t="s">
        <v>23</v>
      </c>
      <c r="BK479" s="108">
        <f>ROUND(L479*K479,2)</f>
        <v>0</v>
      </c>
      <c r="BL479" s="16" t="s">
        <v>294</v>
      </c>
      <c r="BM479" s="16" t="s">
        <v>2236</v>
      </c>
    </row>
    <row r="480" spans="2:65" s="11" customFormat="1" ht="22.5" customHeight="1" x14ac:dyDescent="0.3">
      <c r="B480" s="179"/>
      <c r="C480" s="180"/>
      <c r="D480" s="180"/>
      <c r="E480" s="181" t="s">
        <v>21</v>
      </c>
      <c r="F480" s="292" t="s">
        <v>2237</v>
      </c>
      <c r="G480" s="282"/>
      <c r="H480" s="282"/>
      <c r="I480" s="282"/>
      <c r="J480" s="180"/>
      <c r="K480" s="182">
        <v>63.4</v>
      </c>
      <c r="L480" s="180"/>
      <c r="M480" s="180"/>
      <c r="N480" s="180"/>
      <c r="O480" s="180"/>
      <c r="P480" s="180"/>
      <c r="Q480" s="180"/>
      <c r="R480" s="183"/>
      <c r="T480" s="184"/>
      <c r="U480" s="180"/>
      <c r="V480" s="180"/>
      <c r="W480" s="180"/>
      <c r="X480" s="180"/>
      <c r="Y480" s="180"/>
      <c r="Z480" s="180"/>
      <c r="AA480" s="185"/>
      <c r="AT480" s="186" t="s">
        <v>204</v>
      </c>
      <c r="AU480" s="186" t="s">
        <v>112</v>
      </c>
      <c r="AV480" s="11" t="s">
        <v>112</v>
      </c>
      <c r="AW480" s="11" t="s">
        <v>42</v>
      </c>
      <c r="AX480" s="11" t="s">
        <v>85</v>
      </c>
      <c r="AY480" s="186" t="s">
        <v>149</v>
      </c>
    </row>
    <row r="481" spans="2:65" s="11" customFormat="1" ht="22.5" customHeight="1" x14ac:dyDescent="0.3">
      <c r="B481" s="179"/>
      <c r="C481" s="180"/>
      <c r="D481" s="180"/>
      <c r="E481" s="181" t="s">
        <v>21</v>
      </c>
      <c r="F481" s="281" t="s">
        <v>2238</v>
      </c>
      <c r="G481" s="282"/>
      <c r="H481" s="282"/>
      <c r="I481" s="282"/>
      <c r="J481" s="180"/>
      <c r="K481" s="182">
        <v>20.010000000000002</v>
      </c>
      <c r="L481" s="180"/>
      <c r="M481" s="180"/>
      <c r="N481" s="180"/>
      <c r="O481" s="180"/>
      <c r="P481" s="180"/>
      <c r="Q481" s="180"/>
      <c r="R481" s="183"/>
      <c r="T481" s="184"/>
      <c r="U481" s="180"/>
      <c r="V481" s="180"/>
      <c r="W481" s="180"/>
      <c r="X481" s="180"/>
      <c r="Y481" s="180"/>
      <c r="Z481" s="180"/>
      <c r="AA481" s="185"/>
      <c r="AT481" s="186" t="s">
        <v>204</v>
      </c>
      <c r="AU481" s="186" t="s">
        <v>112</v>
      </c>
      <c r="AV481" s="11" t="s">
        <v>112</v>
      </c>
      <c r="AW481" s="11" t="s">
        <v>42</v>
      </c>
      <c r="AX481" s="11" t="s">
        <v>85</v>
      </c>
      <c r="AY481" s="186" t="s">
        <v>149</v>
      </c>
    </row>
    <row r="482" spans="2:65" s="12" customFormat="1" ht="22.5" customHeight="1" x14ac:dyDescent="0.3">
      <c r="B482" s="187"/>
      <c r="C482" s="188"/>
      <c r="D482" s="188"/>
      <c r="E482" s="189" t="s">
        <v>21</v>
      </c>
      <c r="F482" s="285" t="s">
        <v>211</v>
      </c>
      <c r="G482" s="286"/>
      <c r="H482" s="286"/>
      <c r="I482" s="286"/>
      <c r="J482" s="188"/>
      <c r="K482" s="190">
        <v>83.41</v>
      </c>
      <c r="L482" s="188"/>
      <c r="M482" s="188"/>
      <c r="N482" s="188"/>
      <c r="O482" s="188"/>
      <c r="P482" s="188"/>
      <c r="Q482" s="188"/>
      <c r="R482" s="191"/>
      <c r="T482" s="192"/>
      <c r="U482" s="188"/>
      <c r="V482" s="188"/>
      <c r="W482" s="188"/>
      <c r="X482" s="188"/>
      <c r="Y482" s="188"/>
      <c r="Z482" s="188"/>
      <c r="AA482" s="193"/>
      <c r="AT482" s="194" t="s">
        <v>204</v>
      </c>
      <c r="AU482" s="194" t="s">
        <v>112</v>
      </c>
      <c r="AV482" s="12" t="s">
        <v>197</v>
      </c>
      <c r="AW482" s="12" t="s">
        <v>42</v>
      </c>
      <c r="AX482" s="12" t="s">
        <v>23</v>
      </c>
      <c r="AY482" s="194" t="s">
        <v>149</v>
      </c>
    </row>
    <row r="483" spans="2:65" s="1" customFormat="1" ht="31.5" customHeight="1" x14ac:dyDescent="0.3">
      <c r="B483" s="33"/>
      <c r="C483" s="164" t="s">
        <v>1073</v>
      </c>
      <c r="D483" s="164" t="s">
        <v>150</v>
      </c>
      <c r="E483" s="165" t="s">
        <v>2239</v>
      </c>
      <c r="F483" s="253" t="s">
        <v>2240</v>
      </c>
      <c r="G483" s="254"/>
      <c r="H483" s="254"/>
      <c r="I483" s="254"/>
      <c r="J483" s="166" t="s">
        <v>1173</v>
      </c>
      <c r="K483" s="199">
        <v>0</v>
      </c>
      <c r="L483" s="255">
        <v>0</v>
      </c>
      <c r="M483" s="254"/>
      <c r="N483" s="256">
        <f>ROUND(L483*K483,2)</f>
        <v>0</v>
      </c>
      <c r="O483" s="254"/>
      <c r="P483" s="254"/>
      <c r="Q483" s="254"/>
      <c r="R483" s="35"/>
      <c r="T483" s="168" t="s">
        <v>21</v>
      </c>
      <c r="U483" s="42" t="s">
        <v>50</v>
      </c>
      <c r="V483" s="34"/>
      <c r="W483" s="169">
        <f>V483*K483</f>
        <v>0</v>
      </c>
      <c r="X483" s="169">
        <v>0</v>
      </c>
      <c r="Y483" s="169">
        <f>X483*K483</f>
        <v>0</v>
      </c>
      <c r="Z483" s="169">
        <v>0</v>
      </c>
      <c r="AA483" s="170">
        <f>Z483*K483</f>
        <v>0</v>
      </c>
      <c r="AR483" s="16" t="s">
        <v>294</v>
      </c>
      <c r="AT483" s="16" t="s">
        <v>150</v>
      </c>
      <c r="AU483" s="16" t="s">
        <v>112</v>
      </c>
      <c r="AY483" s="16" t="s">
        <v>149</v>
      </c>
      <c r="BE483" s="108">
        <f>IF(U483="základní",N483,0)</f>
        <v>0</v>
      </c>
      <c r="BF483" s="108">
        <f>IF(U483="snížená",N483,0)</f>
        <v>0</v>
      </c>
      <c r="BG483" s="108">
        <f>IF(U483="zákl. přenesená",N483,0)</f>
        <v>0</v>
      </c>
      <c r="BH483" s="108">
        <f>IF(U483="sníž. přenesená",N483,0)</f>
        <v>0</v>
      </c>
      <c r="BI483" s="108">
        <f>IF(U483="nulová",N483,0)</f>
        <v>0</v>
      </c>
      <c r="BJ483" s="16" t="s">
        <v>23</v>
      </c>
      <c r="BK483" s="108">
        <f>ROUND(L483*K483,2)</f>
        <v>0</v>
      </c>
      <c r="BL483" s="16" t="s">
        <v>294</v>
      </c>
      <c r="BM483" s="16" t="s">
        <v>2241</v>
      </c>
    </row>
    <row r="484" spans="2:65" s="9" customFormat="1" ht="29.85" customHeight="1" x14ac:dyDescent="0.35">
      <c r="B484" s="153"/>
      <c r="C484" s="154"/>
      <c r="D484" s="163" t="s">
        <v>190</v>
      </c>
      <c r="E484" s="163"/>
      <c r="F484" s="163"/>
      <c r="G484" s="163"/>
      <c r="H484" s="163"/>
      <c r="I484" s="163"/>
      <c r="J484" s="163"/>
      <c r="K484" s="163"/>
      <c r="L484" s="163"/>
      <c r="M484" s="163"/>
      <c r="N484" s="263">
        <f>BK484</f>
        <v>0</v>
      </c>
      <c r="O484" s="264"/>
      <c r="P484" s="264"/>
      <c r="Q484" s="264"/>
      <c r="R484" s="156"/>
      <c r="T484" s="157"/>
      <c r="U484" s="154"/>
      <c r="V484" s="154"/>
      <c r="W484" s="158">
        <f>SUM(W485:W489)</f>
        <v>0</v>
      </c>
      <c r="X484" s="154"/>
      <c r="Y484" s="158">
        <f>SUM(Y485:Y489)</f>
        <v>5.7599999999999998E-2</v>
      </c>
      <c r="Z484" s="154"/>
      <c r="AA484" s="159">
        <f>SUM(AA485:AA489)</f>
        <v>0</v>
      </c>
      <c r="AR484" s="160" t="s">
        <v>112</v>
      </c>
      <c r="AT484" s="161" t="s">
        <v>84</v>
      </c>
      <c r="AU484" s="161" t="s">
        <v>23</v>
      </c>
      <c r="AY484" s="160" t="s">
        <v>149</v>
      </c>
      <c r="BK484" s="162">
        <f>SUM(BK485:BK489)</f>
        <v>0</v>
      </c>
    </row>
    <row r="485" spans="2:65" s="1" customFormat="1" ht="31.5" customHeight="1" x14ac:dyDescent="0.3">
      <c r="B485" s="33"/>
      <c r="C485" s="164" t="s">
        <v>1078</v>
      </c>
      <c r="D485" s="164" t="s">
        <v>150</v>
      </c>
      <c r="E485" s="165" t="s">
        <v>1850</v>
      </c>
      <c r="F485" s="253" t="s">
        <v>1851</v>
      </c>
      <c r="G485" s="254"/>
      <c r="H485" s="254"/>
      <c r="I485" s="254"/>
      <c r="J485" s="166" t="s">
        <v>274</v>
      </c>
      <c r="K485" s="167">
        <v>240</v>
      </c>
      <c r="L485" s="255">
        <v>0</v>
      </c>
      <c r="M485" s="254"/>
      <c r="N485" s="256">
        <f>ROUND(L485*K485,2)</f>
        <v>0</v>
      </c>
      <c r="O485" s="254"/>
      <c r="P485" s="254"/>
      <c r="Q485" s="254"/>
      <c r="R485" s="35"/>
      <c r="T485" s="168" t="s">
        <v>21</v>
      </c>
      <c r="U485" s="42" t="s">
        <v>50</v>
      </c>
      <c r="V485" s="34"/>
      <c r="W485" s="169">
        <f>V485*K485</f>
        <v>0</v>
      </c>
      <c r="X485" s="169">
        <v>2.4000000000000001E-4</v>
      </c>
      <c r="Y485" s="169">
        <f>X485*K485</f>
        <v>5.7599999999999998E-2</v>
      </c>
      <c r="Z485" s="169">
        <v>0</v>
      </c>
      <c r="AA485" s="170">
        <f>Z485*K485</f>
        <v>0</v>
      </c>
      <c r="AR485" s="16" t="s">
        <v>294</v>
      </c>
      <c r="AT485" s="16" t="s">
        <v>150</v>
      </c>
      <c r="AU485" s="16" t="s">
        <v>112</v>
      </c>
      <c r="AY485" s="16" t="s">
        <v>149</v>
      </c>
      <c r="BE485" s="108">
        <f>IF(U485="základní",N485,0)</f>
        <v>0</v>
      </c>
      <c r="BF485" s="108">
        <f>IF(U485="snížená",N485,0)</f>
        <v>0</v>
      </c>
      <c r="BG485" s="108">
        <f>IF(U485="zákl. přenesená",N485,0)</f>
        <v>0</v>
      </c>
      <c r="BH485" s="108">
        <f>IF(U485="sníž. přenesená",N485,0)</f>
        <v>0</v>
      </c>
      <c r="BI485" s="108">
        <f>IF(U485="nulová",N485,0)</f>
        <v>0</v>
      </c>
      <c r="BJ485" s="16" t="s">
        <v>23</v>
      </c>
      <c r="BK485" s="108">
        <f>ROUND(L485*K485,2)</f>
        <v>0</v>
      </c>
      <c r="BL485" s="16" t="s">
        <v>294</v>
      </c>
      <c r="BM485" s="16" t="s">
        <v>2242</v>
      </c>
    </row>
    <row r="486" spans="2:65" s="10" customFormat="1" ht="22.5" customHeight="1" x14ac:dyDescent="0.3">
      <c r="B486" s="171"/>
      <c r="C486" s="172"/>
      <c r="D486" s="172"/>
      <c r="E486" s="173" t="s">
        <v>21</v>
      </c>
      <c r="F486" s="287" t="s">
        <v>2243</v>
      </c>
      <c r="G486" s="284"/>
      <c r="H486" s="284"/>
      <c r="I486" s="284"/>
      <c r="J486" s="172"/>
      <c r="K486" s="174" t="s">
        <v>21</v>
      </c>
      <c r="L486" s="172"/>
      <c r="M486" s="172"/>
      <c r="N486" s="172"/>
      <c r="O486" s="172"/>
      <c r="P486" s="172"/>
      <c r="Q486" s="172"/>
      <c r="R486" s="175"/>
      <c r="T486" s="176"/>
      <c r="U486" s="172"/>
      <c r="V486" s="172"/>
      <c r="W486" s="172"/>
      <c r="X486" s="172"/>
      <c r="Y486" s="172"/>
      <c r="Z486" s="172"/>
      <c r="AA486" s="177"/>
      <c r="AT486" s="178" t="s">
        <v>204</v>
      </c>
      <c r="AU486" s="178" t="s">
        <v>112</v>
      </c>
      <c r="AV486" s="10" t="s">
        <v>23</v>
      </c>
      <c r="AW486" s="10" t="s">
        <v>42</v>
      </c>
      <c r="AX486" s="10" t="s">
        <v>85</v>
      </c>
      <c r="AY486" s="178" t="s">
        <v>149</v>
      </c>
    </row>
    <row r="487" spans="2:65" s="11" customFormat="1" ht="22.5" customHeight="1" x14ac:dyDescent="0.3">
      <c r="B487" s="179"/>
      <c r="C487" s="180"/>
      <c r="D487" s="180"/>
      <c r="E487" s="181" t="s">
        <v>21</v>
      </c>
      <c r="F487" s="281" t="s">
        <v>1237</v>
      </c>
      <c r="G487" s="282"/>
      <c r="H487" s="282"/>
      <c r="I487" s="282"/>
      <c r="J487" s="180"/>
      <c r="K487" s="182">
        <v>161</v>
      </c>
      <c r="L487" s="180"/>
      <c r="M487" s="180"/>
      <c r="N487" s="180"/>
      <c r="O487" s="180"/>
      <c r="P487" s="180"/>
      <c r="Q487" s="180"/>
      <c r="R487" s="183"/>
      <c r="T487" s="184"/>
      <c r="U487" s="180"/>
      <c r="V487" s="180"/>
      <c r="W487" s="180"/>
      <c r="X487" s="180"/>
      <c r="Y487" s="180"/>
      <c r="Z487" s="180"/>
      <c r="AA487" s="185"/>
      <c r="AT487" s="186" t="s">
        <v>204</v>
      </c>
      <c r="AU487" s="186" t="s">
        <v>112</v>
      </c>
      <c r="AV487" s="11" t="s">
        <v>112</v>
      </c>
      <c r="AW487" s="11" t="s">
        <v>42</v>
      </c>
      <c r="AX487" s="11" t="s">
        <v>85</v>
      </c>
      <c r="AY487" s="186" t="s">
        <v>149</v>
      </c>
    </row>
    <row r="488" spans="2:65" s="10" customFormat="1" ht="22.5" customHeight="1" x14ac:dyDescent="0.3">
      <c r="B488" s="171"/>
      <c r="C488" s="172"/>
      <c r="D488" s="172"/>
      <c r="E488" s="173" t="s">
        <v>21</v>
      </c>
      <c r="F488" s="283" t="s">
        <v>1258</v>
      </c>
      <c r="G488" s="284"/>
      <c r="H488" s="284"/>
      <c r="I488" s="284"/>
      <c r="J488" s="172"/>
      <c r="K488" s="174" t="s">
        <v>21</v>
      </c>
      <c r="L488" s="172"/>
      <c r="M488" s="172"/>
      <c r="N488" s="172"/>
      <c r="O488" s="172"/>
      <c r="P488" s="172"/>
      <c r="Q488" s="172"/>
      <c r="R488" s="175"/>
      <c r="T488" s="176"/>
      <c r="U488" s="172"/>
      <c r="V488" s="172"/>
      <c r="W488" s="172"/>
      <c r="X488" s="172"/>
      <c r="Y488" s="172"/>
      <c r="Z488" s="172"/>
      <c r="AA488" s="177"/>
      <c r="AT488" s="178" t="s">
        <v>204</v>
      </c>
      <c r="AU488" s="178" t="s">
        <v>112</v>
      </c>
      <c r="AV488" s="10" t="s">
        <v>23</v>
      </c>
      <c r="AW488" s="10" t="s">
        <v>42</v>
      </c>
      <c r="AX488" s="10" t="s">
        <v>85</v>
      </c>
      <c r="AY488" s="178" t="s">
        <v>149</v>
      </c>
    </row>
    <row r="489" spans="2:65" s="11" customFormat="1" ht="22.5" customHeight="1" x14ac:dyDescent="0.3">
      <c r="B489" s="179"/>
      <c r="C489" s="180"/>
      <c r="D489" s="180"/>
      <c r="E489" s="181" t="s">
        <v>21</v>
      </c>
      <c r="F489" s="281" t="s">
        <v>949</v>
      </c>
      <c r="G489" s="282"/>
      <c r="H489" s="282"/>
      <c r="I489" s="282"/>
      <c r="J489" s="180"/>
      <c r="K489" s="182">
        <v>240</v>
      </c>
      <c r="L489" s="180"/>
      <c r="M489" s="180"/>
      <c r="N489" s="180"/>
      <c r="O489" s="180"/>
      <c r="P489" s="180"/>
      <c r="Q489" s="180"/>
      <c r="R489" s="183"/>
      <c r="T489" s="184"/>
      <c r="U489" s="180"/>
      <c r="V489" s="180"/>
      <c r="W489" s="180"/>
      <c r="X489" s="180"/>
      <c r="Y489" s="180"/>
      <c r="Z489" s="180"/>
      <c r="AA489" s="185"/>
      <c r="AT489" s="186" t="s">
        <v>204</v>
      </c>
      <c r="AU489" s="186" t="s">
        <v>112</v>
      </c>
      <c r="AV489" s="11" t="s">
        <v>112</v>
      </c>
      <c r="AW489" s="11" t="s">
        <v>42</v>
      </c>
      <c r="AX489" s="11" t="s">
        <v>23</v>
      </c>
      <c r="AY489" s="186" t="s">
        <v>149</v>
      </c>
    </row>
    <row r="490" spans="2:65" s="9" customFormat="1" ht="29.85" customHeight="1" x14ac:dyDescent="0.35">
      <c r="B490" s="153"/>
      <c r="C490" s="154"/>
      <c r="D490" s="163" t="s">
        <v>191</v>
      </c>
      <c r="E490" s="163"/>
      <c r="F490" s="163"/>
      <c r="G490" s="163"/>
      <c r="H490" s="163"/>
      <c r="I490" s="163"/>
      <c r="J490" s="163"/>
      <c r="K490" s="163"/>
      <c r="L490" s="163"/>
      <c r="M490" s="163"/>
      <c r="N490" s="261">
        <f>BK490</f>
        <v>0</v>
      </c>
      <c r="O490" s="262"/>
      <c r="P490" s="262"/>
      <c r="Q490" s="262"/>
      <c r="R490" s="156"/>
      <c r="T490" s="157"/>
      <c r="U490" s="154"/>
      <c r="V490" s="154"/>
      <c r="W490" s="158">
        <f>SUM(W491:W492)</f>
        <v>0</v>
      </c>
      <c r="X490" s="154"/>
      <c r="Y490" s="158">
        <f>SUM(Y491:Y492)</f>
        <v>4.4520030000000002E-2</v>
      </c>
      <c r="Z490" s="154"/>
      <c r="AA490" s="159">
        <f>SUM(AA491:AA492)</f>
        <v>0</v>
      </c>
      <c r="AR490" s="160" t="s">
        <v>112</v>
      </c>
      <c r="AT490" s="161" t="s">
        <v>84</v>
      </c>
      <c r="AU490" s="161" t="s">
        <v>23</v>
      </c>
      <c r="AY490" s="160" t="s">
        <v>149</v>
      </c>
      <c r="BK490" s="162">
        <f>SUM(BK491:BK492)</f>
        <v>0</v>
      </c>
    </row>
    <row r="491" spans="2:65" s="1" customFormat="1" ht="44.25" customHeight="1" x14ac:dyDescent="0.3">
      <c r="B491" s="33"/>
      <c r="C491" s="164" t="s">
        <v>1082</v>
      </c>
      <c r="D491" s="164" t="s">
        <v>150</v>
      </c>
      <c r="E491" s="165" t="s">
        <v>1857</v>
      </c>
      <c r="F491" s="253" t="s">
        <v>1858</v>
      </c>
      <c r="G491" s="254"/>
      <c r="H491" s="254"/>
      <c r="I491" s="254"/>
      <c r="J491" s="166" t="s">
        <v>274</v>
      </c>
      <c r="K491" s="167">
        <v>164.88900000000001</v>
      </c>
      <c r="L491" s="255">
        <v>0</v>
      </c>
      <c r="M491" s="254"/>
      <c r="N491" s="256">
        <f>ROUND(L491*K491,2)</f>
        <v>0</v>
      </c>
      <c r="O491" s="254"/>
      <c r="P491" s="254"/>
      <c r="Q491" s="254"/>
      <c r="R491" s="35"/>
      <c r="T491" s="168" t="s">
        <v>21</v>
      </c>
      <c r="U491" s="42" t="s">
        <v>50</v>
      </c>
      <c r="V491" s="34"/>
      <c r="W491" s="169">
        <f>V491*K491</f>
        <v>0</v>
      </c>
      <c r="X491" s="169">
        <v>2.7E-4</v>
      </c>
      <c r="Y491" s="169">
        <f>X491*K491</f>
        <v>4.4520030000000002E-2</v>
      </c>
      <c r="Z491" s="169">
        <v>0</v>
      </c>
      <c r="AA491" s="170">
        <f>Z491*K491</f>
        <v>0</v>
      </c>
      <c r="AR491" s="16" t="s">
        <v>294</v>
      </c>
      <c r="AT491" s="16" t="s">
        <v>150</v>
      </c>
      <c r="AU491" s="16" t="s">
        <v>112</v>
      </c>
      <c r="AY491" s="16" t="s">
        <v>149</v>
      </c>
      <c r="BE491" s="108">
        <f>IF(U491="základní",N491,0)</f>
        <v>0</v>
      </c>
      <c r="BF491" s="108">
        <f>IF(U491="snížená",N491,0)</f>
        <v>0</v>
      </c>
      <c r="BG491" s="108">
        <f>IF(U491="zákl. přenesená",N491,0)</f>
        <v>0</v>
      </c>
      <c r="BH491" s="108">
        <f>IF(U491="sníž. přenesená",N491,0)</f>
        <v>0</v>
      </c>
      <c r="BI491" s="108">
        <f>IF(U491="nulová",N491,0)</f>
        <v>0</v>
      </c>
      <c r="BJ491" s="16" t="s">
        <v>23</v>
      </c>
      <c r="BK491" s="108">
        <f>ROUND(L491*K491,2)</f>
        <v>0</v>
      </c>
      <c r="BL491" s="16" t="s">
        <v>294</v>
      </c>
      <c r="BM491" s="16" t="s">
        <v>2244</v>
      </c>
    </row>
    <row r="492" spans="2:65" s="11" customFormat="1" ht="22.5" customHeight="1" x14ac:dyDescent="0.3">
      <c r="B492" s="179"/>
      <c r="C492" s="180"/>
      <c r="D492" s="180"/>
      <c r="E492" s="181" t="s">
        <v>21</v>
      </c>
      <c r="F492" s="292" t="s">
        <v>2245</v>
      </c>
      <c r="G492" s="282"/>
      <c r="H492" s="282"/>
      <c r="I492" s="282"/>
      <c r="J492" s="180"/>
      <c r="K492" s="182">
        <v>164.88900000000001</v>
      </c>
      <c r="L492" s="180"/>
      <c r="M492" s="180"/>
      <c r="N492" s="180"/>
      <c r="O492" s="180"/>
      <c r="P492" s="180"/>
      <c r="Q492" s="180"/>
      <c r="R492" s="183"/>
      <c r="T492" s="184"/>
      <c r="U492" s="180"/>
      <c r="V492" s="180"/>
      <c r="W492" s="180"/>
      <c r="X492" s="180"/>
      <c r="Y492" s="180"/>
      <c r="Z492" s="180"/>
      <c r="AA492" s="185"/>
      <c r="AT492" s="186" t="s">
        <v>204</v>
      </c>
      <c r="AU492" s="186" t="s">
        <v>112</v>
      </c>
      <c r="AV492" s="11" t="s">
        <v>112</v>
      </c>
      <c r="AW492" s="11" t="s">
        <v>42</v>
      </c>
      <c r="AX492" s="11" t="s">
        <v>23</v>
      </c>
      <c r="AY492" s="186" t="s">
        <v>149</v>
      </c>
    </row>
    <row r="493" spans="2:65" s="9" customFormat="1" ht="37.35" customHeight="1" x14ac:dyDescent="0.35">
      <c r="B493" s="153"/>
      <c r="C493" s="154"/>
      <c r="D493" s="155" t="s">
        <v>192</v>
      </c>
      <c r="E493" s="155"/>
      <c r="F493" s="155"/>
      <c r="G493" s="155"/>
      <c r="H493" s="155"/>
      <c r="I493" s="155"/>
      <c r="J493" s="155"/>
      <c r="K493" s="155"/>
      <c r="L493" s="155"/>
      <c r="M493" s="155"/>
      <c r="N493" s="259">
        <f>BK493</f>
        <v>0</v>
      </c>
      <c r="O493" s="260"/>
      <c r="P493" s="260"/>
      <c r="Q493" s="260"/>
      <c r="R493" s="156"/>
      <c r="T493" s="157"/>
      <c r="U493" s="154"/>
      <c r="V493" s="154"/>
      <c r="W493" s="158">
        <f>W494</f>
        <v>0</v>
      </c>
      <c r="X493" s="154"/>
      <c r="Y493" s="158">
        <f>Y494</f>
        <v>0</v>
      </c>
      <c r="Z493" s="154"/>
      <c r="AA493" s="159">
        <f>AA494</f>
        <v>0</v>
      </c>
      <c r="AR493" s="160" t="s">
        <v>159</v>
      </c>
      <c r="AT493" s="161" t="s">
        <v>84</v>
      </c>
      <c r="AU493" s="161" t="s">
        <v>85</v>
      </c>
      <c r="AY493" s="160" t="s">
        <v>149</v>
      </c>
      <c r="BK493" s="162">
        <f>BK494</f>
        <v>0</v>
      </c>
    </row>
    <row r="494" spans="2:65" s="9" customFormat="1" ht="19.95" customHeight="1" x14ac:dyDescent="0.35">
      <c r="B494" s="153"/>
      <c r="C494" s="154"/>
      <c r="D494" s="163" t="s">
        <v>193</v>
      </c>
      <c r="E494" s="163"/>
      <c r="F494" s="163"/>
      <c r="G494" s="163"/>
      <c r="H494" s="163"/>
      <c r="I494" s="163"/>
      <c r="J494" s="163"/>
      <c r="K494" s="163"/>
      <c r="L494" s="163"/>
      <c r="M494" s="163"/>
      <c r="N494" s="261">
        <f>BK494</f>
        <v>0</v>
      </c>
      <c r="O494" s="262"/>
      <c r="P494" s="262"/>
      <c r="Q494" s="262"/>
      <c r="R494" s="156"/>
      <c r="T494" s="157"/>
      <c r="U494" s="154"/>
      <c r="V494" s="154"/>
      <c r="W494" s="158">
        <f>W495</f>
        <v>0</v>
      </c>
      <c r="X494" s="154"/>
      <c r="Y494" s="158">
        <f>Y495</f>
        <v>0</v>
      </c>
      <c r="Z494" s="154"/>
      <c r="AA494" s="159">
        <f>AA495</f>
        <v>0</v>
      </c>
      <c r="AR494" s="160" t="s">
        <v>159</v>
      </c>
      <c r="AT494" s="161" t="s">
        <v>84</v>
      </c>
      <c r="AU494" s="161" t="s">
        <v>23</v>
      </c>
      <c r="AY494" s="160" t="s">
        <v>149</v>
      </c>
      <c r="BK494" s="162">
        <f>BK495</f>
        <v>0</v>
      </c>
    </row>
    <row r="495" spans="2:65" s="1" customFormat="1" ht="22.5" customHeight="1" x14ac:dyDescent="0.3">
      <c r="B495" s="33"/>
      <c r="C495" s="164" t="s">
        <v>1086</v>
      </c>
      <c r="D495" s="164" t="s">
        <v>150</v>
      </c>
      <c r="E495" s="165" t="s">
        <v>1865</v>
      </c>
      <c r="F495" s="253" t="s">
        <v>1866</v>
      </c>
      <c r="G495" s="254"/>
      <c r="H495" s="254"/>
      <c r="I495" s="254"/>
      <c r="J495" s="166" t="s">
        <v>153</v>
      </c>
      <c r="K495" s="167">
        <v>1</v>
      </c>
      <c r="L495" s="255">
        <v>0</v>
      </c>
      <c r="M495" s="254"/>
      <c r="N495" s="256">
        <f>ROUND(L495*K495,2)</f>
        <v>0</v>
      </c>
      <c r="O495" s="254"/>
      <c r="P495" s="254"/>
      <c r="Q495" s="254"/>
      <c r="R495" s="35"/>
      <c r="T495" s="168" t="s">
        <v>21</v>
      </c>
      <c r="U495" s="42" t="s">
        <v>50</v>
      </c>
      <c r="V495" s="34"/>
      <c r="W495" s="169">
        <f>V495*K495</f>
        <v>0</v>
      </c>
      <c r="X495" s="169">
        <v>0</v>
      </c>
      <c r="Y495" s="169">
        <f>X495*K495</f>
        <v>0</v>
      </c>
      <c r="Z495" s="169">
        <v>0</v>
      </c>
      <c r="AA495" s="170">
        <f>Z495*K495</f>
        <v>0</v>
      </c>
      <c r="AR495" s="16" t="s">
        <v>572</v>
      </c>
      <c r="AT495" s="16" t="s">
        <v>150</v>
      </c>
      <c r="AU495" s="16" t="s">
        <v>112</v>
      </c>
      <c r="AY495" s="16" t="s">
        <v>149</v>
      </c>
      <c r="BE495" s="108">
        <f>IF(U495="základní",N495,0)</f>
        <v>0</v>
      </c>
      <c r="BF495" s="108">
        <f>IF(U495="snížená",N495,0)</f>
        <v>0</v>
      </c>
      <c r="BG495" s="108">
        <f>IF(U495="zákl. přenesená",N495,0)</f>
        <v>0</v>
      </c>
      <c r="BH495" s="108">
        <f>IF(U495="sníž. přenesená",N495,0)</f>
        <v>0</v>
      </c>
      <c r="BI495" s="108">
        <f>IF(U495="nulová",N495,0)</f>
        <v>0</v>
      </c>
      <c r="BJ495" s="16" t="s">
        <v>23</v>
      </c>
      <c r="BK495" s="108">
        <f>ROUND(L495*K495,2)</f>
        <v>0</v>
      </c>
      <c r="BL495" s="16" t="s">
        <v>572</v>
      </c>
      <c r="BM495" s="16" t="s">
        <v>2246</v>
      </c>
    </row>
    <row r="496" spans="2:65" s="1" customFormat="1" ht="49.95" customHeight="1" x14ac:dyDescent="0.35">
      <c r="B496" s="33"/>
      <c r="C496" s="34"/>
      <c r="D496" s="155" t="s">
        <v>163</v>
      </c>
      <c r="E496" s="34"/>
      <c r="F496" s="34"/>
      <c r="G496" s="34"/>
      <c r="H496" s="34"/>
      <c r="I496" s="34"/>
      <c r="J496" s="34"/>
      <c r="K496" s="34"/>
      <c r="L496" s="34"/>
      <c r="M496" s="34"/>
      <c r="N496" s="250">
        <f>BK496</f>
        <v>0</v>
      </c>
      <c r="O496" s="251"/>
      <c r="P496" s="251"/>
      <c r="Q496" s="251"/>
      <c r="R496" s="35"/>
      <c r="T496" s="144"/>
      <c r="U496" s="54"/>
      <c r="V496" s="54"/>
      <c r="W496" s="54"/>
      <c r="X496" s="54"/>
      <c r="Y496" s="54"/>
      <c r="Z496" s="54"/>
      <c r="AA496" s="56"/>
      <c r="AT496" s="16" t="s">
        <v>84</v>
      </c>
      <c r="AU496" s="16" t="s">
        <v>85</v>
      </c>
      <c r="AY496" s="16" t="s">
        <v>164</v>
      </c>
      <c r="BK496" s="108">
        <v>0</v>
      </c>
    </row>
    <row r="497" spans="2:18" s="1" customFormat="1" ht="6.9" customHeight="1" x14ac:dyDescent="0.3">
      <c r="B497" s="57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9"/>
    </row>
  </sheetData>
  <sheetProtection password="CC35" sheet="1" objects="1" scenarios="1" formatColumns="0" formatRows="0" sort="0" autoFilter="0"/>
  <mergeCells count="71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F129:P129"/>
    <mergeCell ref="F130:P130"/>
    <mergeCell ref="M132:P132"/>
    <mergeCell ref="M134:Q134"/>
    <mergeCell ref="M135:Q135"/>
    <mergeCell ref="F137:I137"/>
    <mergeCell ref="L137:M137"/>
    <mergeCell ref="N137:Q137"/>
    <mergeCell ref="F141:I141"/>
    <mergeCell ref="L141:M141"/>
    <mergeCell ref="N141:Q141"/>
    <mergeCell ref="N138:Q138"/>
    <mergeCell ref="N139:Q139"/>
    <mergeCell ref="N140:Q140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F165:I165"/>
    <mergeCell ref="F167:I167"/>
    <mergeCell ref="L167:M167"/>
    <mergeCell ref="N167:Q167"/>
    <mergeCell ref="F168:I168"/>
    <mergeCell ref="F169:I169"/>
    <mergeCell ref="F170:I170"/>
    <mergeCell ref="F171:I171"/>
    <mergeCell ref="L171:M171"/>
    <mergeCell ref="N171:Q171"/>
    <mergeCell ref="N166:Q166"/>
    <mergeCell ref="F172:I172"/>
    <mergeCell ref="F173:I173"/>
    <mergeCell ref="F174:I174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L198:M198"/>
    <mergeCell ref="N198:Q198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F208:I208"/>
    <mergeCell ref="F209:I209"/>
    <mergeCell ref="F210:I210"/>
    <mergeCell ref="F211:I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1:I221"/>
    <mergeCell ref="F222:I222"/>
    <mergeCell ref="F224:I224"/>
    <mergeCell ref="L224:M224"/>
    <mergeCell ref="N224:Q224"/>
    <mergeCell ref="F225:I225"/>
    <mergeCell ref="F226:I226"/>
    <mergeCell ref="L226:M226"/>
    <mergeCell ref="N226:Q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F234:I234"/>
    <mergeCell ref="L234:M234"/>
    <mergeCell ref="N234:Q234"/>
    <mergeCell ref="F235:I235"/>
    <mergeCell ref="F236:I236"/>
    <mergeCell ref="F237:I237"/>
    <mergeCell ref="F238:I238"/>
    <mergeCell ref="L238:M238"/>
    <mergeCell ref="N238:Q238"/>
    <mergeCell ref="F239:I239"/>
    <mergeCell ref="F240:I240"/>
    <mergeCell ref="F241:I241"/>
    <mergeCell ref="F243:I243"/>
    <mergeCell ref="L243:M243"/>
    <mergeCell ref="N243:Q243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F271:I271"/>
    <mergeCell ref="L271:M271"/>
    <mergeCell ref="N271:Q271"/>
    <mergeCell ref="F272:I272"/>
    <mergeCell ref="F273:I273"/>
    <mergeCell ref="F274:I274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F285:I285"/>
    <mergeCell ref="F286:I286"/>
    <mergeCell ref="F287:I287"/>
    <mergeCell ref="F288:I288"/>
    <mergeCell ref="L288:M288"/>
    <mergeCell ref="N288:Q288"/>
    <mergeCell ref="F289:I289"/>
    <mergeCell ref="F290:I290"/>
    <mergeCell ref="L290:M290"/>
    <mergeCell ref="N290:Q290"/>
    <mergeCell ref="F291:I291"/>
    <mergeCell ref="F292:I292"/>
    <mergeCell ref="F293:I293"/>
    <mergeCell ref="L293:M293"/>
    <mergeCell ref="N293:Q293"/>
    <mergeCell ref="F294:I294"/>
    <mergeCell ref="F295:I295"/>
    <mergeCell ref="F296:I296"/>
    <mergeCell ref="L296:M296"/>
    <mergeCell ref="N296:Q296"/>
    <mergeCell ref="F297:I297"/>
    <mergeCell ref="F298:I298"/>
    <mergeCell ref="F299:I299"/>
    <mergeCell ref="F300:I300"/>
    <mergeCell ref="L300:M300"/>
    <mergeCell ref="N300:Q300"/>
    <mergeCell ref="F301:I301"/>
    <mergeCell ref="F302:I302"/>
    <mergeCell ref="L302:M302"/>
    <mergeCell ref="N302:Q302"/>
    <mergeCell ref="F303:I303"/>
    <mergeCell ref="F304:I304"/>
    <mergeCell ref="F305:I305"/>
    <mergeCell ref="F306:I306"/>
    <mergeCell ref="L306:M306"/>
    <mergeCell ref="N306:Q306"/>
    <mergeCell ref="F308:I308"/>
    <mergeCell ref="L308:M308"/>
    <mergeCell ref="N308:Q308"/>
    <mergeCell ref="F309:I309"/>
    <mergeCell ref="F310:I310"/>
    <mergeCell ref="F311:I311"/>
    <mergeCell ref="L311:M311"/>
    <mergeCell ref="N311:Q311"/>
    <mergeCell ref="F312:I312"/>
    <mergeCell ref="F313:I313"/>
    <mergeCell ref="L313:M313"/>
    <mergeCell ref="N313:Q313"/>
    <mergeCell ref="F314:I314"/>
    <mergeCell ref="F315:I315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2:I322"/>
    <mergeCell ref="L322:M322"/>
    <mergeCell ref="N322:Q322"/>
    <mergeCell ref="F325:I325"/>
    <mergeCell ref="L325:M325"/>
    <mergeCell ref="N325:Q325"/>
    <mergeCell ref="F326:I326"/>
    <mergeCell ref="F327:I327"/>
    <mergeCell ref="L327:M327"/>
    <mergeCell ref="N327:Q327"/>
    <mergeCell ref="F328:I328"/>
    <mergeCell ref="F329:I329"/>
    <mergeCell ref="L329:M329"/>
    <mergeCell ref="N329:Q329"/>
    <mergeCell ref="F330:I330"/>
    <mergeCell ref="F331:I331"/>
    <mergeCell ref="L331:M331"/>
    <mergeCell ref="N331:Q331"/>
    <mergeCell ref="F332:I332"/>
    <mergeCell ref="L332:M332"/>
    <mergeCell ref="N332:Q332"/>
    <mergeCell ref="F333:I333"/>
    <mergeCell ref="F334:I334"/>
    <mergeCell ref="L334:M334"/>
    <mergeCell ref="N334:Q334"/>
    <mergeCell ref="F335:I335"/>
    <mergeCell ref="F336:I336"/>
    <mergeCell ref="L336:M336"/>
    <mergeCell ref="N336:Q336"/>
    <mergeCell ref="F337:I337"/>
    <mergeCell ref="F338:I338"/>
    <mergeCell ref="F339:I339"/>
    <mergeCell ref="F340:I340"/>
    <mergeCell ref="L340:M340"/>
    <mergeCell ref="N340:Q340"/>
    <mergeCell ref="F341:I341"/>
    <mergeCell ref="F342:I342"/>
    <mergeCell ref="F343:I343"/>
    <mergeCell ref="F344:I344"/>
    <mergeCell ref="L344:M344"/>
    <mergeCell ref="N344:Q344"/>
    <mergeCell ref="F345:I345"/>
    <mergeCell ref="F346:I346"/>
    <mergeCell ref="L346:M346"/>
    <mergeCell ref="N346:Q346"/>
    <mergeCell ref="F347:I347"/>
    <mergeCell ref="F348:I348"/>
    <mergeCell ref="L348:M348"/>
    <mergeCell ref="N348:Q348"/>
    <mergeCell ref="F349:I349"/>
    <mergeCell ref="F350:I350"/>
    <mergeCell ref="L350:M350"/>
    <mergeCell ref="N350:Q350"/>
    <mergeCell ref="F352:I352"/>
    <mergeCell ref="L352:M352"/>
    <mergeCell ref="N352:Q352"/>
    <mergeCell ref="F353:I353"/>
    <mergeCell ref="F354:I354"/>
    <mergeCell ref="F355:I355"/>
    <mergeCell ref="L355:M355"/>
    <mergeCell ref="N355:Q355"/>
    <mergeCell ref="F356:I356"/>
    <mergeCell ref="F357:I357"/>
    <mergeCell ref="F358:I358"/>
    <mergeCell ref="F359:I359"/>
    <mergeCell ref="L359:M359"/>
    <mergeCell ref="N359:Q359"/>
    <mergeCell ref="F360:I360"/>
    <mergeCell ref="F361:I361"/>
    <mergeCell ref="L361:M361"/>
    <mergeCell ref="N361:Q361"/>
    <mergeCell ref="F362:I362"/>
    <mergeCell ref="F363:I363"/>
    <mergeCell ref="L363:M363"/>
    <mergeCell ref="N363:Q363"/>
    <mergeCell ref="F364:I364"/>
    <mergeCell ref="F365:I365"/>
    <mergeCell ref="F366:I366"/>
    <mergeCell ref="F367:I367"/>
    <mergeCell ref="F368:I368"/>
    <mergeCell ref="F369:I369"/>
    <mergeCell ref="L369:M369"/>
    <mergeCell ref="N369:Q369"/>
    <mergeCell ref="F370:I370"/>
    <mergeCell ref="F371:I371"/>
    <mergeCell ref="L371:M371"/>
    <mergeCell ref="N371:Q371"/>
    <mergeCell ref="F372:I372"/>
    <mergeCell ref="F373:I373"/>
    <mergeCell ref="L373:M373"/>
    <mergeCell ref="N373:Q373"/>
    <mergeCell ref="F374:I374"/>
    <mergeCell ref="F375:I375"/>
    <mergeCell ref="L375:M375"/>
    <mergeCell ref="N375:Q375"/>
    <mergeCell ref="F377:I377"/>
    <mergeCell ref="L377:M377"/>
    <mergeCell ref="N377:Q377"/>
    <mergeCell ref="N376:Q376"/>
    <mergeCell ref="F379:I379"/>
    <mergeCell ref="L379:M379"/>
    <mergeCell ref="N379:Q379"/>
    <mergeCell ref="F380:I380"/>
    <mergeCell ref="L380:M380"/>
    <mergeCell ref="N380:Q380"/>
    <mergeCell ref="F381:I381"/>
    <mergeCell ref="F382:I382"/>
    <mergeCell ref="F383:I383"/>
    <mergeCell ref="F384:I384"/>
    <mergeCell ref="L384:M384"/>
    <mergeCell ref="N384:Q384"/>
    <mergeCell ref="F385:I385"/>
    <mergeCell ref="F386:I386"/>
    <mergeCell ref="L386:M386"/>
    <mergeCell ref="N386:Q386"/>
    <mergeCell ref="F387:I387"/>
    <mergeCell ref="F388:I388"/>
    <mergeCell ref="F389:I389"/>
    <mergeCell ref="L389:M389"/>
    <mergeCell ref="N389:Q389"/>
    <mergeCell ref="F390:I390"/>
    <mergeCell ref="F391:I391"/>
    <mergeCell ref="L391:M391"/>
    <mergeCell ref="N391:Q391"/>
    <mergeCell ref="F392:I392"/>
    <mergeCell ref="F393:I393"/>
    <mergeCell ref="L393:M393"/>
    <mergeCell ref="N393:Q393"/>
    <mergeCell ref="F394:I394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400:I400"/>
    <mergeCell ref="L400:M400"/>
    <mergeCell ref="N400:Q400"/>
    <mergeCell ref="F401:I401"/>
    <mergeCell ref="F402:I402"/>
    <mergeCell ref="L402:M402"/>
    <mergeCell ref="N402:Q402"/>
    <mergeCell ref="F403:I403"/>
    <mergeCell ref="F404:I404"/>
    <mergeCell ref="F405:I405"/>
    <mergeCell ref="F406:I406"/>
    <mergeCell ref="F407:I407"/>
    <mergeCell ref="L407:M407"/>
    <mergeCell ref="N407:Q407"/>
    <mergeCell ref="F409:I409"/>
    <mergeCell ref="L409:M409"/>
    <mergeCell ref="N409:Q409"/>
    <mergeCell ref="F410:I410"/>
    <mergeCell ref="F411:I411"/>
    <mergeCell ref="L411:M411"/>
    <mergeCell ref="N411:Q411"/>
    <mergeCell ref="F412:I412"/>
    <mergeCell ref="F413:I413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L418:M418"/>
    <mergeCell ref="N418:Q418"/>
    <mergeCell ref="F419:I419"/>
    <mergeCell ref="F420:I420"/>
    <mergeCell ref="L420:M420"/>
    <mergeCell ref="N420:Q420"/>
    <mergeCell ref="F421:I421"/>
    <mergeCell ref="F422:I422"/>
    <mergeCell ref="L422:M422"/>
    <mergeCell ref="N422:Q422"/>
    <mergeCell ref="F424:I424"/>
    <mergeCell ref="L424:M424"/>
    <mergeCell ref="N424:Q424"/>
    <mergeCell ref="F425:I425"/>
    <mergeCell ref="F426:I426"/>
    <mergeCell ref="L426:M426"/>
    <mergeCell ref="N426:Q426"/>
    <mergeCell ref="F427:I427"/>
    <mergeCell ref="F428:I428"/>
    <mergeCell ref="F429:I429"/>
    <mergeCell ref="L429:M429"/>
    <mergeCell ref="N429:Q429"/>
    <mergeCell ref="F430:I430"/>
    <mergeCell ref="F431:I431"/>
    <mergeCell ref="L431:M431"/>
    <mergeCell ref="N431:Q431"/>
    <mergeCell ref="F432:I432"/>
    <mergeCell ref="F433:I433"/>
    <mergeCell ref="L433:M433"/>
    <mergeCell ref="N433:Q433"/>
    <mergeCell ref="F434:I434"/>
    <mergeCell ref="F435:I435"/>
    <mergeCell ref="F436:I436"/>
    <mergeCell ref="L436:M436"/>
    <mergeCell ref="N436:Q436"/>
    <mergeCell ref="F437:I437"/>
    <mergeCell ref="F438:I438"/>
    <mergeCell ref="L438:M438"/>
    <mergeCell ref="N438:Q438"/>
    <mergeCell ref="F439:I439"/>
    <mergeCell ref="F440:I440"/>
    <mergeCell ref="L440:M440"/>
    <mergeCell ref="N440:Q440"/>
    <mergeCell ref="F441:I441"/>
    <mergeCell ref="F442:I442"/>
    <mergeCell ref="L442:M442"/>
    <mergeCell ref="N442:Q442"/>
    <mergeCell ref="F444:I444"/>
    <mergeCell ref="L444:M444"/>
    <mergeCell ref="N444:Q444"/>
    <mergeCell ref="F445:I445"/>
    <mergeCell ref="L445:M445"/>
    <mergeCell ref="N445:Q445"/>
    <mergeCell ref="F446:I446"/>
    <mergeCell ref="L446:M446"/>
    <mergeCell ref="N446:Q446"/>
    <mergeCell ref="F447:I447"/>
    <mergeCell ref="L447:M447"/>
    <mergeCell ref="N447:Q447"/>
    <mergeCell ref="F448:I448"/>
    <mergeCell ref="L448:M448"/>
    <mergeCell ref="N448:Q448"/>
    <mergeCell ref="F449:I449"/>
    <mergeCell ref="L449:M449"/>
    <mergeCell ref="N449:Q449"/>
    <mergeCell ref="F450:I450"/>
    <mergeCell ref="L450:M450"/>
    <mergeCell ref="N450:Q450"/>
    <mergeCell ref="F451:I451"/>
    <mergeCell ref="L451:M451"/>
    <mergeCell ref="N451:Q451"/>
    <mergeCell ref="F452:I452"/>
    <mergeCell ref="L452:M452"/>
    <mergeCell ref="N452:Q452"/>
    <mergeCell ref="F453:I453"/>
    <mergeCell ref="L453:M453"/>
    <mergeCell ref="N453:Q453"/>
    <mergeCell ref="F454:I454"/>
    <mergeCell ref="F455:I455"/>
    <mergeCell ref="L455:M455"/>
    <mergeCell ref="N455:Q455"/>
    <mergeCell ref="F456:I456"/>
    <mergeCell ref="F457:I457"/>
    <mergeCell ref="F458:I458"/>
    <mergeCell ref="F459:I459"/>
    <mergeCell ref="F460:I460"/>
    <mergeCell ref="L460:M460"/>
    <mergeCell ref="N460:Q460"/>
    <mergeCell ref="F462:I462"/>
    <mergeCell ref="L462:M462"/>
    <mergeCell ref="N462:Q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L472:M472"/>
    <mergeCell ref="N472:Q472"/>
    <mergeCell ref="F473:I473"/>
    <mergeCell ref="F474:I474"/>
    <mergeCell ref="L474:M474"/>
    <mergeCell ref="N474:Q474"/>
    <mergeCell ref="F475:I475"/>
    <mergeCell ref="L475:M475"/>
    <mergeCell ref="N475:Q475"/>
    <mergeCell ref="F476:I476"/>
    <mergeCell ref="F477:I477"/>
    <mergeCell ref="L477:M477"/>
    <mergeCell ref="N477:Q477"/>
    <mergeCell ref="F479:I479"/>
    <mergeCell ref="L479:M479"/>
    <mergeCell ref="N479:Q479"/>
    <mergeCell ref="F480:I480"/>
    <mergeCell ref="F481:I481"/>
    <mergeCell ref="F482:I482"/>
    <mergeCell ref="F483:I483"/>
    <mergeCell ref="L483:M483"/>
    <mergeCell ref="N483:Q483"/>
    <mergeCell ref="F485:I485"/>
    <mergeCell ref="L485:M485"/>
    <mergeCell ref="N485:Q485"/>
    <mergeCell ref="F489:I489"/>
    <mergeCell ref="F491:I491"/>
    <mergeCell ref="L491:M491"/>
    <mergeCell ref="N491:Q491"/>
    <mergeCell ref="F492:I492"/>
    <mergeCell ref="F495:I495"/>
    <mergeCell ref="L495:M495"/>
    <mergeCell ref="N495:Q495"/>
    <mergeCell ref="N494:Q494"/>
    <mergeCell ref="N496:Q496"/>
    <mergeCell ref="H1:K1"/>
    <mergeCell ref="S2:AC2"/>
    <mergeCell ref="N378:Q378"/>
    <mergeCell ref="N408:Q408"/>
    <mergeCell ref="N423:Q423"/>
    <mergeCell ref="N443:Q443"/>
    <mergeCell ref="N461:Q461"/>
    <mergeCell ref="N478:Q478"/>
    <mergeCell ref="N484:Q484"/>
    <mergeCell ref="N490:Q490"/>
    <mergeCell ref="N493:Q493"/>
    <mergeCell ref="N199:Q199"/>
    <mergeCell ref="N223:Q223"/>
    <mergeCell ref="N242:Q242"/>
    <mergeCell ref="N307:Q307"/>
    <mergeCell ref="N316:Q316"/>
    <mergeCell ref="N321:Q321"/>
    <mergeCell ref="N323:Q323"/>
    <mergeCell ref="N324:Q324"/>
    <mergeCell ref="N351:Q351"/>
    <mergeCell ref="F486:I486"/>
    <mergeCell ref="F487:I487"/>
    <mergeCell ref="F488:I488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3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205"/>
      <c r="B1" s="203"/>
      <c r="C1" s="203"/>
      <c r="D1" s="204" t="s">
        <v>1</v>
      </c>
      <c r="E1" s="203"/>
      <c r="F1" s="201" t="s">
        <v>2373</v>
      </c>
      <c r="G1" s="201"/>
      <c r="H1" s="252" t="s">
        <v>2374</v>
      </c>
      <c r="I1" s="252"/>
      <c r="J1" s="252"/>
      <c r="K1" s="252"/>
      <c r="L1" s="201" t="s">
        <v>2375</v>
      </c>
      <c r="M1" s="203"/>
      <c r="N1" s="203"/>
      <c r="O1" s="204" t="s">
        <v>111</v>
      </c>
      <c r="P1" s="203"/>
      <c r="Q1" s="203"/>
      <c r="R1" s="203"/>
      <c r="S1" s="201" t="s">
        <v>2376</v>
      </c>
      <c r="T1" s="201"/>
      <c r="U1" s="205"/>
      <c r="V1" s="20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 x14ac:dyDescent="0.3">
      <c r="C2" s="238" t="s">
        <v>5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207" t="s">
        <v>6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6" t="s">
        <v>101</v>
      </c>
    </row>
    <row r="3" spans="1:66" ht="6.9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112</v>
      </c>
    </row>
    <row r="4" spans="1:66" ht="36.9" customHeight="1" x14ac:dyDescent="0.3">
      <c r="B4" s="20"/>
      <c r="C4" s="222" t="s">
        <v>113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2"/>
      <c r="T4" s="23" t="s">
        <v>11</v>
      </c>
      <c r="AT4" s="16" t="s">
        <v>4</v>
      </c>
    </row>
    <row r="5" spans="1:66" ht="6.9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66" ht="25.35" customHeight="1" x14ac:dyDescent="0.3">
      <c r="B6" s="20"/>
      <c r="C6" s="21"/>
      <c r="D6" s="28" t="s">
        <v>17</v>
      </c>
      <c r="E6" s="21"/>
      <c r="F6" s="270" t="str">
        <f>'Rekapitulace stavby'!K6</f>
        <v>Hájenka Zátoky Dlouhé na Moravě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1"/>
      <c r="R6" s="22"/>
    </row>
    <row r="7" spans="1:66" s="1" customFormat="1" ht="32.85" customHeight="1" x14ac:dyDescent="0.3">
      <c r="B7" s="33"/>
      <c r="C7" s="34"/>
      <c r="D7" s="27" t="s">
        <v>114</v>
      </c>
      <c r="E7" s="34"/>
      <c r="F7" s="244" t="s">
        <v>2247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34"/>
      <c r="R7" s="35"/>
    </row>
    <row r="8" spans="1:66" s="1" customFormat="1" ht="14.4" customHeight="1" x14ac:dyDescent="0.3">
      <c r="B8" s="33"/>
      <c r="C8" s="34"/>
      <c r="D8" s="28" t="s">
        <v>20</v>
      </c>
      <c r="E8" s="34"/>
      <c r="F8" s="26" t="s">
        <v>21</v>
      </c>
      <c r="G8" s="34"/>
      <c r="H8" s="34"/>
      <c r="I8" s="34"/>
      <c r="J8" s="34"/>
      <c r="K8" s="34"/>
      <c r="L8" s="34"/>
      <c r="M8" s="28" t="s">
        <v>22</v>
      </c>
      <c r="N8" s="34"/>
      <c r="O8" s="26" t="s">
        <v>21</v>
      </c>
      <c r="P8" s="34"/>
      <c r="Q8" s="34"/>
      <c r="R8" s="35"/>
    </row>
    <row r="9" spans="1:66" s="1" customFormat="1" ht="14.4" customHeight="1" x14ac:dyDescent="0.3">
      <c r="B9" s="33"/>
      <c r="C9" s="34"/>
      <c r="D9" s="28" t="s">
        <v>24</v>
      </c>
      <c r="E9" s="34"/>
      <c r="F9" s="26" t="s">
        <v>25</v>
      </c>
      <c r="G9" s="34"/>
      <c r="H9" s="34"/>
      <c r="I9" s="34"/>
      <c r="J9" s="34"/>
      <c r="K9" s="34"/>
      <c r="L9" s="34"/>
      <c r="M9" s="28" t="s">
        <v>26</v>
      </c>
      <c r="N9" s="34"/>
      <c r="O9" s="280" t="str">
        <f>'Rekapitulace stavby'!AN8</f>
        <v>10.05.2016</v>
      </c>
      <c r="P9" s="210"/>
      <c r="Q9" s="34"/>
      <c r="R9" s="35"/>
    </row>
    <row r="10" spans="1:66" s="1" customFormat="1" ht="10.95" customHeigh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" customHeight="1" x14ac:dyDescent="0.3">
      <c r="B11" s="33"/>
      <c r="C11" s="34"/>
      <c r="D11" s="28" t="s">
        <v>30</v>
      </c>
      <c r="E11" s="34"/>
      <c r="F11" s="34"/>
      <c r="G11" s="34"/>
      <c r="H11" s="34"/>
      <c r="I11" s="34"/>
      <c r="J11" s="34"/>
      <c r="K11" s="34"/>
      <c r="L11" s="34"/>
      <c r="M11" s="28" t="s">
        <v>31</v>
      </c>
      <c r="N11" s="34"/>
      <c r="O11" s="243" t="s">
        <v>32</v>
      </c>
      <c r="P11" s="210"/>
      <c r="Q11" s="34"/>
      <c r="R11" s="35"/>
    </row>
    <row r="12" spans="1:66" s="1" customFormat="1" ht="18" customHeight="1" x14ac:dyDescent="0.3">
      <c r="B12" s="33"/>
      <c r="C12" s="34"/>
      <c r="D12" s="34"/>
      <c r="E12" s="26" t="s">
        <v>33</v>
      </c>
      <c r="F12" s="34"/>
      <c r="G12" s="34"/>
      <c r="H12" s="34"/>
      <c r="I12" s="34"/>
      <c r="J12" s="34"/>
      <c r="K12" s="34"/>
      <c r="L12" s="34"/>
      <c r="M12" s="28" t="s">
        <v>34</v>
      </c>
      <c r="N12" s="34"/>
      <c r="O12" s="243" t="s">
        <v>35</v>
      </c>
      <c r="P12" s="210"/>
      <c r="Q12" s="34"/>
      <c r="R12" s="35"/>
    </row>
    <row r="13" spans="1:66" s="1" customFormat="1" ht="6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" customHeight="1" x14ac:dyDescent="0.3">
      <c r="B14" s="33"/>
      <c r="C14" s="34"/>
      <c r="D14" s="28" t="s">
        <v>36</v>
      </c>
      <c r="E14" s="34"/>
      <c r="F14" s="34"/>
      <c r="G14" s="34"/>
      <c r="H14" s="34"/>
      <c r="I14" s="34"/>
      <c r="J14" s="34"/>
      <c r="K14" s="34"/>
      <c r="L14" s="34"/>
      <c r="M14" s="28" t="s">
        <v>31</v>
      </c>
      <c r="N14" s="34"/>
      <c r="O14" s="279" t="str">
        <f>IF('Rekapitulace stavby'!AN13="","",'Rekapitulace stavby'!AN13)</f>
        <v>Vyplň údaj</v>
      </c>
      <c r="P14" s="210"/>
      <c r="Q14" s="34"/>
      <c r="R14" s="35"/>
    </row>
    <row r="15" spans="1:66" s="1" customFormat="1" ht="18" customHeight="1" x14ac:dyDescent="0.3">
      <c r="B15" s="33"/>
      <c r="C15" s="34"/>
      <c r="D15" s="34"/>
      <c r="E15" s="279" t="str">
        <f>IF('Rekapitulace stavby'!E14="","",'Rekapitulace stavby'!E14)</f>
        <v>Vyplň údaj</v>
      </c>
      <c r="F15" s="210"/>
      <c r="G15" s="210"/>
      <c r="H15" s="210"/>
      <c r="I15" s="210"/>
      <c r="J15" s="210"/>
      <c r="K15" s="210"/>
      <c r="L15" s="210"/>
      <c r="M15" s="28" t="s">
        <v>34</v>
      </c>
      <c r="N15" s="34"/>
      <c r="O15" s="279" t="str">
        <f>IF('Rekapitulace stavby'!AN14="","",'Rekapitulace stavby'!AN14)</f>
        <v>Vyplň údaj</v>
      </c>
      <c r="P15" s="210"/>
      <c r="Q15" s="34"/>
      <c r="R15" s="35"/>
    </row>
    <row r="16" spans="1:66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" customHeight="1" x14ac:dyDescent="0.3">
      <c r="B17" s="33"/>
      <c r="C17" s="34"/>
      <c r="D17" s="28" t="s">
        <v>38</v>
      </c>
      <c r="E17" s="34"/>
      <c r="F17" s="34"/>
      <c r="G17" s="34"/>
      <c r="H17" s="34"/>
      <c r="I17" s="34"/>
      <c r="J17" s="34"/>
      <c r="K17" s="34"/>
      <c r="L17" s="34"/>
      <c r="M17" s="28" t="s">
        <v>31</v>
      </c>
      <c r="N17" s="34"/>
      <c r="O17" s="243" t="s">
        <v>39</v>
      </c>
      <c r="P17" s="210"/>
      <c r="Q17" s="34"/>
      <c r="R17" s="35"/>
    </row>
    <row r="18" spans="2:18" s="1" customFormat="1" ht="18" customHeight="1" x14ac:dyDescent="0.3">
      <c r="B18" s="33"/>
      <c r="C18" s="34"/>
      <c r="D18" s="34"/>
      <c r="E18" s="26" t="s">
        <v>40</v>
      </c>
      <c r="F18" s="34"/>
      <c r="G18" s="34"/>
      <c r="H18" s="34"/>
      <c r="I18" s="34"/>
      <c r="J18" s="34"/>
      <c r="K18" s="34"/>
      <c r="L18" s="34"/>
      <c r="M18" s="28" t="s">
        <v>34</v>
      </c>
      <c r="N18" s="34"/>
      <c r="O18" s="243" t="s">
        <v>41</v>
      </c>
      <c r="P18" s="210"/>
      <c r="Q18" s="34"/>
      <c r="R18" s="35"/>
    </row>
    <row r="19" spans="2:18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" customHeight="1" x14ac:dyDescent="0.3">
      <c r="B20" s="33"/>
      <c r="C20" s="34"/>
      <c r="D20" s="28" t="s">
        <v>43</v>
      </c>
      <c r="E20" s="34"/>
      <c r="F20" s="34"/>
      <c r="G20" s="34"/>
      <c r="H20" s="34"/>
      <c r="I20" s="34"/>
      <c r="J20" s="34"/>
      <c r="K20" s="34"/>
      <c r="L20" s="34"/>
      <c r="M20" s="28" t="s">
        <v>31</v>
      </c>
      <c r="N20" s="34"/>
      <c r="O20" s="243" t="str">
        <f>IF('Rekapitulace stavby'!AN19="","",'Rekapitulace stavby'!AN19)</f>
        <v/>
      </c>
      <c r="P20" s="210"/>
      <c r="Q20" s="34"/>
      <c r="R20" s="35"/>
    </row>
    <row r="21" spans="2:18" s="1" customFormat="1" ht="18" customHeight="1" x14ac:dyDescent="0.3">
      <c r="B21" s="33"/>
      <c r="C21" s="34"/>
      <c r="D21" s="34"/>
      <c r="E21" s="26" t="str">
        <f>IF('Rekapitulace stavby'!E20="","",'Rekapitulace stavby'!E20)</f>
        <v xml:space="preserve"> </v>
      </c>
      <c r="F21" s="34"/>
      <c r="G21" s="34"/>
      <c r="H21" s="34"/>
      <c r="I21" s="34"/>
      <c r="J21" s="34"/>
      <c r="K21" s="34"/>
      <c r="L21" s="34"/>
      <c r="M21" s="28" t="s">
        <v>34</v>
      </c>
      <c r="N21" s="34"/>
      <c r="O21" s="243" t="str">
        <f>IF('Rekapitulace stavby'!AN20="","",'Rekapitulace stavby'!AN20)</f>
        <v/>
      </c>
      <c r="P21" s="210"/>
      <c r="Q21" s="34"/>
      <c r="R21" s="35"/>
    </row>
    <row r="22" spans="2:18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" customHeight="1" x14ac:dyDescent="0.3">
      <c r="B23" s="33"/>
      <c r="C23" s="34"/>
      <c r="D23" s="28" t="s">
        <v>45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 x14ac:dyDescent="0.3">
      <c r="B24" s="33"/>
      <c r="C24" s="34"/>
      <c r="D24" s="34"/>
      <c r="E24" s="246" t="s">
        <v>21</v>
      </c>
      <c r="F24" s="210"/>
      <c r="G24" s="210"/>
      <c r="H24" s="210"/>
      <c r="I24" s="210"/>
      <c r="J24" s="210"/>
      <c r="K24" s="210"/>
      <c r="L24" s="210"/>
      <c r="M24" s="34"/>
      <c r="N24" s="34"/>
      <c r="O24" s="34"/>
      <c r="P24" s="34"/>
      <c r="Q24" s="34"/>
      <c r="R24" s="35"/>
    </row>
    <row r="25" spans="2:18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" customHeight="1" x14ac:dyDescent="0.3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" customHeight="1" x14ac:dyDescent="0.3">
      <c r="B27" s="33"/>
      <c r="C27" s="34"/>
      <c r="D27" s="117" t="s">
        <v>116</v>
      </c>
      <c r="E27" s="34"/>
      <c r="F27" s="34"/>
      <c r="G27" s="34"/>
      <c r="H27" s="34"/>
      <c r="I27" s="34"/>
      <c r="J27" s="34"/>
      <c r="K27" s="34"/>
      <c r="L27" s="34"/>
      <c r="M27" s="247">
        <f>N88</f>
        <v>0</v>
      </c>
      <c r="N27" s="210"/>
      <c r="O27" s="210"/>
      <c r="P27" s="210"/>
      <c r="Q27" s="34"/>
      <c r="R27" s="35"/>
    </row>
    <row r="28" spans="2:18" s="1" customFormat="1" ht="14.4" customHeight="1" x14ac:dyDescent="0.3">
      <c r="B28" s="33"/>
      <c r="C28" s="34"/>
      <c r="D28" s="32" t="s">
        <v>105</v>
      </c>
      <c r="E28" s="34"/>
      <c r="F28" s="34"/>
      <c r="G28" s="34"/>
      <c r="H28" s="34"/>
      <c r="I28" s="34"/>
      <c r="J28" s="34"/>
      <c r="K28" s="34"/>
      <c r="L28" s="34"/>
      <c r="M28" s="247">
        <f>N98</f>
        <v>0</v>
      </c>
      <c r="N28" s="210"/>
      <c r="O28" s="210"/>
      <c r="P28" s="210"/>
      <c r="Q28" s="34"/>
      <c r="R28" s="35"/>
    </row>
    <row r="29" spans="2:18" s="1" customFormat="1" ht="6.9" customHeight="1" x14ac:dyDescent="0.3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 x14ac:dyDescent="0.3">
      <c r="B30" s="33"/>
      <c r="C30" s="34"/>
      <c r="D30" s="118" t="s">
        <v>48</v>
      </c>
      <c r="E30" s="34"/>
      <c r="F30" s="34"/>
      <c r="G30" s="34"/>
      <c r="H30" s="34"/>
      <c r="I30" s="34"/>
      <c r="J30" s="34"/>
      <c r="K30" s="34"/>
      <c r="L30" s="34"/>
      <c r="M30" s="278">
        <f>ROUND(M27+M28,2)</f>
        <v>0</v>
      </c>
      <c r="N30" s="210"/>
      <c r="O30" s="210"/>
      <c r="P30" s="210"/>
      <c r="Q30" s="34"/>
      <c r="R30" s="35"/>
    </row>
    <row r="31" spans="2:18" s="1" customFormat="1" ht="6.9" customHeight="1" x14ac:dyDescent="0.3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" customHeight="1" x14ac:dyDescent="0.3">
      <c r="B32" s="33"/>
      <c r="C32" s="34"/>
      <c r="D32" s="40" t="s">
        <v>49</v>
      </c>
      <c r="E32" s="40" t="s">
        <v>50</v>
      </c>
      <c r="F32" s="41">
        <v>0.21</v>
      </c>
      <c r="G32" s="119" t="s">
        <v>51</v>
      </c>
      <c r="H32" s="276">
        <f>(SUM(BE98:BE105)+SUM(BE123:BE214))</f>
        <v>0</v>
      </c>
      <c r="I32" s="210"/>
      <c r="J32" s="210"/>
      <c r="K32" s="34"/>
      <c r="L32" s="34"/>
      <c r="M32" s="276">
        <f>ROUND((SUM(BE98:BE105)+SUM(BE123:BE214)), 2)*F32</f>
        <v>0</v>
      </c>
      <c r="N32" s="210"/>
      <c r="O32" s="210"/>
      <c r="P32" s="210"/>
      <c r="Q32" s="34"/>
      <c r="R32" s="35"/>
    </row>
    <row r="33" spans="2:18" s="1" customFormat="1" ht="14.4" customHeight="1" x14ac:dyDescent="0.3">
      <c r="B33" s="33"/>
      <c r="C33" s="34"/>
      <c r="D33" s="34"/>
      <c r="E33" s="40" t="s">
        <v>52</v>
      </c>
      <c r="F33" s="41">
        <v>0.15</v>
      </c>
      <c r="G33" s="119" t="s">
        <v>51</v>
      </c>
      <c r="H33" s="276">
        <f>(SUM(BF98:BF105)+SUM(BF123:BF214))</f>
        <v>0</v>
      </c>
      <c r="I33" s="210"/>
      <c r="J33" s="210"/>
      <c r="K33" s="34"/>
      <c r="L33" s="34"/>
      <c r="M33" s="276">
        <f>ROUND((SUM(BF98:BF105)+SUM(BF123:BF214)), 2)*F33</f>
        <v>0</v>
      </c>
      <c r="N33" s="210"/>
      <c r="O33" s="210"/>
      <c r="P33" s="210"/>
      <c r="Q33" s="34"/>
      <c r="R33" s="35"/>
    </row>
    <row r="34" spans="2:18" s="1" customFormat="1" ht="14.4" hidden="1" customHeight="1" x14ac:dyDescent="0.3">
      <c r="B34" s="33"/>
      <c r="C34" s="34"/>
      <c r="D34" s="34"/>
      <c r="E34" s="40" t="s">
        <v>53</v>
      </c>
      <c r="F34" s="41">
        <v>0.21</v>
      </c>
      <c r="G34" s="119" t="s">
        <v>51</v>
      </c>
      <c r="H34" s="276">
        <f>(SUM(BG98:BG105)+SUM(BG123:BG214))</f>
        <v>0</v>
      </c>
      <c r="I34" s="210"/>
      <c r="J34" s="210"/>
      <c r="K34" s="34"/>
      <c r="L34" s="34"/>
      <c r="M34" s="276">
        <v>0</v>
      </c>
      <c r="N34" s="210"/>
      <c r="O34" s="210"/>
      <c r="P34" s="210"/>
      <c r="Q34" s="34"/>
      <c r="R34" s="35"/>
    </row>
    <row r="35" spans="2:18" s="1" customFormat="1" ht="14.4" hidden="1" customHeight="1" x14ac:dyDescent="0.3">
      <c r="B35" s="33"/>
      <c r="C35" s="34"/>
      <c r="D35" s="34"/>
      <c r="E35" s="40" t="s">
        <v>54</v>
      </c>
      <c r="F35" s="41">
        <v>0.15</v>
      </c>
      <c r="G35" s="119" t="s">
        <v>51</v>
      </c>
      <c r="H35" s="276">
        <f>(SUM(BH98:BH105)+SUM(BH123:BH214))</f>
        <v>0</v>
      </c>
      <c r="I35" s="210"/>
      <c r="J35" s="210"/>
      <c r="K35" s="34"/>
      <c r="L35" s="34"/>
      <c r="M35" s="276">
        <v>0</v>
      </c>
      <c r="N35" s="210"/>
      <c r="O35" s="210"/>
      <c r="P35" s="210"/>
      <c r="Q35" s="34"/>
      <c r="R35" s="35"/>
    </row>
    <row r="36" spans="2:18" s="1" customFormat="1" ht="14.4" hidden="1" customHeight="1" x14ac:dyDescent="0.3">
      <c r="B36" s="33"/>
      <c r="C36" s="34"/>
      <c r="D36" s="34"/>
      <c r="E36" s="40" t="s">
        <v>55</v>
      </c>
      <c r="F36" s="41">
        <v>0</v>
      </c>
      <c r="G36" s="119" t="s">
        <v>51</v>
      </c>
      <c r="H36" s="276">
        <f>(SUM(BI98:BI105)+SUM(BI123:BI214))</f>
        <v>0</v>
      </c>
      <c r="I36" s="210"/>
      <c r="J36" s="210"/>
      <c r="K36" s="34"/>
      <c r="L36" s="34"/>
      <c r="M36" s="276">
        <v>0</v>
      </c>
      <c r="N36" s="210"/>
      <c r="O36" s="210"/>
      <c r="P36" s="210"/>
      <c r="Q36" s="34"/>
      <c r="R36" s="35"/>
    </row>
    <row r="37" spans="2:18" s="1" customFormat="1" ht="6.9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 x14ac:dyDescent="0.3">
      <c r="B38" s="33"/>
      <c r="C38" s="116"/>
      <c r="D38" s="120" t="s">
        <v>56</v>
      </c>
      <c r="E38" s="78"/>
      <c r="F38" s="78"/>
      <c r="G38" s="121" t="s">
        <v>57</v>
      </c>
      <c r="H38" s="122" t="s">
        <v>58</v>
      </c>
      <c r="I38" s="78"/>
      <c r="J38" s="78"/>
      <c r="K38" s="78"/>
      <c r="L38" s="277">
        <f>SUM(M30:M36)</f>
        <v>0</v>
      </c>
      <c r="M38" s="219"/>
      <c r="N38" s="219"/>
      <c r="O38" s="219"/>
      <c r="P38" s="221"/>
      <c r="Q38" s="116"/>
      <c r="R38" s="35"/>
    </row>
    <row r="39" spans="2:18" s="1" customFormat="1" ht="14.4" customHeigh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3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x14ac:dyDescent="0.3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x14ac:dyDescent="0.3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2:18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2:18" x14ac:dyDescent="0.3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2:18" x14ac:dyDescent="0.3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2:18" x14ac:dyDescent="0.3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2:18" x14ac:dyDescent="0.3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2:18" s="1" customFormat="1" ht="14.4" x14ac:dyDescent="0.3">
      <c r="B50" s="33"/>
      <c r="C50" s="34"/>
      <c r="D50" s="48" t="s">
        <v>59</v>
      </c>
      <c r="E50" s="49"/>
      <c r="F50" s="49"/>
      <c r="G50" s="49"/>
      <c r="H50" s="50"/>
      <c r="I50" s="34"/>
      <c r="J50" s="48" t="s">
        <v>60</v>
      </c>
      <c r="K50" s="49"/>
      <c r="L50" s="49"/>
      <c r="M50" s="49"/>
      <c r="N50" s="49"/>
      <c r="O50" s="49"/>
      <c r="P50" s="50"/>
      <c r="Q50" s="34"/>
      <c r="R50" s="35"/>
    </row>
    <row r="51" spans="2:18" x14ac:dyDescent="0.3">
      <c r="B51" s="20"/>
      <c r="C51" s="21"/>
      <c r="D51" s="51"/>
      <c r="E51" s="21"/>
      <c r="F51" s="21"/>
      <c r="G51" s="21"/>
      <c r="H51" s="52"/>
      <c r="I51" s="21"/>
      <c r="J51" s="51"/>
      <c r="K51" s="21"/>
      <c r="L51" s="21"/>
      <c r="M51" s="21"/>
      <c r="N51" s="21"/>
      <c r="O51" s="21"/>
      <c r="P51" s="52"/>
      <c r="Q51" s="21"/>
      <c r="R51" s="22"/>
    </row>
    <row r="52" spans="2:18" x14ac:dyDescent="0.3">
      <c r="B52" s="20"/>
      <c r="C52" s="21"/>
      <c r="D52" s="51"/>
      <c r="E52" s="21"/>
      <c r="F52" s="21"/>
      <c r="G52" s="21"/>
      <c r="H52" s="52"/>
      <c r="I52" s="21"/>
      <c r="J52" s="51"/>
      <c r="K52" s="21"/>
      <c r="L52" s="21"/>
      <c r="M52" s="21"/>
      <c r="N52" s="21"/>
      <c r="O52" s="21"/>
      <c r="P52" s="52"/>
      <c r="Q52" s="21"/>
      <c r="R52" s="22"/>
    </row>
    <row r="53" spans="2:18" x14ac:dyDescent="0.3">
      <c r="B53" s="20"/>
      <c r="C53" s="21"/>
      <c r="D53" s="51"/>
      <c r="E53" s="21"/>
      <c r="F53" s="21"/>
      <c r="G53" s="21"/>
      <c r="H53" s="52"/>
      <c r="I53" s="21"/>
      <c r="J53" s="51"/>
      <c r="K53" s="21"/>
      <c r="L53" s="21"/>
      <c r="M53" s="21"/>
      <c r="N53" s="21"/>
      <c r="O53" s="21"/>
      <c r="P53" s="52"/>
      <c r="Q53" s="21"/>
      <c r="R53" s="22"/>
    </row>
    <row r="54" spans="2:18" x14ac:dyDescent="0.3">
      <c r="B54" s="20"/>
      <c r="C54" s="21"/>
      <c r="D54" s="51"/>
      <c r="E54" s="21"/>
      <c r="F54" s="21"/>
      <c r="G54" s="21"/>
      <c r="H54" s="52"/>
      <c r="I54" s="21"/>
      <c r="J54" s="51"/>
      <c r="K54" s="21"/>
      <c r="L54" s="21"/>
      <c r="M54" s="21"/>
      <c r="N54" s="21"/>
      <c r="O54" s="21"/>
      <c r="P54" s="52"/>
      <c r="Q54" s="21"/>
      <c r="R54" s="22"/>
    </row>
    <row r="55" spans="2:18" x14ac:dyDescent="0.3">
      <c r="B55" s="20"/>
      <c r="C55" s="21"/>
      <c r="D55" s="51"/>
      <c r="E55" s="21"/>
      <c r="F55" s="21"/>
      <c r="G55" s="21"/>
      <c r="H55" s="52"/>
      <c r="I55" s="21"/>
      <c r="J55" s="51"/>
      <c r="K55" s="21"/>
      <c r="L55" s="21"/>
      <c r="M55" s="21"/>
      <c r="N55" s="21"/>
      <c r="O55" s="21"/>
      <c r="P55" s="52"/>
      <c r="Q55" s="21"/>
      <c r="R55" s="22"/>
    </row>
    <row r="56" spans="2:18" x14ac:dyDescent="0.3">
      <c r="B56" s="20"/>
      <c r="C56" s="21"/>
      <c r="D56" s="51"/>
      <c r="E56" s="21"/>
      <c r="F56" s="21"/>
      <c r="G56" s="21"/>
      <c r="H56" s="52"/>
      <c r="I56" s="21"/>
      <c r="J56" s="51"/>
      <c r="K56" s="21"/>
      <c r="L56" s="21"/>
      <c r="M56" s="21"/>
      <c r="N56" s="21"/>
      <c r="O56" s="21"/>
      <c r="P56" s="52"/>
      <c r="Q56" s="21"/>
      <c r="R56" s="22"/>
    </row>
    <row r="57" spans="2:18" x14ac:dyDescent="0.3">
      <c r="B57" s="20"/>
      <c r="C57" s="21"/>
      <c r="D57" s="51"/>
      <c r="E57" s="21"/>
      <c r="F57" s="21"/>
      <c r="G57" s="21"/>
      <c r="H57" s="52"/>
      <c r="I57" s="21"/>
      <c r="J57" s="51"/>
      <c r="K57" s="21"/>
      <c r="L57" s="21"/>
      <c r="M57" s="21"/>
      <c r="N57" s="21"/>
      <c r="O57" s="21"/>
      <c r="P57" s="52"/>
      <c r="Q57" s="21"/>
      <c r="R57" s="22"/>
    </row>
    <row r="58" spans="2:18" x14ac:dyDescent="0.3">
      <c r="B58" s="20"/>
      <c r="C58" s="21"/>
      <c r="D58" s="51"/>
      <c r="E58" s="21"/>
      <c r="F58" s="21"/>
      <c r="G58" s="21"/>
      <c r="H58" s="52"/>
      <c r="I58" s="21"/>
      <c r="J58" s="51"/>
      <c r="K58" s="21"/>
      <c r="L58" s="21"/>
      <c r="M58" s="21"/>
      <c r="N58" s="21"/>
      <c r="O58" s="21"/>
      <c r="P58" s="52"/>
      <c r="Q58" s="21"/>
      <c r="R58" s="22"/>
    </row>
    <row r="59" spans="2:18" s="1" customFormat="1" ht="14.4" x14ac:dyDescent="0.3">
      <c r="B59" s="33"/>
      <c r="C59" s="34"/>
      <c r="D59" s="53" t="s">
        <v>61</v>
      </c>
      <c r="E59" s="54"/>
      <c r="F59" s="54"/>
      <c r="G59" s="55" t="s">
        <v>62</v>
      </c>
      <c r="H59" s="56"/>
      <c r="I59" s="34"/>
      <c r="J59" s="53" t="s">
        <v>61</v>
      </c>
      <c r="K59" s="54"/>
      <c r="L59" s="54"/>
      <c r="M59" s="54"/>
      <c r="N59" s="55" t="s">
        <v>62</v>
      </c>
      <c r="O59" s="54"/>
      <c r="P59" s="56"/>
      <c r="Q59" s="34"/>
      <c r="R59" s="35"/>
    </row>
    <row r="60" spans="2:18" x14ac:dyDescent="0.3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2:18" s="1" customFormat="1" ht="14.4" x14ac:dyDescent="0.3">
      <c r="B61" s="33"/>
      <c r="C61" s="34"/>
      <c r="D61" s="48" t="s">
        <v>63</v>
      </c>
      <c r="E61" s="49"/>
      <c r="F61" s="49"/>
      <c r="G61" s="49"/>
      <c r="H61" s="50"/>
      <c r="I61" s="34"/>
      <c r="J61" s="48" t="s">
        <v>64</v>
      </c>
      <c r="K61" s="49"/>
      <c r="L61" s="49"/>
      <c r="M61" s="49"/>
      <c r="N61" s="49"/>
      <c r="O61" s="49"/>
      <c r="P61" s="50"/>
      <c r="Q61" s="34"/>
      <c r="R61" s="35"/>
    </row>
    <row r="62" spans="2:18" x14ac:dyDescent="0.3">
      <c r="B62" s="20"/>
      <c r="C62" s="21"/>
      <c r="D62" s="51"/>
      <c r="E62" s="21"/>
      <c r="F62" s="21"/>
      <c r="G62" s="21"/>
      <c r="H62" s="52"/>
      <c r="I62" s="21"/>
      <c r="J62" s="51"/>
      <c r="K62" s="21"/>
      <c r="L62" s="21"/>
      <c r="M62" s="21"/>
      <c r="N62" s="21"/>
      <c r="O62" s="21"/>
      <c r="P62" s="52"/>
      <c r="Q62" s="21"/>
      <c r="R62" s="22"/>
    </row>
    <row r="63" spans="2:18" x14ac:dyDescent="0.3">
      <c r="B63" s="20"/>
      <c r="C63" s="21"/>
      <c r="D63" s="51"/>
      <c r="E63" s="21"/>
      <c r="F63" s="21"/>
      <c r="G63" s="21"/>
      <c r="H63" s="52"/>
      <c r="I63" s="21"/>
      <c r="J63" s="51"/>
      <c r="K63" s="21"/>
      <c r="L63" s="21"/>
      <c r="M63" s="21"/>
      <c r="N63" s="21"/>
      <c r="O63" s="21"/>
      <c r="P63" s="52"/>
      <c r="Q63" s="21"/>
      <c r="R63" s="22"/>
    </row>
    <row r="64" spans="2:18" x14ac:dyDescent="0.3">
      <c r="B64" s="20"/>
      <c r="C64" s="21"/>
      <c r="D64" s="51"/>
      <c r="E64" s="21"/>
      <c r="F64" s="21"/>
      <c r="G64" s="21"/>
      <c r="H64" s="52"/>
      <c r="I64" s="21"/>
      <c r="J64" s="51"/>
      <c r="K64" s="21"/>
      <c r="L64" s="21"/>
      <c r="M64" s="21"/>
      <c r="N64" s="21"/>
      <c r="O64" s="21"/>
      <c r="P64" s="52"/>
      <c r="Q64" s="21"/>
      <c r="R64" s="22"/>
    </row>
    <row r="65" spans="2:21" x14ac:dyDescent="0.3">
      <c r="B65" s="20"/>
      <c r="C65" s="21"/>
      <c r="D65" s="51"/>
      <c r="E65" s="21"/>
      <c r="F65" s="21"/>
      <c r="G65" s="21"/>
      <c r="H65" s="52"/>
      <c r="I65" s="21"/>
      <c r="J65" s="51"/>
      <c r="K65" s="21"/>
      <c r="L65" s="21"/>
      <c r="M65" s="21"/>
      <c r="N65" s="21"/>
      <c r="O65" s="21"/>
      <c r="P65" s="52"/>
      <c r="Q65" s="21"/>
      <c r="R65" s="22"/>
    </row>
    <row r="66" spans="2:21" x14ac:dyDescent="0.3">
      <c r="B66" s="20"/>
      <c r="C66" s="21"/>
      <c r="D66" s="51"/>
      <c r="E66" s="21"/>
      <c r="F66" s="21"/>
      <c r="G66" s="21"/>
      <c r="H66" s="52"/>
      <c r="I66" s="21"/>
      <c r="J66" s="51"/>
      <c r="K66" s="21"/>
      <c r="L66" s="21"/>
      <c r="M66" s="21"/>
      <c r="N66" s="21"/>
      <c r="O66" s="21"/>
      <c r="P66" s="52"/>
      <c r="Q66" s="21"/>
      <c r="R66" s="22"/>
    </row>
    <row r="67" spans="2:21" x14ac:dyDescent="0.3">
      <c r="B67" s="20"/>
      <c r="C67" s="21"/>
      <c r="D67" s="51"/>
      <c r="E67" s="21"/>
      <c r="F67" s="21"/>
      <c r="G67" s="21"/>
      <c r="H67" s="52"/>
      <c r="I67" s="21"/>
      <c r="J67" s="51"/>
      <c r="K67" s="21"/>
      <c r="L67" s="21"/>
      <c r="M67" s="21"/>
      <c r="N67" s="21"/>
      <c r="O67" s="21"/>
      <c r="P67" s="52"/>
      <c r="Q67" s="21"/>
      <c r="R67" s="22"/>
    </row>
    <row r="68" spans="2:21" x14ac:dyDescent="0.3">
      <c r="B68" s="20"/>
      <c r="C68" s="21"/>
      <c r="D68" s="51"/>
      <c r="E68" s="21"/>
      <c r="F68" s="21"/>
      <c r="G68" s="21"/>
      <c r="H68" s="52"/>
      <c r="I68" s="21"/>
      <c r="J68" s="51"/>
      <c r="K68" s="21"/>
      <c r="L68" s="21"/>
      <c r="M68" s="21"/>
      <c r="N68" s="21"/>
      <c r="O68" s="21"/>
      <c r="P68" s="52"/>
      <c r="Q68" s="21"/>
      <c r="R68" s="22"/>
    </row>
    <row r="69" spans="2:21" x14ac:dyDescent="0.3">
      <c r="B69" s="20"/>
      <c r="C69" s="21"/>
      <c r="D69" s="51"/>
      <c r="E69" s="21"/>
      <c r="F69" s="21"/>
      <c r="G69" s="21"/>
      <c r="H69" s="52"/>
      <c r="I69" s="21"/>
      <c r="J69" s="51"/>
      <c r="K69" s="21"/>
      <c r="L69" s="21"/>
      <c r="M69" s="21"/>
      <c r="N69" s="21"/>
      <c r="O69" s="21"/>
      <c r="P69" s="52"/>
      <c r="Q69" s="21"/>
      <c r="R69" s="22"/>
    </row>
    <row r="70" spans="2:21" s="1" customFormat="1" ht="14.4" x14ac:dyDescent="0.3">
      <c r="B70" s="33"/>
      <c r="C70" s="34"/>
      <c r="D70" s="53" t="s">
        <v>61</v>
      </c>
      <c r="E70" s="54"/>
      <c r="F70" s="54"/>
      <c r="G70" s="55" t="s">
        <v>62</v>
      </c>
      <c r="H70" s="56"/>
      <c r="I70" s="34"/>
      <c r="J70" s="53" t="s">
        <v>61</v>
      </c>
      <c r="K70" s="54"/>
      <c r="L70" s="54"/>
      <c r="M70" s="54"/>
      <c r="N70" s="55" t="s">
        <v>62</v>
      </c>
      <c r="O70" s="54"/>
      <c r="P70" s="56"/>
      <c r="Q70" s="34"/>
      <c r="R70" s="35"/>
    </row>
    <row r="71" spans="2:21" s="1" customFormat="1" ht="14.4" customHeight="1" x14ac:dyDescent="0.3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" customHeight="1" x14ac:dyDescent="0.3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 x14ac:dyDescent="0.3">
      <c r="B76" s="33"/>
      <c r="C76" s="222" t="s">
        <v>117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35"/>
      <c r="T76" s="126"/>
      <c r="U76" s="126"/>
    </row>
    <row r="77" spans="2:21" s="1" customFormat="1" ht="6.9" customHeight="1" x14ac:dyDescent="0.3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6"/>
      <c r="U77" s="126"/>
    </row>
    <row r="78" spans="2:21" s="1" customFormat="1" ht="30" customHeight="1" x14ac:dyDescent="0.3">
      <c r="B78" s="33"/>
      <c r="C78" s="28" t="s">
        <v>17</v>
      </c>
      <c r="D78" s="34"/>
      <c r="E78" s="34"/>
      <c r="F78" s="270" t="str">
        <f>F6</f>
        <v>Hájenka Zátoky Dlouhé na Moravě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4"/>
      <c r="R78" s="35"/>
      <c r="T78" s="126"/>
      <c r="U78" s="126"/>
    </row>
    <row r="79" spans="2:21" s="1" customFormat="1" ht="36.9" customHeight="1" x14ac:dyDescent="0.3">
      <c r="B79" s="33"/>
      <c r="C79" s="67" t="s">
        <v>114</v>
      </c>
      <c r="D79" s="34"/>
      <c r="E79" s="34"/>
      <c r="F79" s="223" t="str">
        <f>F7</f>
        <v>SO 03 - Zpevněné plochy, nové přípojky kanalizací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34"/>
      <c r="R79" s="35"/>
      <c r="T79" s="126"/>
      <c r="U79" s="126"/>
    </row>
    <row r="80" spans="2:21" s="1" customFormat="1" ht="6.9" customHeight="1" x14ac:dyDescent="0.3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26"/>
      <c r="U80" s="126"/>
    </row>
    <row r="81" spans="2:47" s="1" customFormat="1" ht="18" customHeight="1" x14ac:dyDescent="0.3">
      <c r="B81" s="33"/>
      <c r="C81" s="28" t="s">
        <v>24</v>
      </c>
      <c r="D81" s="34"/>
      <c r="E81" s="34"/>
      <c r="F81" s="26" t="str">
        <f>F9</f>
        <v>Dlouhé na Moravě</v>
      </c>
      <c r="G81" s="34"/>
      <c r="H81" s="34"/>
      <c r="I81" s="34"/>
      <c r="J81" s="34"/>
      <c r="K81" s="28" t="s">
        <v>26</v>
      </c>
      <c r="L81" s="34"/>
      <c r="M81" s="271" t="str">
        <f>IF(O9="","",O9)</f>
        <v>10.05.2016</v>
      </c>
      <c r="N81" s="210"/>
      <c r="O81" s="210"/>
      <c r="P81" s="210"/>
      <c r="Q81" s="34"/>
      <c r="R81" s="35"/>
      <c r="T81" s="126"/>
      <c r="U81" s="126"/>
    </row>
    <row r="82" spans="2:47" s="1" customFormat="1" ht="6.9" customHeight="1" x14ac:dyDescent="0.3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26"/>
      <c r="U82" s="126"/>
    </row>
    <row r="83" spans="2:47" s="1" customFormat="1" ht="13.2" x14ac:dyDescent="0.3">
      <c r="B83" s="33"/>
      <c r="C83" s="28" t="s">
        <v>30</v>
      </c>
      <c r="D83" s="34"/>
      <c r="E83" s="34"/>
      <c r="F83" s="26" t="str">
        <f>E12</f>
        <v>STOPP, s.r.o. Antala Staška 2027/77, 14800 Praha 4</v>
      </c>
      <c r="G83" s="34"/>
      <c r="H83" s="34"/>
      <c r="I83" s="34"/>
      <c r="J83" s="34"/>
      <c r="K83" s="28" t="s">
        <v>38</v>
      </c>
      <c r="L83" s="34"/>
      <c r="M83" s="243" t="str">
        <f>E18</f>
        <v>Ing. Jaroslav Rouš Vejmluvova 316/53, Žďár nad Sáz</v>
      </c>
      <c r="N83" s="210"/>
      <c r="O83" s="210"/>
      <c r="P83" s="210"/>
      <c r="Q83" s="210"/>
      <c r="R83" s="35"/>
      <c r="T83" s="126"/>
      <c r="U83" s="126"/>
    </row>
    <row r="84" spans="2:47" s="1" customFormat="1" ht="14.4" customHeight="1" x14ac:dyDescent="0.3">
      <c r="B84" s="33"/>
      <c r="C84" s="28" t="s">
        <v>36</v>
      </c>
      <c r="D84" s="34"/>
      <c r="E84" s="34"/>
      <c r="F84" s="26" t="str">
        <f>IF(E15="","",E15)</f>
        <v>Vyplň údaj</v>
      </c>
      <c r="G84" s="34"/>
      <c r="H84" s="34"/>
      <c r="I84" s="34"/>
      <c r="J84" s="34"/>
      <c r="K84" s="28" t="s">
        <v>43</v>
      </c>
      <c r="L84" s="34"/>
      <c r="M84" s="243" t="str">
        <f>E21</f>
        <v xml:space="preserve"> </v>
      </c>
      <c r="N84" s="210"/>
      <c r="O84" s="210"/>
      <c r="P84" s="210"/>
      <c r="Q84" s="210"/>
      <c r="R84" s="35"/>
      <c r="T84" s="126"/>
      <c r="U84" s="126"/>
    </row>
    <row r="85" spans="2:47" s="1" customFormat="1" ht="10.35" customHeight="1" x14ac:dyDescent="0.3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26"/>
      <c r="U85" s="126"/>
    </row>
    <row r="86" spans="2:47" s="1" customFormat="1" ht="29.25" customHeight="1" x14ac:dyDescent="0.3">
      <c r="B86" s="33"/>
      <c r="C86" s="275" t="s">
        <v>118</v>
      </c>
      <c r="D86" s="269"/>
      <c r="E86" s="269"/>
      <c r="F86" s="269"/>
      <c r="G86" s="269"/>
      <c r="H86" s="116"/>
      <c r="I86" s="116"/>
      <c r="J86" s="116"/>
      <c r="K86" s="116"/>
      <c r="L86" s="116"/>
      <c r="M86" s="116"/>
      <c r="N86" s="275" t="s">
        <v>119</v>
      </c>
      <c r="O86" s="210"/>
      <c r="P86" s="210"/>
      <c r="Q86" s="210"/>
      <c r="R86" s="35"/>
      <c r="T86" s="126"/>
      <c r="U86" s="126"/>
    </row>
    <row r="87" spans="2:47" s="1" customFormat="1" ht="10.3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26"/>
      <c r="U87" s="126"/>
    </row>
    <row r="88" spans="2:47" s="1" customFormat="1" ht="29.25" customHeight="1" x14ac:dyDescent="0.3">
      <c r="B88" s="33"/>
      <c r="C88" s="127" t="s">
        <v>120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14">
        <f>N123</f>
        <v>0</v>
      </c>
      <c r="O88" s="210"/>
      <c r="P88" s="210"/>
      <c r="Q88" s="210"/>
      <c r="R88" s="35"/>
      <c r="T88" s="126"/>
      <c r="U88" s="126"/>
      <c r="AU88" s="16" t="s">
        <v>121</v>
      </c>
    </row>
    <row r="89" spans="2:47" s="6" customFormat="1" ht="24.9" customHeight="1" x14ac:dyDescent="0.3">
      <c r="B89" s="128"/>
      <c r="C89" s="129"/>
      <c r="D89" s="130" t="s">
        <v>166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60">
        <f>N124</f>
        <v>0</v>
      </c>
      <c r="O89" s="272"/>
      <c r="P89" s="272"/>
      <c r="Q89" s="272"/>
      <c r="R89" s="131"/>
      <c r="T89" s="132"/>
      <c r="U89" s="132"/>
    </row>
    <row r="90" spans="2:47" s="7" customFormat="1" ht="19.95" customHeight="1" x14ac:dyDescent="0.3">
      <c r="B90" s="133"/>
      <c r="C90" s="134"/>
      <c r="D90" s="104" t="s">
        <v>167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12">
        <f>N125</f>
        <v>0</v>
      </c>
      <c r="O90" s="273"/>
      <c r="P90" s="273"/>
      <c r="Q90" s="273"/>
      <c r="R90" s="135"/>
      <c r="T90" s="136"/>
      <c r="U90" s="136"/>
    </row>
    <row r="91" spans="2:47" s="7" customFormat="1" ht="19.95" customHeight="1" x14ac:dyDescent="0.3">
      <c r="B91" s="133"/>
      <c r="C91" s="134"/>
      <c r="D91" s="104" t="s">
        <v>168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12">
        <f>N164</f>
        <v>0</v>
      </c>
      <c r="O91" s="273"/>
      <c r="P91" s="273"/>
      <c r="Q91" s="273"/>
      <c r="R91" s="135"/>
      <c r="T91" s="136"/>
      <c r="U91" s="136"/>
    </row>
    <row r="92" spans="2:47" s="7" customFormat="1" ht="19.95" customHeight="1" x14ac:dyDescent="0.3">
      <c r="B92" s="133"/>
      <c r="C92" s="134"/>
      <c r="D92" s="104" t="s">
        <v>2248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12">
        <f>N178</f>
        <v>0</v>
      </c>
      <c r="O92" s="273"/>
      <c r="P92" s="273"/>
      <c r="Q92" s="273"/>
      <c r="R92" s="135"/>
      <c r="T92" s="136"/>
      <c r="U92" s="136"/>
    </row>
    <row r="93" spans="2:47" s="7" customFormat="1" ht="19.95" customHeight="1" x14ac:dyDescent="0.3">
      <c r="B93" s="133"/>
      <c r="C93" s="134"/>
      <c r="D93" s="104" t="s">
        <v>172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12">
        <f>N185</f>
        <v>0</v>
      </c>
      <c r="O93" s="273"/>
      <c r="P93" s="273"/>
      <c r="Q93" s="273"/>
      <c r="R93" s="135"/>
      <c r="T93" s="136"/>
      <c r="U93" s="136"/>
    </row>
    <row r="94" spans="2:47" s="7" customFormat="1" ht="19.95" customHeight="1" x14ac:dyDescent="0.3">
      <c r="B94" s="133"/>
      <c r="C94" s="134"/>
      <c r="D94" s="104" t="s">
        <v>174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12">
        <f>N205</f>
        <v>0</v>
      </c>
      <c r="O94" s="273"/>
      <c r="P94" s="273"/>
      <c r="Q94" s="273"/>
      <c r="R94" s="135"/>
      <c r="T94" s="136"/>
      <c r="U94" s="136"/>
    </row>
    <row r="95" spans="2:47" s="6" customFormat="1" ht="24.9" customHeight="1" x14ac:dyDescent="0.3">
      <c r="B95" s="128"/>
      <c r="C95" s="129"/>
      <c r="D95" s="130" t="s">
        <v>175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60">
        <f>N207</f>
        <v>0</v>
      </c>
      <c r="O95" s="272"/>
      <c r="P95" s="272"/>
      <c r="Q95" s="272"/>
      <c r="R95" s="131"/>
      <c r="T95" s="132"/>
      <c r="U95" s="132"/>
    </row>
    <row r="96" spans="2:47" s="7" customFormat="1" ht="19.95" customHeight="1" x14ac:dyDescent="0.3">
      <c r="B96" s="133"/>
      <c r="C96" s="134"/>
      <c r="D96" s="104" t="s">
        <v>2249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12">
        <f>N208</f>
        <v>0</v>
      </c>
      <c r="O96" s="273"/>
      <c r="P96" s="273"/>
      <c r="Q96" s="273"/>
      <c r="R96" s="135"/>
      <c r="T96" s="136"/>
      <c r="U96" s="136"/>
    </row>
    <row r="97" spans="2:65" s="1" customFormat="1" ht="21.75" customHeight="1" x14ac:dyDescent="0.3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5"/>
      <c r="T97" s="126"/>
      <c r="U97" s="126"/>
    </row>
    <row r="98" spans="2:65" s="1" customFormat="1" ht="29.25" customHeight="1" x14ac:dyDescent="0.3">
      <c r="B98" s="33"/>
      <c r="C98" s="127" t="s">
        <v>125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274">
        <f>ROUND(N99+N100+N101+N102+N103+N104,2)</f>
        <v>0</v>
      </c>
      <c r="O98" s="210"/>
      <c r="P98" s="210"/>
      <c r="Q98" s="210"/>
      <c r="R98" s="35"/>
      <c r="T98" s="137"/>
      <c r="U98" s="138" t="s">
        <v>49</v>
      </c>
    </row>
    <row r="99" spans="2:65" s="1" customFormat="1" ht="18" customHeight="1" x14ac:dyDescent="0.3">
      <c r="B99" s="33"/>
      <c r="C99" s="34"/>
      <c r="D99" s="209" t="s">
        <v>126</v>
      </c>
      <c r="E99" s="210"/>
      <c r="F99" s="210"/>
      <c r="G99" s="210"/>
      <c r="H99" s="210"/>
      <c r="I99" s="34"/>
      <c r="J99" s="34"/>
      <c r="K99" s="34"/>
      <c r="L99" s="34"/>
      <c r="M99" s="34"/>
      <c r="N99" s="211">
        <f>ROUND(N88*T99,2)</f>
        <v>0</v>
      </c>
      <c r="O99" s="210"/>
      <c r="P99" s="210"/>
      <c r="Q99" s="210"/>
      <c r="R99" s="35"/>
      <c r="S99" s="139"/>
      <c r="T99" s="76"/>
      <c r="U99" s="140" t="s">
        <v>50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127</v>
      </c>
      <c r="AZ99" s="141"/>
      <c r="BA99" s="141"/>
      <c r="BB99" s="141"/>
      <c r="BC99" s="141"/>
      <c r="BD99" s="141"/>
      <c r="BE99" s="143">
        <f t="shared" ref="BE99:BE104" si="0">IF(U99="základní",N99,0)</f>
        <v>0</v>
      </c>
      <c r="BF99" s="143">
        <f t="shared" ref="BF99:BF104" si="1">IF(U99="snížená",N99,0)</f>
        <v>0</v>
      </c>
      <c r="BG99" s="143">
        <f t="shared" ref="BG99:BG104" si="2">IF(U99="zákl. přenesená",N99,0)</f>
        <v>0</v>
      </c>
      <c r="BH99" s="143">
        <f t="shared" ref="BH99:BH104" si="3">IF(U99="sníž. přenesená",N99,0)</f>
        <v>0</v>
      </c>
      <c r="BI99" s="143">
        <f t="shared" ref="BI99:BI104" si="4">IF(U99="nulová",N99,0)</f>
        <v>0</v>
      </c>
      <c r="BJ99" s="142" t="s">
        <v>23</v>
      </c>
      <c r="BK99" s="141"/>
      <c r="BL99" s="141"/>
      <c r="BM99" s="141"/>
    </row>
    <row r="100" spans="2:65" s="1" customFormat="1" ht="18" customHeight="1" x14ac:dyDescent="0.3">
      <c r="B100" s="33"/>
      <c r="C100" s="34"/>
      <c r="D100" s="209" t="s">
        <v>128</v>
      </c>
      <c r="E100" s="210"/>
      <c r="F100" s="210"/>
      <c r="G100" s="210"/>
      <c r="H100" s="210"/>
      <c r="I100" s="34"/>
      <c r="J100" s="34"/>
      <c r="K100" s="34"/>
      <c r="L100" s="34"/>
      <c r="M100" s="34"/>
      <c r="N100" s="211">
        <f>ROUND(N88*T100,2)</f>
        <v>0</v>
      </c>
      <c r="O100" s="210"/>
      <c r="P100" s="210"/>
      <c r="Q100" s="210"/>
      <c r="R100" s="35"/>
      <c r="S100" s="139"/>
      <c r="T100" s="76"/>
      <c r="U100" s="140" t="s">
        <v>50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127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23</v>
      </c>
      <c r="BK100" s="141"/>
      <c r="BL100" s="141"/>
      <c r="BM100" s="141"/>
    </row>
    <row r="101" spans="2:65" s="1" customFormat="1" ht="18" customHeight="1" x14ac:dyDescent="0.3">
      <c r="B101" s="33"/>
      <c r="C101" s="34"/>
      <c r="D101" s="209" t="s">
        <v>129</v>
      </c>
      <c r="E101" s="210"/>
      <c r="F101" s="210"/>
      <c r="G101" s="210"/>
      <c r="H101" s="210"/>
      <c r="I101" s="34"/>
      <c r="J101" s="34"/>
      <c r="K101" s="34"/>
      <c r="L101" s="34"/>
      <c r="M101" s="34"/>
      <c r="N101" s="211">
        <f>ROUND(N88*T101,2)</f>
        <v>0</v>
      </c>
      <c r="O101" s="210"/>
      <c r="P101" s="210"/>
      <c r="Q101" s="210"/>
      <c r="R101" s="35"/>
      <c r="S101" s="139"/>
      <c r="T101" s="76"/>
      <c r="U101" s="140" t="s">
        <v>50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127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23</v>
      </c>
      <c r="BK101" s="141"/>
      <c r="BL101" s="141"/>
      <c r="BM101" s="141"/>
    </row>
    <row r="102" spans="2:65" s="1" customFormat="1" ht="18" customHeight="1" x14ac:dyDescent="0.3">
      <c r="B102" s="33"/>
      <c r="C102" s="34"/>
      <c r="D102" s="209" t="s">
        <v>130</v>
      </c>
      <c r="E102" s="210"/>
      <c r="F102" s="210"/>
      <c r="G102" s="210"/>
      <c r="H102" s="210"/>
      <c r="I102" s="34"/>
      <c r="J102" s="34"/>
      <c r="K102" s="34"/>
      <c r="L102" s="34"/>
      <c r="M102" s="34"/>
      <c r="N102" s="211">
        <f>ROUND(N88*T102,2)</f>
        <v>0</v>
      </c>
      <c r="O102" s="210"/>
      <c r="P102" s="210"/>
      <c r="Q102" s="210"/>
      <c r="R102" s="35"/>
      <c r="S102" s="139"/>
      <c r="T102" s="76"/>
      <c r="U102" s="140" t="s">
        <v>50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127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23</v>
      </c>
      <c r="BK102" s="141"/>
      <c r="BL102" s="141"/>
      <c r="BM102" s="141"/>
    </row>
    <row r="103" spans="2:65" s="1" customFormat="1" ht="18" customHeight="1" x14ac:dyDescent="0.3">
      <c r="B103" s="33"/>
      <c r="C103" s="34"/>
      <c r="D103" s="209" t="s">
        <v>131</v>
      </c>
      <c r="E103" s="210"/>
      <c r="F103" s="210"/>
      <c r="G103" s="210"/>
      <c r="H103" s="210"/>
      <c r="I103" s="34"/>
      <c r="J103" s="34"/>
      <c r="K103" s="34"/>
      <c r="L103" s="34"/>
      <c r="M103" s="34"/>
      <c r="N103" s="211">
        <f>ROUND(N88*T103,2)</f>
        <v>0</v>
      </c>
      <c r="O103" s="210"/>
      <c r="P103" s="210"/>
      <c r="Q103" s="210"/>
      <c r="R103" s="35"/>
      <c r="S103" s="139"/>
      <c r="T103" s="76"/>
      <c r="U103" s="140" t="s">
        <v>50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127</v>
      </c>
      <c r="AZ103" s="141"/>
      <c r="BA103" s="141"/>
      <c r="BB103" s="141"/>
      <c r="BC103" s="141"/>
      <c r="BD103" s="141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23</v>
      </c>
      <c r="BK103" s="141"/>
      <c r="BL103" s="141"/>
      <c r="BM103" s="141"/>
    </row>
    <row r="104" spans="2:65" s="1" customFormat="1" ht="18" customHeight="1" x14ac:dyDescent="0.3">
      <c r="B104" s="33"/>
      <c r="C104" s="34"/>
      <c r="D104" s="104" t="s">
        <v>132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211">
        <f>ROUND(N88*T104,2)</f>
        <v>0</v>
      </c>
      <c r="O104" s="210"/>
      <c r="P104" s="210"/>
      <c r="Q104" s="210"/>
      <c r="R104" s="35"/>
      <c r="S104" s="139"/>
      <c r="T104" s="144"/>
      <c r="U104" s="145" t="s">
        <v>50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2" t="s">
        <v>133</v>
      </c>
      <c r="AZ104" s="141"/>
      <c r="BA104" s="141"/>
      <c r="BB104" s="141"/>
      <c r="BC104" s="141"/>
      <c r="BD104" s="141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23</v>
      </c>
      <c r="BK104" s="141"/>
      <c r="BL104" s="141"/>
      <c r="BM104" s="141"/>
    </row>
    <row r="105" spans="2:65" s="1" customFormat="1" x14ac:dyDescent="0.3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  <c r="T105" s="126"/>
      <c r="U105" s="126"/>
    </row>
    <row r="106" spans="2:65" s="1" customFormat="1" ht="29.25" customHeight="1" x14ac:dyDescent="0.3">
      <c r="B106" s="33"/>
      <c r="C106" s="115" t="s">
        <v>110</v>
      </c>
      <c r="D106" s="116"/>
      <c r="E106" s="116"/>
      <c r="F106" s="116"/>
      <c r="G106" s="116"/>
      <c r="H106" s="116"/>
      <c r="I106" s="116"/>
      <c r="J106" s="116"/>
      <c r="K106" s="116"/>
      <c r="L106" s="206">
        <f>ROUND(SUM(N88+N98),2)</f>
        <v>0</v>
      </c>
      <c r="M106" s="269"/>
      <c r="N106" s="269"/>
      <c r="O106" s="269"/>
      <c r="P106" s="269"/>
      <c r="Q106" s="269"/>
      <c r="R106" s="35"/>
      <c r="T106" s="126"/>
      <c r="U106" s="126"/>
    </row>
    <row r="107" spans="2:65" s="1" customFormat="1" ht="6.9" customHeight="1" x14ac:dyDescent="0.3"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9"/>
      <c r="T107" s="126"/>
      <c r="U107" s="126"/>
    </row>
    <row r="111" spans="2:65" s="1" customFormat="1" ht="6.9" customHeight="1" x14ac:dyDescent="0.3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</row>
    <row r="112" spans="2:65" s="1" customFormat="1" ht="36.9" customHeight="1" x14ac:dyDescent="0.3">
      <c r="B112" s="33"/>
      <c r="C112" s="222" t="s">
        <v>134</v>
      </c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35"/>
    </row>
    <row r="113" spans="2:65" s="1" customFormat="1" ht="6.9" customHeight="1" x14ac:dyDescent="0.3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65" s="1" customFormat="1" ht="30" customHeight="1" x14ac:dyDescent="0.3">
      <c r="B114" s="33"/>
      <c r="C114" s="28" t="s">
        <v>17</v>
      </c>
      <c r="D114" s="34"/>
      <c r="E114" s="34"/>
      <c r="F114" s="270" t="str">
        <f>F6</f>
        <v>Hájenka Zátoky Dlouhé na Moravě</v>
      </c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34"/>
      <c r="R114" s="35"/>
    </row>
    <row r="115" spans="2:65" s="1" customFormat="1" ht="36.9" customHeight="1" x14ac:dyDescent="0.3">
      <c r="B115" s="33"/>
      <c r="C115" s="67" t="s">
        <v>114</v>
      </c>
      <c r="D115" s="34"/>
      <c r="E115" s="34"/>
      <c r="F115" s="223" t="str">
        <f>F7</f>
        <v>SO 03 - Zpevněné plochy, nové přípojky kanalizací</v>
      </c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34"/>
      <c r="R115" s="35"/>
    </row>
    <row r="116" spans="2:65" s="1" customFormat="1" ht="6.9" customHeight="1" x14ac:dyDescent="0.3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1" customFormat="1" ht="18" customHeight="1" x14ac:dyDescent="0.3">
      <c r="B117" s="33"/>
      <c r="C117" s="28" t="s">
        <v>24</v>
      </c>
      <c r="D117" s="34"/>
      <c r="E117" s="34"/>
      <c r="F117" s="26" t="str">
        <f>F9</f>
        <v>Dlouhé na Moravě</v>
      </c>
      <c r="G117" s="34"/>
      <c r="H117" s="34"/>
      <c r="I117" s="34"/>
      <c r="J117" s="34"/>
      <c r="K117" s="28" t="s">
        <v>26</v>
      </c>
      <c r="L117" s="34"/>
      <c r="M117" s="271" t="str">
        <f>IF(O9="","",O9)</f>
        <v>10.05.2016</v>
      </c>
      <c r="N117" s="210"/>
      <c r="O117" s="210"/>
      <c r="P117" s="210"/>
      <c r="Q117" s="34"/>
      <c r="R117" s="35"/>
    </row>
    <row r="118" spans="2:65" s="1" customFormat="1" ht="6.9" customHeight="1" x14ac:dyDescent="0.3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5" s="1" customFormat="1" ht="13.2" x14ac:dyDescent="0.3">
      <c r="B119" s="33"/>
      <c r="C119" s="28" t="s">
        <v>30</v>
      </c>
      <c r="D119" s="34"/>
      <c r="E119" s="34"/>
      <c r="F119" s="26" t="str">
        <f>E12</f>
        <v>STOPP, s.r.o. Antala Staška 2027/77, 14800 Praha 4</v>
      </c>
      <c r="G119" s="34"/>
      <c r="H119" s="34"/>
      <c r="I119" s="34"/>
      <c r="J119" s="34"/>
      <c r="K119" s="28" t="s">
        <v>38</v>
      </c>
      <c r="L119" s="34"/>
      <c r="M119" s="243" t="str">
        <f>E18</f>
        <v>Ing. Jaroslav Rouš Vejmluvova 316/53, Žďár nad Sáz</v>
      </c>
      <c r="N119" s="210"/>
      <c r="O119" s="210"/>
      <c r="P119" s="210"/>
      <c r="Q119" s="210"/>
      <c r="R119" s="35"/>
    </row>
    <row r="120" spans="2:65" s="1" customFormat="1" ht="14.4" customHeight="1" x14ac:dyDescent="0.3">
      <c r="B120" s="33"/>
      <c r="C120" s="28" t="s">
        <v>36</v>
      </c>
      <c r="D120" s="34"/>
      <c r="E120" s="34"/>
      <c r="F120" s="26" t="str">
        <f>IF(E15="","",E15)</f>
        <v>Vyplň údaj</v>
      </c>
      <c r="G120" s="34"/>
      <c r="H120" s="34"/>
      <c r="I120" s="34"/>
      <c r="J120" s="34"/>
      <c r="K120" s="28" t="s">
        <v>43</v>
      </c>
      <c r="L120" s="34"/>
      <c r="M120" s="243" t="str">
        <f>E21</f>
        <v xml:space="preserve"> </v>
      </c>
      <c r="N120" s="210"/>
      <c r="O120" s="210"/>
      <c r="P120" s="210"/>
      <c r="Q120" s="210"/>
      <c r="R120" s="35"/>
    </row>
    <row r="121" spans="2:65" s="1" customFormat="1" ht="10.35" customHeight="1" x14ac:dyDescent="0.3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65" s="8" customFormat="1" ht="29.25" customHeight="1" x14ac:dyDescent="0.3">
      <c r="B122" s="146"/>
      <c r="C122" s="147" t="s">
        <v>135</v>
      </c>
      <c r="D122" s="148" t="s">
        <v>136</v>
      </c>
      <c r="E122" s="148" t="s">
        <v>67</v>
      </c>
      <c r="F122" s="265" t="s">
        <v>137</v>
      </c>
      <c r="G122" s="266"/>
      <c r="H122" s="266"/>
      <c r="I122" s="266"/>
      <c r="J122" s="148" t="s">
        <v>138</v>
      </c>
      <c r="K122" s="148" t="s">
        <v>139</v>
      </c>
      <c r="L122" s="267" t="s">
        <v>140</v>
      </c>
      <c r="M122" s="266"/>
      <c r="N122" s="265" t="s">
        <v>119</v>
      </c>
      <c r="O122" s="266"/>
      <c r="P122" s="266"/>
      <c r="Q122" s="268"/>
      <c r="R122" s="149"/>
      <c r="T122" s="79" t="s">
        <v>141</v>
      </c>
      <c r="U122" s="80" t="s">
        <v>49</v>
      </c>
      <c r="V122" s="80" t="s">
        <v>142</v>
      </c>
      <c r="W122" s="80" t="s">
        <v>143</v>
      </c>
      <c r="X122" s="80" t="s">
        <v>144</v>
      </c>
      <c r="Y122" s="80" t="s">
        <v>145</v>
      </c>
      <c r="Z122" s="80" t="s">
        <v>146</v>
      </c>
      <c r="AA122" s="81" t="s">
        <v>147</v>
      </c>
    </row>
    <row r="123" spans="2:65" s="1" customFormat="1" ht="29.25" customHeight="1" x14ac:dyDescent="0.35">
      <c r="B123" s="33"/>
      <c r="C123" s="83" t="s">
        <v>116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257">
        <f>BK123</f>
        <v>0</v>
      </c>
      <c r="O123" s="258"/>
      <c r="P123" s="258"/>
      <c r="Q123" s="258"/>
      <c r="R123" s="35"/>
      <c r="T123" s="82"/>
      <c r="U123" s="49"/>
      <c r="V123" s="49"/>
      <c r="W123" s="150">
        <f>W124+W207+W215</f>
        <v>0</v>
      </c>
      <c r="X123" s="49"/>
      <c r="Y123" s="150">
        <f>Y124+Y207+Y215</f>
        <v>166.71214819999997</v>
      </c>
      <c r="Z123" s="49"/>
      <c r="AA123" s="151">
        <f>AA124+AA207+AA215</f>
        <v>0</v>
      </c>
      <c r="AT123" s="16" t="s">
        <v>84</v>
      </c>
      <c r="AU123" s="16" t="s">
        <v>121</v>
      </c>
      <c r="BK123" s="152">
        <f>BK124+BK207+BK215</f>
        <v>0</v>
      </c>
    </row>
    <row r="124" spans="2:65" s="9" customFormat="1" ht="37.35" customHeight="1" x14ac:dyDescent="0.35">
      <c r="B124" s="153"/>
      <c r="C124" s="154"/>
      <c r="D124" s="155" t="s">
        <v>166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259">
        <f>BK124</f>
        <v>0</v>
      </c>
      <c r="O124" s="260"/>
      <c r="P124" s="260"/>
      <c r="Q124" s="260"/>
      <c r="R124" s="156"/>
      <c r="T124" s="157"/>
      <c r="U124" s="154"/>
      <c r="V124" s="154"/>
      <c r="W124" s="158">
        <f>W125+W164+W178+W185+W205</f>
        <v>0</v>
      </c>
      <c r="X124" s="154"/>
      <c r="Y124" s="158">
        <f>Y125+Y164+Y178+Y185+Y205</f>
        <v>166.71214819999997</v>
      </c>
      <c r="Z124" s="154"/>
      <c r="AA124" s="159">
        <f>AA125+AA164+AA178+AA185+AA205</f>
        <v>0</v>
      </c>
      <c r="AR124" s="160" t="s">
        <v>23</v>
      </c>
      <c r="AT124" s="161" t="s">
        <v>84</v>
      </c>
      <c r="AU124" s="161" t="s">
        <v>85</v>
      </c>
      <c r="AY124" s="160" t="s">
        <v>149</v>
      </c>
      <c r="BK124" s="162">
        <f>BK125+BK164+BK178+BK185+BK205</f>
        <v>0</v>
      </c>
    </row>
    <row r="125" spans="2:65" s="9" customFormat="1" ht="19.95" customHeight="1" x14ac:dyDescent="0.35">
      <c r="B125" s="153"/>
      <c r="C125" s="154"/>
      <c r="D125" s="163" t="s">
        <v>167</v>
      </c>
      <c r="E125" s="163"/>
      <c r="F125" s="163"/>
      <c r="G125" s="163"/>
      <c r="H125" s="163"/>
      <c r="I125" s="163"/>
      <c r="J125" s="163"/>
      <c r="K125" s="163"/>
      <c r="L125" s="163"/>
      <c r="M125" s="163"/>
      <c r="N125" s="261">
        <f>BK125</f>
        <v>0</v>
      </c>
      <c r="O125" s="262"/>
      <c r="P125" s="262"/>
      <c r="Q125" s="262"/>
      <c r="R125" s="156"/>
      <c r="T125" s="157"/>
      <c r="U125" s="154"/>
      <c r="V125" s="154"/>
      <c r="W125" s="158">
        <f>SUM(W126:W163)</f>
        <v>0</v>
      </c>
      <c r="X125" s="154"/>
      <c r="Y125" s="158">
        <f>SUM(Y126:Y163)</f>
        <v>2.8E-3</v>
      </c>
      <c r="Z125" s="154"/>
      <c r="AA125" s="159">
        <f>SUM(AA126:AA163)</f>
        <v>0</v>
      </c>
      <c r="AR125" s="160" t="s">
        <v>23</v>
      </c>
      <c r="AT125" s="161" t="s">
        <v>84</v>
      </c>
      <c r="AU125" s="161" t="s">
        <v>23</v>
      </c>
      <c r="AY125" s="160" t="s">
        <v>149</v>
      </c>
      <c r="BK125" s="162">
        <f>SUM(BK126:BK163)</f>
        <v>0</v>
      </c>
    </row>
    <row r="126" spans="2:65" s="1" customFormat="1" ht="31.5" customHeight="1" x14ac:dyDescent="0.3">
      <c r="B126" s="33"/>
      <c r="C126" s="164" t="s">
        <v>23</v>
      </c>
      <c r="D126" s="164" t="s">
        <v>150</v>
      </c>
      <c r="E126" s="165" t="s">
        <v>2250</v>
      </c>
      <c r="F126" s="253" t="s">
        <v>2251</v>
      </c>
      <c r="G126" s="254"/>
      <c r="H126" s="254"/>
      <c r="I126" s="254"/>
      <c r="J126" s="166" t="s">
        <v>274</v>
      </c>
      <c r="K126" s="167">
        <v>898</v>
      </c>
      <c r="L126" s="255">
        <v>0</v>
      </c>
      <c r="M126" s="254"/>
      <c r="N126" s="256">
        <f>ROUND(L126*K126,2)</f>
        <v>0</v>
      </c>
      <c r="O126" s="254"/>
      <c r="P126" s="254"/>
      <c r="Q126" s="254"/>
      <c r="R126" s="35"/>
      <c r="T126" s="168" t="s">
        <v>21</v>
      </c>
      <c r="U126" s="42" t="s">
        <v>50</v>
      </c>
      <c r="V126" s="34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16" t="s">
        <v>197</v>
      </c>
      <c r="AT126" s="16" t="s">
        <v>150</v>
      </c>
      <c r="AU126" s="16" t="s">
        <v>112</v>
      </c>
      <c r="AY126" s="16" t="s">
        <v>149</v>
      </c>
      <c r="BE126" s="108">
        <f>IF(U126="základní",N126,0)</f>
        <v>0</v>
      </c>
      <c r="BF126" s="108">
        <f>IF(U126="snížená",N126,0)</f>
        <v>0</v>
      </c>
      <c r="BG126" s="108">
        <f>IF(U126="zákl. přenesená",N126,0)</f>
        <v>0</v>
      </c>
      <c r="BH126" s="108">
        <f>IF(U126="sníž. přenesená",N126,0)</f>
        <v>0</v>
      </c>
      <c r="BI126" s="108">
        <f>IF(U126="nulová",N126,0)</f>
        <v>0</v>
      </c>
      <c r="BJ126" s="16" t="s">
        <v>23</v>
      </c>
      <c r="BK126" s="108">
        <f>ROUND(L126*K126,2)</f>
        <v>0</v>
      </c>
      <c r="BL126" s="16" t="s">
        <v>197</v>
      </c>
      <c r="BM126" s="16" t="s">
        <v>2252</v>
      </c>
    </row>
    <row r="127" spans="2:65" s="11" customFormat="1" ht="22.5" customHeight="1" x14ac:dyDescent="0.3">
      <c r="B127" s="179"/>
      <c r="C127" s="180"/>
      <c r="D127" s="180"/>
      <c r="E127" s="181" t="s">
        <v>21</v>
      </c>
      <c r="F127" s="292" t="s">
        <v>2253</v>
      </c>
      <c r="G127" s="282"/>
      <c r="H127" s="282"/>
      <c r="I127" s="282"/>
      <c r="J127" s="180"/>
      <c r="K127" s="182">
        <v>898</v>
      </c>
      <c r="L127" s="180"/>
      <c r="M127" s="180"/>
      <c r="N127" s="180"/>
      <c r="O127" s="180"/>
      <c r="P127" s="180"/>
      <c r="Q127" s="180"/>
      <c r="R127" s="183"/>
      <c r="T127" s="184"/>
      <c r="U127" s="180"/>
      <c r="V127" s="180"/>
      <c r="W127" s="180"/>
      <c r="X127" s="180"/>
      <c r="Y127" s="180"/>
      <c r="Z127" s="180"/>
      <c r="AA127" s="185"/>
      <c r="AT127" s="186" t="s">
        <v>204</v>
      </c>
      <c r="AU127" s="186" t="s">
        <v>112</v>
      </c>
      <c r="AV127" s="11" t="s">
        <v>112</v>
      </c>
      <c r="AW127" s="11" t="s">
        <v>42</v>
      </c>
      <c r="AX127" s="11" t="s">
        <v>85</v>
      </c>
      <c r="AY127" s="186" t="s">
        <v>149</v>
      </c>
    </row>
    <row r="128" spans="2:65" s="12" customFormat="1" ht="22.5" customHeight="1" x14ac:dyDescent="0.3">
      <c r="B128" s="187"/>
      <c r="C128" s="188"/>
      <c r="D128" s="188"/>
      <c r="E128" s="189" t="s">
        <v>21</v>
      </c>
      <c r="F128" s="285" t="s">
        <v>211</v>
      </c>
      <c r="G128" s="286"/>
      <c r="H128" s="286"/>
      <c r="I128" s="286"/>
      <c r="J128" s="188"/>
      <c r="K128" s="190">
        <v>898</v>
      </c>
      <c r="L128" s="188"/>
      <c r="M128" s="188"/>
      <c r="N128" s="188"/>
      <c r="O128" s="188"/>
      <c r="P128" s="188"/>
      <c r="Q128" s="188"/>
      <c r="R128" s="191"/>
      <c r="T128" s="192"/>
      <c r="U128" s="188"/>
      <c r="V128" s="188"/>
      <c r="W128" s="188"/>
      <c r="X128" s="188"/>
      <c r="Y128" s="188"/>
      <c r="Z128" s="188"/>
      <c r="AA128" s="193"/>
      <c r="AT128" s="194" t="s">
        <v>204</v>
      </c>
      <c r="AU128" s="194" t="s">
        <v>112</v>
      </c>
      <c r="AV128" s="12" t="s">
        <v>197</v>
      </c>
      <c r="AW128" s="12" t="s">
        <v>42</v>
      </c>
      <c r="AX128" s="12" t="s">
        <v>23</v>
      </c>
      <c r="AY128" s="194" t="s">
        <v>149</v>
      </c>
    </row>
    <row r="129" spans="2:65" s="1" customFormat="1" ht="22.5" customHeight="1" x14ac:dyDescent="0.3">
      <c r="B129" s="33"/>
      <c r="C129" s="164" t="s">
        <v>112</v>
      </c>
      <c r="D129" s="164" t="s">
        <v>150</v>
      </c>
      <c r="E129" s="165" t="s">
        <v>2254</v>
      </c>
      <c r="F129" s="253" t="s">
        <v>2255</v>
      </c>
      <c r="G129" s="254"/>
      <c r="H129" s="254"/>
      <c r="I129" s="254"/>
      <c r="J129" s="166" t="s">
        <v>306</v>
      </c>
      <c r="K129" s="167">
        <v>25</v>
      </c>
      <c r="L129" s="255">
        <v>0</v>
      </c>
      <c r="M129" s="254"/>
      <c r="N129" s="256">
        <f>ROUND(L129*K129,2)</f>
        <v>0</v>
      </c>
      <c r="O129" s="254"/>
      <c r="P129" s="254"/>
      <c r="Q129" s="254"/>
      <c r="R129" s="35"/>
      <c r="T129" s="168" t="s">
        <v>21</v>
      </c>
      <c r="U129" s="42" t="s">
        <v>50</v>
      </c>
      <c r="V129" s="34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16" t="s">
        <v>197</v>
      </c>
      <c r="AT129" s="16" t="s">
        <v>150</v>
      </c>
      <c r="AU129" s="16" t="s">
        <v>112</v>
      </c>
      <c r="AY129" s="16" t="s">
        <v>149</v>
      </c>
      <c r="BE129" s="108">
        <f>IF(U129="základní",N129,0)</f>
        <v>0</v>
      </c>
      <c r="BF129" s="108">
        <f>IF(U129="snížená",N129,0)</f>
        <v>0</v>
      </c>
      <c r="BG129" s="108">
        <f>IF(U129="zákl. přenesená",N129,0)</f>
        <v>0</v>
      </c>
      <c r="BH129" s="108">
        <f>IF(U129="sníž. přenesená",N129,0)</f>
        <v>0</v>
      </c>
      <c r="BI129" s="108">
        <f>IF(U129="nulová",N129,0)</f>
        <v>0</v>
      </c>
      <c r="BJ129" s="16" t="s">
        <v>23</v>
      </c>
      <c r="BK129" s="108">
        <f>ROUND(L129*K129,2)</f>
        <v>0</v>
      </c>
      <c r="BL129" s="16" t="s">
        <v>197</v>
      </c>
      <c r="BM129" s="16" t="s">
        <v>2256</v>
      </c>
    </row>
    <row r="130" spans="2:65" s="11" customFormat="1" ht="22.5" customHeight="1" x14ac:dyDescent="0.3">
      <c r="B130" s="179"/>
      <c r="C130" s="180"/>
      <c r="D130" s="180"/>
      <c r="E130" s="181" t="s">
        <v>21</v>
      </c>
      <c r="F130" s="292" t="s">
        <v>342</v>
      </c>
      <c r="G130" s="282"/>
      <c r="H130" s="282"/>
      <c r="I130" s="282"/>
      <c r="J130" s="180"/>
      <c r="K130" s="182">
        <v>25</v>
      </c>
      <c r="L130" s="180"/>
      <c r="M130" s="180"/>
      <c r="N130" s="180"/>
      <c r="O130" s="180"/>
      <c r="P130" s="180"/>
      <c r="Q130" s="180"/>
      <c r="R130" s="183"/>
      <c r="T130" s="184"/>
      <c r="U130" s="180"/>
      <c r="V130" s="180"/>
      <c r="W130" s="180"/>
      <c r="X130" s="180"/>
      <c r="Y130" s="180"/>
      <c r="Z130" s="180"/>
      <c r="AA130" s="185"/>
      <c r="AT130" s="186" t="s">
        <v>204</v>
      </c>
      <c r="AU130" s="186" t="s">
        <v>112</v>
      </c>
      <c r="AV130" s="11" t="s">
        <v>112</v>
      </c>
      <c r="AW130" s="11" t="s">
        <v>42</v>
      </c>
      <c r="AX130" s="11" t="s">
        <v>85</v>
      </c>
      <c r="AY130" s="186" t="s">
        <v>149</v>
      </c>
    </row>
    <row r="131" spans="2:65" s="12" customFormat="1" ht="22.5" customHeight="1" x14ac:dyDescent="0.3">
      <c r="B131" s="187"/>
      <c r="C131" s="188"/>
      <c r="D131" s="188"/>
      <c r="E131" s="189" t="s">
        <v>21</v>
      </c>
      <c r="F131" s="285" t="s">
        <v>211</v>
      </c>
      <c r="G131" s="286"/>
      <c r="H131" s="286"/>
      <c r="I131" s="286"/>
      <c r="J131" s="188"/>
      <c r="K131" s="190">
        <v>25</v>
      </c>
      <c r="L131" s="188"/>
      <c r="M131" s="188"/>
      <c r="N131" s="188"/>
      <c r="O131" s="188"/>
      <c r="P131" s="188"/>
      <c r="Q131" s="188"/>
      <c r="R131" s="191"/>
      <c r="T131" s="192"/>
      <c r="U131" s="188"/>
      <c r="V131" s="188"/>
      <c r="W131" s="188"/>
      <c r="X131" s="188"/>
      <c r="Y131" s="188"/>
      <c r="Z131" s="188"/>
      <c r="AA131" s="193"/>
      <c r="AT131" s="194" t="s">
        <v>204</v>
      </c>
      <c r="AU131" s="194" t="s">
        <v>112</v>
      </c>
      <c r="AV131" s="12" t="s">
        <v>197</v>
      </c>
      <c r="AW131" s="12" t="s">
        <v>42</v>
      </c>
      <c r="AX131" s="12" t="s">
        <v>23</v>
      </c>
      <c r="AY131" s="194" t="s">
        <v>149</v>
      </c>
    </row>
    <row r="132" spans="2:65" s="1" customFormat="1" ht="22.5" customHeight="1" x14ac:dyDescent="0.3">
      <c r="B132" s="33"/>
      <c r="C132" s="164" t="s">
        <v>159</v>
      </c>
      <c r="D132" s="164" t="s">
        <v>150</v>
      </c>
      <c r="E132" s="165" t="s">
        <v>2257</v>
      </c>
      <c r="F132" s="253" t="s">
        <v>2258</v>
      </c>
      <c r="G132" s="254"/>
      <c r="H132" s="254"/>
      <c r="I132" s="254"/>
      <c r="J132" s="166" t="s">
        <v>306</v>
      </c>
      <c r="K132" s="167">
        <v>10</v>
      </c>
      <c r="L132" s="255">
        <v>0</v>
      </c>
      <c r="M132" s="254"/>
      <c r="N132" s="256">
        <f>ROUND(L132*K132,2)</f>
        <v>0</v>
      </c>
      <c r="O132" s="254"/>
      <c r="P132" s="254"/>
      <c r="Q132" s="254"/>
      <c r="R132" s="35"/>
      <c r="T132" s="168" t="s">
        <v>21</v>
      </c>
      <c r="U132" s="42" t="s">
        <v>50</v>
      </c>
      <c r="V132" s="34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16" t="s">
        <v>197</v>
      </c>
      <c r="AT132" s="16" t="s">
        <v>150</v>
      </c>
      <c r="AU132" s="16" t="s">
        <v>112</v>
      </c>
      <c r="AY132" s="16" t="s">
        <v>149</v>
      </c>
      <c r="BE132" s="108">
        <f>IF(U132="základní",N132,0)</f>
        <v>0</v>
      </c>
      <c r="BF132" s="108">
        <f>IF(U132="snížená",N132,0)</f>
        <v>0</v>
      </c>
      <c r="BG132" s="108">
        <f>IF(U132="zákl. přenesená",N132,0)</f>
        <v>0</v>
      </c>
      <c r="BH132" s="108">
        <f>IF(U132="sníž. přenesená",N132,0)</f>
        <v>0</v>
      </c>
      <c r="BI132" s="108">
        <f>IF(U132="nulová",N132,0)</f>
        <v>0</v>
      </c>
      <c r="BJ132" s="16" t="s">
        <v>23</v>
      </c>
      <c r="BK132" s="108">
        <f>ROUND(L132*K132,2)</f>
        <v>0</v>
      </c>
      <c r="BL132" s="16" t="s">
        <v>197</v>
      </c>
      <c r="BM132" s="16" t="s">
        <v>2259</v>
      </c>
    </row>
    <row r="133" spans="2:65" s="11" customFormat="1" ht="22.5" customHeight="1" x14ac:dyDescent="0.3">
      <c r="B133" s="179"/>
      <c r="C133" s="180"/>
      <c r="D133" s="180"/>
      <c r="E133" s="181" t="s">
        <v>21</v>
      </c>
      <c r="F133" s="292" t="s">
        <v>28</v>
      </c>
      <c r="G133" s="282"/>
      <c r="H133" s="282"/>
      <c r="I133" s="282"/>
      <c r="J133" s="180"/>
      <c r="K133" s="182">
        <v>10</v>
      </c>
      <c r="L133" s="180"/>
      <c r="M133" s="180"/>
      <c r="N133" s="180"/>
      <c r="O133" s="180"/>
      <c r="P133" s="180"/>
      <c r="Q133" s="180"/>
      <c r="R133" s="183"/>
      <c r="T133" s="184"/>
      <c r="U133" s="180"/>
      <c r="V133" s="180"/>
      <c r="W133" s="180"/>
      <c r="X133" s="180"/>
      <c r="Y133" s="180"/>
      <c r="Z133" s="180"/>
      <c r="AA133" s="185"/>
      <c r="AT133" s="186" t="s">
        <v>204</v>
      </c>
      <c r="AU133" s="186" t="s">
        <v>112</v>
      </c>
      <c r="AV133" s="11" t="s">
        <v>112</v>
      </c>
      <c r="AW133" s="11" t="s">
        <v>42</v>
      </c>
      <c r="AX133" s="11" t="s">
        <v>85</v>
      </c>
      <c r="AY133" s="186" t="s">
        <v>149</v>
      </c>
    </row>
    <row r="134" spans="2:65" s="12" customFormat="1" ht="22.5" customHeight="1" x14ac:dyDescent="0.3">
      <c r="B134" s="187"/>
      <c r="C134" s="188"/>
      <c r="D134" s="188"/>
      <c r="E134" s="189" t="s">
        <v>21</v>
      </c>
      <c r="F134" s="285" t="s">
        <v>211</v>
      </c>
      <c r="G134" s="286"/>
      <c r="H134" s="286"/>
      <c r="I134" s="286"/>
      <c r="J134" s="188"/>
      <c r="K134" s="190">
        <v>10</v>
      </c>
      <c r="L134" s="188"/>
      <c r="M134" s="188"/>
      <c r="N134" s="188"/>
      <c r="O134" s="188"/>
      <c r="P134" s="188"/>
      <c r="Q134" s="188"/>
      <c r="R134" s="191"/>
      <c r="T134" s="192"/>
      <c r="U134" s="188"/>
      <c r="V134" s="188"/>
      <c r="W134" s="188"/>
      <c r="X134" s="188"/>
      <c r="Y134" s="188"/>
      <c r="Z134" s="188"/>
      <c r="AA134" s="193"/>
      <c r="AT134" s="194" t="s">
        <v>204</v>
      </c>
      <c r="AU134" s="194" t="s">
        <v>112</v>
      </c>
      <c r="AV134" s="12" t="s">
        <v>197</v>
      </c>
      <c r="AW134" s="12" t="s">
        <v>42</v>
      </c>
      <c r="AX134" s="12" t="s">
        <v>23</v>
      </c>
      <c r="AY134" s="194" t="s">
        <v>149</v>
      </c>
    </row>
    <row r="135" spans="2:65" s="1" customFormat="1" ht="22.5" customHeight="1" x14ac:dyDescent="0.3">
      <c r="B135" s="33"/>
      <c r="C135" s="164" t="s">
        <v>197</v>
      </c>
      <c r="D135" s="164" t="s">
        <v>150</v>
      </c>
      <c r="E135" s="165" t="s">
        <v>2260</v>
      </c>
      <c r="F135" s="253" t="s">
        <v>2261</v>
      </c>
      <c r="G135" s="254"/>
      <c r="H135" s="254"/>
      <c r="I135" s="254"/>
      <c r="J135" s="166" t="s">
        <v>306</v>
      </c>
      <c r="K135" s="167">
        <v>25</v>
      </c>
      <c r="L135" s="255">
        <v>0</v>
      </c>
      <c r="M135" s="254"/>
      <c r="N135" s="256">
        <f>ROUND(L135*K135,2)</f>
        <v>0</v>
      </c>
      <c r="O135" s="254"/>
      <c r="P135" s="254"/>
      <c r="Q135" s="254"/>
      <c r="R135" s="35"/>
      <c r="T135" s="168" t="s">
        <v>21</v>
      </c>
      <c r="U135" s="42" t="s">
        <v>50</v>
      </c>
      <c r="V135" s="34"/>
      <c r="W135" s="169">
        <f>V135*K135</f>
        <v>0</v>
      </c>
      <c r="X135" s="169">
        <v>8.0000000000000007E-5</v>
      </c>
      <c r="Y135" s="169">
        <f>X135*K135</f>
        <v>2E-3</v>
      </c>
      <c r="Z135" s="169">
        <v>0</v>
      </c>
      <c r="AA135" s="170">
        <f>Z135*K135</f>
        <v>0</v>
      </c>
      <c r="AR135" s="16" t="s">
        <v>197</v>
      </c>
      <c r="AT135" s="16" t="s">
        <v>150</v>
      </c>
      <c r="AU135" s="16" t="s">
        <v>112</v>
      </c>
      <c r="AY135" s="16" t="s">
        <v>149</v>
      </c>
      <c r="BE135" s="108">
        <f>IF(U135="základní",N135,0)</f>
        <v>0</v>
      </c>
      <c r="BF135" s="108">
        <f>IF(U135="snížená",N135,0)</f>
        <v>0</v>
      </c>
      <c r="BG135" s="108">
        <f>IF(U135="zákl. přenesená",N135,0)</f>
        <v>0</v>
      </c>
      <c r="BH135" s="108">
        <f>IF(U135="sníž. přenesená",N135,0)</f>
        <v>0</v>
      </c>
      <c r="BI135" s="108">
        <f>IF(U135="nulová",N135,0)</f>
        <v>0</v>
      </c>
      <c r="BJ135" s="16" t="s">
        <v>23</v>
      </c>
      <c r="BK135" s="108">
        <f>ROUND(L135*K135,2)</f>
        <v>0</v>
      </c>
      <c r="BL135" s="16" t="s">
        <v>197</v>
      </c>
      <c r="BM135" s="16" t="s">
        <v>2262</v>
      </c>
    </row>
    <row r="136" spans="2:65" s="11" customFormat="1" ht="22.5" customHeight="1" x14ac:dyDescent="0.3">
      <c r="B136" s="179"/>
      <c r="C136" s="180"/>
      <c r="D136" s="180"/>
      <c r="E136" s="181" t="s">
        <v>21</v>
      </c>
      <c r="F136" s="292" t="s">
        <v>342</v>
      </c>
      <c r="G136" s="282"/>
      <c r="H136" s="282"/>
      <c r="I136" s="282"/>
      <c r="J136" s="180"/>
      <c r="K136" s="182">
        <v>25</v>
      </c>
      <c r="L136" s="180"/>
      <c r="M136" s="180"/>
      <c r="N136" s="180"/>
      <c r="O136" s="180"/>
      <c r="P136" s="180"/>
      <c r="Q136" s="180"/>
      <c r="R136" s="183"/>
      <c r="T136" s="184"/>
      <c r="U136" s="180"/>
      <c r="V136" s="180"/>
      <c r="W136" s="180"/>
      <c r="X136" s="180"/>
      <c r="Y136" s="180"/>
      <c r="Z136" s="180"/>
      <c r="AA136" s="185"/>
      <c r="AT136" s="186" t="s">
        <v>204</v>
      </c>
      <c r="AU136" s="186" t="s">
        <v>112</v>
      </c>
      <c r="AV136" s="11" t="s">
        <v>112</v>
      </c>
      <c r="AW136" s="11" t="s">
        <v>42</v>
      </c>
      <c r="AX136" s="11" t="s">
        <v>85</v>
      </c>
      <c r="AY136" s="186" t="s">
        <v>149</v>
      </c>
    </row>
    <row r="137" spans="2:65" s="12" customFormat="1" ht="22.5" customHeight="1" x14ac:dyDescent="0.3">
      <c r="B137" s="187"/>
      <c r="C137" s="188"/>
      <c r="D137" s="188"/>
      <c r="E137" s="189" t="s">
        <v>21</v>
      </c>
      <c r="F137" s="285" t="s">
        <v>211</v>
      </c>
      <c r="G137" s="286"/>
      <c r="H137" s="286"/>
      <c r="I137" s="286"/>
      <c r="J137" s="188"/>
      <c r="K137" s="190">
        <v>25</v>
      </c>
      <c r="L137" s="188"/>
      <c r="M137" s="188"/>
      <c r="N137" s="188"/>
      <c r="O137" s="188"/>
      <c r="P137" s="188"/>
      <c r="Q137" s="188"/>
      <c r="R137" s="191"/>
      <c r="T137" s="192"/>
      <c r="U137" s="188"/>
      <c r="V137" s="188"/>
      <c r="W137" s="188"/>
      <c r="X137" s="188"/>
      <c r="Y137" s="188"/>
      <c r="Z137" s="188"/>
      <c r="AA137" s="193"/>
      <c r="AT137" s="194" t="s">
        <v>204</v>
      </c>
      <c r="AU137" s="194" t="s">
        <v>112</v>
      </c>
      <c r="AV137" s="12" t="s">
        <v>197</v>
      </c>
      <c r="AW137" s="12" t="s">
        <v>42</v>
      </c>
      <c r="AX137" s="12" t="s">
        <v>23</v>
      </c>
      <c r="AY137" s="194" t="s">
        <v>149</v>
      </c>
    </row>
    <row r="138" spans="2:65" s="1" customFormat="1" ht="22.5" customHeight="1" x14ac:dyDescent="0.3">
      <c r="B138" s="33"/>
      <c r="C138" s="164" t="s">
        <v>148</v>
      </c>
      <c r="D138" s="164" t="s">
        <v>150</v>
      </c>
      <c r="E138" s="165" t="s">
        <v>2263</v>
      </c>
      <c r="F138" s="253" t="s">
        <v>2264</v>
      </c>
      <c r="G138" s="254"/>
      <c r="H138" s="254"/>
      <c r="I138" s="254"/>
      <c r="J138" s="166" t="s">
        <v>306</v>
      </c>
      <c r="K138" s="167">
        <v>10</v>
      </c>
      <c r="L138" s="255">
        <v>0</v>
      </c>
      <c r="M138" s="254"/>
      <c r="N138" s="256">
        <f>ROUND(L138*K138,2)</f>
        <v>0</v>
      </c>
      <c r="O138" s="254"/>
      <c r="P138" s="254"/>
      <c r="Q138" s="254"/>
      <c r="R138" s="35"/>
      <c r="T138" s="168" t="s">
        <v>21</v>
      </c>
      <c r="U138" s="42" t="s">
        <v>50</v>
      </c>
      <c r="V138" s="34"/>
      <c r="W138" s="169">
        <f>V138*K138</f>
        <v>0</v>
      </c>
      <c r="X138" s="169">
        <v>8.0000000000000007E-5</v>
      </c>
      <c r="Y138" s="169">
        <f>X138*K138</f>
        <v>8.0000000000000004E-4</v>
      </c>
      <c r="Z138" s="169">
        <v>0</v>
      </c>
      <c r="AA138" s="170">
        <f>Z138*K138</f>
        <v>0</v>
      </c>
      <c r="AR138" s="16" t="s">
        <v>197</v>
      </c>
      <c r="AT138" s="16" t="s">
        <v>150</v>
      </c>
      <c r="AU138" s="16" t="s">
        <v>112</v>
      </c>
      <c r="AY138" s="16" t="s">
        <v>149</v>
      </c>
      <c r="BE138" s="108">
        <f>IF(U138="základní",N138,0)</f>
        <v>0</v>
      </c>
      <c r="BF138" s="108">
        <f>IF(U138="snížená",N138,0)</f>
        <v>0</v>
      </c>
      <c r="BG138" s="108">
        <f>IF(U138="zákl. přenesená",N138,0)</f>
        <v>0</v>
      </c>
      <c r="BH138" s="108">
        <f>IF(U138="sníž. přenesená",N138,0)</f>
        <v>0</v>
      </c>
      <c r="BI138" s="108">
        <f>IF(U138="nulová",N138,0)</f>
        <v>0</v>
      </c>
      <c r="BJ138" s="16" t="s">
        <v>23</v>
      </c>
      <c r="BK138" s="108">
        <f>ROUND(L138*K138,2)</f>
        <v>0</v>
      </c>
      <c r="BL138" s="16" t="s">
        <v>197</v>
      </c>
      <c r="BM138" s="16" t="s">
        <v>2265</v>
      </c>
    </row>
    <row r="139" spans="2:65" s="11" customFormat="1" ht="22.5" customHeight="1" x14ac:dyDescent="0.3">
      <c r="B139" s="179"/>
      <c r="C139" s="180"/>
      <c r="D139" s="180"/>
      <c r="E139" s="181" t="s">
        <v>21</v>
      </c>
      <c r="F139" s="292" t="s">
        <v>28</v>
      </c>
      <c r="G139" s="282"/>
      <c r="H139" s="282"/>
      <c r="I139" s="282"/>
      <c r="J139" s="180"/>
      <c r="K139" s="182">
        <v>10</v>
      </c>
      <c r="L139" s="180"/>
      <c r="M139" s="180"/>
      <c r="N139" s="180"/>
      <c r="O139" s="180"/>
      <c r="P139" s="180"/>
      <c r="Q139" s="180"/>
      <c r="R139" s="183"/>
      <c r="T139" s="184"/>
      <c r="U139" s="180"/>
      <c r="V139" s="180"/>
      <c r="W139" s="180"/>
      <c r="X139" s="180"/>
      <c r="Y139" s="180"/>
      <c r="Z139" s="180"/>
      <c r="AA139" s="185"/>
      <c r="AT139" s="186" t="s">
        <v>204</v>
      </c>
      <c r="AU139" s="186" t="s">
        <v>112</v>
      </c>
      <c r="AV139" s="11" t="s">
        <v>112</v>
      </c>
      <c r="AW139" s="11" t="s">
        <v>42</v>
      </c>
      <c r="AX139" s="11" t="s">
        <v>85</v>
      </c>
      <c r="AY139" s="186" t="s">
        <v>149</v>
      </c>
    </row>
    <row r="140" spans="2:65" s="12" customFormat="1" ht="22.5" customHeight="1" x14ac:dyDescent="0.3">
      <c r="B140" s="187"/>
      <c r="C140" s="188"/>
      <c r="D140" s="188"/>
      <c r="E140" s="189" t="s">
        <v>21</v>
      </c>
      <c r="F140" s="285" t="s">
        <v>211</v>
      </c>
      <c r="G140" s="286"/>
      <c r="H140" s="286"/>
      <c r="I140" s="286"/>
      <c r="J140" s="188"/>
      <c r="K140" s="190">
        <v>10</v>
      </c>
      <c r="L140" s="188"/>
      <c r="M140" s="188"/>
      <c r="N140" s="188"/>
      <c r="O140" s="188"/>
      <c r="P140" s="188"/>
      <c r="Q140" s="188"/>
      <c r="R140" s="191"/>
      <c r="T140" s="192"/>
      <c r="U140" s="188"/>
      <c r="V140" s="188"/>
      <c r="W140" s="188"/>
      <c r="X140" s="188"/>
      <c r="Y140" s="188"/>
      <c r="Z140" s="188"/>
      <c r="AA140" s="193"/>
      <c r="AT140" s="194" t="s">
        <v>204</v>
      </c>
      <c r="AU140" s="194" t="s">
        <v>112</v>
      </c>
      <c r="AV140" s="12" t="s">
        <v>197</v>
      </c>
      <c r="AW140" s="12" t="s">
        <v>42</v>
      </c>
      <c r="AX140" s="12" t="s">
        <v>23</v>
      </c>
      <c r="AY140" s="194" t="s">
        <v>149</v>
      </c>
    </row>
    <row r="141" spans="2:65" s="1" customFormat="1" ht="31.5" customHeight="1" x14ac:dyDescent="0.3">
      <c r="B141" s="33"/>
      <c r="C141" s="164" t="s">
        <v>223</v>
      </c>
      <c r="D141" s="164" t="s">
        <v>150</v>
      </c>
      <c r="E141" s="165" t="s">
        <v>2266</v>
      </c>
      <c r="F141" s="253" t="s">
        <v>2267</v>
      </c>
      <c r="G141" s="254"/>
      <c r="H141" s="254"/>
      <c r="I141" s="254"/>
      <c r="J141" s="166" t="s">
        <v>201</v>
      </c>
      <c r="K141" s="167">
        <v>211.97</v>
      </c>
      <c r="L141" s="255">
        <v>0</v>
      </c>
      <c r="M141" s="254"/>
      <c r="N141" s="256">
        <f>ROUND(L141*K141,2)</f>
        <v>0</v>
      </c>
      <c r="O141" s="254"/>
      <c r="P141" s="254"/>
      <c r="Q141" s="254"/>
      <c r="R141" s="35"/>
      <c r="T141" s="168" t="s">
        <v>21</v>
      </c>
      <c r="U141" s="42" t="s">
        <v>50</v>
      </c>
      <c r="V141" s="34"/>
      <c r="W141" s="169">
        <f>V141*K141</f>
        <v>0</v>
      </c>
      <c r="X141" s="169">
        <v>0</v>
      </c>
      <c r="Y141" s="169">
        <f>X141*K141</f>
        <v>0</v>
      </c>
      <c r="Z141" s="169">
        <v>0</v>
      </c>
      <c r="AA141" s="170">
        <f>Z141*K141</f>
        <v>0</v>
      </c>
      <c r="AR141" s="16" t="s">
        <v>197</v>
      </c>
      <c r="AT141" s="16" t="s">
        <v>150</v>
      </c>
      <c r="AU141" s="16" t="s">
        <v>112</v>
      </c>
      <c r="AY141" s="16" t="s">
        <v>149</v>
      </c>
      <c r="BE141" s="108">
        <f>IF(U141="základní",N141,0)</f>
        <v>0</v>
      </c>
      <c r="BF141" s="108">
        <f>IF(U141="snížená",N141,0)</f>
        <v>0</v>
      </c>
      <c r="BG141" s="108">
        <f>IF(U141="zákl. přenesená",N141,0)</f>
        <v>0</v>
      </c>
      <c r="BH141" s="108">
        <f>IF(U141="sníž. přenesená",N141,0)</f>
        <v>0</v>
      </c>
      <c r="BI141" s="108">
        <f>IF(U141="nulová",N141,0)</f>
        <v>0</v>
      </c>
      <c r="BJ141" s="16" t="s">
        <v>23</v>
      </c>
      <c r="BK141" s="108">
        <f>ROUND(L141*K141,2)</f>
        <v>0</v>
      </c>
      <c r="BL141" s="16" t="s">
        <v>197</v>
      </c>
      <c r="BM141" s="16" t="s">
        <v>2268</v>
      </c>
    </row>
    <row r="142" spans="2:65" s="10" customFormat="1" ht="22.5" customHeight="1" x14ac:dyDescent="0.3">
      <c r="B142" s="171"/>
      <c r="C142" s="172"/>
      <c r="D142" s="172"/>
      <c r="E142" s="173" t="s">
        <v>21</v>
      </c>
      <c r="F142" s="287" t="s">
        <v>2269</v>
      </c>
      <c r="G142" s="284"/>
      <c r="H142" s="284"/>
      <c r="I142" s="284"/>
      <c r="J142" s="172"/>
      <c r="K142" s="174" t="s">
        <v>21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204</v>
      </c>
      <c r="AU142" s="178" t="s">
        <v>112</v>
      </c>
      <c r="AV142" s="10" t="s">
        <v>23</v>
      </c>
      <c r="AW142" s="10" t="s">
        <v>42</v>
      </c>
      <c r="AX142" s="10" t="s">
        <v>85</v>
      </c>
      <c r="AY142" s="178" t="s">
        <v>149</v>
      </c>
    </row>
    <row r="143" spans="2:65" s="11" customFormat="1" ht="22.5" customHeight="1" x14ac:dyDescent="0.3">
      <c r="B143" s="179"/>
      <c r="C143" s="180"/>
      <c r="D143" s="180"/>
      <c r="E143" s="181" t="s">
        <v>21</v>
      </c>
      <c r="F143" s="281" t="s">
        <v>2270</v>
      </c>
      <c r="G143" s="282"/>
      <c r="H143" s="282"/>
      <c r="I143" s="282"/>
      <c r="J143" s="180"/>
      <c r="K143" s="182">
        <v>211.97</v>
      </c>
      <c r="L143" s="180"/>
      <c r="M143" s="180"/>
      <c r="N143" s="180"/>
      <c r="O143" s="180"/>
      <c r="P143" s="180"/>
      <c r="Q143" s="180"/>
      <c r="R143" s="183"/>
      <c r="T143" s="184"/>
      <c r="U143" s="180"/>
      <c r="V143" s="180"/>
      <c r="W143" s="180"/>
      <c r="X143" s="180"/>
      <c r="Y143" s="180"/>
      <c r="Z143" s="180"/>
      <c r="AA143" s="185"/>
      <c r="AT143" s="186" t="s">
        <v>204</v>
      </c>
      <c r="AU143" s="186" t="s">
        <v>112</v>
      </c>
      <c r="AV143" s="11" t="s">
        <v>112</v>
      </c>
      <c r="AW143" s="11" t="s">
        <v>42</v>
      </c>
      <c r="AX143" s="11" t="s">
        <v>85</v>
      </c>
      <c r="AY143" s="186" t="s">
        <v>149</v>
      </c>
    </row>
    <row r="144" spans="2:65" s="12" customFormat="1" ht="22.5" customHeight="1" x14ac:dyDescent="0.3">
      <c r="B144" s="187"/>
      <c r="C144" s="188"/>
      <c r="D144" s="188"/>
      <c r="E144" s="189" t="s">
        <v>21</v>
      </c>
      <c r="F144" s="285" t="s">
        <v>211</v>
      </c>
      <c r="G144" s="286"/>
      <c r="H144" s="286"/>
      <c r="I144" s="286"/>
      <c r="J144" s="188"/>
      <c r="K144" s="190">
        <v>211.97</v>
      </c>
      <c r="L144" s="188"/>
      <c r="M144" s="188"/>
      <c r="N144" s="188"/>
      <c r="O144" s="188"/>
      <c r="P144" s="188"/>
      <c r="Q144" s="188"/>
      <c r="R144" s="191"/>
      <c r="T144" s="192"/>
      <c r="U144" s="188"/>
      <c r="V144" s="188"/>
      <c r="W144" s="188"/>
      <c r="X144" s="188"/>
      <c r="Y144" s="188"/>
      <c r="Z144" s="188"/>
      <c r="AA144" s="193"/>
      <c r="AT144" s="194" t="s">
        <v>204</v>
      </c>
      <c r="AU144" s="194" t="s">
        <v>112</v>
      </c>
      <c r="AV144" s="12" t="s">
        <v>197</v>
      </c>
      <c r="AW144" s="12" t="s">
        <v>42</v>
      </c>
      <c r="AX144" s="12" t="s">
        <v>23</v>
      </c>
      <c r="AY144" s="194" t="s">
        <v>149</v>
      </c>
    </row>
    <row r="145" spans="2:65" s="1" customFormat="1" ht="31.5" customHeight="1" x14ac:dyDescent="0.3">
      <c r="B145" s="33"/>
      <c r="C145" s="164" t="s">
        <v>227</v>
      </c>
      <c r="D145" s="164" t="s">
        <v>150</v>
      </c>
      <c r="E145" s="165" t="s">
        <v>1874</v>
      </c>
      <c r="F145" s="253" t="s">
        <v>1875</v>
      </c>
      <c r="G145" s="254"/>
      <c r="H145" s="254"/>
      <c r="I145" s="254"/>
      <c r="J145" s="166" t="s">
        <v>201</v>
      </c>
      <c r="K145" s="167">
        <v>90.400999999999996</v>
      </c>
      <c r="L145" s="255">
        <v>0</v>
      </c>
      <c r="M145" s="254"/>
      <c r="N145" s="256">
        <f>ROUND(L145*K145,2)</f>
        <v>0</v>
      </c>
      <c r="O145" s="254"/>
      <c r="P145" s="254"/>
      <c r="Q145" s="254"/>
      <c r="R145" s="35"/>
      <c r="T145" s="168" t="s">
        <v>21</v>
      </c>
      <c r="U145" s="42" t="s">
        <v>50</v>
      </c>
      <c r="V145" s="34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16" t="s">
        <v>197</v>
      </c>
      <c r="AT145" s="16" t="s">
        <v>150</v>
      </c>
      <c r="AU145" s="16" t="s">
        <v>112</v>
      </c>
      <c r="AY145" s="16" t="s">
        <v>149</v>
      </c>
      <c r="BE145" s="108">
        <f>IF(U145="základní",N145,0)</f>
        <v>0</v>
      </c>
      <c r="BF145" s="108">
        <f>IF(U145="snížená",N145,0)</f>
        <v>0</v>
      </c>
      <c r="BG145" s="108">
        <f>IF(U145="zákl. přenesená",N145,0)</f>
        <v>0</v>
      </c>
      <c r="BH145" s="108">
        <f>IF(U145="sníž. přenesená",N145,0)</f>
        <v>0</v>
      </c>
      <c r="BI145" s="108">
        <f>IF(U145="nulová",N145,0)</f>
        <v>0</v>
      </c>
      <c r="BJ145" s="16" t="s">
        <v>23</v>
      </c>
      <c r="BK145" s="108">
        <f>ROUND(L145*K145,2)</f>
        <v>0</v>
      </c>
      <c r="BL145" s="16" t="s">
        <v>197</v>
      </c>
      <c r="BM145" s="16" t="s">
        <v>2271</v>
      </c>
    </row>
    <row r="146" spans="2:65" s="10" customFormat="1" ht="22.5" customHeight="1" x14ac:dyDescent="0.3">
      <c r="B146" s="171"/>
      <c r="C146" s="172"/>
      <c r="D146" s="172"/>
      <c r="E146" s="173" t="s">
        <v>21</v>
      </c>
      <c r="F146" s="287" t="s">
        <v>2272</v>
      </c>
      <c r="G146" s="284"/>
      <c r="H146" s="284"/>
      <c r="I146" s="284"/>
      <c r="J146" s="172"/>
      <c r="K146" s="174" t="s">
        <v>21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204</v>
      </c>
      <c r="AU146" s="178" t="s">
        <v>112</v>
      </c>
      <c r="AV146" s="10" t="s">
        <v>23</v>
      </c>
      <c r="AW146" s="10" t="s">
        <v>42</v>
      </c>
      <c r="AX146" s="10" t="s">
        <v>85</v>
      </c>
      <c r="AY146" s="178" t="s">
        <v>149</v>
      </c>
    </row>
    <row r="147" spans="2:65" s="11" customFormat="1" ht="22.5" customHeight="1" x14ac:dyDescent="0.3">
      <c r="B147" s="179"/>
      <c r="C147" s="180"/>
      <c r="D147" s="180"/>
      <c r="E147" s="181" t="s">
        <v>21</v>
      </c>
      <c r="F147" s="281" t="s">
        <v>2273</v>
      </c>
      <c r="G147" s="282"/>
      <c r="H147" s="282"/>
      <c r="I147" s="282"/>
      <c r="J147" s="180"/>
      <c r="K147" s="182">
        <v>63</v>
      </c>
      <c r="L147" s="180"/>
      <c r="M147" s="180"/>
      <c r="N147" s="180"/>
      <c r="O147" s="180"/>
      <c r="P147" s="180"/>
      <c r="Q147" s="180"/>
      <c r="R147" s="183"/>
      <c r="T147" s="184"/>
      <c r="U147" s="180"/>
      <c r="V147" s="180"/>
      <c r="W147" s="180"/>
      <c r="X147" s="180"/>
      <c r="Y147" s="180"/>
      <c r="Z147" s="180"/>
      <c r="AA147" s="185"/>
      <c r="AT147" s="186" t="s">
        <v>204</v>
      </c>
      <c r="AU147" s="186" t="s">
        <v>112</v>
      </c>
      <c r="AV147" s="11" t="s">
        <v>112</v>
      </c>
      <c r="AW147" s="11" t="s">
        <v>42</v>
      </c>
      <c r="AX147" s="11" t="s">
        <v>85</v>
      </c>
      <c r="AY147" s="186" t="s">
        <v>149</v>
      </c>
    </row>
    <row r="148" spans="2:65" s="10" customFormat="1" ht="22.5" customHeight="1" x14ac:dyDescent="0.3">
      <c r="B148" s="171"/>
      <c r="C148" s="172"/>
      <c r="D148" s="172"/>
      <c r="E148" s="173" t="s">
        <v>21</v>
      </c>
      <c r="F148" s="283" t="s">
        <v>2274</v>
      </c>
      <c r="G148" s="284"/>
      <c r="H148" s="284"/>
      <c r="I148" s="284"/>
      <c r="J148" s="172"/>
      <c r="K148" s="174" t="s">
        <v>21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204</v>
      </c>
      <c r="AU148" s="178" t="s">
        <v>112</v>
      </c>
      <c r="AV148" s="10" t="s">
        <v>23</v>
      </c>
      <c r="AW148" s="10" t="s">
        <v>42</v>
      </c>
      <c r="AX148" s="10" t="s">
        <v>85</v>
      </c>
      <c r="AY148" s="178" t="s">
        <v>149</v>
      </c>
    </row>
    <row r="149" spans="2:65" s="11" customFormat="1" ht="22.5" customHeight="1" x14ac:dyDescent="0.3">
      <c r="B149" s="179"/>
      <c r="C149" s="180"/>
      <c r="D149" s="180"/>
      <c r="E149" s="181" t="s">
        <v>21</v>
      </c>
      <c r="F149" s="281" t="s">
        <v>2275</v>
      </c>
      <c r="G149" s="282"/>
      <c r="H149" s="282"/>
      <c r="I149" s="282"/>
      <c r="J149" s="180"/>
      <c r="K149" s="182">
        <v>16.001000000000001</v>
      </c>
      <c r="L149" s="180"/>
      <c r="M149" s="180"/>
      <c r="N149" s="180"/>
      <c r="O149" s="180"/>
      <c r="P149" s="180"/>
      <c r="Q149" s="180"/>
      <c r="R149" s="183"/>
      <c r="T149" s="184"/>
      <c r="U149" s="180"/>
      <c r="V149" s="180"/>
      <c r="W149" s="180"/>
      <c r="X149" s="180"/>
      <c r="Y149" s="180"/>
      <c r="Z149" s="180"/>
      <c r="AA149" s="185"/>
      <c r="AT149" s="186" t="s">
        <v>204</v>
      </c>
      <c r="AU149" s="186" t="s">
        <v>112</v>
      </c>
      <c r="AV149" s="11" t="s">
        <v>112</v>
      </c>
      <c r="AW149" s="11" t="s">
        <v>42</v>
      </c>
      <c r="AX149" s="11" t="s">
        <v>85</v>
      </c>
      <c r="AY149" s="186" t="s">
        <v>149</v>
      </c>
    </row>
    <row r="150" spans="2:65" s="10" customFormat="1" ht="22.5" customHeight="1" x14ac:dyDescent="0.3">
      <c r="B150" s="171"/>
      <c r="C150" s="172"/>
      <c r="D150" s="172"/>
      <c r="E150" s="173" t="s">
        <v>21</v>
      </c>
      <c r="F150" s="283" t="s">
        <v>2276</v>
      </c>
      <c r="G150" s="284"/>
      <c r="H150" s="284"/>
      <c r="I150" s="284"/>
      <c r="J150" s="172"/>
      <c r="K150" s="174" t="s">
        <v>21</v>
      </c>
      <c r="L150" s="172"/>
      <c r="M150" s="172"/>
      <c r="N150" s="172"/>
      <c r="O150" s="172"/>
      <c r="P150" s="172"/>
      <c r="Q150" s="172"/>
      <c r="R150" s="175"/>
      <c r="T150" s="176"/>
      <c r="U150" s="172"/>
      <c r="V150" s="172"/>
      <c r="W150" s="172"/>
      <c r="X150" s="172"/>
      <c r="Y150" s="172"/>
      <c r="Z150" s="172"/>
      <c r="AA150" s="177"/>
      <c r="AT150" s="178" t="s">
        <v>204</v>
      </c>
      <c r="AU150" s="178" t="s">
        <v>112</v>
      </c>
      <c r="AV150" s="10" t="s">
        <v>23</v>
      </c>
      <c r="AW150" s="10" t="s">
        <v>42</v>
      </c>
      <c r="AX150" s="10" t="s">
        <v>85</v>
      </c>
      <c r="AY150" s="178" t="s">
        <v>149</v>
      </c>
    </row>
    <row r="151" spans="2:65" s="11" customFormat="1" ht="22.5" customHeight="1" x14ac:dyDescent="0.3">
      <c r="B151" s="179"/>
      <c r="C151" s="180"/>
      <c r="D151" s="180"/>
      <c r="E151" s="181" t="s">
        <v>21</v>
      </c>
      <c r="F151" s="281" t="s">
        <v>2277</v>
      </c>
      <c r="G151" s="282"/>
      <c r="H151" s="282"/>
      <c r="I151" s="282"/>
      <c r="J151" s="180"/>
      <c r="K151" s="182">
        <v>11.4</v>
      </c>
      <c r="L151" s="180"/>
      <c r="M151" s="180"/>
      <c r="N151" s="180"/>
      <c r="O151" s="180"/>
      <c r="P151" s="180"/>
      <c r="Q151" s="180"/>
      <c r="R151" s="183"/>
      <c r="T151" s="184"/>
      <c r="U151" s="180"/>
      <c r="V151" s="180"/>
      <c r="W151" s="180"/>
      <c r="X151" s="180"/>
      <c r="Y151" s="180"/>
      <c r="Z151" s="180"/>
      <c r="AA151" s="185"/>
      <c r="AT151" s="186" t="s">
        <v>204</v>
      </c>
      <c r="AU151" s="186" t="s">
        <v>112</v>
      </c>
      <c r="AV151" s="11" t="s">
        <v>112</v>
      </c>
      <c r="AW151" s="11" t="s">
        <v>42</v>
      </c>
      <c r="AX151" s="11" t="s">
        <v>85</v>
      </c>
      <c r="AY151" s="186" t="s">
        <v>149</v>
      </c>
    </row>
    <row r="152" spans="2:65" s="12" customFormat="1" ht="22.5" customHeight="1" x14ac:dyDescent="0.3">
      <c r="B152" s="187"/>
      <c r="C152" s="188"/>
      <c r="D152" s="188"/>
      <c r="E152" s="189" t="s">
        <v>21</v>
      </c>
      <c r="F152" s="285" t="s">
        <v>211</v>
      </c>
      <c r="G152" s="286"/>
      <c r="H152" s="286"/>
      <c r="I152" s="286"/>
      <c r="J152" s="188"/>
      <c r="K152" s="190">
        <v>90.400999999999996</v>
      </c>
      <c r="L152" s="188"/>
      <c r="M152" s="188"/>
      <c r="N152" s="188"/>
      <c r="O152" s="188"/>
      <c r="P152" s="188"/>
      <c r="Q152" s="188"/>
      <c r="R152" s="191"/>
      <c r="T152" s="192"/>
      <c r="U152" s="188"/>
      <c r="V152" s="188"/>
      <c r="W152" s="188"/>
      <c r="X152" s="188"/>
      <c r="Y152" s="188"/>
      <c r="Z152" s="188"/>
      <c r="AA152" s="193"/>
      <c r="AT152" s="194" t="s">
        <v>204</v>
      </c>
      <c r="AU152" s="194" t="s">
        <v>112</v>
      </c>
      <c r="AV152" s="12" t="s">
        <v>197</v>
      </c>
      <c r="AW152" s="12" t="s">
        <v>42</v>
      </c>
      <c r="AX152" s="12" t="s">
        <v>23</v>
      </c>
      <c r="AY152" s="194" t="s">
        <v>149</v>
      </c>
    </row>
    <row r="153" spans="2:65" s="1" customFormat="1" ht="31.5" customHeight="1" x14ac:dyDescent="0.3">
      <c r="B153" s="33"/>
      <c r="C153" s="164" t="s">
        <v>233</v>
      </c>
      <c r="D153" s="164" t="s">
        <v>150</v>
      </c>
      <c r="E153" s="165" t="s">
        <v>2278</v>
      </c>
      <c r="F153" s="253" t="s">
        <v>2279</v>
      </c>
      <c r="G153" s="254"/>
      <c r="H153" s="254"/>
      <c r="I153" s="254"/>
      <c r="J153" s="166" t="s">
        <v>201</v>
      </c>
      <c r="K153" s="167">
        <v>45.201000000000001</v>
      </c>
      <c r="L153" s="255">
        <v>0</v>
      </c>
      <c r="M153" s="254"/>
      <c r="N153" s="256">
        <f>ROUND(L153*K153,2)</f>
        <v>0</v>
      </c>
      <c r="O153" s="254"/>
      <c r="P153" s="254"/>
      <c r="Q153" s="254"/>
      <c r="R153" s="35"/>
      <c r="T153" s="168" t="s">
        <v>21</v>
      </c>
      <c r="U153" s="42" t="s">
        <v>50</v>
      </c>
      <c r="V153" s="34"/>
      <c r="W153" s="169">
        <f>V153*K153</f>
        <v>0</v>
      </c>
      <c r="X153" s="169">
        <v>0</v>
      </c>
      <c r="Y153" s="169">
        <f>X153*K153</f>
        <v>0</v>
      </c>
      <c r="Z153" s="169">
        <v>0</v>
      </c>
      <c r="AA153" s="170">
        <f>Z153*K153</f>
        <v>0</v>
      </c>
      <c r="AR153" s="16" t="s">
        <v>197</v>
      </c>
      <c r="AT153" s="16" t="s">
        <v>150</v>
      </c>
      <c r="AU153" s="16" t="s">
        <v>112</v>
      </c>
      <c r="AY153" s="16" t="s">
        <v>149</v>
      </c>
      <c r="BE153" s="108">
        <f>IF(U153="základní",N153,0)</f>
        <v>0</v>
      </c>
      <c r="BF153" s="108">
        <f>IF(U153="snížená",N153,0)</f>
        <v>0</v>
      </c>
      <c r="BG153" s="108">
        <f>IF(U153="zákl. přenesená",N153,0)</f>
        <v>0</v>
      </c>
      <c r="BH153" s="108">
        <f>IF(U153="sníž. přenesená",N153,0)</f>
        <v>0</v>
      </c>
      <c r="BI153" s="108">
        <f>IF(U153="nulová",N153,0)</f>
        <v>0</v>
      </c>
      <c r="BJ153" s="16" t="s">
        <v>23</v>
      </c>
      <c r="BK153" s="108">
        <f>ROUND(L153*K153,2)</f>
        <v>0</v>
      </c>
      <c r="BL153" s="16" t="s">
        <v>197</v>
      </c>
      <c r="BM153" s="16" t="s">
        <v>2280</v>
      </c>
    </row>
    <row r="154" spans="2:65" s="1" customFormat="1" ht="31.5" customHeight="1" x14ac:dyDescent="0.3">
      <c r="B154" s="33"/>
      <c r="C154" s="164" t="s">
        <v>237</v>
      </c>
      <c r="D154" s="164" t="s">
        <v>150</v>
      </c>
      <c r="E154" s="165" t="s">
        <v>217</v>
      </c>
      <c r="F154" s="253" t="s">
        <v>218</v>
      </c>
      <c r="G154" s="254"/>
      <c r="H154" s="254"/>
      <c r="I154" s="254"/>
      <c r="J154" s="166" t="s">
        <v>201</v>
      </c>
      <c r="K154" s="167">
        <v>262.57</v>
      </c>
      <c r="L154" s="255">
        <v>0</v>
      </c>
      <c r="M154" s="254"/>
      <c r="N154" s="256">
        <f>ROUND(L154*K154,2)</f>
        <v>0</v>
      </c>
      <c r="O154" s="254"/>
      <c r="P154" s="254"/>
      <c r="Q154" s="254"/>
      <c r="R154" s="35"/>
      <c r="T154" s="168" t="s">
        <v>21</v>
      </c>
      <c r="U154" s="42" t="s">
        <v>50</v>
      </c>
      <c r="V154" s="34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16" t="s">
        <v>197</v>
      </c>
      <c r="AT154" s="16" t="s">
        <v>150</v>
      </c>
      <c r="AU154" s="16" t="s">
        <v>112</v>
      </c>
      <c r="AY154" s="16" t="s">
        <v>149</v>
      </c>
      <c r="BE154" s="108">
        <f>IF(U154="základní",N154,0)</f>
        <v>0</v>
      </c>
      <c r="BF154" s="108">
        <f>IF(U154="snížená",N154,0)</f>
        <v>0</v>
      </c>
      <c r="BG154" s="108">
        <f>IF(U154="zákl. přenesená",N154,0)</f>
        <v>0</v>
      </c>
      <c r="BH154" s="108">
        <f>IF(U154="sníž. přenesená",N154,0)</f>
        <v>0</v>
      </c>
      <c r="BI154" s="108">
        <f>IF(U154="nulová",N154,0)</f>
        <v>0</v>
      </c>
      <c r="BJ154" s="16" t="s">
        <v>23</v>
      </c>
      <c r="BK154" s="108">
        <f>ROUND(L154*K154,2)</f>
        <v>0</v>
      </c>
      <c r="BL154" s="16" t="s">
        <v>197</v>
      </c>
      <c r="BM154" s="16" t="s">
        <v>2281</v>
      </c>
    </row>
    <row r="155" spans="2:65" s="10" customFormat="1" ht="22.5" customHeight="1" x14ac:dyDescent="0.3">
      <c r="B155" s="171"/>
      <c r="C155" s="172"/>
      <c r="D155" s="172"/>
      <c r="E155" s="173" t="s">
        <v>21</v>
      </c>
      <c r="F155" s="287" t="s">
        <v>2269</v>
      </c>
      <c r="G155" s="284"/>
      <c r="H155" s="284"/>
      <c r="I155" s="284"/>
      <c r="J155" s="172"/>
      <c r="K155" s="174" t="s">
        <v>21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204</v>
      </c>
      <c r="AU155" s="178" t="s">
        <v>112</v>
      </c>
      <c r="AV155" s="10" t="s">
        <v>23</v>
      </c>
      <c r="AW155" s="10" t="s">
        <v>42</v>
      </c>
      <c r="AX155" s="10" t="s">
        <v>85</v>
      </c>
      <c r="AY155" s="178" t="s">
        <v>149</v>
      </c>
    </row>
    <row r="156" spans="2:65" s="11" customFormat="1" ht="22.5" customHeight="1" x14ac:dyDescent="0.3">
      <c r="B156" s="179"/>
      <c r="C156" s="180"/>
      <c r="D156" s="180"/>
      <c r="E156" s="181" t="s">
        <v>21</v>
      </c>
      <c r="F156" s="281" t="s">
        <v>2270</v>
      </c>
      <c r="G156" s="282"/>
      <c r="H156" s="282"/>
      <c r="I156" s="282"/>
      <c r="J156" s="180"/>
      <c r="K156" s="182">
        <v>211.97</v>
      </c>
      <c r="L156" s="180"/>
      <c r="M156" s="180"/>
      <c r="N156" s="180"/>
      <c r="O156" s="180"/>
      <c r="P156" s="180"/>
      <c r="Q156" s="180"/>
      <c r="R156" s="183"/>
      <c r="T156" s="184"/>
      <c r="U156" s="180"/>
      <c r="V156" s="180"/>
      <c r="W156" s="180"/>
      <c r="X156" s="180"/>
      <c r="Y156" s="180"/>
      <c r="Z156" s="180"/>
      <c r="AA156" s="185"/>
      <c r="AT156" s="186" t="s">
        <v>204</v>
      </c>
      <c r="AU156" s="186" t="s">
        <v>112</v>
      </c>
      <c r="AV156" s="11" t="s">
        <v>112</v>
      </c>
      <c r="AW156" s="11" t="s">
        <v>42</v>
      </c>
      <c r="AX156" s="11" t="s">
        <v>85</v>
      </c>
      <c r="AY156" s="186" t="s">
        <v>149</v>
      </c>
    </row>
    <row r="157" spans="2:65" s="10" customFormat="1" ht="22.5" customHeight="1" x14ac:dyDescent="0.3">
      <c r="B157" s="171"/>
      <c r="C157" s="172"/>
      <c r="D157" s="172"/>
      <c r="E157" s="173" t="s">
        <v>21</v>
      </c>
      <c r="F157" s="283" t="s">
        <v>2282</v>
      </c>
      <c r="G157" s="284"/>
      <c r="H157" s="284"/>
      <c r="I157" s="284"/>
      <c r="J157" s="172"/>
      <c r="K157" s="174" t="s">
        <v>21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204</v>
      </c>
      <c r="AU157" s="178" t="s">
        <v>112</v>
      </c>
      <c r="AV157" s="10" t="s">
        <v>23</v>
      </c>
      <c r="AW157" s="10" t="s">
        <v>42</v>
      </c>
      <c r="AX157" s="10" t="s">
        <v>85</v>
      </c>
      <c r="AY157" s="178" t="s">
        <v>149</v>
      </c>
    </row>
    <row r="158" spans="2:65" s="11" customFormat="1" ht="22.5" customHeight="1" x14ac:dyDescent="0.3">
      <c r="B158" s="179"/>
      <c r="C158" s="180"/>
      <c r="D158" s="180"/>
      <c r="E158" s="181" t="s">
        <v>21</v>
      </c>
      <c r="F158" s="281" t="s">
        <v>2283</v>
      </c>
      <c r="G158" s="282"/>
      <c r="H158" s="282"/>
      <c r="I158" s="282"/>
      <c r="J158" s="180"/>
      <c r="K158" s="182">
        <v>50.6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204</v>
      </c>
      <c r="AU158" s="186" t="s">
        <v>112</v>
      </c>
      <c r="AV158" s="11" t="s">
        <v>112</v>
      </c>
      <c r="AW158" s="11" t="s">
        <v>42</v>
      </c>
      <c r="AX158" s="11" t="s">
        <v>85</v>
      </c>
      <c r="AY158" s="186" t="s">
        <v>149</v>
      </c>
    </row>
    <row r="159" spans="2:65" s="12" customFormat="1" ht="22.5" customHeight="1" x14ac:dyDescent="0.3">
      <c r="B159" s="187"/>
      <c r="C159" s="188"/>
      <c r="D159" s="188"/>
      <c r="E159" s="189" t="s">
        <v>21</v>
      </c>
      <c r="F159" s="285" t="s">
        <v>211</v>
      </c>
      <c r="G159" s="286"/>
      <c r="H159" s="286"/>
      <c r="I159" s="286"/>
      <c r="J159" s="188"/>
      <c r="K159" s="190">
        <v>262.57</v>
      </c>
      <c r="L159" s="188"/>
      <c r="M159" s="188"/>
      <c r="N159" s="188"/>
      <c r="O159" s="188"/>
      <c r="P159" s="188"/>
      <c r="Q159" s="188"/>
      <c r="R159" s="191"/>
      <c r="T159" s="192"/>
      <c r="U159" s="188"/>
      <c r="V159" s="188"/>
      <c r="W159" s="188"/>
      <c r="X159" s="188"/>
      <c r="Y159" s="188"/>
      <c r="Z159" s="188"/>
      <c r="AA159" s="193"/>
      <c r="AT159" s="194" t="s">
        <v>204</v>
      </c>
      <c r="AU159" s="194" t="s">
        <v>112</v>
      </c>
      <c r="AV159" s="12" t="s">
        <v>197</v>
      </c>
      <c r="AW159" s="12" t="s">
        <v>42</v>
      </c>
      <c r="AX159" s="12" t="s">
        <v>23</v>
      </c>
      <c r="AY159" s="194" t="s">
        <v>149</v>
      </c>
    </row>
    <row r="160" spans="2:65" s="1" customFormat="1" ht="22.5" customHeight="1" x14ac:dyDescent="0.3">
      <c r="B160" s="33"/>
      <c r="C160" s="164" t="s">
        <v>28</v>
      </c>
      <c r="D160" s="164" t="s">
        <v>150</v>
      </c>
      <c r="E160" s="165" t="s">
        <v>2284</v>
      </c>
      <c r="F160" s="253" t="s">
        <v>2285</v>
      </c>
      <c r="G160" s="254"/>
      <c r="H160" s="254"/>
      <c r="I160" s="254"/>
      <c r="J160" s="166" t="s">
        <v>201</v>
      </c>
      <c r="K160" s="167">
        <v>262.57</v>
      </c>
      <c r="L160" s="255">
        <v>0</v>
      </c>
      <c r="M160" s="254"/>
      <c r="N160" s="256">
        <f>ROUND(L160*K160,2)</f>
        <v>0</v>
      </c>
      <c r="O160" s="254"/>
      <c r="P160" s="254"/>
      <c r="Q160" s="254"/>
      <c r="R160" s="35"/>
      <c r="T160" s="168" t="s">
        <v>21</v>
      </c>
      <c r="U160" s="42" t="s">
        <v>50</v>
      </c>
      <c r="V160" s="34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16" t="s">
        <v>197</v>
      </c>
      <c r="AT160" s="16" t="s">
        <v>150</v>
      </c>
      <c r="AU160" s="16" t="s">
        <v>112</v>
      </c>
      <c r="AY160" s="16" t="s">
        <v>149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16" t="s">
        <v>23</v>
      </c>
      <c r="BK160" s="108">
        <f>ROUND(L160*K160,2)</f>
        <v>0</v>
      </c>
      <c r="BL160" s="16" t="s">
        <v>197</v>
      </c>
      <c r="BM160" s="16" t="s">
        <v>2286</v>
      </c>
    </row>
    <row r="161" spans="2:65" s="1" customFormat="1" ht="31.5" customHeight="1" x14ac:dyDescent="0.3">
      <c r="B161" s="33"/>
      <c r="C161" s="164" t="s">
        <v>251</v>
      </c>
      <c r="D161" s="164" t="s">
        <v>150</v>
      </c>
      <c r="E161" s="165" t="s">
        <v>234</v>
      </c>
      <c r="F161" s="253" t="s">
        <v>235</v>
      </c>
      <c r="G161" s="254"/>
      <c r="H161" s="254"/>
      <c r="I161" s="254"/>
      <c r="J161" s="166" t="s">
        <v>201</v>
      </c>
      <c r="K161" s="167">
        <v>33.299999999999997</v>
      </c>
      <c r="L161" s="255">
        <v>0</v>
      </c>
      <c r="M161" s="254"/>
      <c r="N161" s="256">
        <f>ROUND(L161*K161,2)</f>
        <v>0</v>
      </c>
      <c r="O161" s="254"/>
      <c r="P161" s="254"/>
      <c r="Q161" s="254"/>
      <c r="R161" s="35"/>
      <c r="T161" s="168" t="s">
        <v>21</v>
      </c>
      <c r="U161" s="42" t="s">
        <v>50</v>
      </c>
      <c r="V161" s="34"/>
      <c r="W161" s="169">
        <f>V161*K161</f>
        <v>0</v>
      </c>
      <c r="X161" s="169">
        <v>0</v>
      </c>
      <c r="Y161" s="169">
        <f>X161*K161</f>
        <v>0</v>
      </c>
      <c r="Z161" s="169">
        <v>0</v>
      </c>
      <c r="AA161" s="170">
        <f>Z161*K161</f>
        <v>0</v>
      </c>
      <c r="AR161" s="16" t="s">
        <v>197</v>
      </c>
      <c r="AT161" s="16" t="s">
        <v>150</v>
      </c>
      <c r="AU161" s="16" t="s">
        <v>112</v>
      </c>
      <c r="AY161" s="16" t="s">
        <v>149</v>
      </c>
      <c r="BE161" s="108">
        <f>IF(U161="základní",N161,0)</f>
        <v>0</v>
      </c>
      <c r="BF161" s="108">
        <f>IF(U161="snížená",N161,0)</f>
        <v>0</v>
      </c>
      <c r="BG161" s="108">
        <f>IF(U161="zákl. přenesená",N161,0)</f>
        <v>0</v>
      </c>
      <c r="BH161" s="108">
        <f>IF(U161="sníž. přenesená",N161,0)</f>
        <v>0</v>
      </c>
      <c r="BI161" s="108">
        <f>IF(U161="nulová",N161,0)</f>
        <v>0</v>
      </c>
      <c r="BJ161" s="16" t="s">
        <v>23</v>
      </c>
      <c r="BK161" s="108">
        <f>ROUND(L161*K161,2)</f>
        <v>0</v>
      </c>
      <c r="BL161" s="16" t="s">
        <v>197</v>
      </c>
      <c r="BM161" s="16" t="s">
        <v>2287</v>
      </c>
    </row>
    <row r="162" spans="2:65" s="11" customFormat="1" ht="22.5" customHeight="1" x14ac:dyDescent="0.3">
      <c r="B162" s="179"/>
      <c r="C162" s="180"/>
      <c r="D162" s="180"/>
      <c r="E162" s="181" t="s">
        <v>21</v>
      </c>
      <c r="F162" s="292" t="s">
        <v>2288</v>
      </c>
      <c r="G162" s="282"/>
      <c r="H162" s="282"/>
      <c r="I162" s="282"/>
      <c r="J162" s="180"/>
      <c r="K162" s="182">
        <v>33.299999999999997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204</v>
      </c>
      <c r="AU162" s="186" t="s">
        <v>112</v>
      </c>
      <c r="AV162" s="11" t="s">
        <v>112</v>
      </c>
      <c r="AW162" s="11" t="s">
        <v>42</v>
      </c>
      <c r="AX162" s="11" t="s">
        <v>85</v>
      </c>
      <c r="AY162" s="186" t="s">
        <v>149</v>
      </c>
    </row>
    <row r="163" spans="2:65" s="12" customFormat="1" ht="22.5" customHeight="1" x14ac:dyDescent="0.3">
      <c r="B163" s="187"/>
      <c r="C163" s="188"/>
      <c r="D163" s="188"/>
      <c r="E163" s="189" t="s">
        <v>21</v>
      </c>
      <c r="F163" s="285" t="s">
        <v>211</v>
      </c>
      <c r="G163" s="286"/>
      <c r="H163" s="286"/>
      <c r="I163" s="286"/>
      <c r="J163" s="188"/>
      <c r="K163" s="190">
        <v>33.299999999999997</v>
      </c>
      <c r="L163" s="188"/>
      <c r="M163" s="188"/>
      <c r="N163" s="188"/>
      <c r="O163" s="188"/>
      <c r="P163" s="188"/>
      <c r="Q163" s="188"/>
      <c r="R163" s="191"/>
      <c r="T163" s="192"/>
      <c r="U163" s="188"/>
      <c r="V163" s="188"/>
      <c r="W163" s="188"/>
      <c r="X163" s="188"/>
      <c r="Y163" s="188"/>
      <c r="Z163" s="188"/>
      <c r="AA163" s="193"/>
      <c r="AT163" s="194" t="s">
        <v>204</v>
      </c>
      <c r="AU163" s="194" t="s">
        <v>112</v>
      </c>
      <c r="AV163" s="12" t="s">
        <v>197</v>
      </c>
      <c r="AW163" s="12" t="s">
        <v>42</v>
      </c>
      <c r="AX163" s="12" t="s">
        <v>23</v>
      </c>
      <c r="AY163" s="194" t="s">
        <v>149</v>
      </c>
    </row>
    <row r="164" spans="2:65" s="9" customFormat="1" ht="29.85" customHeight="1" x14ac:dyDescent="0.35">
      <c r="B164" s="153"/>
      <c r="C164" s="154"/>
      <c r="D164" s="163" t="s">
        <v>168</v>
      </c>
      <c r="E164" s="163"/>
      <c r="F164" s="163"/>
      <c r="G164" s="163"/>
      <c r="H164" s="163"/>
      <c r="I164" s="163"/>
      <c r="J164" s="163"/>
      <c r="K164" s="163"/>
      <c r="L164" s="163"/>
      <c r="M164" s="163"/>
      <c r="N164" s="261">
        <f>BK164</f>
        <v>0</v>
      </c>
      <c r="O164" s="262"/>
      <c r="P164" s="262"/>
      <c r="Q164" s="262"/>
      <c r="R164" s="156"/>
      <c r="T164" s="157"/>
      <c r="U164" s="154"/>
      <c r="V164" s="154"/>
      <c r="W164" s="158">
        <f>SUM(W165:W177)</f>
        <v>0</v>
      </c>
      <c r="X164" s="154"/>
      <c r="Y164" s="158">
        <f>SUM(Y165:Y177)</f>
        <v>1.4335000000000001E-2</v>
      </c>
      <c r="Z164" s="154"/>
      <c r="AA164" s="159">
        <f>SUM(AA165:AA177)</f>
        <v>0</v>
      </c>
      <c r="AR164" s="160" t="s">
        <v>23</v>
      </c>
      <c r="AT164" s="161" t="s">
        <v>84</v>
      </c>
      <c r="AU164" s="161" t="s">
        <v>23</v>
      </c>
      <c r="AY164" s="160" t="s">
        <v>149</v>
      </c>
      <c r="BK164" s="162">
        <f>SUM(BK165:BK177)</f>
        <v>0</v>
      </c>
    </row>
    <row r="165" spans="2:65" s="1" customFormat="1" ht="44.25" customHeight="1" x14ac:dyDescent="0.3">
      <c r="B165" s="33"/>
      <c r="C165" s="164" t="s">
        <v>257</v>
      </c>
      <c r="D165" s="164" t="s">
        <v>150</v>
      </c>
      <c r="E165" s="165" t="s">
        <v>2289</v>
      </c>
      <c r="F165" s="253" t="s">
        <v>2290</v>
      </c>
      <c r="G165" s="254"/>
      <c r="H165" s="254"/>
      <c r="I165" s="254"/>
      <c r="J165" s="166" t="s">
        <v>274</v>
      </c>
      <c r="K165" s="167">
        <v>23.5</v>
      </c>
      <c r="L165" s="255">
        <v>0</v>
      </c>
      <c r="M165" s="254"/>
      <c r="N165" s="256">
        <f>ROUND(L165*K165,2)</f>
        <v>0</v>
      </c>
      <c r="O165" s="254"/>
      <c r="P165" s="254"/>
      <c r="Q165" s="254"/>
      <c r="R165" s="35"/>
      <c r="T165" s="168" t="s">
        <v>21</v>
      </c>
      <c r="U165" s="42" t="s">
        <v>50</v>
      </c>
      <c r="V165" s="34"/>
      <c r="W165" s="169">
        <f>V165*K165</f>
        <v>0</v>
      </c>
      <c r="X165" s="169">
        <v>3.1E-4</v>
      </c>
      <c r="Y165" s="169">
        <f>X165*K165</f>
        <v>7.2849999999999998E-3</v>
      </c>
      <c r="Z165" s="169">
        <v>0</v>
      </c>
      <c r="AA165" s="170">
        <f>Z165*K165</f>
        <v>0</v>
      </c>
      <c r="AR165" s="16" t="s">
        <v>197</v>
      </c>
      <c r="AT165" s="16" t="s">
        <v>150</v>
      </c>
      <c r="AU165" s="16" t="s">
        <v>112</v>
      </c>
      <c r="AY165" s="16" t="s">
        <v>149</v>
      </c>
      <c r="BE165" s="108">
        <f>IF(U165="základní",N165,0)</f>
        <v>0</v>
      </c>
      <c r="BF165" s="108">
        <f>IF(U165="snížená",N165,0)</f>
        <v>0</v>
      </c>
      <c r="BG165" s="108">
        <f>IF(U165="zákl. přenesená",N165,0)</f>
        <v>0</v>
      </c>
      <c r="BH165" s="108">
        <f>IF(U165="sníž. přenesená",N165,0)</f>
        <v>0</v>
      </c>
      <c r="BI165" s="108">
        <f>IF(U165="nulová",N165,0)</f>
        <v>0</v>
      </c>
      <c r="BJ165" s="16" t="s">
        <v>23</v>
      </c>
      <c r="BK165" s="108">
        <f>ROUND(L165*K165,2)</f>
        <v>0</v>
      </c>
      <c r="BL165" s="16" t="s">
        <v>197</v>
      </c>
      <c r="BM165" s="16" t="s">
        <v>2291</v>
      </c>
    </row>
    <row r="166" spans="2:65" s="10" customFormat="1" ht="22.5" customHeight="1" x14ac:dyDescent="0.3">
      <c r="B166" s="171"/>
      <c r="C166" s="172"/>
      <c r="D166" s="172"/>
      <c r="E166" s="173" t="s">
        <v>21</v>
      </c>
      <c r="F166" s="287" t="s">
        <v>2276</v>
      </c>
      <c r="G166" s="284"/>
      <c r="H166" s="284"/>
      <c r="I166" s="284"/>
      <c r="J166" s="172"/>
      <c r="K166" s="174" t="s">
        <v>21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204</v>
      </c>
      <c r="AU166" s="178" t="s">
        <v>112</v>
      </c>
      <c r="AV166" s="10" t="s">
        <v>23</v>
      </c>
      <c r="AW166" s="10" t="s">
        <v>42</v>
      </c>
      <c r="AX166" s="10" t="s">
        <v>85</v>
      </c>
      <c r="AY166" s="178" t="s">
        <v>149</v>
      </c>
    </row>
    <row r="167" spans="2:65" s="11" customFormat="1" ht="22.5" customHeight="1" x14ac:dyDescent="0.3">
      <c r="B167" s="179"/>
      <c r="C167" s="180"/>
      <c r="D167" s="180"/>
      <c r="E167" s="181" t="s">
        <v>21</v>
      </c>
      <c r="F167" s="281" t="s">
        <v>2292</v>
      </c>
      <c r="G167" s="282"/>
      <c r="H167" s="282"/>
      <c r="I167" s="282"/>
      <c r="J167" s="180"/>
      <c r="K167" s="182">
        <v>23.5</v>
      </c>
      <c r="L167" s="180"/>
      <c r="M167" s="180"/>
      <c r="N167" s="180"/>
      <c r="O167" s="180"/>
      <c r="P167" s="180"/>
      <c r="Q167" s="180"/>
      <c r="R167" s="183"/>
      <c r="T167" s="184"/>
      <c r="U167" s="180"/>
      <c r="V167" s="180"/>
      <c r="W167" s="180"/>
      <c r="X167" s="180"/>
      <c r="Y167" s="180"/>
      <c r="Z167" s="180"/>
      <c r="AA167" s="185"/>
      <c r="AT167" s="186" t="s">
        <v>204</v>
      </c>
      <c r="AU167" s="186" t="s">
        <v>112</v>
      </c>
      <c r="AV167" s="11" t="s">
        <v>112</v>
      </c>
      <c r="AW167" s="11" t="s">
        <v>42</v>
      </c>
      <c r="AX167" s="11" t="s">
        <v>85</v>
      </c>
      <c r="AY167" s="186" t="s">
        <v>149</v>
      </c>
    </row>
    <row r="168" spans="2:65" s="12" customFormat="1" ht="22.5" customHeight="1" x14ac:dyDescent="0.3">
      <c r="B168" s="187"/>
      <c r="C168" s="188"/>
      <c r="D168" s="188"/>
      <c r="E168" s="189" t="s">
        <v>21</v>
      </c>
      <c r="F168" s="285" t="s">
        <v>211</v>
      </c>
      <c r="G168" s="286"/>
      <c r="H168" s="286"/>
      <c r="I168" s="286"/>
      <c r="J168" s="188"/>
      <c r="K168" s="190">
        <v>23.5</v>
      </c>
      <c r="L168" s="188"/>
      <c r="M168" s="188"/>
      <c r="N168" s="188"/>
      <c r="O168" s="188"/>
      <c r="P168" s="188"/>
      <c r="Q168" s="188"/>
      <c r="R168" s="191"/>
      <c r="T168" s="192"/>
      <c r="U168" s="188"/>
      <c r="V168" s="188"/>
      <c r="W168" s="188"/>
      <c r="X168" s="188"/>
      <c r="Y168" s="188"/>
      <c r="Z168" s="188"/>
      <c r="AA168" s="193"/>
      <c r="AT168" s="194" t="s">
        <v>204</v>
      </c>
      <c r="AU168" s="194" t="s">
        <v>112</v>
      </c>
      <c r="AV168" s="12" t="s">
        <v>197</v>
      </c>
      <c r="AW168" s="12" t="s">
        <v>42</v>
      </c>
      <c r="AX168" s="12" t="s">
        <v>23</v>
      </c>
      <c r="AY168" s="194" t="s">
        <v>149</v>
      </c>
    </row>
    <row r="169" spans="2:65" s="1" customFormat="1" ht="22.5" customHeight="1" x14ac:dyDescent="0.3">
      <c r="B169" s="33"/>
      <c r="C169" s="195" t="s">
        <v>262</v>
      </c>
      <c r="D169" s="195" t="s">
        <v>356</v>
      </c>
      <c r="E169" s="196" t="s">
        <v>2293</v>
      </c>
      <c r="F169" s="288" t="s">
        <v>2294</v>
      </c>
      <c r="G169" s="289"/>
      <c r="H169" s="289"/>
      <c r="I169" s="289"/>
      <c r="J169" s="197" t="s">
        <v>274</v>
      </c>
      <c r="K169" s="198">
        <v>28.2</v>
      </c>
      <c r="L169" s="290">
        <v>0</v>
      </c>
      <c r="M169" s="289"/>
      <c r="N169" s="291">
        <f>ROUND(L169*K169,2)</f>
        <v>0</v>
      </c>
      <c r="O169" s="254"/>
      <c r="P169" s="254"/>
      <c r="Q169" s="254"/>
      <c r="R169" s="35"/>
      <c r="T169" s="168" t="s">
        <v>21</v>
      </c>
      <c r="U169" s="42" t="s">
        <v>50</v>
      </c>
      <c r="V169" s="34"/>
      <c r="W169" s="169">
        <f>V169*K169</f>
        <v>0</v>
      </c>
      <c r="X169" s="169">
        <v>2.5000000000000001E-4</v>
      </c>
      <c r="Y169" s="169">
        <f>X169*K169</f>
        <v>7.0499999999999998E-3</v>
      </c>
      <c r="Z169" s="169">
        <v>0</v>
      </c>
      <c r="AA169" s="170">
        <f>Z169*K169</f>
        <v>0</v>
      </c>
      <c r="AR169" s="16" t="s">
        <v>233</v>
      </c>
      <c r="AT169" s="16" t="s">
        <v>356</v>
      </c>
      <c r="AU169" s="16" t="s">
        <v>112</v>
      </c>
      <c r="AY169" s="16" t="s">
        <v>149</v>
      </c>
      <c r="BE169" s="108">
        <f>IF(U169="základní",N169,0)</f>
        <v>0</v>
      </c>
      <c r="BF169" s="108">
        <f>IF(U169="snížená",N169,0)</f>
        <v>0</v>
      </c>
      <c r="BG169" s="108">
        <f>IF(U169="zákl. přenesená",N169,0)</f>
        <v>0</v>
      </c>
      <c r="BH169" s="108">
        <f>IF(U169="sníž. přenesená",N169,0)</f>
        <v>0</v>
      </c>
      <c r="BI169" s="108">
        <f>IF(U169="nulová",N169,0)</f>
        <v>0</v>
      </c>
      <c r="BJ169" s="16" t="s">
        <v>23</v>
      </c>
      <c r="BK169" s="108">
        <f>ROUND(L169*K169,2)</f>
        <v>0</v>
      </c>
      <c r="BL169" s="16" t="s">
        <v>197</v>
      </c>
      <c r="BM169" s="16" t="s">
        <v>2295</v>
      </c>
    </row>
    <row r="170" spans="2:65" s="1" customFormat="1" ht="31.5" customHeight="1" x14ac:dyDescent="0.3">
      <c r="B170" s="33"/>
      <c r="C170" s="164" t="s">
        <v>271</v>
      </c>
      <c r="D170" s="164" t="s">
        <v>150</v>
      </c>
      <c r="E170" s="165" t="s">
        <v>2296</v>
      </c>
      <c r="F170" s="253" t="s">
        <v>2297</v>
      </c>
      <c r="G170" s="254"/>
      <c r="H170" s="254"/>
      <c r="I170" s="254"/>
      <c r="J170" s="166" t="s">
        <v>201</v>
      </c>
      <c r="K170" s="167">
        <v>6.5</v>
      </c>
      <c r="L170" s="255">
        <v>0</v>
      </c>
      <c r="M170" s="254"/>
      <c r="N170" s="256">
        <f>ROUND(L170*K170,2)</f>
        <v>0</v>
      </c>
      <c r="O170" s="254"/>
      <c r="P170" s="254"/>
      <c r="Q170" s="254"/>
      <c r="R170" s="35"/>
      <c r="T170" s="168" t="s">
        <v>21</v>
      </c>
      <c r="U170" s="42" t="s">
        <v>50</v>
      </c>
      <c r="V170" s="34"/>
      <c r="W170" s="169">
        <f>V170*K170</f>
        <v>0</v>
      </c>
      <c r="X170" s="169">
        <v>0</v>
      </c>
      <c r="Y170" s="169">
        <f>X170*K170</f>
        <v>0</v>
      </c>
      <c r="Z170" s="169">
        <v>0</v>
      </c>
      <c r="AA170" s="170">
        <f>Z170*K170</f>
        <v>0</v>
      </c>
      <c r="AR170" s="16" t="s">
        <v>197</v>
      </c>
      <c r="AT170" s="16" t="s">
        <v>150</v>
      </c>
      <c r="AU170" s="16" t="s">
        <v>112</v>
      </c>
      <c r="AY170" s="16" t="s">
        <v>149</v>
      </c>
      <c r="BE170" s="108">
        <f>IF(U170="základní",N170,0)</f>
        <v>0</v>
      </c>
      <c r="BF170" s="108">
        <f>IF(U170="snížená",N170,0)</f>
        <v>0</v>
      </c>
      <c r="BG170" s="108">
        <f>IF(U170="zákl. přenesená",N170,0)</f>
        <v>0</v>
      </c>
      <c r="BH170" s="108">
        <f>IF(U170="sníž. přenesená",N170,0)</f>
        <v>0</v>
      </c>
      <c r="BI170" s="108">
        <f>IF(U170="nulová",N170,0)</f>
        <v>0</v>
      </c>
      <c r="BJ170" s="16" t="s">
        <v>23</v>
      </c>
      <c r="BK170" s="108">
        <f>ROUND(L170*K170,2)</f>
        <v>0</v>
      </c>
      <c r="BL170" s="16" t="s">
        <v>197</v>
      </c>
      <c r="BM170" s="16" t="s">
        <v>2298</v>
      </c>
    </row>
    <row r="171" spans="2:65" s="10" customFormat="1" ht="22.5" customHeight="1" x14ac:dyDescent="0.3">
      <c r="B171" s="171"/>
      <c r="C171" s="172"/>
      <c r="D171" s="172"/>
      <c r="E171" s="173" t="s">
        <v>21</v>
      </c>
      <c r="F171" s="287" t="s">
        <v>2299</v>
      </c>
      <c r="G171" s="284"/>
      <c r="H171" s="284"/>
      <c r="I171" s="284"/>
      <c r="J171" s="172"/>
      <c r="K171" s="174" t="s">
        <v>21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204</v>
      </c>
      <c r="AU171" s="178" t="s">
        <v>112</v>
      </c>
      <c r="AV171" s="10" t="s">
        <v>23</v>
      </c>
      <c r="AW171" s="10" t="s">
        <v>42</v>
      </c>
      <c r="AX171" s="10" t="s">
        <v>85</v>
      </c>
      <c r="AY171" s="178" t="s">
        <v>149</v>
      </c>
    </row>
    <row r="172" spans="2:65" s="11" customFormat="1" ht="22.5" customHeight="1" x14ac:dyDescent="0.3">
      <c r="B172" s="179"/>
      <c r="C172" s="180"/>
      <c r="D172" s="180"/>
      <c r="E172" s="181" t="s">
        <v>21</v>
      </c>
      <c r="F172" s="281" t="s">
        <v>2300</v>
      </c>
      <c r="G172" s="282"/>
      <c r="H172" s="282"/>
      <c r="I172" s="282"/>
      <c r="J172" s="180"/>
      <c r="K172" s="182">
        <v>6.5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204</v>
      </c>
      <c r="AU172" s="186" t="s">
        <v>112</v>
      </c>
      <c r="AV172" s="11" t="s">
        <v>112</v>
      </c>
      <c r="AW172" s="11" t="s">
        <v>42</v>
      </c>
      <c r="AX172" s="11" t="s">
        <v>85</v>
      </c>
      <c r="AY172" s="186" t="s">
        <v>149</v>
      </c>
    </row>
    <row r="173" spans="2:65" s="12" customFormat="1" ht="22.5" customHeight="1" x14ac:dyDescent="0.3">
      <c r="B173" s="187"/>
      <c r="C173" s="188"/>
      <c r="D173" s="188"/>
      <c r="E173" s="189" t="s">
        <v>21</v>
      </c>
      <c r="F173" s="285" t="s">
        <v>211</v>
      </c>
      <c r="G173" s="286"/>
      <c r="H173" s="286"/>
      <c r="I173" s="286"/>
      <c r="J173" s="188"/>
      <c r="K173" s="190">
        <v>6.5</v>
      </c>
      <c r="L173" s="188"/>
      <c r="M173" s="188"/>
      <c r="N173" s="188"/>
      <c r="O173" s="188"/>
      <c r="P173" s="188"/>
      <c r="Q173" s="188"/>
      <c r="R173" s="191"/>
      <c r="T173" s="192"/>
      <c r="U173" s="188"/>
      <c r="V173" s="188"/>
      <c r="W173" s="188"/>
      <c r="X173" s="188"/>
      <c r="Y173" s="188"/>
      <c r="Z173" s="188"/>
      <c r="AA173" s="193"/>
      <c r="AT173" s="194" t="s">
        <v>204</v>
      </c>
      <c r="AU173" s="194" t="s">
        <v>112</v>
      </c>
      <c r="AV173" s="12" t="s">
        <v>197</v>
      </c>
      <c r="AW173" s="12" t="s">
        <v>42</v>
      </c>
      <c r="AX173" s="12" t="s">
        <v>23</v>
      </c>
      <c r="AY173" s="194" t="s">
        <v>149</v>
      </c>
    </row>
    <row r="174" spans="2:65" s="1" customFormat="1" ht="31.5" customHeight="1" x14ac:dyDescent="0.3">
      <c r="B174" s="33"/>
      <c r="C174" s="164" t="s">
        <v>9</v>
      </c>
      <c r="D174" s="164" t="s">
        <v>150</v>
      </c>
      <c r="E174" s="165" t="s">
        <v>1895</v>
      </c>
      <c r="F174" s="253" t="s">
        <v>1896</v>
      </c>
      <c r="G174" s="254"/>
      <c r="H174" s="254"/>
      <c r="I174" s="254"/>
      <c r="J174" s="166" t="s">
        <v>274</v>
      </c>
      <c r="K174" s="167">
        <v>451</v>
      </c>
      <c r="L174" s="255">
        <v>0</v>
      </c>
      <c r="M174" s="254"/>
      <c r="N174" s="256">
        <f>ROUND(L174*K174,2)</f>
        <v>0</v>
      </c>
      <c r="O174" s="254"/>
      <c r="P174" s="254"/>
      <c r="Q174" s="254"/>
      <c r="R174" s="35"/>
      <c r="T174" s="168" t="s">
        <v>21</v>
      </c>
      <c r="U174" s="42" t="s">
        <v>50</v>
      </c>
      <c r="V174" s="34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16" t="s">
        <v>197</v>
      </c>
      <c r="AT174" s="16" t="s">
        <v>150</v>
      </c>
      <c r="AU174" s="16" t="s">
        <v>112</v>
      </c>
      <c r="AY174" s="16" t="s">
        <v>149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16" t="s">
        <v>23</v>
      </c>
      <c r="BK174" s="108">
        <f>ROUND(L174*K174,2)</f>
        <v>0</v>
      </c>
      <c r="BL174" s="16" t="s">
        <v>197</v>
      </c>
      <c r="BM174" s="16" t="s">
        <v>2301</v>
      </c>
    </row>
    <row r="175" spans="2:65" s="10" customFormat="1" ht="22.5" customHeight="1" x14ac:dyDescent="0.3">
      <c r="B175" s="171"/>
      <c r="C175" s="172"/>
      <c r="D175" s="172"/>
      <c r="E175" s="173" t="s">
        <v>21</v>
      </c>
      <c r="F175" s="287" t="s">
        <v>2269</v>
      </c>
      <c r="G175" s="284"/>
      <c r="H175" s="284"/>
      <c r="I175" s="284"/>
      <c r="J175" s="172"/>
      <c r="K175" s="174" t="s">
        <v>21</v>
      </c>
      <c r="L175" s="172"/>
      <c r="M175" s="172"/>
      <c r="N175" s="172"/>
      <c r="O175" s="172"/>
      <c r="P175" s="172"/>
      <c r="Q175" s="172"/>
      <c r="R175" s="175"/>
      <c r="T175" s="176"/>
      <c r="U175" s="172"/>
      <c r="V175" s="172"/>
      <c r="W175" s="172"/>
      <c r="X175" s="172"/>
      <c r="Y175" s="172"/>
      <c r="Z175" s="172"/>
      <c r="AA175" s="177"/>
      <c r="AT175" s="178" t="s">
        <v>204</v>
      </c>
      <c r="AU175" s="178" t="s">
        <v>112</v>
      </c>
      <c r="AV175" s="10" t="s">
        <v>23</v>
      </c>
      <c r="AW175" s="10" t="s">
        <v>42</v>
      </c>
      <c r="AX175" s="10" t="s">
        <v>85</v>
      </c>
      <c r="AY175" s="178" t="s">
        <v>149</v>
      </c>
    </row>
    <row r="176" spans="2:65" s="11" customFormat="1" ht="22.5" customHeight="1" x14ac:dyDescent="0.3">
      <c r="B176" s="179"/>
      <c r="C176" s="180"/>
      <c r="D176" s="180"/>
      <c r="E176" s="181" t="s">
        <v>21</v>
      </c>
      <c r="F176" s="281" t="s">
        <v>2302</v>
      </c>
      <c r="G176" s="282"/>
      <c r="H176" s="282"/>
      <c r="I176" s="282"/>
      <c r="J176" s="180"/>
      <c r="K176" s="182">
        <v>451</v>
      </c>
      <c r="L176" s="180"/>
      <c r="M176" s="180"/>
      <c r="N176" s="180"/>
      <c r="O176" s="180"/>
      <c r="P176" s="180"/>
      <c r="Q176" s="180"/>
      <c r="R176" s="183"/>
      <c r="T176" s="184"/>
      <c r="U176" s="180"/>
      <c r="V176" s="180"/>
      <c r="W176" s="180"/>
      <c r="X176" s="180"/>
      <c r="Y176" s="180"/>
      <c r="Z176" s="180"/>
      <c r="AA176" s="185"/>
      <c r="AT176" s="186" t="s">
        <v>204</v>
      </c>
      <c r="AU176" s="186" t="s">
        <v>112</v>
      </c>
      <c r="AV176" s="11" t="s">
        <v>112</v>
      </c>
      <c r="AW176" s="11" t="s">
        <v>42</v>
      </c>
      <c r="AX176" s="11" t="s">
        <v>85</v>
      </c>
      <c r="AY176" s="186" t="s">
        <v>149</v>
      </c>
    </row>
    <row r="177" spans="2:65" s="12" customFormat="1" ht="22.5" customHeight="1" x14ac:dyDescent="0.3">
      <c r="B177" s="187"/>
      <c r="C177" s="188"/>
      <c r="D177" s="188"/>
      <c r="E177" s="189" t="s">
        <v>21</v>
      </c>
      <c r="F177" s="285" t="s">
        <v>211</v>
      </c>
      <c r="G177" s="286"/>
      <c r="H177" s="286"/>
      <c r="I177" s="286"/>
      <c r="J177" s="188"/>
      <c r="K177" s="190">
        <v>451</v>
      </c>
      <c r="L177" s="188"/>
      <c r="M177" s="188"/>
      <c r="N177" s="188"/>
      <c r="O177" s="188"/>
      <c r="P177" s="188"/>
      <c r="Q177" s="188"/>
      <c r="R177" s="191"/>
      <c r="T177" s="192"/>
      <c r="U177" s="188"/>
      <c r="V177" s="188"/>
      <c r="W177" s="188"/>
      <c r="X177" s="188"/>
      <c r="Y177" s="188"/>
      <c r="Z177" s="188"/>
      <c r="AA177" s="193"/>
      <c r="AT177" s="194" t="s">
        <v>204</v>
      </c>
      <c r="AU177" s="194" t="s">
        <v>112</v>
      </c>
      <c r="AV177" s="12" t="s">
        <v>197</v>
      </c>
      <c r="AW177" s="12" t="s">
        <v>42</v>
      </c>
      <c r="AX177" s="12" t="s">
        <v>23</v>
      </c>
      <c r="AY177" s="194" t="s">
        <v>149</v>
      </c>
    </row>
    <row r="178" spans="2:65" s="9" customFormat="1" ht="29.85" customHeight="1" x14ac:dyDescent="0.35">
      <c r="B178" s="153"/>
      <c r="C178" s="154"/>
      <c r="D178" s="163" t="s">
        <v>2248</v>
      </c>
      <c r="E178" s="163"/>
      <c r="F178" s="163"/>
      <c r="G178" s="163"/>
      <c r="H178" s="163"/>
      <c r="I178" s="163"/>
      <c r="J178" s="163"/>
      <c r="K178" s="163"/>
      <c r="L178" s="163"/>
      <c r="M178" s="163"/>
      <c r="N178" s="261">
        <f>BK178</f>
        <v>0</v>
      </c>
      <c r="O178" s="262"/>
      <c r="P178" s="262"/>
      <c r="Q178" s="262"/>
      <c r="R178" s="156"/>
      <c r="T178" s="157"/>
      <c r="U178" s="154"/>
      <c r="V178" s="154"/>
      <c r="W178" s="158">
        <f>SUM(W179:W184)</f>
        <v>0</v>
      </c>
      <c r="X178" s="154"/>
      <c r="Y178" s="158">
        <f>SUM(Y179:Y184)</f>
        <v>129.53621999999999</v>
      </c>
      <c r="Z178" s="154"/>
      <c r="AA178" s="159">
        <f>SUM(AA179:AA184)</f>
        <v>0</v>
      </c>
      <c r="AR178" s="160" t="s">
        <v>23</v>
      </c>
      <c r="AT178" s="161" t="s">
        <v>84</v>
      </c>
      <c r="AU178" s="161" t="s">
        <v>23</v>
      </c>
      <c r="AY178" s="160" t="s">
        <v>149</v>
      </c>
      <c r="BK178" s="162">
        <f>SUM(BK179:BK184)</f>
        <v>0</v>
      </c>
    </row>
    <row r="179" spans="2:65" s="1" customFormat="1" ht="22.5" customHeight="1" x14ac:dyDescent="0.3">
      <c r="B179" s="33"/>
      <c r="C179" s="164" t="s">
        <v>294</v>
      </c>
      <c r="D179" s="164" t="s">
        <v>150</v>
      </c>
      <c r="E179" s="165" t="s">
        <v>2303</v>
      </c>
      <c r="F179" s="253" t="s">
        <v>2304</v>
      </c>
      <c r="G179" s="254"/>
      <c r="H179" s="254"/>
      <c r="I179" s="254"/>
      <c r="J179" s="166" t="s">
        <v>274</v>
      </c>
      <c r="K179" s="167">
        <v>451</v>
      </c>
      <c r="L179" s="255">
        <v>0</v>
      </c>
      <c r="M179" s="254"/>
      <c r="N179" s="256">
        <f>ROUND(L179*K179,2)</f>
        <v>0</v>
      </c>
      <c r="O179" s="254"/>
      <c r="P179" s="254"/>
      <c r="Q179" s="254"/>
      <c r="R179" s="35"/>
      <c r="T179" s="168" t="s">
        <v>21</v>
      </c>
      <c r="U179" s="42" t="s">
        <v>50</v>
      </c>
      <c r="V179" s="34"/>
      <c r="W179" s="169">
        <f>V179*K179</f>
        <v>0</v>
      </c>
      <c r="X179" s="169">
        <v>0</v>
      </c>
      <c r="Y179" s="169">
        <f>X179*K179</f>
        <v>0</v>
      </c>
      <c r="Z179" s="169">
        <v>0</v>
      </c>
      <c r="AA179" s="170">
        <f>Z179*K179</f>
        <v>0</v>
      </c>
      <c r="AR179" s="16" t="s">
        <v>197</v>
      </c>
      <c r="AT179" s="16" t="s">
        <v>150</v>
      </c>
      <c r="AU179" s="16" t="s">
        <v>112</v>
      </c>
      <c r="AY179" s="16" t="s">
        <v>149</v>
      </c>
      <c r="BE179" s="108">
        <f>IF(U179="základní",N179,0)</f>
        <v>0</v>
      </c>
      <c r="BF179" s="108">
        <f>IF(U179="snížená",N179,0)</f>
        <v>0</v>
      </c>
      <c r="BG179" s="108">
        <f>IF(U179="zákl. přenesená",N179,0)</f>
        <v>0</v>
      </c>
      <c r="BH179" s="108">
        <f>IF(U179="sníž. přenesená",N179,0)</f>
        <v>0</v>
      </c>
      <c r="BI179" s="108">
        <f>IF(U179="nulová",N179,0)</f>
        <v>0</v>
      </c>
      <c r="BJ179" s="16" t="s">
        <v>23</v>
      </c>
      <c r="BK179" s="108">
        <f>ROUND(L179*K179,2)</f>
        <v>0</v>
      </c>
      <c r="BL179" s="16" t="s">
        <v>197</v>
      </c>
      <c r="BM179" s="16" t="s">
        <v>2305</v>
      </c>
    </row>
    <row r="180" spans="2:65" s="1" customFormat="1" ht="22.5" customHeight="1" x14ac:dyDescent="0.3">
      <c r="B180" s="33"/>
      <c r="C180" s="164" t="s">
        <v>299</v>
      </c>
      <c r="D180" s="164" t="s">
        <v>150</v>
      </c>
      <c r="E180" s="165" t="s">
        <v>2306</v>
      </c>
      <c r="F180" s="253" t="s">
        <v>2307</v>
      </c>
      <c r="G180" s="254"/>
      <c r="H180" s="254"/>
      <c r="I180" s="254"/>
      <c r="J180" s="166" t="s">
        <v>274</v>
      </c>
      <c r="K180" s="167">
        <v>451</v>
      </c>
      <c r="L180" s="255">
        <v>0</v>
      </c>
      <c r="M180" s="254"/>
      <c r="N180" s="256">
        <f>ROUND(L180*K180,2)</f>
        <v>0</v>
      </c>
      <c r="O180" s="254"/>
      <c r="P180" s="254"/>
      <c r="Q180" s="254"/>
      <c r="R180" s="35"/>
      <c r="T180" s="168" t="s">
        <v>21</v>
      </c>
      <c r="U180" s="42" t="s">
        <v>50</v>
      </c>
      <c r="V180" s="34"/>
      <c r="W180" s="169">
        <f>V180*K180</f>
        <v>0</v>
      </c>
      <c r="X180" s="169">
        <v>0</v>
      </c>
      <c r="Y180" s="169">
        <f>X180*K180</f>
        <v>0</v>
      </c>
      <c r="Z180" s="169">
        <v>0</v>
      </c>
      <c r="AA180" s="170">
        <f>Z180*K180</f>
        <v>0</v>
      </c>
      <c r="AR180" s="16" t="s">
        <v>197</v>
      </c>
      <c r="AT180" s="16" t="s">
        <v>150</v>
      </c>
      <c r="AU180" s="16" t="s">
        <v>112</v>
      </c>
      <c r="AY180" s="16" t="s">
        <v>149</v>
      </c>
      <c r="BE180" s="108">
        <f>IF(U180="základní",N180,0)</f>
        <v>0</v>
      </c>
      <c r="BF180" s="108">
        <f>IF(U180="snížená",N180,0)</f>
        <v>0</v>
      </c>
      <c r="BG180" s="108">
        <f>IF(U180="zákl. přenesená",N180,0)</f>
        <v>0</v>
      </c>
      <c r="BH180" s="108">
        <f>IF(U180="sníž. přenesená",N180,0)</f>
        <v>0</v>
      </c>
      <c r="BI180" s="108">
        <f>IF(U180="nulová",N180,0)</f>
        <v>0</v>
      </c>
      <c r="BJ180" s="16" t="s">
        <v>23</v>
      </c>
      <c r="BK180" s="108">
        <f>ROUND(L180*K180,2)</f>
        <v>0</v>
      </c>
      <c r="BL180" s="16" t="s">
        <v>197</v>
      </c>
      <c r="BM180" s="16" t="s">
        <v>2308</v>
      </c>
    </row>
    <row r="181" spans="2:65" s="1" customFormat="1" ht="31.5" customHeight="1" x14ac:dyDescent="0.3">
      <c r="B181" s="33"/>
      <c r="C181" s="164" t="s">
        <v>303</v>
      </c>
      <c r="D181" s="164" t="s">
        <v>150</v>
      </c>
      <c r="E181" s="165" t="s">
        <v>2309</v>
      </c>
      <c r="F181" s="253" t="s">
        <v>2310</v>
      </c>
      <c r="G181" s="254"/>
      <c r="H181" s="254"/>
      <c r="I181" s="254"/>
      <c r="J181" s="166" t="s">
        <v>274</v>
      </c>
      <c r="K181" s="167">
        <v>451</v>
      </c>
      <c r="L181" s="255">
        <v>0</v>
      </c>
      <c r="M181" s="254"/>
      <c r="N181" s="256">
        <f>ROUND(L181*K181,2)</f>
        <v>0</v>
      </c>
      <c r="O181" s="254"/>
      <c r="P181" s="254"/>
      <c r="Q181" s="254"/>
      <c r="R181" s="35"/>
      <c r="T181" s="168" t="s">
        <v>21</v>
      </c>
      <c r="U181" s="42" t="s">
        <v>50</v>
      </c>
      <c r="V181" s="34"/>
      <c r="W181" s="169">
        <f>V181*K181</f>
        <v>0</v>
      </c>
      <c r="X181" s="169">
        <v>0</v>
      </c>
      <c r="Y181" s="169">
        <f>X181*K181</f>
        <v>0</v>
      </c>
      <c r="Z181" s="169">
        <v>0</v>
      </c>
      <c r="AA181" s="170">
        <f>Z181*K181</f>
        <v>0</v>
      </c>
      <c r="AR181" s="16" t="s">
        <v>197</v>
      </c>
      <c r="AT181" s="16" t="s">
        <v>150</v>
      </c>
      <c r="AU181" s="16" t="s">
        <v>112</v>
      </c>
      <c r="AY181" s="16" t="s">
        <v>149</v>
      </c>
      <c r="BE181" s="108">
        <f>IF(U181="základní",N181,0)</f>
        <v>0</v>
      </c>
      <c r="BF181" s="108">
        <f>IF(U181="snížená",N181,0)</f>
        <v>0</v>
      </c>
      <c r="BG181" s="108">
        <f>IF(U181="zákl. přenesená",N181,0)</f>
        <v>0</v>
      </c>
      <c r="BH181" s="108">
        <f>IF(U181="sníž. přenesená",N181,0)</f>
        <v>0</v>
      </c>
      <c r="BI181" s="108">
        <f>IF(U181="nulová",N181,0)</f>
        <v>0</v>
      </c>
      <c r="BJ181" s="16" t="s">
        <v>23</v>
      </c>
      <c r="BK181" s="108">
        <f>ROUND(L181*K181,2)</f>
        <v>0</v>
      </c>
      <c r="BL181" s="16" t="s">
        <v>197</v>
      </c>
      <c r="BM181" s="16" t="s">
        <v>2311</v>
      </c>
    </row>
    <row r="182" spans="2:65" s="1" customFormat="1" ht="31.5" customHeight="1" x14ac:dyDescent="0.3">
      <c r="B182" s="33"/>
      <c r="C182" s="164" t="s">
        <v>308</v>
      </c>
      <c r="D182" s="164" t="s">
        <v>150</v>
      </c>
      <c r="E182" s="165" t="s">
        <v>2312</v>
      </c>
      <c r="F182" s="253" t="s">
        <v>2313</v>
      </c>
      <c r="G182" s="254"/>
      <c r="H182" s="254"/>
      <c r="I182" s="254"/>
      <c r="J182" s="166" t="s">
        <v>274</v>
      </c>
      <c r="K182" s="167">
        <v>451</v>
      </c>
      <c r="L182" s="255">
        <v>0</v>
      </c>
      <c r="M182" s="254"/>
      <c r="N182" s="256">
        <f>ROUND(L182*K182,2)</f>
        <v>0</v>
      </c>
      <c r="O182" s="254"/>
      <c r="P182" s="254"/>
      <c r="Q182" s="254"/>
      <c r="R182" s="35"/>
      <c r="T182" s="168" t="s">
        <v>21</v>
      </c>
      <c r="U182" s="42" t="s">
        <v>50</v>
      </c>
      <c r="V182" s="34"/>
      <c r="W182" s="169">
        <f>V182*K182</f>
        <v>0</v>
      </c>
      <c r="X182" s="169">
        <v>0.10362</v>
      </c>
      <c r="Y182" s="169">
        <f>X182*K182</f>
        <v>46.732620000000004</v>
      </c>
      <c r="Z182" s="169">
        <v>0</v>
      </c>
      <c r="AA182" s="170">
        <f>Z182*K182</f>
        <v>0</v>
      </c>
      <c r="AR182" s="16" t="s">
        <v>197</v>
      </c>
      <c r="AT182" s="16" t="s">
        <v>150</v>
      </c>
      <c r="AU182" s="16" t="s">
        <v>112</v>
      </c>
      <c r="AY182" s="16" t="s">
        <v>149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16" t="s">
        <v>23</v>
      </c>
      <c r="BK182" s="108">
        <f>ROUND(L182*K182,2)</f>
        <v>0</v>
      </c>
      <c r="BL182" s="16" t="s">
        <v>197</v>
      </c>
      <c r="BM182" s="16" t="s">
        <v>2314</v>
      </c>
    </row>
    <row r="183" spans="2:65" s="1" customFormat="1" ht="22.5" customHeight="1" x14ac:dyDescent="0.3">
      <c r="B183" s="33"/>
      <c r="C183" s="195" t="s">
        <v>312</v>
      </c>
      <c r="D183" s="195" t="s">
        <v>356</v>
      </c>
      <c r="E183" s="196" t="s">
        <v>2315</v>
      </c>
      <c r="F183" s="288" t="s">
        <v>2316</v>
      </c>
      <c r="G183" s="289"/>
      <c r="H183" s="289"/>
      <c r="I183" s="289"/>
      <c r="J183" s="197" t="s">
        <v>274</v>
      </c>
      <c r="K183" s="198">
        <v>460.02</v>
      </c>
      <c r="L183" s="290">
        <v>0</v>
      </c>
      <c r="M183" s="289"/>
      <c r="N183" s="291">
        <f>ROUND(L183*K183,2)</f>
        <v>0</v>
      </c>
      <c r="O183" s="254"/>
      <c r="P183" s="254"/>
      <c r="Q183" s="254"/>
      <c r="R183" s="35"/>
      <c r="T183" s="168" t="s">
        <v>21</v>
      </c>
      <c r="U183" s="42" t="s">
        <v>50</v>
      </c>
      <c r="V183" s="34"/>
      <c r="W183" s="169">
        <f>V183*K183</f>
        <v>0</v>
      </c>
      <c r="X183" s="169">
        <v>0.18</v>
      </c>
      <c r="Y183" s="169">
        <f>X183*K183</f>
        <v>82.803599999999989</v>
      </c>
      <c r="Z183" s="169">
        <v>0</v>
      </c>
      <c r="AA183" s="170">
        <f>Z183*K183</f>
        <v>0</v>
      </c>
      <c r="AR183" s="16" t="s">
        <v>233</v>
      </c>
      <c r="AT183" s="16" t="s">
        <v>356</v>
      </c>
      <c r="AU183" s="16" t="s">
        <v>112</v>
      </c>
      <c r="AY183" s="16" t="s">
        <v>149</v>
      </c>
      <c r="BE183" s="108">
        <f>IF(U183="základní",N183,0)</f>
        <v>0</v>
      </c>
      <c r="BF183" s="108">
        <f>IF(U183="snížená",N183,0)</f>
        <v>0</v>
      </c>
      <c r="BG183" s="108">
        <f>IF(U183="zákl. přenesená",N183,0)</f>
        <v>0</v>
      </c>
      <c r="BH183" s="108">
        <f>IF(U183="sníž. přenesená",N183,0)</f>
        <v>0</v>
      </c>
      <c r="BI183" s="108">
        <f>IF(U183="nulová",N183,0)</f>
        <v>0</v>
      </c>
      <c r="BJ183" s="16" t="s">
        <v>23</v>
      </c>
      <c r="BK183" s="108">
        <f>ROUND(L183*K183,2)</f>
        <v>0</v>
      </c>
      <c r="BL183" s="16" t="s">
        <v>197</v>
      </c>
      <c r="BM183" s="16" t="s">
        <v>2317</v>
      </c>
    </row>
    <row r="184" spans="2:65" s="1" customFormat="1" ht="22.5" customHeight="1" x14ac:dyDescent="0.3">
      <c r="B184" s="33"/>
      <c r="C184" s="34"/>
      <c r="D184" s="34"/>
      <c r="E184" s="34"/>
      <c r="F184" s="293" t="s">
        <v>2318</v>
      </c>
      <c r="G184" s="210"/>
      <c r="H184" s="210"/>
      <c r="I184" s="210"/>
      <c r="J184" s="34"/>
      <c r="K184" s="34"/>
      <c r="L184" s="34"/>
      <c r="M184" s="34"/>
      <c r="N184" s="34"/>
      <c r="O184" s="34"/>
      <c r="P184" s="34"/>
      <c r="Q184" s="34"/>
      <c r="R184" s="35"/>
      <c r="T184" s="76"/>
      <c r="U184" s="34"/>
      <c r="V184" s="34"/>
      <c r="W184" s="34"/>
      <c r="X184" s="34"/>
      <c r="Y184" s="34"/>
      <c r="Z184" s="34"/>
      <c r="AA184" s="77"/>
      <c r="AT184" s="16" t="s">
        <v>361</v>
      </c>
      <c r="AU184" s="16" t="s">
        <v>112</v>
      </c>
    </row>
    <row r="185" spans="2:65" s="9" customFormat="1" ht="29.85" customHeight="1" x14ac:dyDescent="0.35">
      <c r="B185" s="153"/>
      <c r="C185" s="154"/>
      <c r="D185" s="163" t="s">
        <v>172</v>
      </c>
      <c r="E185" s="163"/>
      <c r="F185" s="163"/>
      <c r="G185" s="163"/>
      <c r="H185" s="163"/>
      <c r="I185" s="163"/>
      <c r="J185" s="163"/>
      <c r="K185" s="163"/>
      <c r="L185" s="163"/>
      <c r="M185" s="163"/>
      <c r="N185" s="261">
        <f>BK185</f>
        <v>0</v>
      </c>
      <c r="O185" s="262"/>
      <c r="P185" s="262"/>
      <c r="Q185" s="262"/>
      <c r="R185" s="156"/>
      <c r="T185" s="157"/>
      <c r="U185" s="154"/>
      <c r="V185" s="154"/>
      <c r="W185" s="158">
        <f>SUM(W186:W204)</f>
        <v>0</v>
      </c>
      <c r="X185" s="154"/>
      <c r="Y185" s="158">
        <f>SUM(Y186:Y204)</f>
        <v>37.158793199999998</v>
      </c>
      <c r="Z185" s="154"/>
      <c r="AA185" s="159">
        <f>SUM(AA186:AA204)</f>
        <v>0</v>
      </c>
      <c r="AR185" s="160" t="s">
        <v>23</v>
      </c>
      <c r="AT185" s="161" t="s">
        <v>84</v>
      </c>
      <c r="AU185" s="161" t="s">
        <v>23</v>
      </c>
      <c r="AY185" s="160" t="s">
        <v>149</v>
      </c>
      <c r="BK185" s="162">
        <f>SUM(BK186:BK204)</f>
        <v>0</v>
      </c>
    </row>
    <row r="186" spans="2:65" s="1" customFormat="1" ht="31.5" customHeight="1" x14ac:dyDescent="0.3">
      <c r="B186" s="33"/>
      <c r="C186" s="164" t="s">
        <v>8</v>
      </c>
      <c r="D186" s="164" t="s">
        <v>150</v>
      </c>
      <c r="E186" s="165" t="s">
        <v>2319</v>
      </c>
      <c r="F186" s="253" t="s">
        <v>2320</v>
      </c>
      <c r="G186" s="254"/>
      <c r="H186" s="254"/>
      <c r="I186" s="254"/>
      <c r="J186" s="166" t="s">
        <v>306</v>
      </c>
      <c r="K186" s="167">
        <v>1</v>
      </c>
      <c r="L186" s="255">
        <v>0</v>
      </c>
      <c r="M186" s="254"/>
      <c r="N186" s="256">
        <f>ROUND(L186*K186,2)</f>
        <v>0</v>
      </c>
      <c r="O186" s="254"/>
      <c r="P186" s="254"/>
      <c r="Q186" s="254"/>
      <c r="R186" s="35"/>
      <c r="T186" s="168" t="s">
        <v>21</v>
      </c>
      <c r="U186" s="42" t="s">
        <v>50</v>
      </c>
      <c r="V186" s="34"/>
      <c r="W186" s="169">
        <f>V186*K186</f>
        <v>0</v>
      </c>
      <c r="X186" s="169">
        <v>6.9999999999999999E-4</v>
      </c>
      <c r="Y186" s="169">
        <f>X186*K186</f>
        <v>6.9999999999999999E-4</v>
      </c>
      <c r="Z186" s="169">
        <v>0</v>
      </c>
      <c r="AA186" s="170">
        <f>Z186*K186</f>
        <v>0</v>
      </c>
      <c r="AR186" s="16" t="s">
        <v>197</v>
      </c>
      <c r="AT186" s="16" t="s">
        <v>150</v>
      </c>
      <c r="AU186" s="16" t="s">
        <v>112</v>
      </c>
      <c r="AY186" s="16" t="s">
        <v>149</v>
      </c>
      <c r="BE186" s="108">
        <f>IF(U186="základní",N186,0)</f>
        <v>0</v>
      </c>
      <c r="BF186" s="108">
        <f>IF(U186="snížená",N186,0)</f>
        <v>0</v>
      </c>
      <c r="BG186" s="108">
        <f>IF(U186="zákl. přenesená",N186,0)</f>
        <v>0</v>
      </c>
      <c r="BH186" s="108">
        <f>IF(U186="sníž. přenesená",N186,0)</f>
        <v>0</v>
      </c>
      <c r="BI186" s="108">
        <f>IF(U186="nulová",N186,0)</f>
        <v>0</v>
      </c>
      <c r="BJ186" s="16" t="s">
        <v>23</v>
      </c>
      <c r="BK186" s="108">
        <f>ROUND(L186*K186,2)</f>
        <v>0</v>
      </c>
      <c r="BL186" s="16" t="s">
        <v>197</v>
      </c>
      <c r="BM186" s="16" t="s">
        <v>2321</v>
      </c>
    </row>
    <row r="187" spans="2:65" s="11" customFormat="1" ht="22.5" customHeight="1" x14ac:dyDescent="0.3">
      <c r="B187" s="179"/>
      <c r="C187" s="180"/>
      <c r="D187" s="180"/>
      <c r="E187" s="181" t="s">
        <v>21</v>
      </c>
      <c r="F187" s="292" t="s">
        <v>23</v>
      </c>
      <c r="G187" s="282"/>
      <c r="H187" s="282"/>
      <c r="I187" s="282"/>
      <c r="J187" s="180"/>
      <c r="K187" s="182">
        <v>1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204</v>
      </c>
      <c r="AU187" s="186" t="s">
        <v>112</v>
      </c>
      <c r="AV187" s="11" t="s">
        <v>112</v>
      </c>
      <c r="AW187" s="11" t="s">
        <v>42</v>
      </c>
      <c r="AX187" s="11" t="s">
        <v>23</v>
      </c>
      <c r="AY187" s="186" t="s">
        <v>149</v>
      </c>
    </row>
    <row r="188" spans="2:65" s="1" customFormat="1" ht="22.5" customHeight="1" x14ac:dyDescent="0.3">
      <c r="B188" s="33"/>
      <c r="C188" s="195" t="s">
        <v>322</v>
      </c>
      <c r="D188" s="195" t="s">
        <v>356</v>
      </c>
      <c r="E188" s="196" t="s">
        <v>2322</v>
      </c>
      <c r="F188" s="288" t="s">
        <v>2323</v>
      </c>
      <c r="G188" s="289"/>
      <c r="H188" s="289"/>
      <c r="I188" s="289"/>
      <c r="J188" s="197" t="s">
        <v>306</v>
      </c>
      <c r="K188" s="198">
        <v>1</v>
      </c>
      <c r="L188" s="290">
        <v>0</v>
      </c>
      <c r="M188" s="289"/>
      <c r="N188" s="291">
        <f>ROUND(L188*K188,2)</f>
        <v>0</v>
      </c>
      <c r="O188" s="254"/>
      <c r="P188" s="254"/>
      <c r="Q188" s="254"/>
      <c r="R188" s="35"/>
      <c r="T188" s="168" t="s">
        <v>21</v>
      </c>
      <c r="U188" s="42" t="s">
        <v>50</v>
      </c>
      <c r="V188" s="34"/>
      <c r="W188" s="169">
        <f>V188*K188</f>
        <v>0</v>
      </c>
      <c r="X188" s="169">
        <v>3.0000000000000001E-3</v>
      </c>
      <c r="Y188" s="169">
        <f>X188*K188</f>
        <v>3.0000000000000001E-3</v>
      </c>
      <c r="Z188" s="169">
        <v>0</v>
      </c>
      <c r="AA188" s="170">
        <f>Z188*K188</f>
        <v>0</v>
      </c>
      <c r="AR188" s="16" t="s">
        <v>233</v>
      </c>
      <c r="AT188" s="16" t="s">
        <v>356</v>
      </c>
      <c r="AU188" s="16" t="s">
        <v>112</v>
      </c>
      <c r="AY188" s="16" t="s">
        <v>149</v>
      </c>
      <c r="BE188" s="108">
        <f>IF(U188="základní",N188,0)</f>
        <v>0</v>
      </c>
      <c r="BF188" s="108">
        <f>IF(U188="snížená",N188,0)</f>
        <v>0</v>
      </c>
      <c r="BG188" s="108">
        <f>IF(U188="zákl. přenesená",N188,0)</f>
        <v>0</v>
      </c>
      <c r="BH188" s="108">
        <f>IF(U188="sníž. přenesená",N188,0)</f>
        <v>0</v>
      </c>
      <c r="BI188" s="108">
        <f>IF(U188="nulová",N188,0)</f>
        <v>0</v>
      </c>
      <c r="BJ188" s="16" t="s">
        <v>23</v>
      </c>
      <c r="BK188" s="108">
        <f>ROUND(L188*K188,2)</f>
        <v>0</v>
      </c>
      <c r="BL188" s="16" t="s">
        <v>197</v>
      </c>
      <c r="BM188" s="16" t="s">
        <v>2324</v>
      </c>
    </row>
    <row r="189" spans="2:65" s="1" customFormat="1" ht="31.5" customHeight="1" x14ac:dyDescent="0.3">
      <c r="B189" s="33"/>
      <c r="C189" s="164" t="s">
        <v>327</v>
      </c>
      <c r="D189" s="164" t="s">
        <v>150</v>
      </c>
      <c r="E189" s="165" t="s">
        <v>2325</v>
      </c>
      <c r="F189" s="253" t="s">
        <v>2326</v>
      </c>
      <c r="G189" s="254"/>
      <c r="H189" s="254"/>
      <c r="I189" s="254"/>
      <c r="J189" s="166" t="s">
        <v>306</v>
      </c>
      <c r="K189" s="167">
        <v>1</v>
      </c>
      <c r="L189" s="255">
        <v>0</v>
      </c>
      <c r="M189" s="254"/>
      <c r="N189" s="256">
        <f>ROUND(L189*K189,2)</f>
        <v>0</v>
      </c>
      <c r="O189" s="254"/>
      <c r="P189" s="254"/>
      <c r="Q189" s="254"/>
      <c r="R189" s="35"/>
      <c r="T189" s="168" t="s">
        <v>21</v>
      </c>
      <c r="U189" s="42" t="s">
        <v>50</v>
      </c>
      <c r="V189" s="34"/>
      <c r="W189" s="169">
        <f>V189*K189</f>
        <v>0</v>
      </c>
      <c r="X189" s="169">
        <v>0.10940999999999999</v>
      </c>
      <c r="Y189" s="169">
        <f>X189*K189</f>
        <v>0.10940999999999999</v>
      </c>
      <c r="Z189" s="169">
        <v>0</v>
      </c>
      <c r="AA189" s="170">
        <f>Z189*K189</f>
        <v>0</v>
      </c>
      <c r="AR189" s="16" t="s">
        <v>197</v>
      </c>
      <c r="AT189" s="16" t="s">
        <v>150</v>
      </c>
      <c r="AU189" s="16" t="s">
        <v>112</v>
      </c>
      <c r="AY189" s="16" t="s">
        <v>149</v>
      </c>
      <c r="BE189" s="108">
        <f>IF(U189="základní",N189,0)</f>
        <v>0</v>
      </c>
      <c r="BF189" s="108">
        <f>IF(U189="snížená",N189,0)</f>
        <v>0</v>
      </c>
      <c r="BG189" s="108">
        <f>IF(U189="zákl. přenesená",N189,0)</f>
        <v>0</v>
      </c>
      <c r="BH189" s="108">
        <f>IF(U189="sníž. přenesená",N189,0)</f>
        <v>0</v>
      </c>
      <c r="BI189" s="108">
        <f>IF(U189="nulová",N189,0)</f>
        <v>0</v>
      </c>
      <c r="BJ189" s="16" t="s">
        <v>23</v>
      </c>
      <c r="BK189" s="108">
        <f>ROUND(L189*K189,2)</f>
        <v>0</v>
      </c>
      <c r="BL189" s="16" t="s">
        <v>197</v>
      </c>
      <c r="BM189" s="16" t="s">
        <v>2327</v>
      </c>
    </row>
    <row r="190" spans="2:65" s="1" customFormat="1" ht="22.5" customHeight="1" x14ac:dyDescent="0.3">
      <c r="B190" s="33"/>
      <c r="C190" s="195" t="s">
        <v>335</v>
      </c>
      <c r="D190" s="195" t="s">
        <v>356</v>
      </c>
      <c r="E190" s="196" t="s">
        <v>2328</v>
      </c>
      <c r="F190" s="288" t="s">
        <v>2329</v>
      </c>
      <c r="G190" s="289"/>
      <c r="H190" s="289"/>
      <c r="I190" s="289"/>
      <c r="J190" s="197" t="s">
        <v>306</v>
      </c>
      <c r="K190" s="198">
        <v>1</v>
      </c>
      <c r="L190" s="290">
        <v>0</v>
      </c>
      <c r="M190" s="289"/>
      <c r="N190" s="291">
        <f>ROUND(L190*K190,2)</f>
        <v>0</v>
      </c>
      <c r="O190" s="254"/>
      <c r="P190" s="254"/>
      <c r="Q190" s="254"/>
      <c r="R190" s="35"/>
      <c r="T190" s="168" t="s">
        <v>21</v>
      </c>
      <c r="U190" s="42" t="s">
        <v>50</v>
      </c>
      <c r="V190" s="34"/>
      <c r="W190" s="169">
        <f>V190*K190</f>
        <v>0</v>
      </c>
      <c r="X190" s="169">
        <v>6.4999999999999997E-3</v>
      </c>
      <c r="Y190" s="169">
        <f>X190*K190</f>
        <v>6.4999999999999997E-3</v>
      </c>
      <c r="Z190" s="169">
        <v>0</v>
      </c>
      <c r="AA190" s="170">
        <f>Z190*K190</f>
        <v>0</v>
      </c>
      <c r="AR190" s="16" t="s">
        <v>233</v>
      </c>
      <c r="AT190" s="16" t="s">
        <v>356</v>
      </c>
      <c r="AU190" s="16" t="s">
        <v>112</v>
      </c>
      <c r="AY190" s="16" t="s">
        <v>149</v>
      </c>
      <c r="BE190" s="108">
        <f>IF(U190="základní",N190,0)</f>
        <v>0</v>
      </c>
      <c r="BF190" s="108">
        <f>IF(U190="snížená",N190,0)</f>
        <v>0</v>
      </c>
      <c r="BG190" s="108">
        <f>IF(U190="zákl. přenesená",N190,0)</f>
        <v>0</v>
      </c>
      <c r="BH190" s="108">
        <f>IF(U190="sníž. přenesená",N190,0)</f>
        <v>0</v>
      </c>
      <c r="BI190" s="108">
        <f>IF(U190="nulová",N190,0)</f>
        <v>0</v>
      </c>
      <c r="BJ190" s="16" t="s">
        <v>23</v>
      </c>
      <c r="BK190" s="108">
        <f>ROUND(L190*K190,2)</f>
        <v>0</v>
      </c>
      <c r="BL190" s="16" t="s">
        <v>197</v>
      </c>
      <c r="BM190" s="16" t="s">
        <v>2330</v>
      </c>
    </row>
    <row r="191" spans="2:65" s="1" customFormat="1" ht="22.5" customHeight="1" x14ac:dyDescent="0.3">
      <c r="B191" s="33"/>
      <c r="C191" s="195" t="s">
        <v>342</v>
      </c>
      <c r="D191" s="195" t="s">
        <v>356</v>
      </c>
      <c r="E191" s="196" t="s">
        <v>2331</v>
      </c>
      <c r="F191" s="288" t="s">
        <v>2332</v>
      </c>
      <c r="G191" s="289"/>
      <c r="H191" s="289"/>
      <c r="I191" s="289"/>
      <c r="J191" s="197" t="s">
        <v>306</v>
      </c>
      <c r="K191" s="198">
        <v>2</v>
      </c>
      <c r="L191" s="290">
        <v>0</v>
      </c>
      <c r="M191" s="289"/>
      <c r="N191" s="291">
        <f>ROUND(L191*K191,2)</f>
        <v>0</v>
      </c>
      <c r="O191" s="254"/>
      <c r="P191" s="254"/>
      <c r="Q191" s="254"/>
      <c r="R191" s="35"/>
      <c r="T191" s="168" t="s">
        <v>21</v>
      </c>
      <c r="U191" s="42" t="s">
        <v>50</v>
      </c>
      <c r="V191" s="34"/>
      <c r="W191" s="169">
        <f>V191*K191</f>
        <v>0</v>
      </c>
      <c r="X191" s="169">
        <v>4.0000000000000002E-4</v>
      </c>
      <c r="Y191" s="169">
        <f>X191*K191</f>
        <v>8.0000000000000004E-4</v>
      </c>
      <c r="Z191" s="169">
        <v>0</v>
      </c>
      <c r="AA191" s="170">
        <f>Z191*K191</f>
        <v>0</v>
      </c>
      <c r="AR191" s="16" t="s">
        <v>233</v>
      </c>
      <c r="AT191" s="16" t="s">
        <v>356</v>
      </c>
      <c r="AU191" s="16" t="s">
        <v>112</v>
      </c>
      <c r="AY191" s="16" t="s">
        <v>149</v>
      </c>
      <c r="BE191" s="108">
        <f>IF(U191="základní",N191,0)</f>
        <v>0</v>
      </c>
      <c r="BF191" s="108">
        <f>IF(U191="snížená",N191,0)</f>
        <v>0</v>
      </c>
      <c r="BG191" s="108">
        <f>IF(U191="zákl. přenesená",N191,0)</f>
        <v>0</v>
      </c>
      <c r="BH191" s="108">
        <f>IF(U191="sníž. přenesená",N191,0)</f>
        <v>0</v>
      </c>
      <c r="BI191" s="108">
        <f>IF(U191="nulová",N191,0)</f>
        <v>0</v>
      </c>
      <c r="BJ191" s="16" t="s">
        <v>23</v>
      </c>
      <c r="BK191" s="108">
        <f>ROUND(L191*K191,2)</f>
        <v>0</v>
      </c>
      <c r="BL191" s="16" t="s">
        <v>197</v>
      </c>
      <c r="BM191" s="16" t="s">
        <v>2333</v>
      </c>
    </row>
    <row r="192" spans="2:65" s="1" customFormat="1" ht="31.5" customHeight="1" x14ac:dyDescent="0.3">
      <c r="B192" s="33"/>
      <c r="C192" s="164" t="s">
        <v>346</v>
      </c>
      <c r="D192" s="164" t="s">
        <v>150</v>
      </c>
      <c r="E192" s="165" t="s">
        <v>2334</v>
      </c>
      <c r="F192" s="253" t="s">
        <v>2335</v>
      </c>
      <c r="G192" s="254"/>
      <c r="H192" s="254"/>
      <c r="I192" s="254"/>
      <c r="J192" s="166" t="s">
        <v>306</v>
      </c>
      <c r="K192" s="167">
        <v>1</v>
      </c>
      <c r="L192" s="255">
        <v>0</v>
      </c>
      <c r="M192" s="254"/>
      <c r="N192" s="256">
        <f>ROUND(L192*K192,2)</f>
        <v>0</v>
      </c>
      <c r="O192" s="254"/>
      <c r="P192" s="254"/>
      <c r="Q192" s="254"/>
      <c r="R192" s="35"/>
      <c r="T192" s="168" t="s">
        <v>21</v>
      </c>
      <c r="U192" s="42" t="s">
        <v>50</v>
      </c>
      <c r="V192" s="34"/>
      <c r="W192" s="169">
        <f>V192*K192</f>
        <v>0</v>
      </c>
      <c r="X192" s="169">
        <v>1.58E-3</v>
      </c>
      <c r="Y192" s="169">
        <f>X192*K192</f>
        <v>1.58E-3</v>
      </c>
      <c r="Z192" s="169">
        <v>0</v>
      </c>
      <c r="AA192" s="170">
        <f>Z192*K192</f>
        <v>0</v>
      </c>
      <c r="AR192" s="16" t="s">
        <v>197</v>
      </c>
      <c r="AT192" s="16" t="s">
        <v>150</v>
      </c>
      <c r="AU192" s="16" t="s">
        <v>112</v>
      </c>
      <c r="AY192" s="16" t="s">
        <v>149</v>
      </c>
      <c r="BE192" s="108">
        <f>IF(U192="základní",N192,0)</f>
        <v>0</v>
      </c>
      <c r="BF192" s="108">
        <f>IF(U192="snížená",N192,0)</f>
        <v>0</v>
      </c>
      <c r="BG192" s="108">
        <f>IF(U192="zákl. přenesená",N192,0)</f>
        <v>0</v>
      </c>
      <c r="BH192" s="108">
        <f>IF(U192="sníž. přenesená",N192,0)</f>
        <v>0</v>
      </c>
      <c r="BI192" s="108">
        <f>IF(U192="nulová",N192,0)</f>
        <v>0</v>
      </c>
      <c r="BJ192" s="16" t="s">
        <v>23</v>
      </c>
      <c r="BK192" s="108">
        <f>ROUND(L192*K192,2)</f>
        <v>0</v>
      </c>
      <c r="BL192" s="16" t="s">
        <v>197</v>
      </c>
      <c r="BM192" s="16" t="s">
        <v>2336</v>
      </c>
    </row>
    <row r="193" spans="2:65" s="10" customFormat="1" ht="22.5" customHeight="1" x14ac:dyDescent="0.3">
      <c r="B193" s="171"/>
      <c r="C193" s="172"/>
      <c r="D193" s="172"/>
      <c r="E193" s="173" t="s">
        <v>21</v>
      </c>
      <c r="F193" s="287" t="s">
        <v>2337</v>
      </c>
      <c r="G193" s="284"/>
      <c r="H193" s="284"/>
      <c r="I193" s="284"/>
      <c r="J193" s="172"/>
      <c r="K193" s="174" t="s">
        <v>21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204</v>
      </c>
      <c r="AU193" s="178" t="s">
        <v>112</v>
      </c>
      <c r="AV193" s="10" t="s">
        <v>23</v>
      </c>
      <c r="AW193" s="10" t="s">
        <v>42</v>
      </c>
      <c r="AX193" s="10" t="s">
        <v>85</v>
      </c>
      <c r="AY193" s="178" t="s">
        <v>149</v>
      </c>
    </row>
    <row r="194" spans="2:65" s="11" customFormat="1" ht="22.5" customHeight="1" x14ac:dyDescent="0.3">
      <c r="B194" s="179"/>
      <c r="C194" s="180"/>
      <c r="D194" s="180"/>
      <c r="E194" s="181" t="s">
        <v>21</v>
      </c>
      <c r="F194" s="281" t="s">
        <v>23</v>
      </c>
      <c r="G194" s="282"/>
      <c r="H194" s="282"/>
      <c r="I194" s="282"/>
      <c r="J194" s="180"/>
      <c r="K194" s="182">
        <v>1</v>
      </c>
      <c r="L194" s="180"/>
      <c r="M194" s="180"/>
      <c r="N194" s="180"/>
      <c r="O194" s="180"/>
      <c r="P194" s="180"/>
      <c r="Q194" s="180"/>
      <c r="R194" s="183"/>
      <c r="T194" s="184"/>
      <c r="U194" s="180"/>
      <c r="V194" s="180"/>
      <c r="W194" s="180"/>
      <c r="X194" s="180"/>
      <c r="Y194" s="180"/>
      <c r="Z194" s="180"/>
      <c r="AA194" s="185"/>
      <c r="AT194" s="186" t="s">
        <v>204</v>
      </c>
      <c r="AU194" s="186" t="s">
        <v>112</v>
      </c>
      <c r="AV194" s="11" t="s">
        <v>112</v>
      </c>
      <c r="AW194" s="11" t="s">
        <v>42</v>
      </c>
      <c r="AX194" s="11" t="s">
        <v>23</v>
      </c>
      <c r="AY194" s="186" t="s">
        <v>149</v>
      </c>
    </row>
    <row r="195" spans="2:65" s="1" customFormat="1" ht="44.25" customHeight="1" x14ac:dyDescent="0.3">
      <c r="B195" s="33"/>
      <c r="C195" s="164" t="s">
        <v>355</v>
      </c>
      <c r="D195" s="164" t="s">
        <v>150</v>
      </c>
      <c r="E195" s="165" t="s">
        <v>2338</v>
      </c>
      <c r="F195" s="253" t="s">
        <v>2339</v>
      </c>
      <c r="G195" s="254"/>
      <c r="H195" s="254"/>
      <c r="I195" s="254"/>
      <c r="J195" s="166" t="s">
        <v>254</v>
      </c>
      <c r="K195" s="167">
        <v>112</v>
      </c>
      <c r="L195" s="255">
        <v>0</v>
      </c>
      <c r="M195" s="254"/>
      <c r="N195" s="256">
        <f>ROUND(L195*K195,2)</f>
        <v>0</v>
      </c>
      <c r="O195" s="254"/>
      <c r="P195" s="254"/>
      <c r="Q195" s="254"/>
      <c r="R195" s="35"/>
      <c r="T195" s="168" t="s">
        <v>21</v>
      </c>
      <c r="U195" s="42" t="s">
        <v>50</v>
      </c>
      <c r="V195" s="34"/>
      <c r="W195" s="169">
        <f>V195*K195</f>
        <v>0</v>
      </c>
      <c r="X195" s="169">
        <v>0.15540000000000001</v>
      </c>
      <c r="Y195" s="169">
        <f>X195*K195</f>
        <v>17.404800000000002</v>
      </c>
      <c r="Z195" s="169">
        <v>0</v>
      </c>
      <c r="AA195" s="170">
        <f>Z195*K195</f>
        <v>0</v>
      </c>
      <c r="AR195" s="16" t="s">
        <v>197</v>
      </c>
      <c r="AT195" s="16" t="s">
        <v>150</v>
      </c>
      <c r="AU195" s="16" t="s">
        <v>112</v>
      </c>
      <c r="AY195" s="16" t="s">
        <v>149</v>
      </c>
      <c r="BE195" s="108">
        <f>IF(U195="základní",N195,0)</f>
        <v>0</v>
      </c>
      <c r="BF195" s="108">
        <f>IF(U195="snížená",N195,0)</f>
        <v>0</v>
      </c>
      <c r="BG195" s="108">
        <f>IF(U195="zákl. přenesená",N195,0)</f>
        <v>0</v>
      </c>
      <c r="BH195" s="108">
        <f>IF(U195="sníž. přenesená",N195,0)</f>
        <v>0</v>
      </c>
      <c r="BI195" s="108">
        <f>IF(U195="nulová",N195,0)</f>
        <v>0</v>
      </c>
      <c r="BJ195" s="16" t="s">
        <v>23</v>
      </c>
      <c r="BK195" s="108">
        <f>ROUND(L195*K195,2)</f>
        <v>0</v>
      </c>
      <c r="BL195" s="16" t="s">
        <v>197</v>
      </c>
      <c r="BM195" s="16" t="s">
        <v>2340</v>
      </c>
    </row>
    <row r="196" spans="2:65" s="10" customFormat="1" ht="22.5" customHeight="1" x14ac:dyDescent="0.3">
      <c r="B196" s="171"/>
      <c r="C196" s="172"/>
      <c r="D196" s="172"/>
      <c r="E196" s="173" t="s">
        <v>21</v>
      </c>
      <c r="F196" s="287" t="s">
        <v>2269</v>
      </c>
      <c r="G196" s="284"/>
      <c r="H196" s="284"/>
      <c r="I196" s="284"/>
      <c r="J196" s="172"/>
      <c r="K196" s="174" t="s">
        <v>21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204</v>
      </c>
      <c r="AU196" s="178" t="s">
        <v>112</v>
      </c>
      <c r="AV196" s="10" t="s">
        <v>23</v>
      </c>
      <c r="AW196" s="10" t="s">
        <v>42</v>
      </c>
      <c r="AX196" s="10" t="s">
        <v>85</v>
      </c>
      <c r="AY196" s="178" t="s">
        <v>149</v>
      </c>
    </row>
    <row r="197" spans="2:65" s="11" customFormat="1" ht="22.5" customHeight="1" x14ac:dyDescent="0.3">
      <c r="B197" s="179"/>
      <c r="C197" s="180"/>
      <c r="D197" s="180"/>
      <c r="E197" s="181" t="s">
        <v>21</v>
      </c>
      <c r="F197" s="281" t="s">
        <v>973</v>
      </c>
      <c r="G197" s="282"/>
      <c r="H197" s="282"/>
      <c r="I197" s="282"/>
      <c r="J197" s="180"/>
      <c r="K197" s="182">
        <v>112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204</v>
      </c>
      <c r="AU197" s="186" t="s">
        <v>112</v>
      </c>
      <c r="AV197" s="11" t="s">
        <v>112</v>
      </c>
      <c r="AW197" s="11" t="s">
        <v>42</v>
      </c>
      <c r="AX197" s="11" t="s">
        <v>85</v>
      </c>
      <c r="AY197" s="186" t="s">
        <v>149</v>
      </c>
    </row>
    <row r="198" spans="2:65" s="12" customFormat="1" ht="22.5" customHeight="1" x14ac:dyDescent="0.3">
      <c r="B198" s="187"/>
      <c r="C198" s="188"/>
      <c r="D198" s="188"/>
      <c r="E198" s="189" t="s">
        <v>21</v>
      </c>
      <c r="F198" s="285" t="s">
        <v>211</v>
      </c>
      <c r="G198" s="286"/>
      <c r="H198" s="286"/>
      <c r="I198" s="286"/>
      <c r="J198" s="188"/>
      <c r="K198" s="190">
        <v>112</v>
      </c>
      <c r="L198" s="188"/>
      <c r="M198" s="188"/>
      <c r="N198" s="188"/>
      <c r="O198" s="188"/>
      <c r="P198" s="188"/>
      <c r="Q198" s="188"/>
      <c r="R198" s="191"/>
      <c r="T198" s="192"/>
      <c r="U198" s="188"/>
      <c r="V198" s="188"/>
      <c r="W198" s="188"/>
      <c r="X198" s="188"/>
      <c r="Y198" s="188"/>
      <c r="Z198" s="188"/>
      <c r="AA198" s="193"/>
      <c r="AT198" s="194" t="s">
        <v>204</v>
      </c>
      <c r="AU198" s="194" t="s">
        <v>112</v>
      </c>
      <c r="AV198" s="12" t="s">
        <v>197</v>
      </c>
      <c r="AW198" s="12" t="s">
        <v>42</v>
      </c>
      <c r="AX198" s="12" t="s">
        <v>23</v>
      </c>
      <c r="AY198" s="194" t="s">
        <v>149</v>
      </c>
    </row>
    <row r="199" spans="2:65" s="1" customFormat="1" ht="22.5" customHeight="1" x14ac:dyDescent="0.3">
      <c r="B199" s="33"/>
      <c r="C199" s="195" t="s">
        <v>362</v>
      </c>
      <c r="D199" s="195" t="s">
        <v>356</v>
      </c>
      <c r="E199" s="196" t="s">
        <v>2341</v>
      </c>
      <c r="F199" s="288" t="s">
        <v>2342</v>
      </c>
      <c r="G199" s="289"/>
      <c r="H199" s="289"/>
      <c r="I199" s="289"/>
      <c r="J199" s="197" t="s">
        <v>306</v>
      </c>
      <c r="K199" s="198">
        <v>116</v>
      </c>
      <c r="L199" s="290">
        <v>0</v>
      </c>
      <c r="M199" s="289"/>
      <c r="N199" s="291">
        <f>ROUND(L199*K199,2)</f>
        <v>0</v>
      </c>
      <c r="O199" s="254"/>
      <c r="P199" s="254"/>
      <c r="Q199" s="254"/>
      <c r="R199" s="35"/>
      <c r="T199" s="168" t="s">
        <v>21</v>
      </c>
      <c r="U199" s="42" t="s">
        <v>50</v>
      </c>
      <c r="V199" s="34"/>
      <c r="W199" s="169">
        <f>V199*K199</f>
        <v>0</v>
      </c>
      <c r="X199" s="169">
        <v>8.2100000000000006E-2</v>
      </c>
      <c r="Y199" s="169">
        <f>X199*K199</f>
        <v>9.5236000000000001</v>
      </c>
      <c r="Z199" s="169">
        <v>0</v>
      </c>
      <c r="AA199" s="170">
        <f>Z199*K199</f>
        <v>0</v>
      </c>
      <c r="AR199" s="16" t="s">
        <v>233</v>
      </c>
      <c r="AT199" s="16" t="s">
        <v>356</v>
      </c>
      <c r="AU199" s="16" t="s">
        <v>112</v>
      </c>
      <c r="AY199" s="16" t="s">
        <v>149</v>
      </c>
      <c r="BE199" s="108">
        <f>IF(U199="základní",N199,0)</f>
        <v>0</v>
      </c>
      <c r="BF199" s="108">
        <f>IF(U199="snížená",N199,0)</f>
        <v>0</v>
      </c>
      <c r="BG199" s="108">
        <f>IF(U199="zákl. přenesená",N199,0)</f>
        <v>0</v>
      </c>
      <c r="BH199" s="108">
        <f>IF(U199="sníž. přenesená",N199,0)</f>
        <v>0</v>
      </c>
      <c r="BI199" s="108">
        <f>IF(U199="nulová",N199,0)</f>
        <v>0</v>
      </c>
      <c r="BJ199" s="16" t="s">
        <v>23</v>
      </c>
      <c r="BK199" s="108">
        <f>ROUND(L199*K199,2)</f>
        <v>0</v>
      </c>
      <c r="BL199" s="16" t="s">
        <v>197</v>
      </c>
      <c r="BM199" s="16" t="s">
        <v>2343</v>
      </c>
    </row>
    <row r="200" spans="2:65" s="11" customFormat="1" ht="22.5" customHeight="1" x14ac:dyDescent="0.3">
      <c r="B200" s="179"/>
      <c r="C200" s="180"/>
      <c r="D200" s="180"/>
      <c r="E200" s="181" t="s">
        <v>21</v>
      </c>
      <c r="F200" s="292" t="s">
        <v>998</v>
      </c>
      <c r="G200" s="282"/>
      <c r="H200" s="282"/>
      <c r="I200" s="282"/>
      <c r="J200" s="180"/>
      <c r="K200" s="182">
        <v>116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204</v>
      </c>
      <c r="AU200" s="186" t="s">
        <v>112</v>
      </c>
      <c r="AV200" s="11" t="s">
        <v>112</v>
      </c>
      <c r="AW200" s="11" t="s">
        <v>42</v>
      </c>
      <c r="AX200" s="11" t="s">
        <v>85</v>
      </c>
      <c r="AY200" s="186" t="s">
        <v>149</v>
      </c>
    </row>
    <row r="201" spans="2:65" s="12" customFormat="1" ht="22.5" customHeight="1" x14ac:dyDescent="0.3">
      <c r="B201" s="187"/>
      <c r="C201" s="188"/>
      <c r="D201" s="188"/>
      <c r="E201" s="189" t="s">
        <v>21</v>
      </c>
      <c r="F201" s="285" t="s">
        <v>211</v>
      </c>
      <c r="G201" s="286"/>
      <c r="H201" s="286"/>
      <c r="I201" s="286"/>
      <c r="J201" s="188"/>
      <c r="K201" s="190">
        <v>116</v>
      </c>
      <c r="L201" s="188"/>
      <c r="M201" s="188"/>
      <c r="N201" s="188"/>
      <c r="O201" s="188"/>
      <c r="P201" s="188"/>
      <c r="Q201" s="188"/>
      <c r="R201" s="191"/>
      <c r="T201" s="192"/>
      <c r="U201" s="188"/>
      <c r="V201" s="188"/>
      <c r="W201" s="188"/>
      <c r="X201" s="188"/>
      <c r="Y201" s="188"/>
      <c r="Z201" s="188"/>
      <c r="AA201" s="193"/>
      <c r="AT201" s="194" t="s">
        <v>204</v>
      </c>
      <c r="AU201" s="194" t="s">
        <v>112</v>
      </c>
      <c r="AV201" s="12" t="s">
        <v>197</v>
      </c>
      <c r="AW201" s="12" t="s">
        <v>42</v>
      </c>
      <c r="AX201" s="12" t="s">
        <v>23</v>
      </c>
      <c r="AY201" s="194" t="s">
        <v>149</v>
      </c>
    </row>
    <row r="202" spans="2:65" s="1" customFormat="1" ht="31.5" customHeight="1" x14ac:dyDescent="0.3">
      <c r="B202" s="33"/>
      <c r="C202" s="164" t="s">
        <v>369</v>
      </c>
      <c r="D202" s="164" t="s">
        <v>150</v>
      </c>
      <c r="E202" s="165" t="s">
        <v>2344</v>
      </c>
      <c r="F202" s="253" t="s">
        <v>2345</v>
      </c>
      <c r="G202" s="254"/>
      <c r="H202" s="254"/>
      <c r="I202" s="254"/>
      <c r="J202" s="166" t="s">
        <v>201</v>
      </c>
      <c r="K202" s="167">
        <v>4.4800000000000004</v>
      </c>
      <c r="L202" s="255">
        <v>0</v>
      </c>
      <c r="M202" s="254"/>
      <c r="N202" s="256">
        <f>ROUND(L202*K202,2)</f>
        <v>0</v>
      </c>
      <c r="O202" s="254"/>
      <c r="P202" s="254"/>
      <c r="Q202" s="254"/>
      <c r="R202" s="35"/>
      <c r="T202" s="168" t="s">
        <v>21</v>
      </c>
      <c r="U202" s="42" t="s">
        <v>50</v>
      </c>
      <c r="V202" s="34"/>
      <c r="W202" s="169">
        <f>V202*K202</f>
        <v>0</v>
      </c>
      <c r="X202" s="169">
        <v>2.2563399999999998</v>
      </c>
      <c r="Y202" s="169">
        <f>X202*K202</f>
        <v>10.1084032</v>
      </c>
      <c r="Z202" s="169">
        <v>0</v>
      </c>
      <c r="AA202" s="170">
        <f>Z202*K202</f>
        <v>0</v>
      </c>
      <c r="AR202" s="16" t="s">
        <v>197</v>
      </c>
      <c r="AT202" s="16" t="s">
        <v>150</v>
      </c>
      <c r="AU202" s="16" t="s">
        <v>112</v>
      </c>
      <c r="AY202" s="16" t="s">
        <v>149</v>
      </c>
      <c r="BE202" s="108">
        <f>IF(U202="základní",N202,0)</f>
        <v>0</v>
      </c>
      <c r="BF202" s="108">
        <f>IF(U202="snížená",N202,0)</f>
        <v>0</v>
      </c>
      <c r="BG202" s="108">
        <f>IF(U202="zákl. přenesená",N202,0)</f>
        <v>0</v>
      </c>
      <c r="BH202" s="108">
        <f>IF(U202="sníž. přenesená",N202,0)</f>
        <v>0</v>
      </c>
      <c r="BI202" s="108">
        <f>IF(U202="nulová",N202,0)</f>
        <v>0</v>
      </c>
      <c r="BJ202" s="16" t="s">
        <v>23</v>
      </c>
      <c r="BK202" s="108">
        <f>ROUND(L202*K202,2)</f>
        <v>0</v>
      </c>
      <c r="BL202" s="16" t="s">
        <v>197</v>
      </c>
      <c r="BM202" s="16" t="s">
        <v>2346</v>
      </c>
    </row>
    <row r="203" spans="2:65" s="11" customFormat="1" ht="22.5" customHeight="1" x14ac:dyDescent="0.3">
      <c r="B203" s="179"/>
      <c r="C203" s="180"/>
      <c r="D203" s="180"/>
      <c r="E203" s="181" t="s">
        <v>21</v>
      </c>
      <c r="F203" s="292" t="s">
        <v>2347</v>
      </c>
      <c r="G203" s="282"/>
      <c r="H203" s="282"/>
      <c r="I203" s="282"/>
      <c r="J203" s="180"/>
      <c r="K203" s="182">
        <v>4.4800000000000004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204</v>
      </c>
      <c r="AU203" s="186" t="s">
        <v>112</v>
      </c>
      <c r="AV203" s="11" t="s">
        <v>112</v>
      </c>
      <c r="AW203" s="11" t="s">
        <v>42</v>
      </c>
      <c r="AX203" s="11" t="s">
        <v>85</v>
      </c>
      <c r="AY203" s="186" t="s">
        <v>149</v>
      </c>
    </row>
    <row r="204" spans="2:65" s="12" customFormat="1" ht="22.5" customHeight="1" x14ac:dyDescent="0.3">
      <c r="B204" s="187"/>
      <c r="C204" s="188"/>
      <c r="D204" s="188"/>
      <c r="E204" s="189" t="s">
        <v>21</v>
      </c>
      <c r="F204" s="285" t="s">
        <v>211</v>
      </c>
      <c r="G204" s="286"/>
      <c r="H204" s="286"/>
      <c r="I204" s="286"/>
      <c r="J204" s="188"/>
      <c r="K204" s="190">
        <v>4.4800000000000004</v>
      </c>
      <c r="L204" s="188"/>
      <c r="M204" s="188"/>
      <c r="N204" s="188"/>
      <c r="O204" s="188"/>
      <c r="P204" s="188"/>
      <c r="Q204" s="188"/>
      <c r="R204" s="191"/>
      <c r="T204" s="192"/>
      <c r="U204" s="188"/>
      <c r="V204" s="188"/>
      <c r="W204" s="188"/>
      <c r="X204" s="188"/>
      <c r="Y204" s="188"/>
      <c r="Z204" s="188"/>
      <c r="AA204" s="193"/>
      <c r="AT204" s="194" t="s">
        <v>204</v>
      </c>
      <c r="AU204" s="194" t="s">
        <v>112</v>
      </c>
      <c r="AV204" s="12" t="s">
        <v>197</v>
      </c>
      <c r="AW204" s="12" t="s">
        <v>42</v>
      </c>
      <c r="AX204" s="12" t="s">
        <v>23</v>
      </c>
      <c r="AY204" s="194" t="s">
        <v>149</v>
      </c>
    </row>
    <row r="205" spans="2:65" s="9" customFormat="1" ht="29.85" customHeight="1" x14ac:dyDescent="0.35">
      <c r="B205" s="153"/>
      <c r="C205" s="154"/>
      <c r="D205" s="163" t="s">
        <v>174</v>
      </c>
      <c r="E205" s="163"/>
      <c r="F205" s="163"/>
      <c r="G205" s="163"/>
      <c r="H205" s="163"/>
      <c r="I205" s="163"/>
      <c r="J205" s="163"/>
      <c r="K205" s="163"/>
      <c r="L205" s="163"/>
      <c r="M205" s="163"/>
      <c r="N205" s="261">
        <f>BK205</f>
        <v>0</v>
      </c>
      <c r="O205" s="262"/>
      <c r="P205" s="262"/>
      <c r="Q205" s="262"/>
      <c r="R205" s="156"/>
      <c r="T205" s="157"/>
      <c r="U205" s="154"/>
      <c r="V205" s="154"/>
      <c r="W205" s="158">
        <f>W206</f>
        <v>0</v>
      </c>
      <c r="X205" s="154"/>
      <c r="Y205" s="158">
        <f>Y206</f>
        <v>0</v>
      </c>
      <c r="Z205" s="154"/>
      <c r="AA205" s="159">
        <f>AA206</f>
        <v>0</v>
      </c>
      <c r="AR205" s="160" t="s">
        <v>23</v>
      </c>
      <c r="AT205" s="161" t="s">
        <v>84</v>
      </c>
      <c r="AU205" s="161" t="s">
        <v>23</v>
      </c>
      <c r="AY205" s="160" t="s">
        <v>149</v>
      </c>
      <c r="BK205" s="162">
        <f>BK206</f>
        <v>0</v>
      </c>
    </row>
    <row r="206" spans="2:65" s="1" customFormat="1" ht="31.5" customHeight="1" x14ac:dyDescent="0.3">
      <c r="B206" s="33"/>
      <c r="C206" s="164" t="s">
        <v>374</v>
      </c>
      <c r="D206" s="164" t="s">
        <v>150</v>
      </c>
      <c r="E206" s="165" t="s">
        <v>2348</v>
      </c>
      <c r="F206" s="253" t="s">
        <v>2349</v>
      </c>
      <c r="G206" s="254"/>
      <c r="H206" s="254"/>
      <c r="I206" s="254"/>
      <c r="J206" s="166" t="s">
        <v>230</v>
      </c>
      <c r="K206" s="167">
        <v>166.71199999999999</v>
      </c>
      <c r="L206" s="255">
        <v>0</v>
      </c>
      <c r="M206" s="254"/>
      <c r="N206" s="256">
        <f>ROUND(L206*K206,2)</f>
        <v>0</v>
      </c>
      <c r="O206" s="254"/>
      <c r="P206" s="254"/>
      <c r="Q206" s="254"/>
      <c r="R206" s="35"/>
      <c r="T206" s="168" t="s">
        <v>21</v>
      </c>
      <c r="U206" s="42" t="s">
        <v>50</v>
      </c>
      <c r="V206" s="34"/>
      <c r="W206" s="169">
        <f>V206*K206</f>
        <v>0</v>
      </c>
      <c r="X206" s="169">
        <v>0</v>
      </c>
      <c r="Y206" s="169">
        <f>X206*K206</f>
        <v>0</v>
      </c>
      <c r="Z206" s="169">
        <v>0</v>
      </c>
      <c r="AA206" s="170">
        <f>Z206*K206</f>
        <v>0</v>
      </c>
      <c r="AR206" s="16" t="s">
        <v>197</v>
      </c>
      <c r="AT206" s="16" t="s">
        <v>150</v>
      </c>
      <c r="AU206" s="16" t="s">
        <v>112</v>
      </c>
      <c r="AY206" s="16" t="s">
        <v>149</v>
      </c>
      <c r="BE206" s="108">
        <f>IF(U206="základní",N206,0)</f>
        <v>0</v>
      </c>
      <c r="BF206" s="108">
        <f>IF(U206="snížená",N206,0)</f>
        <v>0</v>
      </c>
      <c r="BG206" s="108">
        <f>IF(U206="zákl. přenesená",N206,0)</f>
        <v>0</v>
      </c>
      <c r="BH206" s="108">
        <f>IF(U206="sníž. přenesená",N206,0)</f>
        <v>0</v>
      </c>
      <c r="BI206" s="108">
        <f>IF(U206="nulová",N206,0)</f>
        <v>0</v>
      </c>
      <c r="BJ206" s="16" t="s">
        <v>23</v>
      </c>
      <c r="BK206" s="108">
        <f>ROUND(L206*K206,2)</f>
        <v>0</v>
      </c>
      <c r="BL206" s="16" t="s">
        <v>197</v>
      </c>
      <c r="BM206" s="16" t="s">
        <v>2350</v>
      </c>
    </row>
    <row r="207" spans="2:65" s="9" customFormat="1" ht="37.35" customHeight="1" x14ac:dyDescent="0.35">
      <c r="B207" s="153"/>
      <c r="C207" s="154"/>
      <c r="D207" s="155" t="s">
        <v>175</v>
      </c>
      <c r="E207" s="155"/>
      <c r="F207" s="155"/>
      <c r="G207" s="155"/>
      <c r="H207" s="155"/>
      <c r="I207" s="155"/>
      <c r="J207" s="155"/>
      <c r="K207" s="155"/>
      <c r="L207" s="155"/>
      <c r="M207" s="155"/>
      <c r="N207" s="250">
        <f>BK207</f>
        <v>0</v>
      </c>
      <c r="O207" s="251"/>
      <c r="P207" s="251"/>
      <c r="Q207" s="251"/>
      <c r="R207" s="156"/>
      <c r="T207" s="157"/>
      <c r="U207" s="154"/>
      <c r="V207" s="154"/>
      <c r="W207" s="158">
        <f>W208</f>
        <v>0</v>
      </c>
      <c r="X207" s="154"/>
      <c r="Y207" s="158">
        <f>Y208</f>
        <v>0</v>
      </c>
      <c r="Z207" s="154"/>
      <c r="AA207" s="159">
        <f>AA208</f>
        <v>0</v>
      </c>
      <c r="AR207" s="160" t="s">
        <v>112</v>
      </c>
      <c r="AT207" s="161" t="s">
        <v>84</v>
      </c>
      <c r="AU207" s="161" t="s">
        <v>85</v>
      </c>
      <c r="AY207" s="160" t="s">
        <v>149</v>
      </c>
      <c r="BK207" s="162">
        <f>BK208</f>
        <v>0</v>
      </c>
    </row>
    <row r="208" spans="2:65" s="9" customFormat="1" ht="19.95" customHeight="1" x14ac:dyDescent="0.35">
      <c r="B208" s="153"/>
      <c r="C208" s="154"/>
      <c r="D208" s="163" t="s">
        <v>2249</v>
      </c>
      <c r="E208" s="163"/>
      <c r="F208" s="163"/>
      <c r="G208" s="163"/>
      <c r="H208" s="163"/>
      <c r="I208" s="163"/>
      <c r="J208" s="163"/>
      <c r="K208" s="163"/>
      <c r="L208" s="163"/>
      <c r="M208" s="163"/>
      <c r="N208" s="261">
        <f>BK208</f>
        <v>0</v>
      </c>
      <c r="O208" s="262"/>
      <c r="P208" s="262"/>
      <c r="Q208" s="262"/>
      <c r="R208" s="156"/>
      <c r="T208" s="157"/>
      <c r="U208" s="154"/>
      <c r="V208" s="154"/>
      <c r="W208" s="158">
        <f>SUM(W209:W214)</f>
        <v>0</v>
      </c>
      <c r="X208" s="154"/>
      <c r="Y208" s="158">
        <f>SUM(Y209:Y214)</f>
        <v>0</v>
      </c>
      <c r="Z208" s="154"/>
      <c r="AA208" s="159">
        <f>SUM(AA209:AA214)</f>
        <v>0</v>
      </c>
      <c r="AR208" s="160" t="s">
        <v>112</v>
      </c>
      <c r="AT208" s="161" t="s">
        <v>84</v>
      </c>
      <c r="AU208" s="161" t="s">
        <v>23</v>
      </c>
      <c r="AY208" s="160" t="s">
        <v>149</v>
      </c>
      <c r="BK208" s="162">
        <f>SUM(BK209:BK214)</f>
        <v>0</v>
      </c>
    </row>
    <row r="209" spans="2:65" s="1" customFormat="1" ht="31.5" customHeight="1" x14ac:dyDescent="0.3">
      <c r="B209" s="33"/>
      <c r="C209" s="164" t="s">
        <v>379</v>
      </c>
      <c r="D209" s="164" t="s">
        <v>150</v>
      </c>
      <c r="E209" s="165" t="s">
        <v>2351</v>
      </c>
      <c r="F209" s="253" t="s">
        <v>2352</v>
      </c>
      <c r="G209" s="254"/>
      <c r="H209" s="254"/>
      <c r="I209" s="254"/>
      <c r="J209" s="166" t="s">
        <v>2353</v>
      </c>
      <c r="K209" s="167">
        <v>58</v>
      </c>
      <c r="L209" s="255">
        <v>0</v>
      </c>
      <c r="M209" s="254"/>
      <c r="N209" s="256">
        <f t="shared" ref="N209:N214" si="5">ROUND(L209*K209,2)</f>
        <v>0</v>
      </c>
      <c r="O209" s="254"/>
      <c r="P209" s="254"/>
      <c r="Q209" s="254"/>
      <c r="R209" s="35"/>
      <c r="T209" s="168" t="s">
        <v>21</v>
      </c>
      <c r="U209" s="42" t="s">
        <v>50</v>
      </c>
      <c r="V209" s="34"/>
      <c r="W209" s="169">
        <f t="shared" ref="W209:W214" si="6">V209*K209</f>
        <v>0</v>
      </c>
      <c r="X209" s="169">
        <v>0</v>
      </c>
      <c r="Y209" s="169">
        <f t="shared" ref="Y209:Y214" si="7">X209*K209</f>
        <v>0</v>
      </c>
      <c r="Z209" s="169">
        <v>0</v>
      </c>
      <c r="AA209" s="170">
        <f t="shared" ref="AA209:AA214" si="8">Z209*K209</f>
        <v>0</v>
      </c>
      <c r="AR209" s="16" t="s">
        <v>294</v>
      </c>
      <c r="AT209" s="16" t="s">
        <v>150</v>
      </c>
      <c r="AU209" s="16" t="s">
        <v>112</v>
      </c>
      <c r="AY209" s="16" t="s">
        <v>149</v>
      </c>
      <c r="BE209" s="108">
        <f t="shared" ref="BE209:BE214" si="9">IF(U209="základní",N209,0)</f>
        <v>0</v>
      </c>
      <c r="BF209" s="108">
        <f t="shared" ref="BF209:BF214" si="10">IF(U209="snížená",N209,0)</f>
        <v>0</v>
      </c>
      <c r="BG209" s="108">
        <f t="shared" ref="BG209:BG214" si="11">IF(U209="zákl. přenesená",N209,0)</f>
        <v>0</v>
      </c>
      <c r="BH209" s="108">
        <f t="shared" ref="BH209:BH214" si="12">IF(U209="sníž. přenesená",N209,0)</f>
        <v>0</v>
      </c>
      <c r="BI209" s="108">
        <f t="shared" ref="BI209:BI214" si="13">IF(U209="nulová",N209,0)</f>
        <v>0</v>
      </c>
      <c r="BJ209" s="16" t="s">
        <v>23</v>
      </c>
      <c r="BK209" s="108">
        <f t="shared" ref="BK209:BK214" si="14">ROUND(L209*K209,2)</f>
        <v>0</v>
      </c>
      <c r="BL209" s="16" t="s">
        <v>294</v>
      </c>
      <c r="BM209" s="16" t="s">
        <v>2354</v>
      </c>
    </row>
    <row r="210" spans="2:65" s="1" customFormat="1" ht="22.5" customHeight="1" x14ac:dyDescent="0.3">
      <c r="B210" s="33"/>
      <c r="C210" s="164" t="s">
        <v>384</v>
      </c>
      <c r="D210" s="164" t="s">
        <v>150</v>
      </c>
      <c r="E210" s="165" t="s">
        <v>2355</v>
      </c>
      <c r="F210" s="253" t="s">
        <v>2356</v>
      </c>
      <c r="G210" s="254"/>
      <c r="H210" s="254"/>
      <c r="I210" s="254"/>
      <c r="J210" s="166" t="s">
        <v>2203</v>
      </c>
      <c r="K210" s="167">
        <v>3</v>
      </c>
      <c r="L210" s="255">
        <v>0</v>
      </c>
      <c r="M210" s="254"/>
      <c r="N210" s="256">
        <f t="shared" si="5"/>
        <v>0</v>
      </c>
      <c r="O210" s="254"/>
      <c r="P210" s="254"/>
      <c r="Q210" s="254"/>
      <c r="R210" s="35"/>
      <c r="T210" s="168" t="s">
        <v>21</v>
      </c>
      <c r="U210" s="42" t="s">
        <v>50</v>
      </c>
      <c r="V210" s="34"/>
      <c r="W210" s="169">
        <f t="shared" si="6"/>
        <v>0</v>
      </c>
      <c r="X210" s="169">
        <v>0</v>
      </c>
      <c r="Y210" s="169">
        <f t="shared" si="7"/>
        <v>0</v>
      </c>
      <c r="Z210" s="169">
        <v>0</v>
      </c>
      <c r="AA210" s="170">
        <f t="shared" si="8"/>
        <v>0</v>
      </c>
      <c r="AR210" s="16" t="s">
        <v>294</v>
      </c>
      <c r="AT210" s="16" t="s">
        <v>150</v>
      </c>
      <c r="AU210" s="16" t="s">
        <v>112</v>
      </c>
      <c r="AY210" s="16" t="s">
        <v>149</v>
      </c>
      <c r="BE210" s="108">
        <f t="shared" si="9"/>
        <v>0</v>
      </c>
      <c r="BF210" s="108">
        <f t="shared" si="10"/>
        <v>0</v>
      </c>
      <c r="BG210" s="108">
        <f t="shared" si="11"/>
        <v>0</v>
      </c>
      <c r="BH210" s="108">
        <f t="shared" si="12"/>
        <v>0</v>
      </c>
      <c r="BI210" s="108">
        <f t="shared" si="13"/>
        <v>0</v>
      </c>
      <c r="BJ210" s="16" t="s">
        <v>23</v>
      </c>
      <c r="BK210" s="108">
        <f t="shared" si="14"/>
        <v>0</v>
      </c>
      <c r="BL210" s="16" t="s">
        <v>294</v>
      </c>
      <c r="BM210" s="16" t="s">
        <v>2357</v>
      </c>
    </row>
    <row r="211" spans="2:65" s="1" customFormat="1" ht="22.5" customHeight="1" x14ac:dyDescent="0.3">
      <c r="B211" s="33"/>
      <c r="C211" s="164" t="s">
        <v>388</v>
      </c>
      <c r="D211" s="164" t="s">
        <v>150</v>
      </c>
      <c r="E211" s="165" t="s">
        <v>2358</v>
      </c>
      <c r="F211" s="253" t="s">
        <v>2359</v>
      </c>
      <c r="G211" s="254"/>
      <c r="H211" s="254"/>
      <c r="I211" s="254"/>
      <c r="J211" s="166" t="s">
        <v>2203</v>
      </c>
      <c r="K211" s="167">
        <v>1</v>
      </c>
      <c r="L211" s="255">
        <v>0</v>
      </c>
      <c r="M211" s="254"/>
      <c r="N211" s="256">
        <f t="shared" si="5"/>
        <v>0</v>
      </c>
      <c r="O211" s="254"/>
      <c r="P211" s="254"/>
      <c r="Q211" s="254"/>
      <c r="R211" s="35"/>
      <c r="T211" s="168" t="s">
        <v>21</v>
      </c>
      <c r="U211" s="42" t="s">
        <v>50</v>
      </c>
      <c r="V211" s="34"/>
      <c r="W211" s="169">
        <f t="shared" si="6"/>
        <v>0</v>
      </c>
      <c r="X211" s="169">
        <v>0</v>
      </c>
      <c r="Y211" s="169">
        <f t="shared" si="7"/>
        <v>0</v>
      </c>
      <c r="Z211" s="169">
        <v>0</v>
      </c>
      <c r="AA211" s="170">
        <f t="shared" si="8"/>
        <v>0</v>
      </c>
      <c r="AR211" s="16" t="s">
        <v>294</v>
      </c>
      <c r="AT211" s="16" t="s">
        <v>150</v>
      </c>
      <c r="AU211" s="16" t="s">
        <v>112</v>
      </c>
      <c r="AY211" s="16" t="s">
        <v>149</v>
      </c>
      <c r="BE211" s="108">
        <f t="shared" si="9"/>
        <v>0</v>
      </c>
      <c r="BF211" s="108">
        <f t="shared" si="10"/>
        <v>0</v>
      </c>
      <c r="BG211" s="108">
        <f t="shared" si="11"/>
        <v>0</v>
      </c>
      <c r="BH211" s="108">
        <f t="shared" si="12"/>
        <v>0</v>
      </c>
      <c r="BI211" s="108">
        <f t="shared" si="13"/>
        <v>0</v>
      </c>
      <c r="BJ211" s="16" t="s">
        <v>23</v>
      </c>
      <c r="BK211" s="108">
        <f t="shared" si="14"/>
        <v>0</v>
      </c>
      <c r="BL211" s="16" t="s">
        <v>294</v>
      </c>
      <c r="BM211" s="16" t="s">
        <v>2360</v>
      </c>
    </row>
    <row r="212" spans="2:65" s="1" customFormat="1" ht="22.5" customHeight="1" x14ac:dyDescent="0.3">
      <c r="B212" s="33"/>
      <c r="C212" s="164" t="s">
        <v>394</v>
      </c>
      <c r="D212" s="164" t="s">
        <v>150</v>
      </c>
      <c r="E212" s="165" t="s">
        <v>2361</v>
      </c>
      <c r="F212" s="253" t="s">
        <v>2362</v>
      </c>
      <c r="G212" s="254"/>
      <c r="H212" s="254"/>
      <c r="I212" s="254"/>
      <c r="J212" s="166" t="s">
        <v>2203</v>
      </c>
      <c r="K212" s="167">
        <v>1</v>
      </c>
      <c r="L212" s="255">
        <v>0</v>
      </c>
      <c r="M212" s="254"/>
      <c r="N212" s="256">
        <f t="shared" si="5"/>
        <v>0</v>
      </c>
      <c r="O212" s="254"/>
      <c r="P212" s="254"/>
      <c r="Q212" s="254"/>
      <c r="R212" s="35"/>
      <c r="T212" s="168" t="s">
        <v>21</v>
      </c>
      <c r="U212" s="42" t="s">
        <v>50</v>
      </c>
      <c r="V212" s="34"/>
      <c r="W212" s="169">
        <f t="shared" si="6"/>
        <v>0</v>
      </c>
      <c r="X212" s="169">
        <v>0</v>
      </c>
      <c r="Y212" s="169">
        <f t="shared" si="7"/>
        <v>0</v>
      </c>
      <c r="Z212" s="169">
        <v>0</v>
      </c>
      <c r="AA212" s="170">
        <f t="shared" si="8"/>
        <v>0</v>
      </c>
      <c r="AR212" s="16" t="s">
        <v>294</v>
      </c>
      <c r="AT212" s="16" t="s">
        <v>150</v>
      </c>
      <c r="AU212" s="16" t="s">
        <v>112</v>
      </c>
      <c r="AY212" s="16" t="s">
        <v>149</v>
      </c>
      <c r="BE212" s="108">
        <f t="shared" si="9"/>
        <v>0</v>
      </c>
      <c r="BF212" s="108">
        <f t="shared" si="10"/>
        <v>0</v>
      </c>
      <c r="BG212" s="108">
        <f t="shared" si="11"/>
        <v>0</v>
      </c>
      <c r="BH212" s="108">
        <f t="shared" si="12"/>
        <v>0</v>
      </c>
      <c r="BI212" s="108">
        <f t="shared" si="13"/>
        <v>0</v>
      </c>
      <c r="BJ212" s="16" t="s">
        <v>23</v>
      </c>
      <c r="BK212" s="108">
        <f t="shared" si="14"/>
        <v>0</v>
      </c>
      <c r="BL212" s="16" t="s">
        <v>294</v>
      </c>
      <c r="BM212" s="16" t="s">
        <v>2363</v>
      </c>
    </row>
    <row r="213" spans="2:65" s="1" customFormat="1" ht="31.5" customHeight="1" x14ac:dyDescent="0.3">
      <c r="B213" s="33"/>
      <c r="C213" s="164" t="s">
        <v>400</v>
      </c>
      <c r="D213" s="164" t="s">
        <v>150</v>
      </c>
      <c r="E213" s="165" t="s">
        <v>2364</v>
      </c>
      <c r="F213" s="253" t="s">
        <v>2365</v>
      </c>
      <c r="G213" s="254"/>
      <c r="H213" s="254"/>
      <c r="I213" s="254"/>
      <c r="J213" s="166" t="s">
        <v>2203</v>
      </c>
      <c r="K213" s="167">
        <v>1</v>
      </c>
      <c r="L213" s="255">
        <v>0</v>
      </c>
      <c r="M213" s="254"/>
      <c r="N213" s="256">
        <f t="shared" si="5"/>
        <v>0</v>
      </c>
      <c r="O213" s="254"/>
      <c r="P213" s="254"/>
      <c r="Q213" s="254"/>
      <c r="R213" s="35"/>
      <c r="T213" s="168" t="s">
        <v>21</v>
      </c>
      <c r="U213" s="42" t="s">
        <v>50</v>
      </c>
      <c r="V213" s="34"/>
      <c r="W213" s="169">
        <f t="shared" si="6"/>
        <v>0</v>
      </c>
      <c r="X213" s="169">
        <v>0</v>
      </c>
      <c r="Y213" s="169">
        <f t="shared" si="7"/>
        <v>0</v>
      </c>
      <c r="Z213" s="169">
        <v>0</v>
      </c>
      <c r="AA213" s="170">
        <f t="shared" si="8"/>
        <v>0</v>
      </c>
      <c r="AR213" s="16" t="s">
        <v>294</v>
      </c>
      <c r="AT213" s="16" t="s">
        <v>150</v>
      </c>
      <c r="AU213" s="16" t="s">
        <v>112</v>
      </c>
      <c r="AY213" s="16" t="s">
        <v>149</v>
      </c>
      <c r="BE213" s="108">
        <f t="shared" si="9"/>
        <v>0</v>
      </c>
      <c r="BF213" s="108">
        <f t="shared" si="10"/>
        <v>0</v>
      </c>
      <c r="BG213" s="108">
        <f t="shared" si="11"/>
        <v>0</v>
      </c>
      <c r="BH213" s="108">
        <f t="shared" si="12"/>
        <v>0</v>
      </c>
      <c r="BI213" s="108">
        <f t="shared" si="13"/>
        <v>0</v>
      </c>
      <c r="BJ213" s="16" t="s">
        <v>23</v>
      </c>
      <c r="BK213" s="108">
        <f t="shared" si="14"/>
        <v>0</v>
      </c>
      <c r="BL213" s="16" t="s">
        <v>294</v>
      </c>
      <c r="BM213" s="16" t="s">
        <v>2366</v>
      </c>
    </row>
    <row r="214" spans="2:65" s="1" customFormat="1" ht="31.5" customHeight="1" x14ac:dyDescent="0.3">
      <c r="B214" s="33"/>
      <c r="C214" s="164" t="s">
        <v>406</v>
      </c>
      <c r="D214" s="164" t="s">
        <v>150</v>
      </c>
      <c r="E214" s="165" t="s">
        <v>2367</v>
      </c>
      <c r="F214" s="253" t="s">
        <v>2368</v>
      </c>
      <c r="G214" s="254"/>
      <c r="H214" s="254"/>
      <c r="I214" s="254"/>
      <c r="J214" s="166" t="s">
        <v>2203</v>
      </c>
      <c r="K214" s="167">
        <v>1</v>
      </c>
      <c r="L214" s="255">
        <v>0</v>
      </c>
      <c r="M214" s="254"/>
      <c r="N214" s="256">
        <f t="shared" si="5"/>
        <v>0</v>
      </c>
      <c r="O214" s="254"/>
      <c r="P214" s="254"/>
      <c r="Q214" s="254"/>
      <c r="R214" s="35"/>
      <c r="T214" s="168" t="s">
        <v>21</v>
      </c>
      <c r="U214" s="42" t="s">
        <v>50</v>
      </c>
      <c r="V214" s="34"/>
      <c r="W214" s="169">
        <f t="shared" si="6"/>
        <v>0</v>
      </c>
      <c r="X214" s="169">
        <v>0</v>
      </c>
      <c r="Y214" s="169">
        <f t="shared" si="7"/>
        <v>0</v>
      </c>
      <c r="Z214" s="169">
        <v>0</v>
      </c>
      <c r="AA214" s="170">
        <f t="shared" si="8"/>
        <v>0</v>
      </c>
      <c r="AR214" s="16" t="s">
        <v>294</v>
      </c>
      <c r="AT214" s="16" t="s">
        <v>150</v>
      </c>
      <c r="AU214" s="16" t="s">
        <v>112</v>
      </c>
      <c r="AY214" s="16" t="s">
        <v>149</v>
      </c>
      <c r="BE214" s="108">
        <f t="shared" si="9"/>
        <v>0</v>
      </c>
      <c r="BF214" s="108">
        <f t="shared" si="10"/>
        <v>0</v>
      </c>
      <c r="BG214" s="108">
        <f t="shared" si="11"/>
        <v>0</v>
      </c>
      <c r="BH214" s="108">
        <f t="shared" si="12"/>
        <v>0</v>
      </c>
      <c r="BI214" s="108">
        <f t="shared" si="13"/>
        <v>0</v>
      </c>
      <c r="BJ214" s="16" t="s">
        <v>23</v>
      </c>
      <c r="BK214" s="108">
        <f t="shared" si="14"/>
        <v>0</v>
      </c>
      <c r="BL214" s="16" t="s">
        <v>294</v>
      </c>
      <c r="BM214" s="16" t="s">
        <v>2369</v>
      </c>
    </row>
    <row r="215" spans="2:65" s="1" customFormat="1" ht="49.95" customHeight="1" x14ac:dyDescent="0.35">
      <c r="B215" s="33"/>
      <c r="C215" s="34"/>
      <c r="D215" s="155" t="s">
        <v>163</v>
      </c>
      <c r="E215" s="34"/>
      <c r="F215" s="34"/>
      <c r="G215" s="34"/>
      <c r="H215" s="34"/>
      <c r="I215" s="34"/>
      <c r="J215" s="34"/>
      <c r="K215" s="34"/>
      <c r="L215" s="34"/>
      <c r="M215" s="34"/>
      <c r="N215" s="250">
        <f>BK215</f>
        <v>0</v>
      </c>
      <c r="O215" s="251"/>
      <c r="P215" s="251"/>
      <c r="Q215" s="251"/>
      <c r="R215" s="35"/>
      <c r="T215" s="144"/>
      <c r="U215" s="54"/>
      <c r="V215" s="54"/>
      <c r="W215" s="54"/>
      <c r="X215" s="54"/>
      <c r="Y215" s="54"/>
      <c r="Z215" s="54"/>
      <c r="AA215" s="56"/>
      <c r="AT215" s="16" t="s">
        <v>84</v>
      </c>
      <c r="AU215" s="16" t="s">
        <v>85</v>
      </c>
      <c r="AY215" s="16" t="s">
        <v>164</v>
      </c>
      <c r="BK215" s="108">
        <v>0</v>
      </c>
    </row>
    <row r="216" spans="2:65" s="1" customFormat="1" ht="6.9" customHeight="1" x14ac:dyDescent="0.3">
      <c r="B216" s="57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9"/>
    </row>
  </sheetData>
  <sheetProtection password="CC35" sheet="1" objects="1" scenarios="1" formatColumns="0" formatRows="0" sort="0" autoFilter="0"/>
  <mergeCells count="23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F165:I165"/>
    <mergeCell ref="L165:M165"/>
    <mergeCell ref="N165:Q165"/>
    <mergeCell ref="F166:I166"/>
    <mergeCell ref="F167:I167"/>
    <mergeCell ref="F168:I16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L199:M199"/>
    <mergeCell ref="N199:Q199"/>
    <mergeCell ref="F210:I210"/>
    <mergeCell ref="L210:M210"/>
    <mergeCell ref="N210:Q210"/>
    <mergeCell ref="F211:I211"/>
    <mergeCell ref="L211:M211"/>
    <mergeCell ref="N211:Q211"/>
    <mergeCell ref="F200:I200"/>
    <mergeCell ref="F201:I201"/>
    <mergeCell ref="F202:I202"/>
    <mergeCell ref="L202:M202"/>
    <mergeCell ref="N202:Q202"/>
    <mergeCell ref="F203:I203"/>
    <mergeCell ref="F204:I204"/>
    <mergeCell ref="F206:I206"/>
    <mergeCell ref="L206:M206"/>
    <mergeCell ref="N206:Q206"/>
    <mergeCell ref="N215:Q215"/>
    <mergeCell ref="H1:K1"/>
    <mergeCell ref="S2:AC2"/>
    <mergeCell ref="N123:Q123"/>
    <mergeCell ref="N124:Q124"/>
    <mergeCell ref="N125:Q125"/>
    <mergeCell ref="N164:Q164"/>
    <mergeCell ref="N178:Q178"/>
    <mergeCell ref="N185:Q185"/>
    <mergeCell ref="N205:Q205"/>
    <mergeCell ref="N207:Q207"/>
    <mergeCell ref="N208:Q208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29" workbookViewId="0">
      <selection activeCell="D26" sqref="D26:J27"/>
    </sheetView>
  </sheetViews>
  <sheetFormatPr defaultRowHeight="14.4" x14ac:dyDescent="0.3"/>
  <cols>
    <col min="1" max="1" width="1.7109375" style="294" customWidth="1"/>
    <col min="2" max="3" width="4" style="294" customWidth="1"/>
    <col min="4" max="4" width="12.140625" style="294" customWidth="1"/>
    <col min="5" max="5" width="3.42578125" style="294" customWidth="1"/>
    <col min="6" max="6" width="7.28515625" style="294" customWidth="1"/>
    <col min="7" max="7" width="2.7109375" style="294" customWidth="1"/>
    <col min="8" max="8" width="3.7109375" style="294" customWidth="1"/>
    <col min="9" max="9" width="6.85546875" style="294" customWidth="1"/>
    <col min="10" max="10" width="2" style="294" customWidth="1"/>
    <col min="11" max="11" width="3.28515625" style="294" customWidth="1"/>
    <col min="12" max="12" width="10.85546875" style="294" customWidth="1"/>
    <col min="13" max="13" width="4.42578125" style="294" customWidth="1"/>
    <col min="14" max="14" width="7.7109375" style="294" customWidth="1"/>
    <col min="15" max="15" width="8.140625" style="294" customWidth="1"/>
    <col min="16" max="16" width="18.140625" style="294" customWidth="1"/>
    <col min="17" max="18" width="2" style="294" customWidth="1"/>
    <col min="19" max="16384" width="9.140625" style="294"/>
  </cols>
  <sheetData>
    <row r="1" spans="1:18" ht="15" customHeight="1" x14ac:dyDescent="0.3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ht="17.399999999999999" x14ac:dyDescent="0.3">
      <c r="A2" s="301"/>
      <c r="B2" s="301"/>
      <c r="C2" s="320"/>
      <c r="D2" s="325" t="s">
        <v>2408</v>
      </c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8"/>
    </row>
    <row r="3" spans="1:18" ht="13.5" customHeight="1" x14ac:dyDescent="0.3">
      <c r="A3" s="301"/>
      <c r="B3" s="301"/>
      <c r="C3" s="316"/>
      <c r="D3" s="324" t="s">
        <v>2407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01"/>
      <c r="R3" s="310"/>
    </row>
    <row r="4" spans="1:18" ht="12" customHeight="1" x14ac:dyDescent="0.3">
      <c r="A4" s="301"/>
      <c r="B4" s="301"/>
      <c r="C4" s="316"/>
      <c r="D4" s="294" t="s">
        <v>1227</v>
      </c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10"/>
    </row>
    <row r="5" spans="1:18" ht="12" customHeight="1" x14ac:dyDescent="0.3">
      <c r="A5" s="301"/>
      <c r="B5" s="301"/>
      <c r="C5" s="320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8"/>
    </row>
    <row r="6" spans="1:18" ht="12" customHeight="1" x14ac:dyDescent="0.3">
      <c r="A6" s="301"/>
      <c r="B6" s="301"/>
      <c r="C6" s="316"/>
      <c r="D6" s="323" t="s">
        <v>2406</v>
      </c>
      <c r="E6" s="301"/>
      <c r="F6" s="301"/>
      <c r="G6" s="301"/>
      <c r="H6" s="301"/>
      <c r="I6" s="301"/>
      <c r="J6" s="301"/>
      <c r="K6" s="301"/>
      <c r="L6" s="321" t="s">
        <v>139</v>
      </c>
      <c r="M6" s="301"/>
      <c r="N6" s="322" t="s">
        <v>2405</v>
      </c>
      <c r="O6" s="322"/>
      <c r="P6" s="321" t="s">
        <v>2404</v>
      </c>
      <c r="Q6" s="301"/>
      <c r="R6" s="310"/>
    </row>
    <row r="7" spans="1:18" ht="12.75" customHeight="1" x14ac:dyDescent="0.3">
      <c r="A7" s="301"/>
      <c r="B7" s="301"/>
      <c r="C7" s="320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8"/>
    </row>
    <row r="8" spans="1:18" ht="12" customHeight="1" x14ac:dyDescent="0.3">
      <c r="A8" s="301"/>
      <c r="B8" s="301"/>
      <c r="C8" s="316"/>
      <c r="D8" s="315" t="s">
        <v>2403</v>
      </c>
      <c r="E8" s="315"/>
      <c r="F8" s="315"/>
      <c r="G8" s="315"/>
      <c r="H8" s="315"/>
      <c r="I8" s="315"/>
      <c r="J8" s="315"/>
      <c r="K8" s="314">
        <v>9</v>
      </c>
      <c r="L8" s="314"/>
      <c r="M8" s="314" t="s">
        <v>2203</v>
      </c>
      <c r="N8" s="314"/>
      <c r="O8" s="314"/>
      <c r="P8" s="314">
        <f>+N8*K8</f>
        <v>0</v>
      </c>
      <c r="Q8" s="301"/>
      <c r="R8" s="310"/>
    </row>
    <row r="9" spans="1:18" ht="12.75" customHeight="1" x14ac:dyDescent="0.3">
      <c r="A9" s="301"/>
      <c r="B9" s="301"/>
      <c r="C9" s="316"/>
      <c r="D9" s="315"/>
      <c r="E9" s="315"/>
      <c r="F9" s="315"/>
      <c r="G9" s="315"/>
      <c r="H9" s="315"/>
      <c r="I9" s="315"/>
      <c r="J9" s="315"/>
      <c r="K9" s="301"/>
      <c r="L9" s="301"/>
      <c r="M9" s="301"/>
      <c r="N9" s="301"/>
      <c r="O9" s="301"/>
      <c r="P9" s="301"/>
      <c r="Q9" s="301"/>
      <c r="R9" s="310"/>
    </row>
    <row r="10" spans="1:18" ht="12" customHeight="1" x14ac:dyDescent="0.3">
      <c r="A10" s="301"/>
      <c r="B10" s="301"/>
      <c r="C10" s="316"/>
      <c r="D10" s="315" t="s">
        <v>2402</v>
      </c>
      <c r="E10" s="315"/>
      <c r="F10" s="315"/>
      <c r="G10" s="315"/>
      <c r="H10" s="315"/>
      <c r="I10" s="315"/>
      <c r="J10" s="315"/>
      <c r="K10" s="314">
        <v>9</v>
      </c>
      <c r="L10" s="314"/>
      <c r="M10" s="313" t="s">
        <v>2203</v>
      </c>
      <c r="N10" s="312"/>
      <c r="O10" s="312"/>
      <c r="P10" s="311">
        <f>+N10*K10</f>
        <v>0</v>
      </c>
      <c r="Q10" s="301"/>
      <c r="R10" s="310"/>
    </row>
    <row r="11" spans="1:18" ht="25.5" customHeight="1" x14ac:dyDescent="0.3">
      <c r="A11" s="301"/>
      <c r="B11" s="301"/>
      <c r="C11" s="316"/>
      <c r="D11" s="315"/>
      <c r="E11" s="315"/>
      <c r="F11" s="315"/>
      <c r="G11" s="315"/>
      <c r="H11" s="315"/>
      <c r="I11" s="315"/>
      <c r="J11" s="315"/>
      <c r="K11" s="301"/>
      <c r="L11" s="301"/>
      <c r="M11" s="301"/>
      <c r="N11" s="301"/>
      <c r="O11" s="301"/>
      <c r="P11" s="301"/>
      <c r="Q11" s="301"/>
      <c r="R11" s="310"/>
    </row>
    <row r="12" spans="1:18" ht="12" customHeight="1" x14ac:dyDescent="0.3">
      <c r="A12" s="301"/>
      <c r="B12" s="301"/>
      <c r="C12" s="316"/>
      <c r="D12" s="315" t="s">
        <v>2401</v>
      </c>
      <c r="E12" s="315"/>
      <c r="F12" s="315"/>
      <c r="G12" s="315"/>
      <c r="H12" s="315"/>
      <c r="I12" s="315"/>
      <c r="J12" s="315"/>
      <c r="K12" s="314">
        <v>9</v>
      </c>
      <c r="L12" s="314"/>
      <c r="M12" s="313" t="s">
        <v>2203</v>
      </c>
      <c r="N12" s="312"/>
      <c r="O12" s="312"/>
      <c r="P12" s="311">
        <f>+N12*K12</f>
        <v>0</v>
      </c>
      <c r="Q12" s="301"/>
      <c r="R12" s="310"/>
    </row>
    <row r="13" spans="1:18" ht="25.5" customHeight="1" x14ac:dyDescent="0.3">
      <c r="A13" s="301"/>
      <c r="B13" s="301"/>
      <c r="C13" s="316"/>
      <c r="D13" s="315"/>
      <c r="E13" s="315"/>
      <c r="F13" s="315"/>
      <c r="G13" s="315"/>
      <c r="H13" s="315"/>
      <c r="I13" s="315"/>
      <c r="J13" s="315"/>
      <c r="K13" s="301"/>
      <c r="L13" s="301"/>
      <c r="M13" s="301"/>
      <c r="N13" s="301"/>
      <c r="O13" s="301"/>
      <c r="P13" s="301"/>
      <c r="Q13" s="301"/>
      <c r="R13" s="310"/>
    </row>
    <row r="14" spans="1:18" ht="12" customHeight="1" x14ac:dyDescent="0.3">
      <c r="A14" s="301"/>
      <c r="B14" s="301"/>
      <c r="C14" s="316"/>
      <c r="D14" s="315" t="s">
        <v>2400</v>
      </c>
      <c r="E14" s="315"/>
      <c r="F14" s="315"/>
      <c r="G14" s="315"/>
      <c r="H14" s="315"/>
      <c r="I14" s="315"/>
      <c r="J14" s="315"/>
      <c r="K14" s="314">
        <v>9</v>
      </c>
      <c r="L14" s="314"/>
      <c r="M14" s="313" t="s">
        <v>2203</v>
      </c>
      <c r="N14" s="312"/>
      <c r="O14" s="312"/>
      <c r="P14" s="311">
        <f>+N14*K14</f>
        <v>0</v>
      </c>
      <c r="Q14" s="301"/>
      <c r="R14" s="310"/>
    </row>
    <row r="15" spans="1:18" ht="25.5" customHeight="1" x14ac:dyDescent="0.3">
      <c r="A15" s="301"/>
      <c r="B15" s="301"/>
      <c r="C15" s="316"/>
      <c r="D15" s="315"/>
      <c r="E15" s="315"/>
      <c r="F15" s="315"/>
      <c r="G15" s="315"/>
      <c r="H15" s="315"/>
      <c r="I15" s="315"/>
      <c r="J15" s="315"/>
      <c r="K15" s="301"/>
      <c r="L15" s="301"/>
      <c r="M15" s="301"/>
      <c r="N15" s="301"/>
      <c r="O15" s="301"/>
      <c r="P15" s="301"/>
      <c r="Q15" s="301"/>
      <c r="R15" s="310"/>
    </row>
    <row r="16" spans="1:18" ht="12" customHeight="1" x14ac:dyDescent="0.3">
      <c r="A16" s="301"/>
      <c r="B16" s="301"/>
      <c r="C16" s="316"/>
      <c r="D16" s="315" t="s">
        <v>2399</v>
      </c>
      <c r="E16" s="315"/>
      <c r="F16" s="315"/>
      <c r="G16" s="315"/>
      <c r="H16" s="315"/>
      <c r="I16" s="315"/>
      <c r="J16" s="315"/>
      <c r="K16" s="314">
        <v>2</v>
      </c>
      <c r="L16" s="314"/>
      <c r="M16" s="313" t="s">
        <v>2203</v>
      </c>
      <c r="N16" s="312"/>
      <c r="O16" s="312"/>
      <c r="P16" s="311">
        <f>+N16*K16</f>
        <v>0</v>
      </c>
      <c r="Q16" s="301"/>
      <c r="R16" s="310"/>
    </row>
    <row r="17" spans="1:18" ht="12.75" customHeight="1" x14ac:dyDescent="0.3">
      <c r="A17" s="301"/>
      <c r="B17" s="301"/>
      <c r="C17" s="316"/>
      <c r="D17" s="315"/>
      <c r="E17" s="315"/>
      <c r="F17" s="315"/>
      <c r="G17" s="315"/>
      <c r="H17" s="315"/>
      <c r="I17" s="315"/>
      <c r="J17" s="315"/>
      <c r="K17" s="301"/>
      <c r="L17" s="301"/>
      <c r="M17" s="301"/>
      <c r="N17" s="301"/>
      <c r="O17" s="301"/>
      <c r="P17" s="301"/>
      <c r="Q17" s="301"/>
      <c r="R17" s="310"/>
    </row>
    <row r="18" spans="1:18" ht="12" customHeight="1" x14ac:dyDescent="0.3">
      <c r="A18" s="301"/>
      <c r="B18" s="301"/>
      <c r="C18" s="316"/>
      <c r="D18" s="315" t="s">
        <v>2398</v>
      </c>
      <c r="E18" s="315"/>
      <c r="F18" s="315"/>
      <c r="G18" s="315"/>
      <c r="H18" s="315"/>
      <c r="I18" s="315"/>
      <c r="J18" s="315"/>
      <c r="K18" s="314">
        <v>8</v>
      </c>
      <c r="L18" s="314"/>
      <c r="M18" s="313" t="s">
        <v>2203</v>
      </c>
      <c r="N18" s="312"/>
      <c r="O18" s="312"/>
      <c r="P18" s="311">
        <f>+N18*K18</f>
        <v>0</v>
      </c>
      <c r="Q18" s="301"/>
      <c r="R18" s="310"/>
    </row>
    <row r="19" spans="1:18" ht="25.5" customHeight="1" x14ac:dyDescent="0.3">
      <c r="A19" s="301"/>
      <c r="B19" s="301"/>
      <c r="C19" s="316"/>
      <c r="D19" s="315"/>
      <c r="E19" s="315"/>
      <c r="F19" s="315"/>
      <c r="G19" s="315"/>
      <c r="H19" s="315"/>
      <c r="I19" s="315"/>
      <c r="J19" s="315"/>
      <c r="K19" s="301"/>
      <c r="L19" s="301"/>
      <c r="M19" s="301"/>
      <c r="N19" s="301"/>
      <c r="O19" s="301"/>
      <c r="P19" s="301"/>
      <c r="Q19" s="301"/>
      <c r="R19" s="310"/>
    </row>
    <row r="20" spans="1:18" ht="12" customHeight="1" x14ac:dyDescent="0.3">
      <c r="A20" s="301"/>
      <c r="B20" s="301"/>
      <c r="C20" s="316"/>
      <c r="D20" s="315" t="s">
        <v>2397</v>
      </c>
      <c r="E20" s="315"/>
      <c r="F20" s="315"/>
      <c r="G20" s="315"/>
      <c r="H20" s="315"/>
      <c r="I20" s="315"/>
      <c r="J20" s="315"/>
      <c r="K20" s="314">
        <v>6</v>
      </c>
      <c r="L20" s="314"/>
      <c r="M20" s="313" t="s">
        <v>2203</v>
      </c>
      <c r="N20" s="312"/>
      <c r="O20" s="312"/>
      <c r="P20" s="311">
        <f>+N20*K20</f>
        <v>0</v>
      </c>
      <c r="Q20" s="301"/>
      <c r="R20" s="310"/>
    </row>
    <row r="21" spans="1:18" ht="25.5" customHeight="1" x14ac:dyDescent="0.3">
      <c r="A21" s="301"/>
      <c r="B21" s="301"/>
      <c r="C21" s="316"/>
      <c r="D21" s="315"/>
      <c r="E21" s="315"/>
      <c r="F21" s="315"/>
      <c r="G21" s="315"/>
      <c r="H21" s="315"/>
      <c r="I21" s="315"/>
      <c r="J21" s="315"/>
      <c r="K21" s="301"/>
      <c r="L21" s="301"/>
      <c r="M21" s="301"/>
      <c r="N21" s="301"/>
      <c r="O21" s="301"/>
      <c r="P21" s="301"/>
      <c r="Q21" s="301"/>
      <c r="R21" s="310"/>
    </row>
    <row r="22" spans="1:18" ht="12" customHeight="1" x14ac:dyDescent="0.3">
      <c r="A22" s="301"/>
      <c r="B22" s="301"/>
      <c r="C22" s="316"/>
      <c r="D22" s="315" t="s">
        <v>2396</v>
      </c>
      <c r="E22" s="315"/>
      <c r="F22" s="315"/>
      <c r="G22" s="315"/>
      <c r="H22" s="315"/>
      <c r="I22" s="315"/>
      <c r="J22" s="315"/>
      <c r="K22" s="314">
        <v>6</v>
      </c>
      <c r="L22" s="314"/>
      <c r="M22" s="313" t="s">
        <v>2203</v>
      </c>
      <c r="N22" s="312"/>
      <c r="O22" s="312"/>
      <c r="P22" s="311">
        <f>+N22*K22</f>
        <v>0</v>
      </c>
      <c r="Q22" s="301"/>
      <c r="R22" s="310"/>
    </row>
    <row r="23" spans="1:18" ht="12.75" customHeight="1" x14ac:dyDescent="0.3">
      <c r="A23" s="301"/>
      <c r="B23" s="301"/>
      <c r="C23" s="316"/>
      <c r="D23" s="315"/>
      <c r="E23" s="315"/>
      <c r="F23" s="315"/>
      <c r="G23" s="315"/>
      <c r="H23" s="315"/>
      <c r="I23" s="315"/>
      <c r="J23" s="315"/>
      <c r="K23" s="301"/>
      <c r="L23" s="301"/>
      <c r="M23" s="301"/>
      <c r="N23" s="301"/>
      <c r="O23" s="301"/>
      <c r="P23" s="301"/>
      <c r="Q23" s="301"/>
      <c r="R23" s="310"/>
    </row>
    <row r="24" spans="1:18" ht="12" customHeight="1" x14ac:dyDescent="0.3">
      <c r="A24" s="301"/>
      <c r="B24" s="301"/>
      <c r="C24" s="316"/>
      <c r="D24" s="315" t="s">
        <v>2395</v>
      </c>
      <c r="E24" s="315"/>
      <c r="F24" s="315"/>
      <c r="G24" s="315"/>
      <c r="H24" s="315"/>
      <c r="I24" s="315"/>
      <c r="J24" s="315"/>
      <c r="K24" s="314">
        <v>6</v>
      </c>
      <c r="L24" s="314"/>
      <c r="M24" s="313" t="s">
        <v>2203</v>
      </c>
      <c r="N24" s="312"/>
      <c r="O24" s="312"/>
      <c r="P24" s="311">
        <f>+N24*K24</f>
        <v>0</v>
      </c>
      <c r="Q24" s="301"/>
      <c r="R24" s="310"/>
    </row>
    <row r="25" spans="1:18" ht="25.5" customHeight="1" x14ac:dyDescent="0.3">
      <c r="A25" s="301"/>
      <c r="B25" s="301"/>
      <c r="C25" s="316"/>
      <c r="D25" s="315"/>
      <c r="E25" s="315"/>
      <c r="F25" s="315"/>
      <c r="G25" s="315"/>
      <c r="H25" s="315"/>
      <c r="I25" s="315"/>
      <c r="J25" s="315"/>
      <c r="K25" s="301"/>
      <c r="L25" s="301"/>
      <c r="M25" s="301"/>
      <c r="N25" s="301"/>
      <c r="O25" s="301"/>
      <c r="P25" s="301"/>
      <c r="Q25" s="301"/>
      <c r="R25" s="310"/>
    </row>
    <row r="26" spans="1:18" ht="12" customHeight="1" x14ac:dyDescent="0.3">
      <c r="A26" s="301"/>
      <c r="B26" s="301"/>
      <c r="C26" s="316"/>
      <c r="D26" s="315" t="s">
        <v>2395</v>
      </c>
      <c r="E26" s="315"/>
      <c r="F26" s="315"/>
      <c r="G26" s="315"/>
      <c r="H26" s="315"/>
      <c r="I26" s="315"/>
      <c r="J26" s="315"/>
      <c r="K26" s="314">
        <v>6</v>
      </c>
      <c r="L26" s="314"/>
      <c r="M26" s="313" t="s">
        <v>2203</v>
      </c>
      <c r="N26" s="312"/>
      <c r="O26" s="312"/>
      <c r="P26" s="311">
        <f>+N26*K26</f>
        <v>0</v>
      </c>
      <c r="Q26" s="301"/>
      <c r="R26" s="310"/>
    </row>
    <row r="27" spans="1:18" ht="12.75" customHeight="1" x14ac:dyDescent="0.3">
      <c r="A27" s="301"/>
      <c r="B27" s="301"/>
      <c r="C27" s="316"/>
      <c r="D27" s="315"/>
      <c r="E27" s="315"/>
      <c r="F27" s="315"/>
      <c r="G27" s="315"/>
      <c r="H27" s="315"/>
      <c r="I27" s="315"/>
      <c r="J27" s="315"/>
      <c r="K27" s="301"/>
      <c r="L27" s="301"/>
      <c r="M27" s="301"/>
      <c r="N27" s="301"/>
      <c r="O27" s="301"/>
      <c r="P27" s="301"/>
      <c r="Q27" s="301"/>
      <c r="R27" s="310"/>
    </row>
    <row r="28" spans="1:18" ht="12" customHeight="1" x14ac:dyDescent="0.3">
      <c r="A28" s="301"/>
      <c r="B28" s="301"/>
      <c r="C28" s="316"/>
      <c r="D28" s="315" t="s">
        <v>2394</v>
      </c>
      <c r="E28" s="315"/>
      <c r="F28" s="315"/>
      <c r="G28" s="315"/>
      <c r="H28" s="315"/>
      <c r="I28" s="315"/>
      <c r="J28" s="315"/>
      <c r="K28" s="314">
        <v>28</v>
      </c>
      <c r="L28" s="314"/>
      <c r="M28" s="313" t="s">
        <v>2203</v>
      </c>
      <c r="N28" s="312"/>
      <c r="O28" s="312"/>
      <c r="P28" s="311">
        <f>+N28*K28</f>
        <v>0</v>
      </c>
      <c r="Q28" s="301"/>
      <c r="R28" s="310"/>
    </row>
    <row r="29" spans="1:18" ht="25.5" customHeight="1" x14ac:dyDescent="0.3">
      <c r="A29" s="301"/>
      <c r="B29" s="301"/>
      <c r="C29" s="316"/>
      <c r="D29" s="315"/>
      <c r="E29" s="315"/>
      <c r="F29" s="315"/>
      <c r="G29" s="315"/>
      <c r="H29" s="315"/>
      <c r="I29" s="315"/>
      <c r="J29" s="315"/>
      <c r="K29" s="301"/>
      <c r="L29" s="301"/>
      <c r="M29" s="301"/>
      <c r="N29" s="301"/>
      <c r="O29" s="301"/>
      <c r="P29" s="301"/>
      <c r="Q29" s="301"/>
      <c r="R29" s="310"/>
    </row>
    <row r="30" spans="1:18" ht="12" customHeight="1" x14ac:dyDescent="0.3">
      <c r="A30" s="301"/>
      <c r="B30" s="301"/>
      <c r="C30" s="316"/>
      <c r="D30" s="315" t="s">
        <v>2393</v>
      </c>
      <c r="E30" s="315"/>
      <c r="F30" s="315"/>
      <c r="G30" s="315"/>
      <c r="H30" s="315"/>
      <c r="I30" s="315"/>
      <c r="J30" s="315"/>
      <c r="K30" s="314">
        <v>8</v>
      </c>
      <c r="L30" s="314"/>
      <c r="M30" s="313" t="s">
        <v>2203</v>
      </c>
      <c r="N30" s="312"/>
      <c r="O30" s="312"/>
      <c r="P30" s="311">
        <f>+N30*K30</f>
        <v>0</v>
      </c>
      <c r="Q30" s="301"/>
      <c r="R30" s="310"/>
    </row>
    <row r="31" spans="1:18" ht="25.5" customHeight="1" x14ac:dyDescent="0.3">
      <c r="A31" s="301"/>
      <c r="B31" s="301"/>
      <c r="C31" s="316"/>
      <c r="D31" s="315"/>
      <c r="E31" s="315"/>
      <c r="F31" s="315"/>
      <c r="G31" s="315"/>
      <c r="H31" s="315"/>
      <c r="I31" s="315"/>
      <c r="J31" s="315"/>
      <c r="K31" s="301"/>
      <c r="L31" s="301"/>
      <c r="M31" s="301"/>
      <c r="N31" s="301"/>
      <c r="O31" s="301"/>
      <c r="P31" s="301"/>
      <c r="Q31" s="301"/>
      <c r="R31" s="310"/>
    </row>
    <row r="32" spans="1:18" ht="12" customHeight="1" x14ac:dyDescent="0.3">
      <c r="A32" s="301"/>
      <c r="B32" s="301"/>
      <c r="C32" s="316"/>
      <c r="D32" s="315" t="s">
        <v>2392</v>
      </c>
      <c r="E32" s="315"/>
      <c r="F32" s="315"/>
      <c r="G32" s="315"/>
      <c r="H32" s="315"/>
      <c r="I32" s="315"/>
      <c r="J32" s="315"/>
      <c r="K32" s="314">
        <v>2</v>
      </c>
      <c r="L32" s="314"/>
      <c r="M32" s="313" t="s">
        <v>2203</v>
      </c>
      <c r="N32" s="312"/>
      <c r="O32" s="312"/>
      <c r="P32" s="311">
        <f>+N32*K32</f>
        <v>0</v>
      </c>
      <c r="Q32" s="301"/>
      <c r="R32" s="310"/>
    </row>
    <row r="33" spans="1:18" ht="12.75" customHeight="1" x14ac:dyDescent="0.3">
      <c r="A33" s="301"/>
      <c r="B33" s="301"/>
      <c r="C33" s="316"/>
      <c r="D33" s="315"/>
      <c r="E33" s="315"/>
      <c r="F33" s="315"/>
      <c r="G33" s="315"/>
      <c r="H33" s="315"/>
      <c r="I33" s="315"/>
      <c r="J33" s="315"/>
      <c r="K33" s="301"/>
      <c r="L33" s="301"/>
      <c r="M33" s="301"/>
      <c r="N33" s="301"/>
      <c r="O33" s="301"/>
      <c r="P33" s="301"/>
      <c r="Q33" s="301"/>
      <c r="R33" s="310"/>
    </row>
    <row r="34" spans="1:18" ht="12" customHeight="1" x14ac:dyDescent="0.3">
      <c r="A34" s="301"/>
      <c r="B34" s="301"/>
      <c r="C34" s="316"/>
      <c r="D34" s="315" t="s">
        <v>2391</v>
      </c>
      <c r="E34" s="315"/>
      <c r="F34" s="315"/>
      <c r="G34" s="315"/>
      <c r="H34" s="315"/>
      <c r="I34" s="315"/>
      <c r="J34" s="315"/>
      <c r="K34" s="314">
        <v>8</v>
      </c>
      <c r="L34" s="314"/>
      <c r="M34" s="313" t="s">
        <v>2203</v>
      </c>
      <c r="N34" s="312"/>
      <c r="O34" s="312"/>
      <c r="P34" s="311">
        <f>+N34*K34</f>
        <v>0</v>
      </c>
      <c r="Q34" s="301"/>
      <c r="R34" s="310"/>
    </row>
    <row r="35" spans="1:18" ht="12.75" customHeight="1" x14ac:dyDescent="0.3">
      <c r="A35" s="301"/>
      <c r="B35" s="301"/>
      <c r="C35" s="316"/>
      <c r="D35" s="315"/>
      <c r="E35" s="315"/>
      <c r="F35" s="315"/>
      <c r="G35" s="315"/>
      <c r="H35" s="315"/>
      <c r="I35" s="315"/>
      <c r="J35" s="315"/>
      <c r="K35" s="301"/>
      <c r="L35" s="301"/>
      <c r="M35" s="301"/>
      <c r="N35" s="301"/>
      <c r="O35" s="301"/>
      <c r="P35" s="301"/>
      <c r="Q35" s="301"/>
      <c r="R35" s="310"/>
    </row>
    <row r="36" spans="1:18" ht="12" customHeight="1" x14ac:dyDescent="0.3">
      <c r="A36" s="301"/>
      <c r="B36" s="301"/>
      <c r="C36" s="316"/>
      <c r="D36" s="315" t="s">
        <v>2390</v>
      </c>
      <c r="E36" s="315"/>
      <c r="F36" s="315"/>
      <c r="G36" s="315"/>
      <c r="H36" s="315"/>
      <c r="I36" s="315"/>
      <c r="J36" s="315"/>
      <c r="K36" s="314">
        <v>6</v>
      </c>
      <c r="L36" s="314"/>
      <c r="M36" s="313" t="s">
        <v>2203</v>
      </c>
      <c r="N36" s="312"/>
      <c r="O36" s="312"/>
      <c r="P36" s="311">
        <f>+N36*K36</f>
        <v>0</v>
      </c>
      <c r="Q36" s="301"/>
      <c r="R36" s="310"/>
    </row>
    <row r="37" spans="1:18" ht="12.75" customHeight="1" x14ac:dyDescent="0.3">
      <c r="A37" s="301"/>
      <c r="B37" s="301"/>
      <c r="C37" s="316"/>
      <c r="D37" s="315"/>
      <c r="E37" s="315"/>
      <c r="F37" s="315"/>
      <c r="G37" s="315"/>
      <c r="H37" s="315"/>
      <c r="I37" s="315"/>
      <c r="J37" s="315"/>
      <c r="K37" s="301"/>
      <c r="L37" s="301"/>
      <c r="M37" s="301"/>
      <c r="N37" s="301"/>
      <c r="O37" s="301"/>
      <c r="P37" s="301"/>
      <c r="Q37" s="301"/>
      <c r="R37" s="310"/>
    </row>
    <row r="38" spans="1:18" ht="12" customHeight="1" x14ac:dyDescent="0.3">
      <c r="A38" s="301"/>
      <c r="B38" s="301"/>
      <c r="C38" s="316"/>
      <c r="D38" s="315" t="s">
        <v>2389</v>
      </c>
      <c r="E38" s="315"/>
      <c r="F38" s="315"/>
      <c r="G38" s="315"/>
      <c r="H38" s="315"/>
      <c r="I38" s="315"/>
      <c r="J38" s="315"/>
      <c r="K38" s="314">
        <v>6</v>
      </c>
      <c r="L38" s="314"/>
      <c r="M38" s="313" t="s">
        <v>2203</v>
      </c>
      <c r="N38" s="312"/>
      <c r="O38" s="312"/>
      <c r="P38" s="311">
        <f>+N38*K38</f>
        <v>0</v>
      </c>
      <c r="Q38" s="301"/>
      <c r="R38" s="310"/>
    </row>
    <row r="39" spans="1:18" ht="12.75" customHeight="1" x14ac:dyDescent="0.3">
      <c r="A39" s="301"/>
      <c r="B39" s="301"/>
      <c r="C39" s="316"/>
      <c r="D39" s="315"/>
      <c r="E39" s="315"/>
      <c r="F39" s="315"/>
      <c r="G39" s="315"/>
      <c r="H39" s="315"/>
      <c r="I39" s="315"/>
      <c r="J39" s="315"/>
      <c r="K39" s="301"/>
      <c r="L39" s="301"/>
      <c r="M39" s="301"/>
      <c r="N39" s="301"/>
      <c r="O39" s="301"/>
      <c r="P39" s="301"/>
      <c r="Q39" s="301"/>
      <c r="R39" s="310"/>
    </row>
    <row r="40" spans="1:18" ht="13.5" customHeight="1" x14ac:dyDescent="0.3">
      <c r="A40" s="301"/>
      <c r="B40" s="301"/>
      <c r="C40" s="316"/>
      <c r="D40" s="315" t="s">
        <v>2388</v>
      </c>
      <c r="E40" s="315"/>
      <c r="F40" s="315"/>
      <c r="G40" s="315"/>
      <c r="H40" s="315"/>
      <c r="I40" s="315"/>
      <c r="J40" s="315"/>
      <c r="K40" s="314">
        <v>1</v>
      </c>
      <c r="L40" s="314"/>
      <c r="M40" s="313" t="s">
        <v>2386</v>
      </c>
      <c r="N40" s="312"/>
      <c r="O40" s="312"/>
      <c r="P40" s="311">
        <f>+N40*K40</f>
        <v>0</v>
      </c>
      <c r="Q40" s="301"/>
      <c r="R40" s="310"/>
    </row>
    <row r="41" spans="1:18" ht="13.5" customHeight="1" x14ac:dyDescent="0.3">
      <c r="A41" s="301"/>
      <c r="B41" s="301"/>
      <c r="C41" s="316"/>
      <c r="D41" s="315" t="s">
        <v>2387</v>
      </c>
      <c r="E41" s="315"/>
      <c r="F41" s="315"/>
      <c r="G41" s="315"/>
      <c r="H41" s="315"/>
      <c r="I41" s="315"/>
      <c r="J41" s="315"/>
      <c r="K41" s="314">
        <v>1</v>
      </c>
      <c r="L41" s="314"/>
      <c r="M41" s="313" t="s">
        <v>2386</v>
      </c>
      <c r="N41" s="312"/>
      <c r="O41" s="312"/>
      <c r="P41" s="311">
        <f>+N41*K41</f>
        <v>0</v>
      </c>
      <c r="Q41" s="301"/>
      <c r="R41" s="310"/>
    </row>
    <row r="42" spans="1:18" ht="13.5" customHeight="1" x14ac:dyDescent="0.3">
      <c r="A42" s="301"/>
      <c r="B42" s="301"/>
      <c r="C42" s="316"/>
      <c r="D42" s="315" t="s">
        <v>2385</v>
      </c>
      <c r="E42" s="315"/>
      <c r="F42" s="315"/>
      <c r="G42" s="315"/>
      <c r="H42" s="315"/>
      <c r="I42" s="315"/>
      <c r="J42" s="315"/>
      <c r="K42" s="317"/>
      <c r="L42" s="317">
        <v>54</v>
      </c>
      <c r="M42" s="313" t="s">
        <v>254</v>
      </c>
      <c r="N42" s="312"/>
      <c r="O42" s="312"/>
      <c r="P42" s="311">
        <f>+N42*K42</f>
        <v>0</v>
      </c>
      <c r="Q42" s="301"/>
      <c r="R42" s="310"/>
    </row>
    <row r="43" spans="1:18" ht="13.5" customHeight="1" x14ac:dyDescent="0.3">
      <c r="A43" s="301"/>
      <c r="B43" s="301"/>
      <c r="C43" s="316"/>
      <c r="D43" s="315" t="s">
        <v>2384</v>
      </c>
      <c r="E43" s="315"/>
      <c r="F43" s="315"/>
      <c r="G43" s="315"/>
      <c r="H43" s="315"/>
      <c r="I43" s="315"/>
      <c r="J43" s="315"/>
      <c r="K43" s="317"/>
      <c r="L43" s="317">
        <v>106</v>
      </c>
      <c r="M43" s="313" t="s">
        <v>254</v>
      </c>
      <c r="N43" s="312"/>
      <c r="O43" s="312"/>
      <c r="P43" s="311">
        <f>+N43*K43</f>
        <v>0</v>
      </c>
      <c r="Q43" s="301"/>
      <c r="R43" s="310"/>
    </row>
    <row r="44" spans="1:18" ht="13.5" customHeight="1" x14ac:dyDescent="0.3">
      <c r="A44" s="301"/>
      <c r="B44" s="301"/>
      <c r="C44" s="316"/>
      <c r="D44" s="315" t="s">
        <v>2383</v>
      </c>
      <c r="E44" s="315"/>
      <c r="F44" s="315"/>
      <c r="G44" s="315"/>
      <c r="H44" s="315"/>
      <c r="I44" s="315"/>
      <c r="J44" s="315"/>
      <c r="K44" s="317"/>
      <c r="L44" s="317">
        <v>68</v>
      </c>
      <c r="M44" s="313" t="s">
        <v>254</v>
      </c>
      <c r="N44" s="312"/>
      <c r="O44" s="312"/>
      <c r="P44" s="311">
        <f>+N44*K44</f>
        <v>0</v>
      </c>
      <c r="Q44" s="301"/>
      <c r="R44" s="310"/>
    </row>
    <row r="45" spans="1:18" ht="13.5" customHeight="1" x14ac:dyDescent="0.3">
      <c r="A45" s="301"/>
      <c r="B45" s="301"/>
      <c r="C45" s="316"/>
      <c r="D45" s="315" t="s">
        <v>2382</v>
      </c>
      <c r="E45" s="315"/>
      <c r="F45" s="315"/>
      <c r="G45" s="315"/>
      <c r="H45" s="315"/>
      <c r="I45" s="315"/>
      <c r="J45" s="315"/>
      <c r="K45" s="317"/>
      <c r="L45" s="317">
        <v>10</v>
      </c>
      <c r="M45" s="313" t="s">
        <v>2203</v>
      </c>
      <c r="N45" s="312"/>
      <c r="O45" s="312"/>
      <c r="P45" s="311">
        <f>+N45*K45</f>
        <v>0</v>
      </c>
      <c r="Q45" s="301"/>
      <c r="R45" s="310"/>
    </row>
    <row r="46" spans="1:18" ht="13.5" customHeight="1" x14ac:dyDescent="0.3">
      <c r="A46" s="301"/>
      <c r="B46" s="301"/>
      <c r="C46" s="316"/>
      <c r="D46" s="315" t="s">
        <v>2381</v>
      </c>
      <c r="E46" s="315"/>
      <c r="F46" s="315"/>
      <c r="G46" s="315"/>
      <c r="H46" s="315"/>
      <c r="I46" s="315"/>
      <c r="J46" s="315"/>
      <c r="K46" s="317"/>
      <c r="L46" s="317">
        <v>52</v>
      </c>
      <c r="M46" s="313" t="s">
        <v>2203</v>
      </c>
      <c r="N46" s="312"/>
      <c r="O46" s="312"/>
      <c r="P46" s="311">
        <f>+N46*K46</f>
        <v>0</v>
      </c>
      <c r="Q46" s="301"/>
      <c r="R46" s="310"/>
    </row>
    <row r="47" spans="1:18" ht="15" customHeight="1" x14ac:dyDescent="0.3">
      <c r="A47" s="301"/>
      <c r="B47" s="301"/>
      <c r="C47" s="316"/>
      <c r="D47" s="315" t="s">
        <v>2380</v>
      </c>
      <c r="E47" s="315"/>
      <c r="F47" s="315"/>
      <c r="G47" s="315"/>
      <c r="H47" s="315"/>
      <c r="I47" s="315"/>
      <c r="J47" s="315"/>
      <c r="K47" s="317"/>
      <c r="L47" s="317">
        <v>64</v>
      </c>
      <c r="M47" s="313" t="s">
        <v>2203</v>
      </c>
      <c r="N47" s="312"/>
      <c r="O47" s="312"/>
      <c r="P47" s="311">
        <f>+N47*K47</f>
        <v>0</v>
      </c>
      <c r="Q47" s="301"/>
      <c r="R47" s="310"/>
    </row>
    <row r="48" spans="1:18" ht="12" customHeight="1" x14ac:dyDescent="0.3">
      <c r="A48" s="301"/>
      <c r="B48" s="301"/>
      <c r="C48" s="316"/>
      <c r="D48" s="315" t="s">
        <v>2379</v>
      </c>
      <c r="E48" s="315"/>
      <c r="F48" s="315"/>
      <c r="G48" s="315"/>
      <c r="H48" s="315"/>
      <c r="I48" s="315"/>
      <c r="J48" s="315"/>
      <c r="K48" s="314">
        <v>26</v>
      </c>
      <c r="L48" s="314"/>
      <c r="M48" s="313" t="s">
        <v>196</v>
      </c>
      <c r="N48" s="312"/>
      <c r="O48" s="312"/>
      <c r="P48" s="311">
        <f>+N48*K48</f>
        <v>0</v>
      </c>
      <c r="Q48" s="301"/>
      <c r="R48" s="310"/>
    </row>
    <row r="49" spans="1:20" ht="12.75" customHeight="1" x14ac:dyDescent="0.3">
      <c r="A49" s="301"/>
      <c r="B49" s="301"/>
      <c r="C49" s="316"/>
      <c r="D49" s="315"/>
      <c r="E49" s="315"/>
      <c r="F49" s="315"/>
      <c r="G49" s="315"/>
      <c r="H49" s="315"/>
      <c r="I49" s="315"/>
      <c r="J49" s="315"/>
      <c r="K49" s="301"/>
      <c r="L49" s="301"/>
      <c r="M49" s="301"/>
      <c r="N49" s="301"/>
      <c r="O49" s="301"/>
      <c r="P49" s="301"/>
      <c r="Q49" s="301"/>
      <c r="R49" s="310"/>
    </row>
    <row r="50" spans="1:20" ht="13.5" customHeight="1" x14ac:dyDescent="0.3">
      <c r="A50" s="301"/>
      <c r="B50" s="301"/>
      <c r="C50" s="316"/>
      <c r="D50" s="315" t="s">
        <v>2378</v>
      </c>
      <c r="E50" s="315"/>
      <c r="F50" s="315"/>
      <c r="G50" s="315"/>
      <c r="H50" s="315"/>
      <c r="I50" s="315"/>
      <c r="J50" s="315"/>
      <c r="K50" s="314">
        <v>240</v>
      </c>
      <c r="L50" s="314"/>
      <c r="M50" s="313" t="s">
        <v>196</v>
      </c>
      <c r="N50" s="312"/>
      <c r="O50" s="312"/>
      <c r="P50" s="311">
        <f>+N50*K50</f>
        <v>0</v>
      </c>
      <c r="Q50" s="301"/>
      <c r="R50" s="310"/>
    </row>
    <row r="51" spans="1:20" ht="12" customHeight="1" thickBot="1" x14ac:dyDescent="0.35">
      <c r="A51" s="301"/>
      <c r="B51" s="301"/>
      <c r="C51" s="309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308"/>
    </row>
    <row r="52" spans="1:20" ht="12" customHeight="1" x14ac:dyDescent="0.3">
      <c r="A52" s="301"/>
      <c r="B52" s="300"/>
      <c r="C52" s="307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5"/>
    </row>
    <row r="53" spans="1:20" ht="12" customHeight="1" x14ac:dyDescent="0.3">
      <c r="A53" s="301"/>
      <c r="B53" s="300"/>
      <c r="C53" s="304"/>
      <c r="D53" s="303" t="s">
        <v>2377</v>
      </c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2">
        <f>SUM(P8:P50)</f>
        <v>0</v>
      </c>
      <c r="Q53" s="301"/>
      <c r="R53" s="300"/>
      <c r="T53" s="302"/>
    </row>
    <row r="54" spans="1:20" ht="12" customHeight="1" x14ac:dyDescent="0.3">
      <c r="A54" s="301"/>
      <c r="B54" s="300"/>
      <c r="C54" s="304"/>
      <c r="D54" s="303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2"/>
      <c r="Q54" s="301"/>
      <c r="R54" s="300"/>
    </row>
    <row r="55" spans="1:20" ht="18.75" customHeight="1" thickBot="1" x14ac:dyDescent="0.35">
      <c r="A55" s="301"/>
      <c r="B55" s="300"/>
      <c r="C55" s="299"/>
      <c r="D55" s="298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7"/>
      <c r="Q55" s="296"/>
      <c r="R55" s="295"/>
    </row>
  </sheetData>
  <mergeCells count="75">
    <mergeCell ref="D46:J46"/>
    <mergeCell ref="N46:O46"/>
    <mergeCell ref="D47:J47"/>
    <mergeCell ref="N47:O47"/>
    <mergeCell ref="D48:J49"/>
    <mergeCell ref="K48:L48"/>
    <mergeCell ref="N48:O48"/>
    <mergeCell ref="N41:O41"/>
    <mergeCell ref="D42:J42"/>
    <mergeCell ref="N42:O42"/>
    <mergeCell ref="D50:J50"/>
    <mergeCell ref="K50:L50"/>
    <mergeCell ref="N50:O50"/>
    <mergeCell ref="D44:J44"/>
    <mergeCell ref="N44:O44"/>
    <mergeCell ref="D45:J45"/>
    <mergeCell ref="N45:O45"/>
    <mergeCell ref="D43:J43"/>
    <mergeCell ref="N43:O43"/>
    <mergeCell ref="D38:J39"/>
    <mergeCell ref="K38:L38"/>
    <mergeCell ref="N38:O38"/>
    <mergeCell ref="D40:J40"/>
    <mergeCell ref="K40:L40"/>
    <mergeCell ref="N40:O40"/>
    <mergeCell ref="D41:J41"/>
    <mergeCell ref="K41:L41"/>
    <mergeCell ref="D34:J35"/>
    <mergeCell ref="K34:L34"/>
    <mergeCell ref="N34:O34"/>
    <mergeCell ref="D36:J37"/>
    <mergeCell ref="K36:L36"/>
    <mergeCell ref="N36:O36"/>
    <mergeCell ref="D30:J31"/>
    <mergeCell ref="K30:L30"/>
    <mergeCell ref="N30:O30"/>
    <mergeCell ref="D32:J33"/>
    <mergeCell ref="K32:L32"/>
    <mergeCell ref="N32:O32"/>
    <mergeCell ref="D26:J27"/>
    <mergeCell ref="K26:L26"/>
    <mergeCell ref="N26:O26"/>
    <mergeCell ref="D28:J29"/>
    <mergeCell ref="K28:L28"/>
    <mergeCell ref="N28:O28"/>
    <mergeCell ref="D22:J23"/>
    <mergeCell ref="K22:L22"/>
    <mergeCell ref="N22:O22"/>
    <mergeCell ref="D24:J25"/>
    <mergeCell ref="K24:L24"/>
    <mergeCell ref="N24:O24"/>
    <mergeCell ref="D18:J19"/>
    <mergeCell ref="K18:L18"/>
    <mergeCell ref="N18:O18"/>
    <mergeCell ref="D20:J21"/>
    <mergeCell ref="K20:L20"/>
    <mergeCell ref="N20:O20"/>
    <mergeCell ref="D14:J15"/>
    <mergeCell ref="K14:L14"/>
    <mergeCell ref="N14:O14"/>
    <mergeCell ref="D16:J17"/>
    <mergeCell ref="K16:L16"/>
    <mergeCell ref="N16:O16"/>
    <mergeCell ref="D10:J11"/>
    <mergeCell ref="K10:L10"/>
    <mergeCell ref="N10:O10"/>
    <mergeCell ref="D12:J13"/>
    <mergeCell ref="K12:L12"/>
    <mergeCell ref="N12:O12"/>
    <mergeCell ref="D3:P3"/>
    <mergeCell ref="N6:O6"/>
    <mergeCell ref="D8:J9"/>
    <mergeCell ref="K8:L8"/>
    <mergeCell ref="M8:N8"/>
    <mergeCell ref="O8:P8"/>
  </mergeCells>
  <pageMargins left="0.2" right="0.2" top="0.4" bottom="0.78" header="0.4921259845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3" workbookViewId="0">
      <selection activeCell="D19" sqref="D19:J20"/>
    </sheetView>
  </sheetViews>
  <sheetFormatPr defaultRowHeight="14.4" x14ac:dyDescent="0.3"/>
  <cols>
    <col min="1" max="1" width="1.7109375" style="294" customWidth="1"/>
    <col min="2" max="3" width="4" style="294" customWidth="1"/>
    <col min="4" max="4" width="12.140625" style="294" customWidth="1"/>
    <col min="5" max="5" width="3.42578125" style="294" customWidth="1"/>
    <col min="6" max="6" width="7.28515625" style="294" customWidth="1"/>
    <col min="7" max="7" width="2.7109375" style="294" customWidth="1"/>
    <col min="8" max="8" width="3.7109375" style="294" customWidth="1"/>
    <col min="9" max="9" width="6.85546875" style="294" customWidth="1"/>
    <col min="10" max="10" width="2" style="294" customWidth="1"/>
    <col min="11" max="11" width="3.28515625" style="294" customWidth="1"/>
    <col min="12" max="12" width="10.85546875" style="294" customWidth="1"/>
    <col min="13" max="13" width="4.42578125" style="294" customWidth="1"/>
    <col min="14" max="14" width="7.7109375" style="294" customWidth="1"/>
    <col min="15" max="15" width="8.140625" style="294" customWidth="1"/>
    <col min="16" max="16" width="18.140625" style="294" customWidth="1"/>
    <col min="17" max="18" width="2" style="294" customWidth="1"/>
    <col min="19" max="16384" width="9.140625" style="294"/>
  </cols>
  <sheetData>
    <row r="1" spans="1:18" ht="15" customHeight="1" x14ac:dyDescent="0.3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ht="19.2" customHeight="1" x14ac:dyDescent="0.3">
      <c r="A2" s="301"/>
      <c r="B2" s="301"/>
      <c r="C2" s="320"/>
      <c r="D2" s="330" t="s">
        <v>2441</v>
      </c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8"/>
    </row>
    <row r="3" spans="1:18" ht="13.5" customHeight="1" x14ac:dyDescent="0.3">
      <c r="A3" s="301"/>
      <c r="B3" s="301"/>
      <c r="C3" s="316"/>
      <c r="D3" s="324" t="s">
        <v>2440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01"/>
      <c r="R3" s="310"/>
    </row>
    <row r="4" spans="1:18" ht="12" customHeight="1" x14ac:dyDescent="0.3">
      <c r="A4" s="301"/>
      <c r="B4" s="301"/>
      <c r="C4" s="316"/>
      <c r="D4" s="301" t="s">
        <v>1235</v>
      </c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10"/>
    </row>
    <row r="5" spans="1:18" ht="12" customHeight="1" x14ac:dyDescent="0.3">
      <c r="A5" s="301"/>
      <c r="B5" s="301"/>
      <c r="C5" s="320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8"/>
    </row>
    <row r="6" spans="1:18" ht="12" customHeight="1" x14ac:dyDescent="0.3">
      <c r="A6" s="301"/>
      <c r="B6" s="301"/>
      <c r="C6" s="316"/>
      <c r="D6" s="323" t="s">
        <v>2406</v>
      </c>
      <c r="E6" s="301"/>
      <c r="F6" s="301"/>
      <c r="G6" s="301"/>
      <c r="H6" s="301"/>
      <c r="I6" s="301"/>
      <c r="J6" s="301"/>
      <c r="K6" s="301"/>
      <c r="L6" s="321" t="s">
        <v>139</v>
      </c>
      <c r="M6" s="301"/>
      <c r="N6" s="322" t="s">
        <v>2439</v>
      </c>
      <c r="O6" s="322"/>
      <c r="P6" s="321" t="s">
        <v>2404</v>
      </c>
      <c r="Q6" s="301"/>
      <c r="R6" s="310"/>
    </row>
    <row r="7" spans="1:18" ht="12.75" customHeight="1" x14ac:dyDescent="0.3">
      <c r="A7" s="301"/>
      <c r="B7" s="301"/>
      <c r="C7" s="320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8"/>
    </row>
    <row r="8" spans="1:18" ht="12" customHeight="1" x14ac:dyDescent="0.3">
      <c r="A8" s="301"/>
      <c r="B8" s="301"/>
      <c r="C8" s="316"/>
      <c r="D8" s="315" t="s">
        <v>2438</v>
      </c>
      <c r="E8" s="315"/>
      <c r="F8" s="315"/>
      <c r="G8" s="315"/>
      <c r="H8" s="315"/>
      <c r="I8" s="315"/>
      <c r="J8" s="315"/>
      <c r="K8" s="314">
        <v>2</v>
      </c>
      <c r="L8" s="314"/>
      <c r="M8" s="313" t="s">
        <v>2203</v>
      </c>
      <c r="N8" s="312"/>
      <c r="O8" s="312"/>
      <c r="P8" s="311">
        <f>+N8*K8</f>
        <v>0</v>
      </c>
      <c r="Q8" s="301"/>
      <c r="R8" s="310"/>
    </row>
    <row r="9" spans="1:18" ht="12.75" customHeight="1" x14ac:dyDescent="0.3">
      <c r="A9" s="301"/>
      <c r="B9" s="301"/>
      <c r="C9" s="316"/>
      <c r="D9" s="315"/>
      <c r="E9" s="315"/>
      <c r="F9" s="315"/>
      <c r="G9" s="315"/>
      <c r="H9" s="315"/>
      <c r="I9" s="315"/>
      <c r="J9" s="315"/>
      <c r="K9" s="301"/>
      <c r="L9" s="301"/>
      <c r="M9" s="301"/>
      <c r="N9" s="301"/>
      <c r="O9" s="301"/>
      <c r="P9" s="301"/>
      <c r="Q9" s="301"/>
      <c r="R9" s="310"/>
    </row>
    <row r="10" spans="1:18" ht="12" customHeight="1" x14ac:dyDescent="0.3">
      <c r="A10" s="301"/>
      <c r="B10" s="301"/>
      <c r="C10" s="316"/>
      <c r="D10" s="315" t="s">
        <v>2437</v>
      </c>
      <c r="E10" s="315"/>
      <c r="F10" s="315"/>
      <c r="G10" s="315"/>
      <c r="H10" s="315"/>
      <c r="I10" s="315"/>
      <c r="J10" s="315"/>
      <c r="K10" s="314">
        <v>1</v>
      </c>
      <c r="L10" s="314"/>
      <c r="M10" s="313" t="s">
        <v>2203</v>
      </c>
      <c r="N10" s="312"/>
      <c r="O10" s="312"/>
      <c r="P10" s="311">
        <f>+N10*K10</f>
        <v>0</v>
      </c>
      <c r="Q10" s="301"/>
      <c r="R10" s="310"/>
    </row>
    <row r="11" spans="1:18" ht="12.75" customHeight="1" x14ac:dyDescent="0.3">
      <c r="A11" s="301"/>
      <c r="B11" s="301"/>
      <c r="C11" s="316"/>
      <c r="D11" s="315"/>
      <c r="E11" s="315"/>
      <c r="F11" s="315"/>
      <c r="G11" s="315"/>
      <c r="H11" s="315"/>
      <c r="I11" s="315"/>
      <c r="J11" s="315"/>
      <c r="K11" s="301"/>
      <c r="L11" s="301"/>
      <c r="M11" s="301"/>
      <c r="N11" s="301"/>
      <c r="O11" s="301"/>
      <c r="P11" s="302">
        <f>+N11*K11</f>
        <v>0</v>
      </c>
      <c r="Q11" s="301"/>
      <c r="R11" s="310"/>
    </row>
    <row r="12" spans="1:18" ht="12" customHeight="1" x14ac:dyDescent="0.3">
      <c r="A12" s="301"/>
      <c r="B12" s="301"/>
      <c r="C12" s="316"/>
      <c r="D12" s="315" t="s">
        <v>2436</v>
      </c>
      <c r="E12" s="315"/>
      <c r="F12" s="315"/>
      <c r="G12" s="315"/>
      <c r="H12" s="315"/>
      <c r="I12" s="315"/>
      <c r="J12" s="315"/>
      <c r="K12" s="314">
        <v>1</v>
      </c>
      <c r="L12" s="314"/>
      <c r="M12" s="313" t="s">
        <v>2203</v>
      </c>
      <c r="N12" s="312"/>
      <c r="O12" s="312"/>
      <c r="P12" s="311">
        <f>+N12*K12</f>
        <v>0</v>
      </c>
      <c r="Q12" s="301"/>
      <c r="R12" s="310"/>
    </row>
    <row r="13" spans="1:18" ht="25.5" customHeight="1" x14ac:dyDescent="0.3">
      <c r="A13" s="301"/>
      <c r="B13" s="301"/>
      <c r="C13" s="316"/>
      <c r="D13" s="315"/>
      <c r="E13" s="315"/>
      <c r="F13" s="315"/>
      <c r="G13" s="315"/>
      <c r="H13" s="315"/>
      <c r="I13" s="315"/>
      <c r="J13" s="315"/>
      <c r="K13" s="301"/>
      <c r="L13" s="301"/>
      <c r="M13" s="301"/>
      <c r="N13" s="301"/>
      <c r="O13" s="301"/>
      <c r="P13" s="301"/>
      <c r="Q13" s="301"/>
      <c r="R13" s="310"/>
    </row>
    <row r="14" spans="1:18" ht="12" customHeight="1" x14ac:dyDescent="0.3">
      <c r="A14" s="301"/>
      <c r="B14" s="301"/>
      <c r="C14" s="316"/>
      <c r="D14" s="315" t="s">
        <v>2435</v>
      </c>
      <c r="E14" s="315"/>
      <c r="F14" s="315"/>
      <c r="G14" s="315"/>
      <c r="H14" s="315"/>
      <c r="I14" s="315"/>
      <c r="J14" s="315"/>
      <c r="K14" s="314">
        <v>1</v>
      </c>
      <c r="L14" s="314"/>
      <c r="M14" s="313" t="s">
        <v>2203</v>
      </c>
      <c r="N14" s="312"/>
      <c r="O14" s="312"/>
      <c r="P14" s="311">
        <f>+N14*K14</f>
        <v>0</v>
      </c>
      <c r="Q14" s="301"/>
      <c r="R14" s="310"/>
    </row>
    <row r="15" spans="1:18" ht="12.75" customHeight="1" x14ac:dyDescent="0.3">
      <c r="A15" s="301"/>
      <c r="B15" s="301"/>
      <c r="C15" s="316"/>
      <c r="D15" s="315"/>
      <c r="E15" s="315"/>
      <c r="F15" s="315"/>
      <c r="G15" s="315"/>
      <c r="H15" s="315"/>
      <c r="I15" s="315"/>
      <c r="J15" s="315"/>
      <c r="K15" s="301"/>
      <c r="L15" s="301"/>
      <c r="M15" s="301"/>
      <c r="N15" s="301"/>
      <c r="O15" s="301"/>
      <c r="P15" s="301"/>
      <c r="Q15" s="301"/>
      <c r="R15" s="310"/>
    </row>
    <row r="16" spans="1:18" ht="13.5" customHeight="1" x14ac:dyDescent="0.3">
      <c r="A16" s="301"/>
      <c r="B16" s="301"/>
      <c r="C16" s="316"/>
      <c r="D16" s="315" t="s">
        <v>2434</v>
      </c>
      <c r="E16" s="315"/>
      <c r="F16" s="315"/>
      <c r="G16" s="315"/>
      <c r="H16" s="315"/>
      <c r="I16" s="315"/>
      <c r="J16" s="315"/>
      <c r="K16" s="314">
        <v>4</v>
      </c>
      <c r="L16" s="314"/>
      <c r="M16" s="313" t="s">
        <v>2203</v>
      </c>
      <c r="N16" s="312"/>
      <c r="O16" s="312"/>
      <c r="P16" s="311">
        <f>+N16*K16</f>
        <v>0</v>
      </c>
      <c r="Q16" s="301"/>
      <c r="R16" s="310"/>
    </row>
    <row r="17" spans="1:18" ht="13.5" customHeight="1" x14ac:dyDescent="0.3">
      <c r="A17" s="301"/>
      <c r="B17" s="301"/>
      <c r="C17" s="316"/>
      <c r="D17" s="315" t="s">
        <v>2433</v>
      </c>
      <c r="E17" s="315"/>
      <c r="F17" s="315"/>
      <c r="G17" s="315"/>
      <c r="H17" s="315"/>
      <c r="I17" s="315"/>
      <c r="J17" s="315"/>
      <c r="K17" s="314">
        <v>2</v>
      </c>
      <c r="L17" s="314"/>
      <c r="M17" s="313" t="s">
        <v>2203</v>
      </c>
      <c r="N17" s="312"/>
      <c r="O17" s="312"/>
      <c r="P17" s="311">
        <f>+N17*K17</f>
        <v>0</v>
      </c>
      <c r="Q17" s="301"/>
      <c r="R17" s="310"/>
    </row>
    <row r="18" spans="1:18" ht="13.5" customHeight="1" x14ac:dyDescent="0.3">
      <c r="A18" s="301"/>
      <c r="B18" s="301"/>
      <c r="C18" s="316"/>
      <c r="D18" s="315" t="s">
        <v>2432</v>
      </c>
      <c r="E18" s="315"/>
      <c r="F18" s="315"/>
      <c r="G18" s="315"/>
      <c r="H18" s="315"/>
      <c r="I18" s="315"/>
      <c r="J18" s="315"/>
      <c r="K18" s="314">
        <v>1</v>
      </c>
      <c r="L18" s="314"/>
      <c r="M18" s="313" t="s">
        <v>2203</v>
      </c>
      <c r="N18" s="312"/>
      <c r="O18" s="312"/>
      <c r="P18" s="311">
        <f>+N18*K18</f>
        <v>0</v>
      </c>
      <c r="Q18" s="301"/>
      <c r="R18" s="310"/>
    </row>
    <row r="19" spans="1:18" ht="12" customHeight="1" x14ac:dyDescent="0.3">
      <c r="A19" s="301"/>
      <c r="B19" s="301"/>
      <c r="C19" s="316"/>
      <c r="D19" s="315" t="s">
        <v>2431</v>
      </c>
      <c r="E19" s="315"/>
      <c r="F19" s="315"/>
      <c r="G19" s="315"/>
      <c r="H19" s="315"/>
      <c r="I19" s="315"/>
      <c r="J19" s="315"/>
      <c r="K19" s="314">
        <v>1</v>
      </c>
      <c r="L19" s="314"/>
      <c r="M19" s="313" t="s">
        <v>2203</v>
      </c>
      <c r="N19" s="312"/>
      <c r="O19" s="312"/>
      <c r="P19" s="311">
        <f>+N19*K19</f>
        <v>0</v>
      </c>
      <c r="Q19" s="301"/>
      <c r="R19" s="310"/>
    </row>
    <row r="20" spans="1:18" ht="12.75" customHeight="1" x14ac:dyDescent="0.3">
      <c r="A20" s="301"/>
      <c r="B20" s="301"/>
      <c r="C20" s="316"/>
      <c r="D20" s="315"/>
      <c r="E20" s="315"/>
      <c r="F20" s="315"/>
      <c r="G20" s="315"/>
      <c r="H20" s="315"/>
      <c r="I20" s="315"/>
      <c r="J20" s="315"/>
      <c r="K20" s="301"/>
      <c r="L20" s="301"/>
      <c r="M20" s="301"/>
      <c r="N20" s="301"/>
      <c r="O20" s="301"/>
      <c r="P20" s="301"/>
      <c r="Q20" s="301"/>
      <c r="R20" s="310"/>
    </row>
    <row r="21" spans="1:18" ht="13.5" customHeight="1" x14ac:dyDescent="0.3">
      <c r="A21" s="301"/>
      <c r="B21" s="301"/>
      <c r="C21" s="316"/>
      <c r="D21" s="315" t="s">
        <v>2430</v>
      </c>
      <c r="E21" s="315"/>
      <c r="F21" s="315"/>
      <c r="G21" s="315"/>
      <c r="H21" s="315"/>
      <c r="I21" s="315"/>
      <c r="J21" s="315"/>
      <c r="K21" s="314">
        <v>1</v>
      </c>
      <c r="L21" s="314"/>
      <c r="M21" s="313" t="s">
        <v>2203</v>
      </c>
      <c r="N21" s="312"/>
      <c r="O21" s="312"/>
      <c r="P21" s="311">
        <f>+N21*K21</f>
        <v>0</v>
      </c>
      <c r="Q21" s="301"/>
      <c r="R21" s="310"/>
    </row>
    <row r="22" spans="1:18" ht="12" customHeight="1" x14ac:dyDescent="0.3">
      <c r="A22" s="301"/>
      <c r="B22" s="301"/>
      <c r="C22" s="316"/>
      <c r="D22" s="315" t="s">
        <v>2429</v>
      </c>
      <c r="E22" s="315"/>
      <c r="F22" s="315"/>
      <c r="G22" s="315"/>
      <c r="H22" s="315"/>
      <c r="I22" s="315"/>
      <c r="J22" s="315"/>
      <c r="K22" s="314">
        <v>1</v>
      </c>
      <c r="L22" s="314"/>
      <c r="M22" s="313" t="s">
        <v>2203</v>
      </c>
      <c r="N22" s="312"/>
      <c r="O22" s="312"/>
      <c r="P22" s="311">
        <f>+N22*K22</f>
        <v>0</v>
      </c>
      <c r="Q22" s="301"/>
      <c r="R22" s="310"/>
    </row>
    <row r="23" spans="1:18" ht="12.75" customHeight="1" x14ac:dyDescent="0.3">
      <c r="A23" s="301"/>
      <c r="B23" s="301"/>
      <c r="C23" s="316"/>
      <c r="D23" s="315"/>
      <c r="E23" s="315"/>
      <c r="F23" s="315"/>
      <c r="G23" s="315"/>
      <c r="H23" s="315"/>
      <c r="I23" s="315"/>
      <c r="J23" s="315"/>
      <c r="K23" s="301"/>
      <c r="L23" s="301"/>
      <c r="M23" s="301"/>
      <c r="N23" s="301"/>
      <c r="O23" s="301"/>
      <c r="P23" s="301"/>
      <c r="Q23" s="301"/>
      <c r="R23" s="310"/>
    </row>
    <row r="24" spans="1:18" ht="12" customHeight="1" x14ac:dyDescent="0.3">
      <c r="A24" s="301"/>
      <c r="B24" s="301"/>
      <c r="C24" s="316"/>
      <c r="D24" s="315" t="s">
        <v>2428</v>
      </c>
      <c r="E24" s="315"/>
      <c r="F24" s="315"/>
      <c r="G24" s="315"/>
      <c r="H24" s="315"/>
      <c r="I24" s="315"/>
      <c r="J24" s="315"/>
      <c r="K24" s="314">
        <v>20</v>
      </c>
      <c r="L24" s="314"/>
      <c r="M24" s="313" t="s">
        <v>2203</v>
      </c>
      <c r="N24" s="312"/>
      <c r="O24" s="312"/>
      <c r="P24" s="311">
        <f>+N24*K24</f>
        <v>0</v>
      </c>
      <c r="Q24" s="301"/>
      <c r="R24" s="310"/>
    </row>
    <row r="25" spans="1:18" ht="12.75" customHeight="1" x14ac:dyDescent="0.3">
      <c r="A25" s="301"/>
      <c r="B25" s="301"/>
      <c r="C25" s="316"/>
      <c r="D25" s="315"/>
      <c r="E25" s="315"/>
      <c r="F25" s="315"/>
      <c r="G25" s="315"/>
      <c r="H25" s="315"/>
      <c r="I25" s="315"/>
      <c r="J25" s="315"/>
      <c r="K25" s="301"/>
      <c r="L25" s="301"/>
      <c r="M25" s="301"/>
      <c r="N25" s="301"/>
      <c r="O25" s="301"/>
      <c r="P25" s="301"/>
      <c r="Q25" s="301"/>
      <c r="R25" s="310"/>
    </row>
    <row r="26" spans="1:18" ht="13.5" customHeight="1" x14ac:dyDescent="0.3">
      <c r="A26" s="301"/>
      <c r="B26" s="301"/>
      <c r="C26" s="316"/>
      <c r="D26" s="315" t="s">
        <v>2427</v>
      </c>
      <c r="E26" s="315"/>
      <c r="F26" s="315"/>
      <c r="G26" s="315"/>
      <c r="H26" s="315"/>
      <c r="I26" s="315"/>
      <c r="J26" s="315"/>
      <c r="K26" s="314">
        <v>1</v>
      </c>
      <c r="L26" s="314"/>
      <c r="M26" s="313" t="s">
        <v>2413</v>
      </c>
      <c r="N26" s="312"/>
      <c r="O26" s="312"/>
      <c r="P26" s="311">
        <f>+N26*K26</f>
        <v>0</v>
      </c>
      <c r="Q26" s="301"/>
      <c r="R26" s="310"/>
    </row>
    <row r="27" spans="1:18" ht="13.5" customHeight="1" x14ac:dyDescent="0.3">
      <c r="A27" s="301"/>
      <c r="B27" s="301"/>
      <c r="C27" s="316"/>
      <c r="D27" s="315" t="s">
        <v>2426</v>
      </c>
      <c r="E27" s="315"/>
      <c r="F27" s="315"/>
      <c r="G27" s="315"/>
      <c r="H27" s="315"/>
      <c r="I27" s="315"/>
      <c r="J27" s="315"/>
      <c r="K27" s="314">
        <v>15</v>
      </c>
      <c r="L27" s="314"/>
      <c r="M27" s="313" t="s">
        <v>254</v>
      </c>
      <c r="N27" s="312"/>
      <c r="O27" s="312"/>
      <c r="P27" s="311">
        <f>+N27*K27</f>
        <v>0</v>
      </c>
      <c r="Q27" s="301"/>
      <c r="R27" s="310"/>
    </row>
    <row r="28" spans="1:18" ht="13.5" customHeight="1" x14ac:dyDescent="0.3">
      <c r="A28" s="301"/>
      <c r="B28" s="301"/>
      <c r="C28" s="316"/>
      <c r="D28" s="315" t="s">
        <v>2425</v>
      </c>
      <c r="E28" s="315"/>
      <c r="F28" s="315"/>
      <c r="G28" s="315"/>
      <c r="H28" s="315"/>
      <c r="I28" s="315"/>
      <c r="J28" s="315"/>
      <c r="K28" s="314">
        <v>20</v>
      </c>
      <c r="L28" s="314"/>
      <c r="M28" s="313" t="s">
        <v>254</v>
      </c>
      <c r="N28" s="312"/>
      <c r="O28" s="312"/>
      <c r="P28" s="311">
        <f>+N28*K28</f>
        <v>0</v>
      </c>
      <c r="Q28" s="301"/>
      <c r="R28" s="310"/>
    </row>
    <row r="29" spans="1:18" ht="12" customHeight="1" x14ac:dyDescent="0.3">
      <c r="A29" s="301"/>
      <c r="B29" s="301"/>
      <c r="C29" s="316"/>
      <c r="D29" s="315" t="s">
        <v>2424</v>
      </c>
      <c r="E29" s="315"/>
      <c r="F29" s="315"/>
      <c r="G29" s="315"/>
      <c r="H29" s="315"/>
      <c r="I29" s="315"/>
      <c r="J29" s="315"/>
      <c r="K29" s="314">
        <v>1400</v>
      </c>
      <c r="L29" s="314"/>
      <c r="M29" s="313" t="s">
        <v>254</v>
      </c>
      <c r="N29" s="312"/>
      <c r="O29" s="312"/>
      <c r="P29" s="311">
        <f>+N29*K29</f>
        <v>0</v>
      </c>
      <c r="Q29" s="301"/>
      <c r="R29" s="310"/>
    </row>
    <row r="30" spans="1:18" ht="37.5" customHeight="1" x14ac:dyDescent="0.3">
      <c r="A30" s="301"/>
      <c r="B30" s="301"/>
      <c r="C30" s="316"/>
      <c r="D30" s="315"/>
      <c r="E30" s="315"/>
      <c r="F30" s="315"/>
      <c r="G30" s="315"/>
      <c r="H30" s="315"/>
      <c r="I30" s="315"/>
      <c r="J30" s="315"/>
      <c r="K30" s="301"/>
      <c r="L30" s="301"/>
      <c r="M30" s="301"/>
      <c r="N30" s="301"/>
      <c r="O30" s="301"/>
      <c r="P30" s="301"/>
      <c r="Q30" s="301"/>
      <c r="R30" s="310"/>
    </row>
    <row r="31" spans="1:18" ht="13.5" customHeight="1" x14ac:dyDescent="0.3">
      <c r="A31" s="301"/>
      <c r="B31" s="301"/>
      <c r="C31" s="316"/>
      <c r="D31" s="315" t="s">
        <v>2423</v>
      </c>
      <c r="E31" s="315"/>
      <c r="F31" s="315"/>
      <c r="G31" s="315"/>
      <c r="H31" s="315"/>
      <c r="I31" s="315"/>
      <c r="J31" s="315"/>
      <c r="K31" s="314">
        <v>25</v>
      </c>
      <c r="L31" s="314"/>
      <c r="M31" s="313" t="s">
        <v>254</v>
      </c>
      <c r="N31" s="312"/>
      <c r="O31" s="312"/>
      <c r="P31" s="311">
        <f>+N31*K31</f>
        <v>0</v>
      </c>
      <c r="Q31" s="301"/>
      <c r="R31" s="310"/>
    </row>
    <row r="32" spans="1:18" ht="12" customHeight="1" x14ac:dyDescent="0.3">
      <c r="A32" s="301"/>
      <c r="B32" s="301"/>
      <c r="C32" s="316"/>
      <c r="D32" s="315" t="s">
        <v>2422</v>
      </c>
      <c r="E32" s="315"/>
      <c r="F32" s="315"/>
      <c r="G32" s="315"/>
      <c r="H32" s="315"/>
      <c r="I32" s="315"/>
      <c r="J32" s="315"/>
      <c r="K32" s="314">
        <v>1</v>
      </c>
      <c r="L32" s="314"/>
      <c r="M32" s="313" t="s">
        <v>2203</v>
      </c>
      <c r="N32" s="312"/>
      <c r="O32" s="312"/>
      <c r="P32" s="311">
        <f>+N32*K32</f>
        <v>0</v>
      </c>
      <c r="Q32" s="301"/>
      <c r="R32" s="310"/>
    </row>
    <row r="33" spans="1:18" ht="12.75" customHeight="1" x14ac:dyDescent="0.3">
      <c r="A33" s="301"/>
      <c r="B33" s="301"/>
      <c r="C33" s="316"/>
      <c r="D33" s="315"/>
      <c r="E33" s="315"/>
      <c r="F33" s="315"/>
      <c r="G33" s="315"/>
      <c r="H33" s="315"/>
      <c r="I33" s="315"/>
      <c r="J33" s="315"/>
      <c r="K33" s="301"/>
      <c r="L33" s="301"/>
      <c r="M33" s="301"/>
      <c r="N33" s="301"/>
      <c r="O33" s="301"/>
      <c r="P33" s="301"/>
      <c r="Q33" s="301"/>
      <c r="R33" s="310"/>
    </row>
    <row r="34" spans="1:18" ht="13.5" customHeight="1" x14ac:dyDescent="0.3">
      <c r="A34" s="301"/>
      <c r="B34" s="301"/>
      <c r="C34" s="316"/>
      <c r="D34" s="315" t="s">
        <v>2421</v>
      </c>
      <c r="E34" s="315"/>
      <c r="F34" s="315"/>
      <c r="G34" s="315"/>
      <c r="H34" s="315"/>
      <c r="I34" s="315"/>
      <c r="J34" s="315"/>
      <c r="K34" s="314">
        <v>1</v>
      </c>
      <c r="L34" s="314"/>
      <c r="M34" s="313" t="s">
        <v>2386</v>
      </c>
      <c r="N34" s="312"/>
      <c r="O34" s="312"/>
      <c r="P34" s="311">
        <f>+N34*K34</f>
        <v>0</v>
      </c>
      <c r="Q34" s="301"/>
      <c r="R34" s="310"/>
    </row>
    <row r="35" spans="1:18" ht="12" customHeight="1" x14ac:dyDescent="0.3">
      <c r="A35" s="301"/>
      <c r="B35" s="301"/>
      <c r="C35" s="316"/>
      <c r="D35" s="315" t="s">
        <v>2420</v>
      </c>
      <c r="E35" s="315"/>
      <c r="F35" s="315"/>
      <c r="G35" s="315"/>
      <c r="H35" s="315"/>
      <c r="I35" s="315"/>
      <c r="J35" s="315"/>
      <c r="K35" s="314">
        <v>15</v>
      </c>
      <c r="L35" s="314"/>
      <c r="M35" s="313" t="s">
        <v>254</v>
      </c>
      <c r="N35" s="312"/>
      <c r="O35" s="312"/>
      <c r="P35" s="311">
        <f>+N35*K35</f>
        <v>0</v>
      </c>
      <c r="Q35" s="301"/>
      <c r="R35" s="310"/>
    </row>
    <row r="36" spans="1:18" ht="12.75" customHeight="1" x14ac:dyDescent="0.3">
      <c r="A36" s="301"/>
      <c r="B36" s="301"/>
      <c r="C36" s="316"/>
      <c r="D36" s="315"/>
      <c r="E36" s="315"/>
      <c r="F36" s="315"/>
      <c r="G36" s="315"/>
      <c r="H36" s="315"/>
      <c r="I36" s="315"/>
      <c r="J36" s="315"/>
      <c r="K36" s="301"/>
      <c r="L36" s="301"/>
      <c r="M36" s="301"/>
      <c r="N36" s="301"/>
      <c r="O36" s="301"/>
      <c r="P36" s="301"/>
      <c r="Q36" s="301"/>
      <c r="R36" s="310"/>
    </row>
    <row r="37" spans="1:18" ht="12" customHeight="1" x14ac:dyDescent="0.3">
      <c r="A37" s="301"/>
      <c r="B37" s="301"/>
      <c r="C37" s="316"/>
      <c r="D37" s="315" t="s">
        <v>2419</v>
      </c>
      <c r="E37" s="315"/>
      <c r="F37" s="315"/>
      <c r="G37" s="315"/>
      <c r="H37" s="315"/>
      <c r="I37" s="315"/>
      <c r="J37" s="315"/>
      <c r="K37" s="314">
        <v>20</v>
      </c>
      <c r="L37" s="314"/>
      <c r="M37" s="313" t="s">
        <v>254</v>
      </c>
      <c r="N37" s="312"/>
      <c r="O37" s="312"/>
      <c r="P37" s="311">
        <f>+N37*K37</f>
        <v>0</v>
      </c>
      <c r="Q37" s="301"/>
      <c r="R37" s="310"/>
    </row>
    <row r="38" spans="1:18" ht="12.75" customHeight="1" x14ac:dyDescent="0.3">
      <c r="A38" s="301"/>
      <c r="B38" s="301"/>
      <c r="C38" s="316"/>
      <c r="D38" s="315"/>
      <c r="E38" s="315"/>
      <c r="F38" s="315"/>
      <c r="G38" s="315"/>
      <c r="H38" s="315"/>
      <c r="I38" s="315"/>
      <c r="J38" s="315"/>
      <c r="K38" s="301"/>
      <c r="L38" s="301"/>
      <c r="M38" s="301"/>
      <c r="N38" s="301"/>
      <c r="O38" s="301"/>
      <c r="P38" s="301"/>
      <c r="Q38" s="301"/>
      <c r="R38" s="310"/>
    </row>
    <row r="39" spans="1:18" ht="12" customHeight="1" x14ac:dyDescent="0.3">
      <c r="A39" s="301"/>
      <c r="B39" s="301"/>
      <c r="C39" s="316"/>
      <c r="D39" s="315" t="s">
        <v>2418</v>
      </c>
      <c r="E39" s="315"/>
      <c r="F39" s="315"/>
      <c r="G39" s="315"/>
      <c r="H39" s="315"/>
      <c r="I39" s="315"/>
      <c r="J39" s="315"/>
      <c r="K39" s="314">
        <v>25</v>
      </c>
      <c r="L39" s="314"/>
      <c r="M39" s="313" t="s">
        <v>254</v>
      </c>
      <c r="N39" s="312"/>
      <c r="O39" s="312"/>
      <c r="P39" s="311">
        <f>+N39*K39</f>
        <v>0</v>
      </c>
      <c r="Q39" s="301"/>
      <c r="R39" s="310"/>
    </row>
    <row r="40" spans="1:18" ht="12.75" customHeight="1" x14ac:dyDescent="0.3">
      <c r="A40" s="301"/>
      <c r="B40" s="301"/>
      <c r="C40" s="316"/>
      <c r="D40" s="315"/>
      <c r="E40" s="315"/>
      <c r="F40" s="315"/>
      <c r="G40" s="315"/>
      <c r="H40" s="315"/>
      <c r="I40" s="315"/>
      <c r="J40" s="315"/>
      <c r="K40" s="301"/>
      <c r="L40" s="301"/>
      <c r="M40" s="301"/>
      <c r="N40" s="301"/>
      <c r="O40" s="301"/>
      <c r="P40" s="301"/>
      <c r="Q40" s="301"/>
      <c r="R40" s="310"/>
    </row>
    <row r="41" spans="1:18" ht="12" customHeight="1" x14ac:dyDescent="0.3">
      <c r="A41" s="301"/>
      <c r="B41" s="301"/>
      <c r="C41" s="316"/>
      <c r="D41" s="315" t="s">
        <v>2417</v>
      </c>
      <c r="E41" s="315"/>
      <c r="F41" s="315"/>
      <c r="G41" s="315"/>
      <c r="H41" s="315"/>
      <c r="I41" s="315"/>
      <c r="J41" s="315"/>
      <c r="K41" s="314">
        <v>25</v>
      </c>
      <c r="L41" s="314"/>
      <c r="M41" s="313" t="s">
        <v>254</v>
      </c>
      <c r="N41" s="312"/>
      <c r="O41" s="312"/>
      <c r="P41" s="311">
        <f>+N41*K41</f>
        <v>0</v>
      </c>
      <c r="Q41" s="301"/>
      <c r="R41" s="310"/>
    </row>
    <row r="42" spans="1:18" ht="12.75" customHeight="1" x14ac:dyDescent="0.3">
      <c r="A42" s="301"/>
      <c r="B42" s="301"/>
      <c r="C42" s="316"/>
      <c r="D42" s="315"/>
      <c r="E42" s="315"/>
      <c r="F42" s="315"/>
      <c r="G42" s="315"/>
      <c r="H42" s="315"/>
      <c r="I42" s="315"/>
      <c r="J42" s="315"/>
      <c r="K42" s="301"/>
      <c r="L42" s="301"/>
      <c r="M42" s="301"/>
      <c r="N42" s="301"/>
      <c r="O42" s="301"/>
      <c r="P42" s="301"/>
      <c r="Q42" s="301"/>
      <c r="R42" s="310"/>
    </row>
    <row r="43" spans="1:18" ht="13.5" customHeight="1" x14ac:dyDescent="0.3">
      <c r="A43" s="301"/>
      <c r="B43" s="301"/>
      <c r="C43" s="316"/>
      <c r="D43" s="315" t="s">
        <v>2416</v>
      </c>
      <c r="E43" s="315"/>
      <c r="F43" s="315"/>
      <c r="G43" s="315"/>
      <c r="H43" s="315"/>
      <c r="I43" s="315"/>
      <c r="J43" s="315"/>
      <c r="K43" s="314">
        <v>1</v>
      </c>
      <c r="L43" s="314"/>
      <c r="M43" s="313" t="s">
        <v>2415</v>
      </c>
      <c r="N43" s="312"/>
      <c r="O43" s="312"/>
      <c r="P43" s="311">
        <f>+N43*K43</f>
        <v>0</v>
      </c>
      <c r="Q43" s="301"/>
      <c r="R43" s="310"/>
    </row>
    <row r="44" spans="1:18" ht="12" customHeight="1" x14ac:dyDescent="0.3">
      <c r="A44" s="301"/>
      <c r="B44" s="301"/>
      <c r="C44" s="316"/>
      <c r="D44" s="315" t="s">
        <v>2414</v>
      </c>
      <c r="E44" s="315"/>
      <c r="F44" s="315"/>
      <c r="G44" s="315"/>
      <c r="H44" s="315"/>
      <c r="I44" s="315"/>
      <c r="J44" s="315"/>
      <c r="K44" s="314">
        <v>1</v>
      </c>
      <c r="L44" s="314"/>
      <c r="M44" s="313" t="s">
        <v>2413</v>
      </c>
      <c r="N44" s="312"/>
      <c r="O44" s="312"/>
      <c r="P44" s="311">
        <f>+N44*K44</f>
        <v>0</v>
      </c>
      <c r="Q44" s="301"/>
      <c r="R44" s="310"/>
    </row>
    <row r="45" spans="1:18" ht="12.75" customHeight="1" x14ac:dyDescent="0.3">
      <c r="A45" s="301"/>
      <c r="B45" s="301"/>
      <c r="C45" s="316"/>
      <c r="D45" s="315"/>
      <c r="E45" s="315"/>
      <c r="F45" s="315"/>
      <c r="G45" s="315"/>
      <c r="H45" s="315"/>
      <c r="I45" s="315"/>
      <c r="J45" s="315"/>
      <c r="K45" s="301"/>
      <c r="L45" s="301"/>
      <c r="M45" s="301"/>
      <c r="N45" s="301"/>
      <c r="O45" s="301"/>
      <c r="P45" s="301"/>
      <c r="Q45" s="301"/>
      <c r="R45" s="310"/>
    </row>
    <row r="46" spans="1:18" ht="12" customHeight="1" x14ac:dyDescent="0.3">
      <c r="A46" s="301"/>
      <c r="B46" s="301"/>
      <c r="C46" s="316"/>
      <c r="D46" s="315" t="s">
        <v>2412</v>
      </c>
      <c r="E46" s="315"/>
      <c r="F46" s="315"/>
      <c r="G46" s="315"/>
      <c r="H46" s="315"/>
      <c r="I46" s="315"/>
      <c r="J46" s="315"/>
      <c r="K46" s="314">
        <v>1</v>
      </c>
      <c r="L46" s="314"/>
      <c r="M46" s="313" t="s">
        <v>2386</v>
      </c>
      <c r="N46" s="312"/>
      <c r="O46" s="312"/>
      <c r="P46" s="311">
        <f>+N46*K46</f>
        <v>0</v>
      </c>
      <c r="Q46" s="301"/>
      <c r="R46" s="310"/>
    </row>
    <row r="47" spans="1:18" ht="12.75" customHeight="1" x14ac:dyDescent="0.3">
      <c r="A47" s="301"/>
      <c r="B47" s="301"/>
      <c r="C47" s="316"/>
      <c r="D47" s="315"/>
      <c r="E47" s="315"/>
      <c r="F47" s="315"/>
      <c r="G47" s="315"/>
      <c r="H47" s="315"/>
      <c r="I47" s="315"/>
      <c r="J47" s="315"/>
      <c r="K47" s="301"/>
      <c r="L47" s="301"/>
      <c r="M47" s="301"/>
      <c r="N47" s="301"/>
      <c r="O47" s="301"/>
      <c r="P47" s="301"/>
      <c r="Q47" s="301"/>
      <c r="R47" s="310"/>
    </row>
    <row r="48" spans="1:18" ht="13.5" customHeight="1" x14ac:dyDescent="0.3">
      <c r="A48" s="301"/>
      <c r="B48" s="301"/>
      <c r="C48" s="316"/>
      <c r="D48" s="315" t="s">
        <v>2411</v>
      </c>
      <c r="E48" s="315"/>
      <c r="F48" s="315"/>
      <c r="G48" s="315"/>
      <c r="H48" s="315"/>
      <c r="I48" s="315"/>
      <c r="J48" s="315"/>
      <c r="K48" s="314">
        <v>144</v>
      </c>
      <c r="L48" s="314"/>
      <c r="M48" s="313" t="s">
        <v>196</v>
      </c>
      <c r="N48" s="312"/>
      <c r="O48" s="312"/>
      <c r="P48" s="311">
        <f>+N48*K48</f>
        <v>0</v>
      </c>
      <c r="Q48" s="301"/>
      <c r="R48" s="310"/>
    </row>
    <row r="49" spans="1:18" ht="13.5" customHeight="1" x14ac:dyDescent="0.3">
      <c r="A49" s="301"/>
      <c r="B49" s="301"/>
      <c r="C49" s="316"/>
      <c r="D49" s="315" t="s">
        <v>2410</v>
      </c>
      <c r="E49" s="315"/>
      <c r="F49" s="315"/>
      <c r="G49" s="315"/>
      <c r="H49" s="315"/>
      <c r="I49" s="315"/>
      <c r="J49" s="315"/>
      <c r="K49" s="314">
        <v>50</v>
      </c>
      <c r="L49" s="314"/>
      <c r="M49" s="313" t="s">
        <v>2409</v>
      </c>
      <c r="N49" s="312"/>
      <c r="O49" s="312"/>
      <c r="P49" s="311">
        <f>+N49*K49</f>
        <v>0</v>
      </c>
      <c r="Q49" s="301"/>
      <c r="R49" s="310"/>
    </row>
    <row r="50" spans="1:18" ht="12" customHeight="1" thickBot="1" x14ac:dyDescent="0.35">
      <c r="A50" s="301"/>
      <c r="B50" s="301"/>
      <c r="C50" s="309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308"/>
    </row>
    <row r="51" spans="1:18" x14ac:dyDescent="0.3">
      <c r="C51" s="307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5"/>
    </row>
    <row r="52" spans="1:18" x14ac:dyDescent="0.3">
      <c r="C52" s="304"/>
      <c r="D52" s="303" t="s">
        <v>2377</v>
      </c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2">
        <f>SUM(P7:P49)</f>
        <v>0</v>
      </c>
      <c r="Q52" s="301"/>
      <c r="R52" s="300"/>
    </row>
    <row r="53" spans="1:18" x14ac:dyDescent="0.3">
      <c r="C53" s="304"/>
      <c r="D53" s="303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2"/>
      <c r="Q53" s="301"/>
      <c r="R53" s="300"/>
    </row>
    <row r="54" spans="1:18" ht="15" thickBot="1" x14ac:dyDescent="0.35">
      <c r="C54" s="299"/>
      <c r="D54" s="298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7"/>
      <c r="Q54" s="296"/>
      <c r="R54" s="295"/>
    </row>
    <row r="55" spans="1:18" x14ac:dyDescent="0.3">
      <c r="C55" s="306"/>
      <c r="D55" s="329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28"/>
    </row>
    <row r="56" spans="1:18" x14ac:dyDescent="0.3"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</row>
  </sheetData>
  <mergeCells count="83">
    <mergeCell ref="D49:J49"/>
    <mergeCell ref="K49:L49"/>
    <mergeCell ref="N49:O49"/>
    <mergeCell ref="D46:J47"/>
    <mergeCell ref="K46:L46"/>
    <mergeCell ref="N46:O46"/>
    <mergeCell ref="D48:J48"/>
    <mergeCell ref="K48:L48"/>
    <mergeCell ref="N48:O48"/>
    <mergeCell ref="D43:J43"/>
    <mergeCell ref="K43:L43"/>
    <mergeCell ref="N43:O43"/>
    <mergeCell ref="D44:J45"/>
    <mergeCell ref="K44:L44"/>
    <mergeCell ref="N44:O44"/>
    <mergeCell ref="D39:J40"/>
    <mergeCell ref="K39:L39"/>
    <mergeCell ref="N39:O39"/>
    <mergeCell ref="D41:J42"/>
    <mergeCell ref="K41:L41"/>
    <mergeCell ref="N41:O41"/>
    <mergeCell ref="D35:J36"/>
    <mergeCell ref="K35:L35"/>
    <mergeCell ref="N35:O35"/>
    <mergeCell ref="D37:J38"/>
    <mergeCell ref="K37:L37"/>
    <mergeCell ref="N37:O37"/>
    <mergeCell ref="D32:J33"/>
    <mergeCell ref="K32:L32"/>
    <mergeCell ref="N32:O32"/>
    <mergeCell ref="D34:J34"/>
    <mergeCell ref="K34:L34"/>
    <mergeCell ref="N34:O34"/>
    <mergeCell ref="D29:J30"/>
    <mergeCell ref="K29:L29"/>
    <mergeCell ref="N29:O29"/>
    <mergeCell ref="D31:J31"/>
    <mergeCell ref="K31:L31"/>
    <mergeCell ref="N31:O31"/>
    <mergeCell ref="D27:J27"/>
    <mergeCell ref="K27:L27"/>
    <mergeCell ref="N27:O27"/>
    <mergeCell ref="D28:J28"/>
    <mergeCell ref="K28:L28"/>
    <mergeCell ref="N28:O28"/>
    <mergeCell ref="D24:J25"/>
    <mergeCell ref="K24:L24"/>
    <mergeCell ref="N24:O24"/>
    <mergeCell ref="D26:J26"/>
    <mergeCell ref="K26:L26"/>
    <mergeCell ref="N26:O26"/>
    <mergeCell ref="D21:J21"/>
    <mergeCell ref="K21:L21"/>
    <mergeCell ref="N21:O21"/>
    <mergeCell ref="D22:J23"/>
    <mergeCell ref="K22:L22"/>
    <mergeCell ref="N22:O22"/>
    <mergeCell ref="D18:J18"/>
    <mergeCell ref="K18:L18"/>
    <mergeCell ref="N18:O18"/>
    <mergeCell ref="D19:J20"/>
    <mergeCell ref="K19:L19"/>
    <mergeCell ref="N19:O19"/>
    <mergeCell ref="D16:J16"/>
    <mergeCell ref="K16:L16"/>
    <mergeCell ref="N16:O16"/>
    <mergeCell ref="D17:J17"/>
    <mergeCell ref="K17:L17"/>
    <mergeCell ref="N17:O17"/>
    <mergeCell ref="D12:J13"/>
    <mergeCell ref="K12:L12"/>
    <mergeCell ref="N12:O12"/>
    <mergeCell ref="D14:J15"/>
    <mergeCell ref="K14:L14"/>
    <mergeCell ref="N14:O14"/>
    <mergeCell ref="D10:J11"/>
    <mergeCell ref="K10:L10"/>
    <mergeCell ref="N10:O10"/>
    <mergeCell ref="D3:P3"/>
    <mergeCell ref="N6:O6"/>
    <mergeCell ref="D8:J9"/>
    <mergeCell ref="K8:L8"/>
    <mergeCell ref="N8:O8"/>
  </mergeCells>
  <pageMargins left="0.2" right="0.2" top="0.4" bottom="0.78" header="0.4921259845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opLeftCell="A29" workbookViewId="0">
      <selection activeCell="D86" sqref="D86:J87"/>
    </sheetView>
  </sheetViews>
  <sheetFormatPr defaultRowHeight="14.4" x14ac:dyDescent="0.3"/>
  <cols>
    <col min="1" max="1" width="1.7109375" style="294" customWidth="1"/>
    <col min="2" max="3" width="4" style="294" customWidth="1"/>
    <col min="4" max="4" width="12.140625" style="294" customWidth="1"/>
    <col min="5" max="5" width="3.42578125" style="294" customWidth="1"/>
    <col min="6" max="6" width="7.28515625" style="294" customWidth="1"/>
    <col min="7" max="7" width="2.7109375" style="294" customWidth="1"/>
    <col min="8" max="8" width="3.7109375" style="294" customWidth="1"/>
    <col min="9" max="9" width="6.85546875" style="294" customWidth="1"/>
    <col min="10" max="10" width="2" style="294" customWidth="1"/>
    <col min="11" max="11" width="3.28515625" style="294" customWidth="1"/>
    <col min="12" max="12" width="10.85546875" style="294" customWidth="1"/>
    <col min="13" max="13" width="4.42578125" style="294" customWidth="1"/>
    <col min="14" max="14" width="7.7109375" style="294" customWidth="1"/>
    <col min="15" max="15" width="8.140625" style="294" customWidth="1"/>
    <col min="16" max="16" width="18.140625" style="294" customWidth="1"/>
    <col min="17" max="18" width="2" style="294" customWidth="1"/>
    <col min="19" max="16384" width="9.140625" style="294"/>
  </cols>
  <sheetData>
    <row r="1" spans="1:18" ht="15" customHeight="1" x14ac:dyDescent="0.3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ht="21" customHeight="1" x14ac:dyDescent="0.3">
      <c r="A2" s="301"/>
      <c r="B2" s="301"/>
      <c r="C2" s="320"/>
      <c r="D2" s="330" t="s">
        <v>2441</v>
      </c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8"/>
    </row>
    <row r="3" spans="1:18" ht="13.5" customHeight="1" x14ac:dyDescent="0.3">
      <c r="A3" s="301"/>
      <c r="B3" s="301"/>
      <c r="C3" s="316"/>
      <c r="D3" s="324" t="s">
        <v>2489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01"/>
      <c r="R3" s="310"/>
    </row>
    <row r="4" spans="1:18" ht="12" customHeight="1" x14ac:dyDescent="0.3">
      <c r="A4" s="301"/>
      <c r="B4" s="301"/>
      <c r="C4" s="316"/>
      <c r="D4" s="294" t="s">
        <v>2128</v>
      </c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10"/>
    </row>
    <row r="5" spans="1:18" ht="12" customHeight="1" x14ac:dyDescent="0.3">
      <c r="A5" s="301"/>
      <c r="B5" s="301"/>
      <c r="C5" s="320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8"/>
    </row>
    <row r="6" spans="1:18" ht="12" customHeight="1" x14ac:dyDescent="0.3">
      <c r="A6" s="301"/>
      <c r="B6" s="301"/>
      <c r="C6" s="316"/>
      <c r="D6" s="323" t="s">
        <v>2406</v>
      </c>
      <c r="E6" s="301"/>
      <c r="F6" s="301"/>
      <c r="G6" s="301"/>
      <c r="H6" s="301"/>
      <c r="I6" s="301"/>
      <c r="J6" s="301"/>
      <c r="K6" s="301"/>
      <c r="L6" s="321" t="s">
        <v>139</v>
      </c>
      <c r="M6" s="301"/>
      <c r="N6" s="322" t="s">
        <v>2405</v>
      </c>
      <c r="O6" s="322"/>
      <c r="P6" s="321" t="s">
        <v>2488</v>
      </c>
      <c r="Q6" s="301"/>
      <c r="R6" s="310"/>
    </row>
    <row r="7" spans="1:18" ht="12.75" customHeight="1" x14ac:dyDescent="0.3">
      <c r="A7" s="301"/>
      <c r="B7" s="301"/>
      <c r="C7" s="320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8"/>
    </row>
    <row r="8" spans="1:18" ht="12" customHeight="1" x14ac:dyDescent="0.3">
      <c r="A8" s="301"/>
      <c r="B8" s="301"/>
      <c r="C8" s="316"/>
      <c r="D8" s="315" t="s">
        <v>2487</v>
      </c>
      <c r="E8" s="315"/>
      <c r="F8" s="315"/>
      <c r="G8" s="315"/>
      <c r="H8" s="315"/>
      <c r="I8" s="315"/>
      <c r="J8" s="315"/>
      <c r="K8" s="314">
        <v>1</v>
      </c>
      <c r="L8" s="314"/>
      <c r="M8" s="313" t="s">
        <v>2413</v>
      </c>
      <c r="N8" s="312"/>
      <c r="O8" s="312"/>
      <c r="P8" s="311">
        <f>+N8*K8</f>
        <v>0</v>
      </c>
      <c r="Q8" s="301"/>
      <c r="R8" s="310"/>
    </row>
    <row r="9" spans="1:18" ht="12.75" customHeight="1" x14ac:dyDescent="0.3">
      <c r="A9" s="301"/>
      <c r="B9" s="301"/>
      <c r="C9" s="316"/>
      <c r="D9" s="315"/>
      <c r="E9" s="315"/>
      <c r="F9" s="315"/>
      <c r="G9" s="315"/>
      <c r="H9" s="315"/>
      <c r="I9" s="315"/>
      <c r="J9" s="315"/>
      <c r="K9" s="301"/>
      <c r="L9" s="301"/>
      <c r="M9" s="301"/>
      <c r="N9" s="301"/>
      <c r="O9" s="301"/>
      <c r="P9" s="301"/>
      <c r="Q9" s="301"/>
      <c r="R9" s="310"/>
    </row>
    <row r="10" spans="1:18" ht="12" customHeight="1" x14ac:dyDescent="0.3">
      <c r="A10" s="301"/>
      <c r="B10" s="301"/>
      <c r="C10" s="316"/>
      <c r="D10" s="315" t="s">
        <v>2486</v>
      </c>
      <c r="E10" s="315"/>
      <c r="F10" s="315"/>
      <c r="G10" s="315"/>
      <c r="H10" s="315"/>
      <c r="I10" s="315"/>
      <c r="J10" s="315"/>
      <c r="K10" s="314">
        <v>1</v>
      </c>
      <c r="L10" s="314"/>
      <c r="M10" s="313" t="s">
        <v>2203</v>
      </c>
      <c r="N10" s="312"/>
      <c r="O10" s="312"/>
      <c r="P10" s="311">
        <f>+N10*K10</f>
        <v>0</v>
      </c>
      <c r="Q10" s="301"/>
      <c r="R10" s="310"/>
    </row>
    <row r="11" spans="1:18" ht="12.75" customHeight="1" x14ac:dyDescent="0.3">
      <c r="A11" s="301"/>
      <c r="B11" s="301"/>
      <c r="C11" s="316"/>
      <c r="D11" s="315"/>
      <c r="E11" s="315"/>
      <c r="F11" s="315"/>
      <c r="G11" s="315"/>
      <c r="H11" s="315"/>
      <c r="I11" s="315"/>
      <c r="J11" s="315"/>
      <c r="K11" s="301"/>
      <c r="L11" s="301"/>
      <c r="M11" s="301"/>
      <c r="N11" s="301"/>
      <c r="O11" s="301"/>
      <c r="P11" s="301"/>
      <c r="Q11" s="301"/>
      <c r="R11" s="310"/>
    </row>
    <row r="12" spans="1:18" ht="12" customHeight="1" x14ac:dyDescent="0.3">
      <c r="A12" s="301"/>
      <c r="B12" s="301"/>
      <c r="C12" s="316"/>
      <c r="D12" s="315" t="s">
        <v>2485</v>
      </c>
      <c r="E12" s="315"/>
      <c r="F12" s="315"/>
      <c r="G12" s="315"/>
      <c r="H12" s="315"/>
      <c r="I12" s="315"/>
      <c r="J12" s="315"/>
      <c r="K12" s="314">
        <v>3</v>
      </c>
      <c r="L12" s="314"/>
      <c r="M12" s="313" t="s">
        <v>2203</v>
      </c>
      <c r="N12" s="312"/>
      <c r="O12" s="312"/>
      <c r="P12" s="311">
        <f>+N12*K12</f>
        <v>0</v>
      </c>
      <c r="Q12" s="301"/>
      <c r="R12" s="310"/>
    </row>
    <row r="13" spans="1:18" ht="25.5" customHeight="1" x14ac:dyDescent="0.3">
      <c r="A13" s="301"/>
      <c r="B13" s="301"/>
      <c r="C13" s="316"/>
      <c r="D13" s="315"/>
      <c r="E13" s="315"/>
      <c r="F13" s="315"/>
      <c r="G13" s="315"/>
      <c r="H13" s="315"/>
      <c r="I13" s="315"/>
      <c r="J13" s="315"/>
      <c r="K13" s="301"/>
      <c r="L13" s="301"/>
      <c r="M13" s="301"/>
      <c r="N13" s="301"/>
      <c r="O13" s="301"/>
      <c r="P13" s="301"/>
      <c r="Q13" s="301"/>
      <c r="R13" s="310"/>
    </row>
    <row r="14" spans="1:18" ht="12" customHeight="1" x14ac:dyDescent="0.3">
      <c r="A14" s="301"/>
      <c r="B14" s="301"/>
      <c r="C14" s="316"/>
      <c r="D14" s="315" t="s">
        <v>2484</v>
      </c>
      <c r="E14" s="315"/>
      <c r="F14" s="315"/>
      <c r="G14" s="315"/>
      <c r="H14" s="315"/>
      <c r="I14" s="315"/>
      <c r="J14" s="315"/>
      <c r="K14" s="314">
        <v>5</v>
      </c>
      <c r="L14" s="314"/>
      <c r="M14" s="313" t="s">
        <v>2203</v>
      </c>
      <c r="N14" s="312"/>
      <c r="O14" s="312"/>
      <c r="P14" s="311">
        <f>+N14*K14</f>
        <v>0</v>
      </c>
      <c r="Q14" s="301"/>
      <c r="R14" s="310"/>
    </row>
    <row r="15" spans="1:18" ht="25.5" customHeight="1" x14ac:dyDescent="0.3">
      <c r="A15" s="301"/>
      <c r="B15" s="301"/>
      <c r="C15" s="316"/>
      <c r="D15" s="315"/>
      <c r="E15" s="315"/>
      <c r="F15" s="315"/>
      <c r="G15" s="315"/>
      <c r="H15" s="315"/>
      <c r="I15" s="315"/>
      <c r="J15" s="315"/>
      <c r="K15" s="301"/>
      <c r="L15" s="301"/>
      <c r="M15" s="301"/>
      <c r="N15" s="301"/>
      <c r="O15" s="301"/>
      <c r="P15" s="301"/>
      <c r="Q15" s="301"/>
      <c r="R15" s="310"/>
    </row>
    <row r="16" spans="1:18" ht="13.5" customHeight="1" x14ac:dyDescent="0.3">
      <c r="A16" s="301"/>
      <c r="B16" s="301"/>
      <c r="C16" s="316"/>
      <c r="D16" s="315" t="s">
        <v>2483</v>
      </c>
      <c r="E16" s="315"/>
      <c r="F16" s="315"/>
      <c r="G16" s="315"/>
      <c r="H16" s="315"/>
      <c r="I16" s="315"/>
      <c r="J16" s="315"/>
      <c r="K16" s="314">
        <v>1</v>
      </c>
      <c r="L16" s="314"/>
      <c r="M16" s="313" t="s">
        <v>2386</v>
      </c>
      <c r="N16" s="312"/>
      <c r="O16" s="312"/>
      <c r="P16" s="311">
        <f>+N16*K16</f>
        <v>0</v>
      </c>
      <c r="Q16" s="301"/>
      <c r="R16" s="310"/>
    </row>
    <row r="17" spans="1:18" ht="12" customHeight="1" x14ac:dyDescent="0.3">
      <c r="A17" s="301"/>
      <c r="B17" s="301"/>
      <c r="C17" s="316"/>
      <c r="D17" s="315" t="s">
        <v>2482</v>
      </c>
      <c r="E17" s="315"/>
      <c r="F17" s="315"/>
      <c r="G17" s="315"/>
      <c r="H17" s="315"/>
      <c r="I17" s="315"/>
      <c r="J17" s="315"/>
      <c r="K17" s="314">
        <v>1</v>
      </c>
      <c r="L17" s="314"/>
      <c r="M17" s="313" t="s">
        <v>2386</v>
      </c>
      <c r="N17" s="312"/>
      <c r="O17" s="312"/>
      <c r="P17" s="311">
        <f>+N17*K17</f>
        <v>0</v>
      </c>
      <c r="Q17" s="301"/>
      <c r="R17" s="310"/>
    </row>
    <row r="18" spans="1:18" ht="12.75" customHeight="1" x14ac:dyDescent="0.3">
      <c r="A18" s="301"/>
      <c r="B18" s="301"/>
      <c r="C18" s="316"/>
      <c r="D18" s="315"/>
      <c r="E18" s="315"/>
      <c r="F18" s="315"/>
      <c r="G18" s="315"/>
      <c r="H18" s="315"/>
      <c r="I18" s="315"/>
      <c r="J18" s="315"/>
      <c r="K18" s="301"/>
      <c r="L18" s="301"/>
      <c r="M18" s="301"/>
      <c r="N18" s="301"/>
      <c r="O18" s="301"/>
      <c r="P18" s="301"/>
      <c r="Q18" s="301"/>
      <c r="R18" s="310"/>
    </row>
    <row r="19" spans="1:18" ht="13.5" customHeight="1" x14ac:dyDescent="0.3">
      <c r="A19" s="301"/>
      <c r="B19" s="301"/>
      <c r="C19" s="316"/>
      <c r="D19" s="315" t="s">
        <v>2481</v>
      </c>
      <c r="E19" s="315"/>
      <c r="F19" s="315"/>
      <c r="G19" s="315"/>
      <c r="H19" s="315"/>
      <c r="I19" s="315"/>
      <c r="J19" s="315"/>
      <c r="K19" s="314">
        <v>60</v>
      </c>
      <c r="L19" s="314"/>
      <c r="M19" s="313" t="s">
        <v>254</v>
      </c>
      <c r="N19" s="312"/>
      <c r="O19" s="312"/>
      <c r="P19" s="311">
        <f>+N19*K19</f>
        <v>0</v>
      </c>
      <c r="Q19" s="301"/>
      <c r="R19" s="310"/>
    </row>
    <row r="20" spans="1:18" ht="13.5" customHeight="1" x14ac:dyDescent="0.3">
      <c r="A20" s="301"/>
      <c r="B20" s="301"/>
      <c r="C20" s="316"/>
      <c r="D20" s="315" t="s">
        <v>2480</v>
      </c>
      <c r="E20" s="315"/>
      <c r="F20" s="315"/>
      <c r="G20" s="315"/>
      <c r="H20" s="315"/>
      <c r="I20" s="315"/>
      <c r="J20" s="315"/>
      <c r="K20" s="314">
        <v>40</v>
      </c>
      <c r="L20" s="314"/>
      <c r="M20" s="313" t="s">
        <v>254</v>
      </c>
      <c r="N20" s="312"/>
      <c r="O20" s="312"/>
      <c r="P20" s="311">
        <f>+N20*K20</f>
        <v>0</v>
      </c>
      <c r="Q20" s="301"/>
      <c r="R20" s="310"/>
    </row>
    <row r="21" spans="1:18" ht="13.5" customHeight="1" x14ac:dyDescent="0.3">
      <c r="A21" s="301"/>
      <c r="B21" s="301"/>
      <c r="C21" s="316"/>
      <c r="D21" s="315" t="s">
        <v>2479</v>
      </c>
      <c r="E21" s="315"/>
      <c r="F21" s="315"/>
      <c r="G21" s="315"/>
      <c r="H21" s="315"/>
      <c r="I21" s="315"/>
      <c r="J21" s="315"/>
      <c r="K21" s="314">
        <v>120</v>
      </c>
      <c r="L21" s="314"/>
      <c r="M21" s="313" t="s">
        <v>254</v>
      </c>
      <c r="N21" s="312"/>
      <c r="O21" s="312"/>
      <c r="P21" s="311">
        <f>+N21*K21</f>
        <v>0</v>
      </c>
      <c r="Q21" s="301"/>
      <c r="R21" s="310"/>
    </row>
    <row r="22" spans="1:18" ht="13.5" customHeight="1" x14ac:dyDescent="0.3">
      <c r="A22" s="301"/>
      <c r="B22" s="301"/>
      <c r="C22" s="316"/>
      <c r="D22" s="315" t="s">
        <v>2426</v>
      </c>
      <c r="E22" s="315"/>
      <c r="F22" s="315"/>
      <c r="G22" s="315"/>
      <c r="H22" s="315"/>
      <c r="I22" s="315"/>
      <c r="J22" s="315"/>
      <c r="K22" s="314">
        <v>30</v>
      </c>
      <c r="L22" s="314"/>
      <c r="M22" s="313" t="s">
        <v>254</v>
      </c>
      <c r="N22" s="312"/>
      <c r="O22" s="312"/>
      <c r="P22" s="311">
        <f>+N22*K22</f>
        <v>0</v>
      </c>
      <c r="Q22" s="301"/>
      <c r="R22" s="310"/>
    </row>
    <row r="23" spans="1:18" ht="13.5" customHeight="1" x14ac:dyDescent="0.3">
      <c r="A23" s="301"/>
      <c r="B23" s="301"/>
      <c r="C23" s="316"/>
      <c r="D23" s="315" t="s">
        <v>2425</v>
      </c>
      <c r="E23" s="315"/>
      <c r="F23" s="315"/>
      <c r="G23" s="315"/>
      <c r="H23" s="315"/>
      <c r="I23" s="315"/>
      <c r="J23" s="315"/>
      <c r="K23" s="314">
        <v>8</v>
      </c>
      <c r="L23" s="314"/>
      <c r="M23" s="313" t="s">
        <v>254</v>
      </c>
      <c r="N23" s="312"/>
      <c r="O23" s="312"/>
      <c r="P23" s="311">
        <f>+N23*K23</f>
        <v>0</v>
      </c>
      <c r="Q23" s="301"/>
      <c r="R23" s="310"/>
    </row>
    <row r="24" spans="1:18" ht="12" customHeight="1" x14ac:dyDescent="0.3">
      <c r="A24" s="301"/>
      <c r="B24" s="301"/>
      <c r="C24" s="316"/>
      <c r="D24" s="315" t="s">
        <v>2478</v>
      </c>
      <c r="E24" s="315"/>
      <c r="F24" s="315"/>
      <c r="G24" s="315"/>
      <c r="H24" s="315"/>
      <c r="I24" s="315"/>
      <c r="J24" s="315"/>
      <c r="K24" s="314">
        <v>6</v>
      </c>
      <c r="L24" s="314"/>
      <c r="M24" s="313" t="s">
        <v>2203</v>
      </c>
      <c r="N24" s="312"/>
      <c r="O24" s="312"/>
      <c r="P24" s="311">
        <f>+N24*K24</f>
        <v>0</v>
      </c>
      <c r="Q24" s="301"/>
      <c r="R24" s="310"/>
    </row>
    <row r="25" spans="1:18" ht="25.5" customHeight="1" x14ac:dyDescent="0.3">
      <c r="A25" s="301"/>
      <c r="B25" s="301"/>
      <c r="C25" s="316"/>
      <c r="D25" s="315"/>
      <c r="E25" s="315"/>
      <c r="F25" s="315"/>
      <c r="G25" s="315"/>
      <c r="H25" s="315"/>
      <c r="I25" s="315"/>
      <c r="J25" s="315"/>
      <c r="K25" s="301"/>
      <c r="L25" s="301"/>
      <c r="M25" s="301"/>
      <c r="N25" s="301"/>
      <c r="O25" s="301"/>
      <c r="P25" s="301"/>
      <c r="Q25" s="301"/>
      <c r="R25" s="310"/>
    </row>
    <row r="26" spans="1:18" ht="13.5" customHeight="1" x14ac:dyDescent="0.3">
      <c r="A26" s="301"/>
      <c r="B26" s="301"/>
      <c r="C26" s="316"/>
      <c r="D26" s="315" t="s">
        <v>2477</v>
      </c>
      <c r="E26" s="315"/>
      <c r="F26" s="315"/>
      <c r="G26" s="315"/>
      <c r="H26" s="315"/>
      <c r="I26" s="315"/>
      <c r="J26" s="315"/>
      <c r="K26" s="314">
        <v>1</v>
      </c>
      <c r="L26" s="314"/>
      <c r="M26" s="313" t="s">
        <v>2386</v>
      </c>
      <c r="N26" s="312"/>
      <c r="O26" s="312"/>
      <c r="P26" s="311">
        <f>+N26*K26</f>
        <v>0</v>
      </c>
      <c r="Q26" s="301"/>
      <c r="R26" s="310"/>
    </row>
    <row r="27" spans="1:18" ht="12" customHeight="1" x14ac:dyDescent="0.3">
      <c r="A27" s="301"/>
      <c r="B27" s="301"/>
      <c r="C27" s="316"/>
      <c r="D27" s="315" t="s">
        <v>2476</v>
      </c>
      <c r="E27" s="315"/>
      <c r="F27" s="315"/>
      <c r="G27" s="315"/>
      <c r="H27" s="315"/>
      <c r="I27" s="315"/>
      <c r="J27" s="315"/>
      <c r="K27" s="314">
        <v>2050</v>
      </c>
      <c r="L27" s="314"/>
      <c r="M27" s="313" t="s">
        <v>254</v>
      </c>
      <c r="N27" s="312"/>
      <c r="O27" s="312"/>
      <c r="P27" s="311">
        <f>+N27*K27</f>
        <v>0</v>
      </c>
      <c r="Q27" s="301"/>
      <c r="R27" s="310"/>
    </row>
    <row r="28" spans="1:18" ht="25.5" customHeight="1" x14ac:dyDescent="0.3">
      <c r="A28" s="301"/>
      <c r="B28" s="301"/>
      <c r="C28" s="316"/>
      <c r="D28" s="315"/>
      <c r="E28" s="315"/>
      <c r="F28" s="315"/>
      <c r="G28" s="315"/>
      <c r="H28" s="315"/>
      <c r="I28" s="315"/>
      <c r="J28" s="315"/>
      <c r="K28" s="301"/>
      <c r="L28" s="301"/>
      <c r="M28" s="301"/>
      <c r="N28" s="301"/>
      <c r="O28" s="301"/>
      <c r="P28" s="301"/>
      <c r="Q28" s="301"/>
      <c r="R28" s="310"/>
    </row>
    <row r="29" spans="1:18" ht="12" customHeight="1" x14ac:dyDescent="0.3">
      <c r="A29" s="301"/>
      <c r="B29" s="301"/>
      <c r="C29" s="316"/>
      <c r="D29" s="315" t="s">
        <v>2475</v>
      </c>
      <c r="E29" s="315"/>
      <c r="F29" s="315"/>
      <c r="G29" s="315"/>
      <c r="H29" s="315"/>
      <c r="I29" s="315"/>
      <c r="J29" s="315"/>
      <c r="K29" s="314">
        <v>34</v>
      </c>
      <c r="L29" s="314"/>
      <c r="M29" s="313" t="s">
        <v>254</v>
      </c>
      <c r="N29" s="312"/>
      <c r="O29" s="312"/>
      <c r="P29" s="311">
        <f>+N29*K29</f>
        <v>0</v>
      </c>
      <c r="Q29" s="301"/>
      <c r="R29" s="310"/>
    </row>
    <row r="30" spans="1:18" ht="12.75" customHeight="1" x14ac:dyDescent="0.3">
      <c r="A30" s="301"/>
      <c r="B30" s="301"/>
      <c r="C30" s="316"/>
      <c r="D30" s="315"/>
      <c r="E30" s="315"/>
      <c r="F30" s="315"/>
      <c r="G30" s="315"/>
      <c r="H30" s="315"/>
      <c r="I30" s="315"/>
      <c r="J30" s="315"/>
      <c r="K30" s="301"/>
      <c r="L30" s="301"/>
      <c r="M30" s="301"/>
      <c r="N30" s="301"/>
      <c r="O30" s="301"/>
      <c r="P30" s="301"/>
      <c r="Q30" s="301"/>
      <c r="R30" s="310"/>
    </row>
    <row r="31" spans="1:18" ht="12" customHeight="1" x14ac:dyDescent="0.3">
      <c r="A31" s="301"/>
      <c r="B31" s="301"/>
      <c r="C31" s="316"/>
      <c r="D31" s="315" t="s">
        <v>2474</v>
      </c>
      <c r="E31" s="315"/>
      <c r="F31" s="315"/>
      <c r="G31" s="315"/>
      <c r="H31" s="315"/>
      <c r="I31" s="315"/>
      <c r="J31" s="315"/>
      <c r="K31" s="314">
        <v>34</v>
      </c>
      <c r="L31" s="314"/>
      <c r="M31" s="313" t="s">
        <v>254</v>
      </c>
      <c r="N31" s="312"/>
      <c r="O31" s="312"/>
      <c r="P31" s="311">
        <f>+N31*K31</f>
        <v>0</v>
      </c>
      <c r="Q31" s="301"/>
      <c r="R31" s="310"/>
    </row>
    <row r="32" spans="1:18" ht="12.75" customHeight="1" x14ac:dyDescent="0.3">
      <c r="A32" s="301"/>
      <c r="B32" s="301"/>
      <c r="C32" s="316"/>
      <c r="D32" s="315"/>
      <c r="E32" s="315"/>
      <c r="F32" s="315"/>
      <c r="G32" s="315"/>
      <c r="H32" s="315"/>
      <c r="I32" s="315"/>
      <c r="J32" s="315"/>
      <c r="K32" s="301"/>
      <c r="L32" s="301"/>
      <c r="M32" s="301"/>
      <c r="N32" s="301"/>
      <c r="O32" s="301"/>
      <c r="P32" s="301"/>
      <c r="Q32" s="301"/>
      <c r="R32" s="310"/>
    </row>
    <row r="33" spans="1:18" ht="12" customHeight="1" x14ac:dyDescent="0.3">
      <c r="A33" s="301"/>
      <c r="B33" s="301"/>
      <c r="C33" s="316"/>
      <c r="D33" s="315" t="s">
        <v>2473</v>
      </c>
      <c r="E33" s="315"/>
      <c r="F33" s="315"/>
      <c r="G33" s="315"/>
      <c r="H33" s="315"/>
      <c r="I33" s="315"/>
      <c r="J33" s="315"/>
      <c r="K33" s="314">
        <v>68</v>
      </c>
      <c r="L33" s="314"/>
      <c r="M33" s="313" t="s">
        <v>2203</v>
      </c>
      <c r="N33" s="312"/>
      <c r="O33" s="312"/>
      <c r="P33" s="311">
        <f>+N33*K33</f>
        <v>0</v>
      </c>
      <c r="Q33" s="301"/>
      <c r="R33" s="310"/>
    </row>
    <row r="34" spans="1:18" ht="25.5" customHeight="1" x14ac:dyDescent="0.3">
      <c r="A34" s="301"/>
      <c r="B34" s="301"/>
      <c r="C34" s="316"/>
      <c r="D34" s="315"/>
      <c r="E34" s="315"/>
      <c r="F34" s="315"/>
      <c r="G34" s="315"/>
      <c r="H34" s="315"/>
      <c r="I34" s="315"/>
      <c r="J34" s="315"/>
      <c r="K34" s="301"/>
      <c r="L34" s="301"/>
      <c r="M34" s="301"/>
      <c r="N34" s="301"/>
      <c r="O34" s="301"/>
      <c r="P34" s="301"/>
      <c r="Q34" s="301"/>
      <c r="R34" s="310"/>
    </row>
    <row r="35" spans="1:18" ht="12" customHeight="1" x14ac:dyDescent="0.3">
      <c r="A35" s="301"/>
      <c r="B35" s="301"/>
      <c r="C35" s="316"/>
      <c r="D35" s="315" t="s">
        <v>2472</v>
      </c>
      <c r="E35" s="315"/>
      <c r="F35" s="315"/>
      <c r="G35" s="315"/>
      <c r="H35" s="315"/>
      <c r="I35" s="315"/>
      <c r="J35" s="315"/>
      <c r="K35" s="314">
        <v>2</v>
      </c>
      <c r="L35" s="314"/>
      <c r="M35" s="313" t="s">
        <v>2203</v>
      </c>
      <c r="N35" s="312"/>
      <c r="O35" s="312"/>
      <c r="P35" s="311">
        <f>+N35*K35</f>
        <v>0</v>
      </c>
      <c r="Q35" s="301"/>
      <c r="R35" s="310"/>
    </row>
    <row r="36" spans="1:18" ht="25.5" customHeight="1" x14ac:dyDescent="0.3">
      <c r="A36" s="301"/>
      <c r="B36" s="301"/>
      <c r="C36" s="316"/>
      <c r="D36" s="315"/>
      <c r="E36" s="315"/>
      <c r="F36" s="315"/>
      <c r="G36" s="315"/>
      <c r="H36" s="315"/>
      <c r="I36" s="315"/>
      <c r="J36" s="315"/>
      <c r="K36" s="301"/>
      <c r="L36" s="301"/>
      <c r="M36" s="301"/>
      <c r="N36" s="301"/>
      <c r="O36" s="301"/>
      <c r="P36" s="301"/>
      <c r="Q36" s="301"/>
      <c r="R36" s="310"/>
    </row>
    <row r="37" spans="1:18" ht="12" customHeight="1" x14ac:dyDescent="0.3">
      <c r="A37" s="301"/>
      <c r="B37" s="301"/>
      <c r="C37" s="316"/>
      <c r="D37" s="315" t="s">
        <v>2471</v>
      </c>
      <c r="E37" s="315"/>
      <c r="F37" s="315"/>
      <c r="G37" s="315"/>
      <c r="H37" s="315"/>
      <c r="I37" s="315"/>
      <c r="J37" s="315"/>
      <c r="K37" s="314">
        <v>4</v>
      </c>
      <c r="L37" s="314"/>
      <c r="M37" s="313" t="s">
        <v>2203</v>
      </c>
      <c r="N37" s="312"/>
      <c r="O37" s="312"/>
      <c r="P37" s="311">
        <f>+N37*K37</f>
        <v>0</v>
      </c>
      <c r="Q37" s="301"/>
      <c r="R37" s="310"/>
    </row>
    <row r="38" spans="1:18" ht="25.5" customHeight="1" x14ac:dyDescent="0.3">
      <c r="A38" s="301"/>
      <c r="B38" s="301"/>
      <c r="C38" s="316"/>
      <c r="D38" s="315"/>
      <c r="E38" s="315"/>
      <c r="F38" s="315"/>
      <c r="G38" s="315"/>
      <c r="H38" s="315"/>
      <c r="I38" s="315"/>
      <c r="J38" s="315"/>
      <c r="K38" s="301"/>
      <c r="L38" s="301"/>
      <c r="M38" s="301"/>
      <c r="N38" s="301"/>
      <c r="O38" s="301"/>
      <c r="P38" s="301"/>
      <c r="Q38" s="301"/>
      <c r="R38" s="310"/>
    </row>
    <row r="39" spans="1:18" ht="12" customHeight="1" x14ac:dyDescent="0.3">
      <c r="A39" s="301"/>
      <c r="B39" s="301"/>
      <c r="C39" s="316"/>
      <c r="D39" s="315" t="s">
        <v>2470</v>
      </c>
      <c r="E39" s="315"/>
      <c r="F39" s="315"/>
      <c r="G39" s="315"/>
      <c r="H39" s="315"/>
      <c r="I39" s="315"/>
      <c r="J39" s="315"/>
      <c r="K39" s="314">
        <v>1</v>
      </c>
      <c r="L39" s="314"/>
      <c r="M39" s="313" t="s">
        <v>2203</v>
      </c>
      <c r="N39" s="312"/>
      <c r="O39" s="312"/>
      <c r="P39" s="311">
        <f>+N39*K39</f>
        <v>0</v>
      </c>
      <c r="Q39" s="301"/>
      <c r="R39" s="310"/>
    </row>
    <row r="40" spans="1:18" ht="25.5" customHeight="1" x14ac:dyDescent="0.3">
      <c r="A40" s="301"/>
      <c r="B40" s="301"/>
      <c r="C40" s="316"/>
      <c r="D40" s="315"/>
      <c r="E40" s="315"/>
      <c r="F40" s="315"/>
      <c r="G40" s="315"/>
      <c r="H40" s="315"/>
      <c r="I40" s="315"/>
      <c r="J40" s="315"/>
      <c r="K40" s="301"/>
      <c r="L40" s="301"/>
      <c r="M40" s="301"/>
      <c r="N40" s="301"/>
      <c r="O40" s="301"/>
      <c r="P40" s="301"/>
      <c r="Q40" s="301"/>
      <c r="R40" s="310"/>
    </row>
    <row r="41" spans="1:18" ht="12" customHeight="1" x14ac:dyDescent="0.3">
      <c r="A41" s="301"/>
      <c r="B41" s="301"/>
      <c r="C41" s="316"/>
      <c r="D41" s="315" t="s">
        <v>2469</v>
      </c>
      <c r="E41" s="315"/>
      <c r="F41" s="315"/>
      <c r="G41" s="315"/>
      <c r="H41" s="315"/>
      <c r="I41" s="315"/>
      <c r="J41" s="315"/>
      <c r="K41" s="314">
        <v>2000</v>
      </c>
      <c r="L41" s="314"/>
      <c r="M41" s="313" t="s">
        <v>2203</v>
      </c>
      <c r="N41" s="312"/>
      <c r="O41" s="312"/>
      <c r="P41" s="311">
        <f>+N41*K41</f>
        <v>0</v>
      </c>
      <c r="Q41" s="301"/>
      <c r="R41" s="310"/>
    </row>
    <row r="42" spans="1:18" ht="25.5" customHeight="1" x14ac:dyDescent="0.3">
      <c r="A42" s="301"/>
      <c r="B42" s="301"/>
      <c r="C42" s="316"/>
      <c r="D42" s="315"/>
      <c r="E42" s="315"/>
      <c r="F42" s="315"/>
      <c r="G42" s="315"/>
      <c r="H42" s="315"/>
      <c r="I42" s="315"/>
      <c r="J42" s="315"/>
      <c r="K42" s="301"/>
      <c r="L42" s="301"/>
      <c r="M42" s="301"/>
      <c r="N42" s="301"/>
      <c r="O42" s="301"/>
      <c r="P42" s="301"/>
      <c r="Q42" s="301"/>
      <c r="R42" s="310"/>
    </row>
    <row r="43" spans="1:18" ht="12" customHeight="1" x14ac:dyDescent="0.3">
      <c r="A43" s="301"/>
      <c r="B43" s="301"/>
      <c r="C43" s="316"/>
      <c r="D43" s="315" t="s">
        <v>2468</v>
      </c>
      <c r="E43" s="315"/>
      <c r="F43" s="315"/>
      <c r="G43" s="315"/>
      <c r="H43" s="315"/>
      <c r="I43" s="315"/>
      <c r="J43" s="315"/>
      <c r="K43" s="314">
        <v>1200</v>
      </c>
      <c r="L43" s="314"/>
      <c r="M43" s="313" t="s">
        <v>254</v>
      </c>
      <c r="N43" s="312"/>
      <c r="O43" s="312"/>
      <c r="P43" s="311">
        <f>+N43*K43</f>
        <v>0</v>
      </c>
      <c r="Q43" s="301"/>
      <c r="R43" s="310"/>
    </row>
    <row r="44" spans="1:18" ht="12.75" customHeight="1" x14ac:dyDescent="0.3">
      <c r="A44" s="301"/>
      <c r="B44" s="301"/>
      <c r="C44" s="316"/>
      <c r="D44" s="315"/>
      <c r="E44" s="315"/>
      <c r="F44" s="315"/>
      <c r="G44" s="315"/>
      <c r="H44" s="315"/>
      <c r="I44" s="315"/>
      <c r="J44" s="315"/>
      <c r="K44" s="301"/>
      <c r="L44" s="301"/>
      <c r="M44" s="301"/>
      <c r="N44" s="301"/>
      <c r="O44" s="301"/>
      <c r="P44" s="301"/>
      <c r="Q44" s="301"/>
      <c r="R44" s="310"/>
    </row>
    <row r="45" spans="1:18" ht="12" customHeight="1" x14ac:dyDescent="0.3">
      <c r="A45" s="301"/>
      <c r="B45" s="301"/>
      <c r="C45" s="316"/>
      <c r="D45" s="315" t="s">
        <v>2467</v>
      </c>
      <c r="E45" s="315"/>
      <c r="F45" s="315"/>
      <c r="G45" s="315"/>
      <c r="H45" s="315"/>
      <c r="I45" s="315"/>
      <c r="J45" s="315"/>
      <c r="K45" s="314">
        <v>100</v>
      </c>
      <c r="L45" s="314"/>
      <c r="M45" s="313" t="s">
        <v>254</v>
      </c>
      <c r="N45" s="312"/>
      <c r="O45" s="312"/>
      <c r="P45" s="311">
        <f>+N45*K45</f>
        <v>0</v>
      </c>
      <c r="Q45" s="301"/>
      <c r="R45" s="310"/>
    </row>
    <row r="46" spans="1:18" ht="12.75" customHeight="1" x14ac:dyDescent="0.3">
      <c r="A46" s="301"/>
      <c r="B46" s="301"/>
      <c r="C46" s="316"/>
      <c r="D46" s="315"/>
      <c r="E46" s="315"/>
      <c r="F46" s="315"/>
      <c r="G46" s="315"/>
      <c r="H46" s="315"/>
      <c r="I46" s="315"/>
      <c r="J46" s="315"/>
      <c r="K46" s="301"/>
      <c r="L46" s="301"/>
      <c r="M46" s="301"/>
      <c r="N46" s="301"/>
      <c r="O46" s="301"/>
      <c r="P46" s="301"/>
      <c r="Q46" s="301"/>
      <c r="R46" s="310"/>
    </row>
    <row r="47" spans="1:18" ht="12" customHeight="1" x14ac:dyDescent="0.3">
      <c r="A47" s="301"/>
      <c r="B47" s="301"/>
      <c r="C47" s="316"/>
      <c r="D47" s="315" t="s">
        <v>2466</v>
      </c>
      <c r="E47" s="315"/>
      <c r="F47" s="315"/>
      <c r="G47" s="315"/>
      <c r="H47" s="315"/>
      <c r="I47" s="315"/>
      <c r="J47" s="315"/>
      <c r="K47" s="314">
        <v>60</v>
      </c>
      <c r="L47" s="314"/>
      <c r="M47" s="313" t="s">
        <v>254</v>
      </c>
      <c r="N47" s="312"/>
      <c r="O47" s="312"/>
      <c r="P47" s="311">
        <f>+N47*K47</f>
        <v>0</v>
      </c>
      <c r="Q47" s="301"/>
      <c r="R47" s="310"/>
    </row>
    <row r="48" spans="1:18" ht="12.75" customHeight="1" x14ac:dyDescent="0.3">
      <c r="A48" s="301"/>
      <c r="B48" s="301"/>
      <c r="C48" s="316"/>
      <c r="D48" s="315"/>
      <c r="E48" s="315"/>
      <c r="F48" s="315"/>
      <c r="G48" s="315"/>
      <c r="H48" s="315"/>
      <c r="I48" s="315"/>
      <c r="J48" s="315"/>
      <c r="K48" s="301"/>
      <c r="L48" s="301"/>
      <c r="M48" s="301"/>
      <c r="N48" s="301"/>
      <c r="O48" s="301"/>
      <c r="P48" s="301"/>
      <c r="Q48" s="301"/>
      <c r="R48" s="310"/>
    </row>
    <row r="49" spans="1:18" ht="12" customHeight="1" x14ac:dyDescent="0.3">
      <c r="A49" s="301"/>
      <c r="B49" s="301"/>
      <c r="C49" s="316"/>
      <c r="D49" s="315" t="s">
        <v>2465</v>
      </c>
      <c r="E49" s="315"/>
      <c r="F49" s="315"/>
      <c r="G49" s="315"/>
      <c r="H49" s="315"/>
      <c r="I49" s="315"/>
      <c r="J49" s="315"/>
      <c r="K49" s="314">
        <v>40</v>
      </c>
      <c r="L49" s="314"/>
      <c r="M49" s="313" t="s">
        <v>254</v>
      </c>
      <c r="N49" s="312"/>
      <c r="O49" s="312"/>
      <c r="P49" s="311">
        <f>+N49*K49</f>
        <v>0</v>
      </c>
      <c r="Q49" s="301"/>
      <c r="R49" s="310"/>
    </row>
    <row r="50" spans="1:18" ht="12.75" customHeight="1" x14ac:dyDescent="0.3">
      <c r="A50" s="301"/>
      <c r="B50" s="301"/>
      <c r="C50" s="316"/>
      <c r="D50" s="315"/>
      <c r="E50" s="315"/>
      <c r="F50" s="315"/>
      <c r="G50" s="315"/>
      <c r="H50" s="315"/>
      <c r="I50" s="315"/>
      <c r="J50" s="315"/>
      <c r="K50" s="301"/>
      <c r="L50" s="301"/>
      <c r="M50" s="301"/>
      <c r="N50" s="301"/>
      <c r="O50" s="301"/>
      <c r="P50" s="301"/>
      <c r="Q50" s="301"/>
      <c r="R50" s="310"/>
    </row>
    <row r="51" spans="1:18" ht="12" customHeight="1" x14ac:dyDescent="0.3">
      <c r="A51" s="301"/>
      <c r="B51" s="301"/>
      <c r="C51" s="316"/>
      <c r="D51" s="315" t="s">
        <v>2464</v>
      </c>
      <c r="E51" s="315"/>
      <c r="F51" s="315"/>
      <c r="G51" s="315"/>
      <c r="H51" s="315"/>
      <c r="I51" s="315"/>
      <c r="J51" s="315"/>
      <c r="K51" s="314">
        <v>120</v>
      </c>
      <c r="L51" s="314"/>
      <c r="M51" s="313" t="s">
        <v>254</v>
      </c>
      <c r="N51" s="312"/>
      <c r="O51" s="312"/>
      <c r="P51" s="311">
        <f>+N51*K51</f>
        <v>0</v>
      </c>
      <c r="Q51" s="301"/>
      <c r="R51" s="310"/>
    </row>
    <row r="52" spans="1:18" ht="12.75" customHeight="1" x14ac:dyDescent="0.3">
      <c r="A52" s="301"/>
      <c r="B52" s="301"/>
      <c r="C52" s="316"/>
      <c r="D52" s="315"/>
      <c r="E52" s="315"/>
      <c r="F52" s="315"/>
      <c r="G52" s="315"/>
      <c r="H52" s="315"/>
      <c r="I52" s="315"/>
      <c r="J52" s="315"/>
      <c r="K52" s="301"/>
      <c r="L52" s="301"/>
      <c r="M52" s="301"/>
      <c r="N52" s="301"/>
      <c r="O52" s="301"/>
      <c r="P52" s="301"/>
      <c r="Q52" s="301"/>
      <c r="R52" s="310"/>
    </row>
    <row r="53" spans="1:18" ht="12" customHeight="1" x14ac:dyDescent="0.3">
      <c r="A53" s="301"/>
      <c r="B53" s="301"/>
      <c r="C53" s="316"/>
      <c r="D53" s="315" t="s">
        <v>2420</v>
      </c>
      <c r="E53" s="315"/>
      <c r="F53" s="315"/>
      <c r="G53" s="315"/>
      <c r="H53" s="315"/>
      <c r="I53" s="315"/>
      <c r="J53" s="315"/>
      <c r="K53" s="314">
        <v>30</v>
      </c>
      <c r="L53" s="314"/>
      <c r="M53" s="313" t="s">
        <v>254</v>
      </c>
      <c r="N53" s="312"/>
      <c r="O53" s="312"/>
      <c r="P53" s="311">
        <f>+N53*K53</f>
        <v>0</v>
      </c>
      <c r="Q53" s="301"/>
      <c r="R53" s="310"/>
    </row>
    <row r="54" spans="1:18" ht="12.75" customHeight="1" x14ac:dyDescent="0.3">
      <c r="A54" s="301"/>
      <c r="B54" s="301"/>
      <c r="C54" s="316"/>
      <c r="D54" s="315"/>
      <c r="E54" s="315"/>
      <c r="F54" s="315"/>
      <c r="G54" s="315"/>
      <c r="H54" s="315"/>
      <c r="I54" s="315"/>
      <c r="J54" s="315"/>
      <c r="K54" s="301"/>
      <c r="L54" s="301"/>
      <c r="M54" s="301"/>
      <c r="N54" s="301"/>
      <c r="O54" s="301"/>
      <c r="P54" s="301"/>
      <c r="Q54" s="301"/>
      <c r="R54" s="310"/>
    </row>
    <row r="55" spans="1:18" ht="12" customHeight="1" x14ac:dyDescent="0.3">
      <c r="A55" s="301"/>
      <c r="B55" s="301"/>
      <c r="C55" s="316"/>
      <c r="D55" s="315" t="s">
        <v>2463</v>
      </c>
      <c r="E55" s="315"/>
      <c r="F55" s="315"/>
      <c r="G55" s="315"/>
      <c r="H55" s="315"/>
      <c r="I55" s="315"/>
      <c r="J55" s="315"/>
      <c r="K55" s="314">
        <v>8</v>
      </c>
      <c r="L55" s="314"/>
      <c r="M55" s="313" t="s">
        <v>254</v>
      </c>
      <c r="N55" s="312"/>
      <c r="O55" s="312"/>
      <c r="P55" s="311">
        <f>+N55*K55</f>
        <v>0</v>
      </c>
      <c r="Q55" s="301"/>
      <c r="R55" s="310"/>
    </row>
    <row r="56" spans="1:18" ht="12.75" customHeight="1" x14ac:dyDescent="0.3">
      <c r="A56" s="301"/>
      <c r="B56" s="301"/>
      <c r="C56" s="316"/>
      <c r="D56" s="315"/>
      <c r="E56" s="315"/>
      <c r="F56" s="315"/>
      <c r="G56" s="315"/>
      <c r="H56" s="315"/>
      <c r="I56" s="315"/>
      <c r="J56" s="315"/>
      <c r="K56" s="301"/>
      <c r="L56" s="301"/>
      <c r="M56" s="301"/>
      <c r="N56" s="301"/>
      <c r="O56" s="301"/>
      <c r="P56" s="301"/>
      <c r="Q56" s="301"/>
      <c r="R56" s="310"/>
    </row>
    <row r="57" spans="1:18" ht="12" customHeight="1" x14ac:dyDescent="0.3">
      <c r="A57" s="301"/>
      <c r="B57" s="301"/>
      <c r="C57" s="316"/>
      <c r="D57" s="315" t="s">
        <v>2462</v>
      </c>
      <c r="E57" s="315"/>
      <c r="F57" s="315"/>
      <c r="G57" s="315"/>
      <c r="H57" s="315"/>
      <c r="I57" s="315"/>
      <c r="J57" s="315"/>
      <c r="K57" s="314">
        <v>420</v>
      </c>
      <c r="L57" s="314"/>
      <c r="M57" s="313" t="s">
        <v>2203</v>
      </c>
      <c r="N57" s="312"/>
      <c r="O57" s="312"/>
      <c r="P57" s="311">
        <f>+N57*K57</f>
        <v>0</v>
      </c>
      <c r="Q57" s="301"/>
      <c r="R57" s="310"/>
    </row>
    <row r="58" spans="1:18" ht="25.5" customHeight="1" x14ac:dyDescent="0.3">
      <c r="A58" s="301"/>
      <c r="B58" s="301"/>
      <c r="C58" s="316"/>
      <c r="D58" s="315"/>
      <c r="E58" s="315"/>
      <c r="F58" s="315"/>
      <c r="G58" s="315"/>
      <c r="H58" s="315"/>
      <c r="I58" s="315"/>
      <c r="J58" s="315"/>
      <c r="K58" s="301"/>
      <c r="L58" s="301"/>
      <c r="M58" s="301"/>
      <c r="N58" s="301"/>
      <c r="O58" s="301"/>
      <c r="P58" s="301"/>
      <c r="Q58" s="301"/>
      <c r="R58" s="310"/>
    </row>
    <row r="59" spans="1:18" ht="13.5" customHeight="1" x14ac:dyDescent="0.3">
      <c r="A59" s="301"/>
      <c r="B59" s="301"/>
      <c r="C59" s="316"/>
      <c r="D59" s="315" t="s">
        <v>2461</v>
      </c>
      <c r="E59" s="315"/>
      <c r="F59" s="315"/>
      <c r="G59" s="315"/>
      <c r="H59" s="315"/>
      <c r="I59" s="315"/>
      <c r="J59" s="315"/>
      <c r="K59" s="314">
        <v>1</v>
      </c>
      <c r="L59" s="314"/>
      <c r="M59" s="313" t="s">
        <v>2386</v>
      </c>
      <c r="N59" s="312"/>
      <c r="O59" s="312"/>
      <c r="P59" s="311">
        <f>+N59*K59</f>
        <v>0</v>
      </c>
      <c r="Q59" s="301"/>
      <c r="R59" s="310"/>
    </row>
    <row r="60" spans="1:18" ht="13.5" customHeight="1" x14ac:dyDescent="0.3">
      <c r="A60" s="301"/>
      <c r="B60" s="301"/>
      <c r="C60" s="316"/>
      <c r="D60" s="315" t="s">
        <v>2460</v>
      </c>
      <c r="E60" s="315"/>
      <c r="F60" s="315"/>
      <c r="G60" s="315"/>
      <c r="H60" s="315"/>
      <c r="I60" s="315"/>
      <c r="J60" s="315"/>
      <c r="K60" s="314">
        <v>7</v>
      </c>
      <c r="L60" s="314"/>
      <c r="M60" s="313" t="s">
        <v>2203</v>
      </c>
      <c r="N60" s="312"/>
      <c r="O60" s="312"/>
      <c r="P60" s="311">
        <f>+N60*K60</f>
        <v>0</v>
      </c>
      <c r="Q60" s="301"/>
      <c r="R60" s="310"/>
    </row>
    <row r="61" spans="1:18" ht="12" customHeight="1" x14ac:dyDescent="0.3">
      <c r="A61" s="301"/>
      <c r="B61" s="301"/>
      <c r="C61" s="316"/>
      <c r="D61" s="315" t="s">
        <v>2459</v>
      </c>
      <c r="E61" s="315"/>
      <c r="F61" s="315"/>
      <c r="G61" s="315"/>
      <c r="H61" s="315"/>
      <c r="I61" s="315"/>
      <c r="J61" s="315"/>
      <c r="K61" s="314">
        <v>2</v>
      </c>
      <c r="L61" s="314"/>
      <c r="M61" s="313" t="s">
        <v>2203</v>
      </c>
      <c r="N61" s="312"/>
      <c r="O61" s="312"/>
      <c r="P61" s="311">
        <f>+N61*K61</f>
        <v>0</v>
      </c>
      <c r="Q61" s="301"/>
      <c r="R61" s="310"/>
    </row>
    <row r="62" spans="1:18" ht="12.75" customHeight="1" x14ac:dyDescent="0.3">
      <c r="A62" s="301"/>
      <c r="B62" s="301"/>
      <c r="C62" s="316"/>
      <c r="D62" s="315"/>
      <c r="E62" s="315"/>
      <c r="F62" s="315"/>
      <c r="G62" s="315"/>
      <c r="H62" s="315"/>
      <c r="I62" s="315"/>
      <c r="J62" s="315"/>
      <c r="K62" s="301"/>
      <c r="L62" s="301"/>
      <c r="M62" s="301"/>
      <c r="N62" s="301"/>
      <c r="O62" s="301"/>
      <c r="P62" s="301"/>
      <c r="Q62" s="301"/>
      <c r="R62" s="310"/>
    </row>
    <row r="63" spans="1:18" ht="12" customHeight="1" x14ac:dyDescent="0.3">
      <c r="A63" s="301"/>
      <c r="B63" s="301"/>
      <c r="C63" s="316"/>
      <c r="D63" s="315" t="s">
        <v>2458</v>
      </c>
      <c r="E63" s="315"/>
      <c r="F63" s="315"/>
      <c r="G63" s="315"/>
      <c r="H63" s="315"/>
      <c r="I63" s="315"/>
      <c r="J63" s="315"/>
      <c r="K63" s="314">
        <v>1</v>
      </c>
      <c r="L63" s="314"/>
      <c r="M63" s="313" t="s">
        <v>2203</v>
      </c>
      <c r="N63" s="312"/>
      <c r="O63" s="312"/>
      <c r="P63" s="311">
        <f>+N63*K63</f>
        <v>0</v>
      </c>
      <c r="Q63" s="301"/>
      <c r="R63" s="310"/>
    </row>
    <row r="64" spans="1:18" ht="12.75" customHeight="1" x14ac:dyDescent="0.3">
      <c r="A64" s="301"/>
      <c r="B64" s="301"/>
      <c r="C64" s="316"/>
      <c r="D64" s="315"/>
      <c r="E64" s="315"/>
      <c r="F64" s="315"/>
      <c r="G64" s="315"/>
      <c r="H64" s="315"/>
      <c r="I64" s="315"/>
      <c r="J64" s="315"/>
      <c r="K64" s="301"/>
      <c r="L64" s="301"/>
      <c r="M64" s="301"/>
      <c r="N64" s="301"/>
      <c r="O64" s="301"/>
      <c r="P64" s="301"/>
      <c r="Q64" s="301"/>
      <c r="R64" s="310"/>
    </row>
    <row r="65" spans="1:18" ht="12" customHeight="1" x14ac:dyDescent="0.3">
      <c r="A65" s="301"/>
      <c r="B65" s="301"/>
      <c r="C65" s="316"/>
      <c r="D65" s="315" t="s">
        <v>2457</v>
      </c>
      <c r="E65" s="315"/>
      <c r="F65" s="315"/>
      <c r="G65" s="315"/>
      <c r="H65" s="315"/>
      <c r="I65" s="315"/>
      <c r="J65" s="315"/>
      <c r="K65" s="314">
        <v>3</v>
      </c>
      <c r="L65" s="314"/>
      <c r="M65" s="313" t="s">
        <v>2203</v>
      </c>
      <c r="N65" s="312"/>
      <c r="O65" s="312"/>
      <c r="P65" s="311">
        <f>+N65*K65</f>
        <v>0</v>
      </c>
      <c r="Q65" s="301"/>
      <c r="R65" s="310"/>
    </row>
    <row r="66" spans="1:18" ht="12.75" customHeight="1" x14ac:dyDescent="0.3">
      <c r="A66" s="301"/>
      <c r="B66" s="301"/>
      <c r="C66" s="316"/>
      <c r="D66" s="315"/>
      <c r="E66" s="315"/>
      <c r="F66" s="315"/>
      <c r="G66" s="315"/>
      <c r="H66" s="315"/>
      <c r="I66" s="315"/>
      <c r="J66" s="315"/>
      <c r="K66" s="301"/>
      <c r="L66" s="301"/>
      <c r="M66" s="301"/>
      <c r="N66" s="301"/>
      <c r="O66" s="301"/>
      <c r="P66" s="301"/>
      <c r="Q66" s="301"/>
      <c r="R66" s="310"/>
    </row>
    <row r="67" spans="1:18" ht="12" customHeight="1" x14ac:dyDescent="0.3">
      <c r="A67" s="301"/>
      <c r="B67" s="301"/>
      <c r="C67" s="316"/>
      <c r="D67" s="315" t="s">
        <v>2456</v>
      </c>
      <c r="E67" s="315"/>
      <c r="F67" s="315"/>
      <c r="G67" s="315"/>
      <c r="H67" s="315"/>
      <c r="I67" s="315"/>
      <c r="J67" s="315"/>
      <c r="K67" s="314">
        <v>3</v>
      </c>
      <c r="L67" s="314"/>
      <c r="M67" s="313" t="s">
        <v>2203</v>
      </c>
      <c r="N67" s="312"/>
      <c r="O67" s="312"/>
      <c r="P67" s="311">
        <f>+N67*K67</f>
        <v>0</v>
      </c>
      <c r="Q67" s="301"/>
      <c r="R67" s="310"/>
    </row>
    <row r="68" spans="1:18" ht="12.75" customHeight="1" x14ac:dyDescent="0.3">
      <c r="A68" s="301"/>
      <c r="B68" s="301"/>
      <c r="C68" s="316"/>
      <c r="D68" s="315"/>
      <c r="E68" s="315"/>
      <c r="F68" s="315"/>
      <c r="G68" s="315"/>
      <c r="H68" s="315"/>
      <c r="I68" s="315"/>
      <c r="J68" s="315"/>
      <c r="K68" s="301"/>
      <c r="L68" s="301"/>
      <c r="M68" s="301"/>
      <c r="N68" s="301"/>
      <c r="O68" s="301"/>
      <c r="P68" s="301"/>
      <c r="Q68" s="301"/>
      <c r="R68" s="310"/>
    </row>
    <row r="69" spans="1:18" ht="12" customHeight="1" x14ac:dyDescent="0.3">
      <c r="A69" s="301"/>
      <c r="B69" s="301"/>
      <c r="C69" s="316"/>
      <c r="D69" s="315" t="s">
        <v>2455</v>
      </c>
      <c r="E69" s="315"/>
      <c r="F69" s="315"/>
      <c r="G69" s="315"/>
      <c r="H69" s="315"/>
      <c r="I69" s="315"/>
      <c r="J69" s="315"/>
      <c r="K69" s="314">
        <v>1</v>
      </c>
      <c r="L69" s="314"/>
      <c r="M69" s="313" t="s">
        <v>2203</v>
      </c>
      <c r="N69" s="312"/>
      <c r="O69" s="312"/>
      <c r="P69" s="311">
        <f>+N69*K69</f>
        <v>0</v>
      </c>
      <c r="Q69" s="301"/>
      <c r="R69" s="310"/>
    </row>
    <row r="70" spans="1:18" ht="12.75" customHeight="1" x14ac:dyDescent="0.3">
      <c r="A70" s="301"/>
      <c r="B70" s="301"/>
      <c r="C70" s="316"/>
      <c r="D70" s="315"/>
      <c r="E70" s="315"/>
      <c r="F70" s="315"/>
      <c r="G70" s="315"/>
      <c r="H70" s="315"/>
      <c r="I70" s="315"/>
      <c r="J70" s="315"/>
      <c r="K70" s="301"/>
      <c r="L70" s="301"/>
      <c r="M70" s="301"/>
      <c r="N70" s="301"/>
      <c r="O70" s="301"/>
      <c r="P70" s="301"/>
      <c r="Q70" s="301"/>
      <c r="R70" s="310"/>
    </row>
    <row r="71" spans="1:18" ht="12" customHeight="1" x14ac:dyDescent="0.3">
      <c r="A71" s="301"/>
      <c r="B71" s="301"/>
      <c r="C71" s="316"/>
      <c r="D71" s="315" t="s">
        <v>2454</v>
      </c>
      <c r="E71" s="315"/>
      <c r="F71" s="315"/>
      <c r="G71" s="315"/>
      <c r="H71" s="315"/>
      <c r="I71" s="315"/>
      <c r="J71" s="315"/>
      <c r="K71" s="314">
        <v>1</v>
      </c>
      <c r="L71" s="314"/>
      <c r="M71" s="313" t="s">
        <v>2203</v>
      </c>
      <c r="N71" s="312"/>
      <c r="O71" s="312"/>
      <c r="P71" s="311">
        <f>+N71*K71</f>
        <v>0</v>
      </c>
      <c r="Q71" s="301"/>
      <c r="R71" s="310"/>
    </row>
    <row r="72" spans="1:18" ht="12.75" customHeight="1" x14ac:dyDescent="0.3">
      <c r="A72" s="301"/>
      <c r="B72" s="301"/>
      <c r="C72" s="316"/>
      <c r="D72" s="315"/>
      <c r="E72" s="315"/>
      <c r="F72" s="315"/>
      <c r="G72" s="315"/>
      <c r="H72" s="315"/>
      <c r="I72" s="315"/>
      <c r="J72" s="315"/>
      <c r="K72" s="301"/>
      <c r="L72" s="301"/>
      <c r="M72" s="301"/>
      <c r="N72" s="301"/>
      <c r="O72" s="301"/>
      <c r="P72" s="301"/>
      <c r="Q72" s="301"/>
      <c r="R72" s="310"/>
    </row>
    <row r="73" spans="1:18" ht="13.5" customHeight="1" x14ac:dyDescent="0.3">
      <c r="A73" s="301"/>
      <c r="B73" s="301"/>
      <c r="C73" s="316"/>
      <c r="D73" s="315" t="s">
        <v>2453</v>
      </c>
      <c r="E73" s="315"/>
      <c r="F73" s="315"/>
      <c r="G73" s="315"/>
      <c r="H73" s="315"/>
      <c r="I73" s="315"/>
      <c r="J73" s="315"/>
      <c r="K73" s="314">
        <v>1</v>
      </c>
      <c r="L73" s="314"/>
      <c r="M73" s="313" t="s">
        <v>2203</v>
      </c>
      <c r="N73" s="312"/>
      <c r="O73" s="312"/>
      <c r="P73" s="311">
        <f>+N73*K73</f>
        <v>0</v>
      </c>
      <c r="Q73" s="301"/>
      <c r="R73" s="310"/>
    </row>
    <row r="74" spans="1:18" ht="12" customHeight="1" x14ac:dyDescent="0.3">
      <c r="A74" s="301"/>
      <c r="B74" s="301"/>
      <c r="C74" s="316"/>
      <c r="D74" s="315" t="s">
        <v>2452</v>
      </c>
      <c r="E74" s="315"/>
      <c r="F74" s="315"/>
      <c r="G74" s="315"/>
      <c r="H74" s="315"/>
      <c r="I74" s="315"/>
      <c r="J74" s="315"/>
      <c r="K74" s="314">
        <v>1</v>
      </c>
      <c r="L74" s="314"/>
      <c r="M74" s="313" t="s">
        <v>2203</v>
      </c>
      <c r="N74" s="312"/>
      <c r="O74" s="312"/>
      <c r="P74" s="311">
        <f>+N74*K74</f>
        <v>0</v>
      </c>
      <c r="Q74" s="301"/>
      <c r="R74" s="310"/>
    </row>
    <row r="75" spans="1:18" ht="12.75" customHeight="1" x14ac:dyDescent="0.3">
      <c r="A75" s="301"/>
      <c r="B75" s="301"/>
      <c r="C75" s="316"/>
      <c r="D75" s="315"/>
      <c r="E75" s="315"/>
      <c r="F75" s="315"/>
      <c r="G75" s="315"/>
      <c r="H75" s="315"/>
      <c r="I75" s="315"/>
      <c r="J75" s="315"/>
      <c r="K75" s="301"/>
      <c r="L75" s="301"/>
      <c r="M75" s="301"/>
      <c r="N75" s="301"/>
      <c r="O75" s="301"/>
      <c r="P75" s="301"/>
      <c r="Q75" s="301"/>
      <c r="R75" s="310"/>
    </row>
    <row r="76" spans="1:18" ht="12" customHeight="1" x14ac:dyDescent="0.3">
      <c r="A76" s="301"/>
      <c r="B76" s="301"/>
      <c r="C76" s="316"/>
      <c r="D76" s="315" t="s">
        <v>2451</v>
      </c>
      <c r="E76" s="315"/>
      <c r="F76" s="315"/>
      <c r="G76" s="315"/>
      <c r="H76" s="315"/>
      <c r="I76" s="315"/>
      <c r="J76" s="315"/>
      <c r="K76" s="314">
        <v>6</v>
      </c>
      <c r="L76" s="314"/>
      <c r="M76" s="313" t="s">
        <v>2203</v>
      </c>
      <c r="N76" s="312"/>
      <c r="O76" s="312"/>
      <c r="P76" s="311">
        <f>+N76*K76</f>
        <v>0</v>
      </c>
      <c r="Q76" s="301"/>
      <c r="R76" s="310"/>
    </row>
    <row r="77" spans="1:18" ht="25.5" customHeight="1" x14ac:dyDescent="0.3">
      <c r="A77" s="301"/>
      <c r="B77" s="301"/>
      <c r="C77" s="316"/>
      <c r="D77" s="315"/>
      <c r="E77" s="315"/>
      <c r="F77" s="315"/>
      <c r="G77" s="315"/>
      <c r="H77" s="315"/>
      <c r="I77" s="315"/>
      <c r="J77" s="315"/>
      <c r="K77" s="301"/>
      <c r="L77" s="301"/>
      <c r="M77" s="301"/>
      <c r="N77" s="301"/>
      <c r="O77" s="301"/>
      <c r="P77" s="301"/>
      <c r="Q77" s="301"/>
      <c r="R77" s="310"/>
    </row>
    <row r="78" spans="1:18" ht="12" customHeight="1" x14ac:dyDescent="0.3">
      <c r="A78" s="301"/>
      <c r="B78" s="301"/>
      <c r="C78" s="316"/>
      <c r="D78" s="315" t="s">
        <v>2450</v>
      </c>
      <c r="E78" s="315"/>
      <c r="F78" s="315"/>
      <c r="G78" s="315"/>
      <c r="H78" s="315"/>
      <c r="I78" s="315"/>
      <c r="J78" s="315"/>
      <c r="K78" s="314">
        <v>6</v>
      </c>
      <c r="L78" s="314"/>
      <c r="M78" s="313" t="s">
        <v>2203</v>
      </c>
      <c r="N78" s="312"/>
      <c r="O78" s="312"/>
      <c r="P78" s="311">
        <f>+N78*K78</f>
        <v>0</v>
      </c>
      <c r="Q78" s="301"/>
      <c r="R78" s="310"/>
    </row>
    <row r="79" spans="1:18" ht="12.75" customHeight="1" x14ac:dyDescent="0.3">
      <c r="A79" s="301"/>
      <c r="B79" s="301"/>
      <c r="C79" s="316"/>
      <c r="D79" s="315"/>
      <c r="E79" s="315"/>
      <c r="F79" s="315"/>
      <c r="G79" s="315"/>
      <c r="H79" s="315"/>
      <c r="I79" s="315"/>
      <c r="J79" s="315"/>
      <c r="K79" s="301"/>
      <c r="L79" s="301"/>
      <c r="M79" s="301"/>
      <c r="N79" s="301"/>
      <c r="O79" s="301"/>
      <c r="P79" s="301"/>
      <c r="Q79" s="301"/>
      <c r="R79" s="310"/>
    </row>
    <row r="80" spans="1:18" ht="12" customHeight="1" x14ac:dyDescent="0.3">
      <c r="A80" s="301"/>
      <c r="B80" s="301"/>
      <c r="C80" s="316"/>
      <c r="D80" s="315" t="s">
        <v>2449</v>
      </c>
      <c r="E80" s="315"/>
      <c r="F80" s="315"/>
      <c r="G80" s="315"/>
      <c r="H80" s="315"/>
      <c r="I80" s="315"/>
      <c r="J80" s="315"/>
      <c r="K80" s="314">
        <v>1</v>
      </c>
      <c r="L80" s="314"/>
      <c r="M80" s="313" t="s">
        <v>2386</v>
      </c>
      <c r="N80" s="312"/>
      <c r="O80" s="312"/>
      <c r="P80" s="311">
        <f>+N80*K80</f>
        <v>0</v>
      </c>
      <c r="Q80" s="301"/>
      <c r="R80" s="310"/>
    </row>
    <row r="81" spans="1:20" ht="12.75" customHeight="1" x14ac:dyDescent="0.3">
      <c r="A81" s="301"/>
      <c r="B81" s="301"/>
      <c r="C81" s="316"/>
      <c r="D81" s="315"/>
      <c r="E81" s="315"/>
      <c r="F81" s="315"/>
      <c r="G81" s="315"/>
      <c r="H81" s="315"/>
      <c r="I81" s="315"/>
      <c r="J81" s="315"/>
      <c r="K81" s="301"/>
      <c r="L81" s="301"/>
      <c r="M81" s="301"/>
      <c r="N81" s="301"/>
      <c r="O81" s="301"/>
      <c r="P81" s="301"/>
      <c r="Q81" s="301"/>
      <c r="R81" s="310"/>
    </row>
    <row r="82" spans="1:20" ht="12" customHeight="1" x14ac:dyDescent="0.3">
      <c r="A82" s="301"/>
      <c r="B82" s="301"/>
      <c r="C82" s="316"/>
      <c r="D82" s="315" t="s">
        <v>2448</v>
      </c>
      <c r="E82" s="315"/>
      <c r="F82" s="315"/>
      <c r="G82" s="315"/>
      <c r="H82" s="315"/>
      <c r="I82" s="315"/>
      <c r="J82" s="315"/>
      <c r="K82" s="314">
        <v>13</v>
      </c>
      <c r="L82" s="314"/>
      <c r="M82" s="313" t="s">
        <v>2203</v>
      </c>
      <c r="N82" s="312"/>
      <c r="O82" s="312"/>
      <c r="P82" s="311">
        <f>+N82*K82</f>
        <v>0</v>
      </c>
      <c r="Q82" s="301"/>
      <c r="R82" s="310"/>
    </row>
    <row r="83" spans="1:20" ht="25.5" customHeight="1" x14ac:dyDescent="0.3">
      <c r="A83" s="301"/>
      <c r="B83" s="301"/>
      <c r="C83" s="316"/>
      <c r="D83" s="315"/>
      <c r="E83" s="315"/>
      <c r="F83" s="315"/>
      <c r="G83" s="315"/>
      <c r="H83" s="315"/>
      <c r="I83" s="315"/>
      <c r="J83" s="315"/>
      <c r="K83" s="301"/>
      <c r="L83" s="301"/>
      <c r="M83" s="301"/>
      <c r="N83" s="301"/>
      <c r="O83" s="301"/>
      <c r="P83" s="301"/>
      <c r="Q83" s="301"/>
      <c r="R83" s="310"/>
    </row>
    <row r="84" spans="1:20" ht="12" customHeight="1" x14ac:dyDescent="0.3">
      <c r="A84" s="301"/>
      <c r="B84" s="301"/>
      <c r="C84" s="316"/>
      <c r="D84" s="315" t="s">
        <v>2447</v>
      </c>
      <c r="E84" s="315"/>
      <c r="F84" s="315"/>
      <c r="G84" s="315"/>
      <c r="H84" s="315"/>
      <c r="I84" s="315"/>
      <c r="J84" s="315"/>
      <c r="K84" s="314">
        <v>6</v>
      </c>
      <c r="L84" s="314"/>
      <c r="M84" s="313" t="s">
        <v>2203</v>
      </c>
      <c r="N84" s="312"/>
      <c r="O84" s="312"/>
      <c r="P84" s="311">
        <f>+N84*K84</f>
        <v>0</v>
      </c>
      <c r="Q84" s="301"/>
      <c r="R84" s="310"/>
    </row>
    <row r="85" spans="1:20" ht="12.75" customHeight="1" x14ac:dyDescent="0.3">
      <c r="A85" s="301"/>
      <c r="B85" s="301"/>
      <c r="C85" s="316"/>
      <c r="D85" s="315"/>
      <c r="E85" s="315"/>
      <c r="F85" s="315"/>
      <c r="G85" s="315"/>
      <c r="H85" s="315"/>
      <c r="I85" s="315"/>
      <c r="J85" s="315"/>
      <c r="K85" s="301"/>
      <c r="L85" s="301"/>
      <c r="M85" s="301"/>
      <c r="N85" s="301"/>
      <c r="O85" s="301"/>
      <c r="P85" s="301"/>
      <c r="Q85" s="301"/>
      <c r="R85" s="310"/>
    </row>
    <row r="86" spans="1:20" ht="12" customHeight="1" x14ac:dyDescent="0.3">
      <c r="A86" s="301"/>
      <c r="B86" s="301"/>
      <c r="C86" s="316"/>
      <c r="D86" s="315" t="s">
        <v>2446</v>
      </c>
      <c r="E86" s="315"/>
      <c r="F86" s="315"/>
      <c r="G86" s="315"/>
      <c r="H86" s="315"/>
      <c r="I86" s="315"/>
      <c r="J86" s="315"/>
      <c r="K86" s="314">
        <v>1</v>
      </c>
      <c r="L86" s="314"/>
      <c r="M86" s="313" t="s">
        <v>2386</v>
      </c>
      <c r="N86" s="312"/>
      <c r="O86" s="312"/>
      <c r="P86" s="311">
        <f>+N86*K86</f>
        <v>0</v>
      </c>
      <c r="Q86" s="301"/>
      <c r="R86" s="310"/>
    </row>
    <row r="87" spans="1:20" ht="12.75" customHeight="1" x14ac:dyDescent="0.3">
      <c r="A87" s="301"/>
      <c r="B87" s="301"/>
      <c r="C87" s="316"/>
      <c r="D87" s="315"/>
      <c r="E87" s="315"/>
      <c r="F87" s="315"/>
      <c r="G87" s="315"/>
      <c r="H87" s="315"/>
      <c r="I87" s="315"/>
      <c r="J87" s="315"/>
      <c r="K87" s="301"/>
      <c r="L87" s="301"/>
      <c r="M87" s="301"/>
      <c r="N87" s="301"/>
      <c r="O87" s="301"/>
      <c r="P87" s="301"/>
      <c r="Q87" s="301"/>
      <c r="R87" s="310"/>
    </row>
    <row r="88" spans="1:20" ht="13.5" customHeight="1" x14ac:dyDescent="0.3">
      <c r="A88" s="301"/>
      <c r="B88" s="301"/>
      <c r="C88" s="316"/>
      <c r="D88" s="315" t="s">
        <v>2445</v>
      </c>
      <c r="E88" s="315"/>
      <c r="F88" s="315"/>
      <c r="G88" s="315"/>
      <c r="H88" s="315"/>
      <c r="I88" s="315"/>
      <c r="J88" s="315"/>
      <c r="K88" s="314">
        <v>288</v>
      </c>
      <c r="L88" s="314"/>
      <c r="M88" s="313" t="s">
        <v>196</v>
      </c>
      <c r="N88" s="312"/>
      <c r="O88" s="312"/>
      <c r="P88" s="311">
        <f>+N88*K88</f>
        <v>0</v>
      </c>
      <c r="Q88" s="301"/>
      <c r="R88" s="310"/>
    </row>
    <row r="89" spans="1:20" ht="12" customHeight="1" x14ac:dyDescent="0.3">
      <c r="A89" s="301"/>
      <c r="B89" s="301"/>
      <c r="C89" s="316"/>
      <c r="D89" s="315" t="s">
        <v>2444</v>
      </c>
      <c r="E89" s="315"/>
      <c r="F89" s="315"/>
      <c r="G89" s="315"/>
      <c r="H89" s="315"/>
      <c r="I89" s="315"/>
      <c r="J89" s="315"/>
      <c r="K89" s="314">
        <v>36</v>
      </c>
      <c r="L89" s="314"/>
      <c r="M89" s="313" t="s">
        <v>196</v>
      </c>
      <c r="N89" s="312"/>
      <c r="O89" s="312"/>
      <c r="P89" s="311">
        <f>+N89*K89</f>
        <v>0</v>
      </c>
      <c r="Q89" s="301"/>
      <c r="R89" s="310"/>
    </row>
    <row r="90" spans="1:20" ht="12.75" customHeight="1" thickBot="1" x14ac:dyDescent="0.35">
      <c r="A90" s="301"/>
      <c r="B90" s="301"/>
      <c r="C90" s="316"/>
      <c r="D90" s="315"/>
      <c r="E90" s="315"/>
      <c r="F90" s="315"/>
      <c r="G90" s="315"/>
      <c r="H90" s="315"/>
      <c r="I90" s="315"/>
      <c r="J90" s="315"/>
      <c r="K90" s="301"/>
      <c r="L90" s="301"/>
      <c r="M90" s="301"/>
      <c r="N90" s="301"/>
      <c r="O90" s="301"/>
      <c r="P90" s="301"/>
      <c r="Q90" s="301"/>
      <c r="R90" s="310"/>
    </row>
    <row r="91" spans="1:20" ht="12" customHeight="1" x14ac:dyDescent="0.3">
      <c r="A91" s="301"/>
      <c r="B91" s="300"/>
      <c r="C91" s="307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5"/>
    </row>
    <row r="92" spans="1:20" ht="12" customHeight="1" x14ac:dyDescent="0.3">
      <c r="A92" s="301"/>
      <c r="B92" s="300"/>
      <c r="C92" s="304"/>
      <c r="D92" s="303" t="s">
        <v>2377</v>
      </c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2">
        <f>SUM(P7:P90)</f>
        <v>0</v>
      </c>
      <c r="Q92" s="301"/>
      <c r="R92" s="300"/>
      <c r="T92" s="302"/>
    </row>
    <row r="93" spans="1:20" ht="12" customHeight="1" x14ac:dyDescent="0.3">
      <c r="A93" s="301"/>
      <c r="B93" s="300"/>
      <c r="C93" s="304"/>
      <c r="D93" s="303" t="s">
        <v>2443</v>
      </c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2"/>
      <c r="Q93" s="301"/>
      <c r="R93" s="300"/>
    </row>
    <row r="94" spans="1:20" ht="18.75" customHeight="1" thickBot="1" x14ac:dyDescent="0.35">
      <c r="A94" s="301"/>
      <c r="B94" s="300"/>
      <c r="C94" s="299"/>
      <c r="D94" s="298" t="s">
        <v>2442</v>
      </c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7"/>
      <c r="Q94" s="296"/>
      <c r="R94" s="295"/>
    </row>
  </sheetData>
  <mergeCells count="143">
    <mergeCell ref="D89:J90"/>
    <mergeCell ref="K89:L89"/>
    <mergeCell ref="N89:O89"/>
    <mergeCell ref="D86:J87"/>
    <mergeCell ref="K86:L86"/>
    <mergeCell ref="N86:O86"/>
    <mergeCell ref="D88:J88"/>
    <mergeCell ref="K88:L88"/>
    <mergeCell ref="N88:O88"/>
    <mergeCell ref="D78:J79"/>
    <mergeCell ref="K78:L78"/>
    <mergeCell ref="N78:O78"/>
    <mergeCell ref="D80:J81"/>
    <mergeCell ref="K80:L80"/>
    <mergeCell ref="N80:O80"/>
    <mergeCell ref="D82:J83"/>
    <mergeCell ref="K82:L82"/>
    <mergeCell ref="N82:O82"/>
    <mergeCell ref="D84:J85"/>
    <mergeCell ref="K84:L84"/>
    <mergeCell ref="N84:O84"/>
    <mergeCell ref="D71:J72"/>
    <mergeCell ref="K71:L71"/>
    <mergeCell ref="N71:O71"/>
    <mergeCell ref="D73:J73"/>
    <mergeCell ref="K73:L73"/>
    <mergeCell ref="N73:O73"/>
    <mergeCell ref="D74:J75"/>
    <mergeCell ref="K74:L74"/>
    <mergeCell ref="N74:O74"/>
    <mergeCell ref="D76:J77"/>
    <mergeCell ref="K76:L76"/>
    <mergeCell ref="N76:O76"/>
    <mergeCell ref="D63:J64"/>
    <mergeCell ref="K63:L63"/>
    <mergeCell ref="N63:O63"/>
    <mergeCell ref="D65:J66"/>
    <mergeCell ref="K65:L65"/>
    <mergeCell ref="N65:O65"/>
    <mergeCell ref="D67:J68"/>
    <mergeCell ref="K67:L67"/>
    <mergeCell ref="N67:O67"/>
    <mergeCell ref="D69:J70"/>
    <mergeCell ref="K69:L69"/>
    <mergeCell ref="N69:O69"/>
    <mergeCell ref="D57:J58"/>
    <mergeCell ref="K57:L57"/>
    <mergeCell ref="N57:O57"/>
    <mergeCell ref="D59:J59"/>
    <mergeCell ref="K59:L59"/>
    <mergeCell ref="N59:O59"/>
    <mergeCell ref="D60:J60"/>
    <mergeCell ref="K60:L60"/>
    <mergeCell ref="N60:O60"/>
    <mergeCell ref="D61:J62"/>
    <mergeCell ref="K61:L61"/>
    <mergeCell ref="N61:O61"/>
    <mergeCell ref="D49:J50"/>
    <mergeCell ref="K49:L49"/>
    <mergeCell ref="N49:O49"/>
    <mergeCell ref="D51:J52"/>
    <mergeCell ref="K51:L51"/>
    <mergeCell ref="N51:O51"/>
    <mergeCell ref="D53:J54"/>
    <mergeCell ref="K53:L53"/>
    <mergeCell ref="N53:O53"/>
    <mergeCell ref="D55:J56"/>
    <mergeCell ref="K55:L55"/>
    <mergeCell ref="N55:O55"/>
    <mergeCell ref="D41:J42"/>
    <mergeCell ref="K41:L41"/>
    <mergeCell ref="N41:O41"/>
    <mergeCell ref="D43:J44"/>
    <mergeCell ref="K43:L43"/>
    <mergeCell ref="N43:O43"/>
    <mergeCell ref="D45:J46"/>
    <mergeCell ref="K45:L45"/>
    <mergeCell ref="N45:O45"/>
    <mergeCell ref="D47:J48"/>
    <mergeCell ref="K47:L47"/>
    <mergeCell ref="N47:O47"/>
    <mergeCell ref="D33:J34"/>
    <mergeCell ref="K33:L33"/>
    <mergeCell ref="N33:O33"/>
    <mergeCell ref="D35:J36"/>
    <mergeCell ref="K35:L35"/>
    <mergeCell ref="N35:O35"/>
    <mergeCell ref="D37:J38"/>
    <mergeCell ref="K37:L37"/>
    <mergeCell ref="N37:O37"/>
    <mergeCell ref="D39:J40"/>
    <mergeCell ref="K39:L39"/>
    <mergeCell ref="N39:O39"/>
    <mergeCell ref="D26:J26"/>
    <mergeCell ref="K26:L26"/>
    <mergeCell ref="N26:O26"/>
    <mergeCell ref="D27:J28"/>
    <mergeCell ref="K27:L27"/>
    <mergeCell ref="N27:O27"/>
    <mergeCell ref="D29:J30"/>
    <mergeCell ref="K29:L29"/>
    <mergeCell ref="N29:O29"/>
    <mergeCell ref="D31:J32"/>
    <mergeCell ref="K31:L31"/>
    <mergeCell ref="N31:O31"/>
    <mergeCell ref="D21:J21"/>
    <mergeCell ref="K21:L21"/>
    <mergeCell ref="N21:O21"/>
    <mergeCell ref="D22:J22"/>
    <mergeCell ref="K22:L22"/>
    <mergeCell ref="N22:O22"/>
    <mergeCell ref="D23:J23"/>
    <mergeCell ref="K23:L23"/>
    <mergeCell ref="N23:O23"/>
    <mergeCell ref="D24:J25"/>
    <mergeCell ref="K24:L24"/>
    <mergeCell ref="N24:O24"/>
    <mergeCell ref="D16:J16"/>
    <mergeCell ref="K16:L16"/>
    <mergeCell ref="N16:O16"/>
    <mergeCell ref="D17:J18"/>
    <mergeCell ref="K17:L17"/>
    <mergeCell ref="N17:O17"/>
    <mergeCell ref="D19:J19"/>
    <mergeCell ref="K19:L19"/>
    <mergeCell ref="N19:O19"/>
    <mergeCell ref="D20:J20"/>
    <mergeCell ref="K20:L20"/>
    <mergeCell ref="N20:O20"/>
    <mergeCell ref="D3:P3"/>
    <mergeCell ref="N6:O6"/>
    <mergeCell ref="D8:J9"/>
    <mergeCell ref="K8:L8"/>
    <mergeCell ref="N8:O8"/>
    <mergeCell ref="D10:J11"/>
    <mergeCell ref="K10:L10"/>
    <mergeCell ref="N10:O10"/>
    <mergeCell ref="D12:J13"/>
    <mergeCell ref="K12:L12"/>
    <mergeCell ref="N12:O12"/>
    <mergeCell ref="D14:J15"/>
    <mergeCell ref="K14:L14"/>
    <mergeCell ref="N14:O14"/>
  </mergeCells>
  <pageMargins left="0.2" right="0.2" top="0.4" bottom="0.78" header="0.4921259845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15" workbookViewId="0">
      <selection activeCell="S15" sqref="S15"/>
    </sheetView>
  </sheetViews>
  <sheetFormatPr defaultRowHeight="14.4" x14ac:dyDescent="0.3"/>
  <cols>
    <col min="1" max="1" width="1.7109375" style="294" customWidth="1"/>
    <col min="2" max="3" width="4" style="294" customWidth="1"/>
    <col min="4" max="4" width="12.140625" style="294" customWidth="1"/>
    <col min="5" max="5" width="3.42578125" style="294" customWidth="1"/>
    <col min="6" max="6" width="7.28515625" style="294" customWidth="1"/>
    <col min="7" max="7" width="2.7109375" style="294" customWidth="1"/>
    <col min="8" max="8" width="3.7109375" style="294" customWidth="1"/>
    <col min="9" max="9" width="6.85546875" style="294" customWidth="1"/>
    <col min="10" max="10" width="2" style="294" customWidth="1"/>
    <col min="11" max="11" width="3.28515625" style="294" customWidth="1"/>
    <col min="12" max="12" width="10.85546875" style="294" customWidth="1"/>
    <col min="13" max="13" width="4.42578125" style="294" customWidth="1"/>
    <col min="14" max="14" width="7.7109375" style="294" customWidth="1"/>
    <col min="15" max="15" width="8.140625" style="294" customWidth="1"/>
    <col min="16" max="16" width="18.140625" style="294" customWidth="1"/>
    <col min="17" max="18" width="2" style="294" customWidth="1"/>
    <col min="19" max="16384" width="9.140625" style="294"/>
  </cols>
  <sheetData>
    <row r="1" spans="1:18" ht="15" customHeight="1" x14ac:dyDescent="0.3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ht="21" customHeight="1" x14ac:dyDescent="0.3">
      <c r="A2" s="301"/>
      <c r="B2" s="301"/>
      <c r="C2" s="320"/>
      <c r="D2" s="330" t="s">
        <v>2441</v>
      </c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8"/>
    </row>
    <row r="3" spans="1:18" ht="13.5" customHeight="1" x14ac:dyDescent="0.3">
      <c r="A3" s="301"/>
      <c r="B3" s="301"/>
      <c r="C3" s="316"/>
      <c r="D3" s="324" t="s">
        <v>2515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01"/>
      <c r="R3" s="310"/>
    </row>
    <row r="4" spans="1:18" ht="12" customHeight="1" x14ac:dyDescent="0.3">
      <c r="A4" s="301"/>
      <c r="B4" s="301"/>
      <c r="C4" s="316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10"/>
    </row>
    <row r="5" spans="1:18" ht="12" customHeight="1" x14ac:dyDescent="0.3">
      <c r="A5" s="301"/>
      <c r="B5" s="301"/>
      <c r="C5" s="320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8"/>
    </row>
    <row r="6" spans="1:18" ht="12" customHeight="1" x14ac:dyDescent="0.3">
      <c r="A6" s="301"/>
      <c r="B6" s="301"/>
      <c r="C6" s="316"/>
      <c r="D6" s="323" t="s">
        <v>2406</v>
      </c>
      <c r="E6" s="301"/>
      <c r="F6" s="301"/>
      <c r="G6" s="301"/>
      <c r="H6" s="301"/>
      <c r="I6" s="301"/>
      <c r="J6" s="301"/>
      <c r="K6" s="301"/>
      <c r="L6" s="321" t="s">
        <v>139</v>
      </c>
      <c r="M6" s="301"/>
      <c r="N6" s="322" t="s">
        <v>2405</v>
      </c>
      <c r="O6" s="322"/>
      <c r="P6" s="321" t="s">
        <v>2488</v>
      </c>
      <c r="Q6" s="301"/>
      <c r="R6" s="310"/>
    </row>
    <row r="7" spans="1:18" ht="12.75" customHeight="1" x14ac:dyDescent="0.3">
      <c r="A7" s="301"/>
      <c r="B7" s="301"/>
      <c r="C7" s="320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8"/>
    </row>
    <row r="8" spans="1:18" ht="12" customHeight="1" x14ac:dyDescent="0.3">
      <c r="A8" s="301"/>
      <c r="B8" s="301"/>
      <c r="C8" s="316"/>
      <c r="D8" s="315" t="s">
        <v>2514</v>
      </c>
      <c r="E8" s="315"/>
      <c r="F8" s="315"/>
      <c r="G8" s="315"/>
      <c r="H8" s="315"/>
      <c r="I8" s="315"/>
      <c r="J8" s="315"/>
      <c r="K8" s="314">
        <v>1</v>
      </c>
      <c r="L8" s="314"/>
      <c r="M8" s="313" t="s">
        <v>2203</v>
      </c>
      <c r="N8" s="312"/>
      <c r="O8" s="312"/>
      <c r="P8" s="311">
        <f>+N8*K8</f>
        <v>0</v>
      </c>
      <c r="Q8" s="301"/>
      <c r="R8" s="310"/>
    </row>
    <row r="9" spans="1:18" ht="12" customHeight="1" x14ac:dyDescent="0.3">
      <c r="A9" s="301"/>
      <c r="B9" s="301"/>
      <c r="C9" s="316"/>
      <c r="D9" s="315" t="s">
        <v>2513</v>
      </c>
      <c r="E9" s="315"/>
      <c r="F9" s="315"/>
      <c r="G9" s="315"/>
      <c r="H9" s="315"/>
      <c r="I9" s="315"/>
      <c r="J9" s="315"/>
      <c r="K9" s="314">
        <v>1</v>
      </c>
      <c r="L9" s="314"/>
      <c r="M9" s="313" t="s">
        <v>2203</v>
      </c>
      <c r="N9" s="312"/>
      <c r="O9" s="312"/>
      <c r="P9" s="311">
        <f>+N9*K9</f>
        <v>0</v>
      </c>
      <c r="Q9" s="301"/>
      <c r="R9" s="310"/>
    </row>
    <row r="10" spans="1:18" ht="12" customHeight="1" x14ac:dyDescent="0.3">
      <c r="A10" s="301"/>
      <c r="B10" s="301"/>
      <c r="C10" s="316"/>
      <c r="D10" s="315" t="s">
        <v>2512</v>
      </c>
      <c r="E10" s="315"/>
      <c r="F10" s="315"/>
      <c r="G10" s="315"/>
      <c r="H10" s="315"/>
      <c r="I10" s="315"/>
      <c r="J10" s="315"/>
      <c r="K10" s="314">
        <v>6</v>
      </c>
      <c r="L10" s="314"/>
      <c r="M10" s="313" t="s">
        <v>2203</v>
      </c>
      <c r="N10" s="312"/>
      <c r="O10" s="312"/>
      <c r="P10" s="311">
        <f>+N10*K10</f>
        <v>0</v>
      </c>
      <c r="Q10" s="301"/>
      <c r="R10" s="310"/>
    </row>
    <row r="11" spans="1:18" ht="12" customHeight="1" x14ac:dyDescent="0.3">
      <c r="A11" s="301"/>
      <c r="B11" s="301"/>
      <c r="C11" s="316"/>
      <c r="D11" s="315" t="s">
        <v>2511</v>
      </c>
      <c r="E11" s="315"/>
      <c r="F11" s="315"/>
      <c r="G11" s="315"/>
      <c r="H11" s="315"/>
      <c r="I11" s="315"/>
      <c r="J11" s="315"/>
      <c r="K11" s="314">
        <v>1</v>
      </c>
      <c r="L11" s="314"/>
      <c r="M11" s="313" t="s">
        <v>2203</v>
      </c>
      <c r="N11" s="312"/>
      <c r="O11" s="312"/>
      <c r="P11" s="311">
        <f>+N11*K11</f>
        <v>0</v>
      </c>
      <c r="Q11" s="301"/>
      <c r="R11" s="310"/>
    </row>
    <row r="12" spans="1:18" ht="13.5" customHeight="1" x14ac:dyDescent="0.3">
      <c r="A12" s="301"/>
      <c r="B12" s="301"/>
      <c r="C12" s="316"/>
      <c r="D12" s="315" t="s">
        <v>2510</v>
      </c>
      <c r="E12" s="315"/>
      <c r="F12" s="315"/>
      <c r="G12" s="315"/>
      <c r="H12" s="315"/>
      <c r="I12" s="315"/>
      <c r="J12" s="315"/>
      <c r="K12" s="314">
        <v>60</v>
      </c>
      <c r="L12" s="314"/>
      <c r="M12" s="313" t="s">
        <v>254</v>
      </c>
      <c r="N12" s="312"/>
      <c r="O12" s="312"/>
      <c r="P12" s="311">
        <f>+N12*K12</f>
        <v>0</v>
      </c>
      <c r="Q12" s="301"/>
      <c r="R12" s="310"/>
    </row>
    <row r="13" spans="1:18" ht="12" customHeight="1" x14ac:dyDescent="0.3">
      <c r="A13" s="301"/>
      <c r="B13" s="301"/>
      <c r="C13" s="316"/>
      <c r="D13" s="315" t="s">
        <v>2509</v>
      </c>
      <c r="E13" s="315"/>
      <c r="F13" s="315"/>
      <c r="G13" s="315"/>
      <c r="H13" s="315"/>
      <c r="I13" s="315"/>
      <c r="J13" s="315"/>
      <c r="K13" s="314">
        <v>200</v>
      </c>
      <c r="L13" s="314"/>
      <c r="M13" s="313" t="s">
        <v>254</v>
      </c>
      <c r="N13" s="312"/>
      <c r="O13" s="312"/>
      <c r="P13" s="311">
        <f>+N13*K13</f>
        <v>0</v>
      </c>
      <c r="Q13" s="301"/>
      <c r="R13" s="310"/>
    </row>
    <row r="14" spans="1:18" ht="13.5" customHeight="1" x14ac:dyDescent="0.3">
      <c r="A14" s="301"/>
      <c r="B14" s="301"/>
      <c r="C14" s="316"/>
      <c r="D14" s="315" t="s">
        <v>2508</v>
      </c>
      <c r="E14" s="315"/>
      <c r="F14" s="315"/>
      <c r="G14" s="315"/>
      <c r="H14" s="315"/>
      <c r="I14" s="315"/>
      <c r="J14" s="315"/>
      <c r="K14" s="314">
        <v>250</v>
      </c>
      <c r="L14" s="314"/>
      <c r="M14" s="313" t="s">
        <v>254</v>
      </c>
      <c r="N14" s="312"/>
      <c r="O14" s="312"/>
      <c r="P14" s="311">
        <f>+N14*K14</f>
        <v>0</v>
      </c>
      <c r="Q14" s="301"/>
      <c r="R14" s="310"/>
    </row>
    <row r="15" spans="1:18" ht="13.5" customHeight="1" x14ac:dyDescent="0.3">
      <c r="A15" s="301"/>
      <c r="B15" s="301"/>
      <c r="C15" s="316"/>
      <c r="D15" s="315" t="s">
        <v>2507</v>
      </c>
      <c r="E15" s="315"/>
      <c r="F15" s="315"/>
      <c r="G15" s="315"/>
      <c r="H15" s="315"/>
      <c r="I15" s="315"/>
      <c r="J15" s="315"/>
      <c r="K15" s="314">
        <v>1200</v>
      </c>
      <c r="L15" s="314"/>
      <c r="M15" s="313" t="s">
        <v>254</v>
      </c>
      <c r="N15" s="312"/>
      <c r="O15" s="312"/>
      <c r="P15" s="311">
        <f>+N15*K15</f>
        <v>0</v>
      </c>
      <c r="Q15" s="301"/>
      <c r="R15" s="310"/>
    </row>
    <row r="16" spans="1:18" ht="13.5" customHeight="1" x14ac:dyDescent="0.3">
      <c r="A16" s="301"/>
      <c r="B16" s="301"/>
      <c r="C16" s="316"/>
      <c r="D16" s="315" t="s">
        <v>2506</v>
      </c>
      <c r="E16" s="315"/>
      <c r="F16" s="315"/>
      <c r="G16" s="315"/>
      <c r="H16" s="315"/>
      <c r="I16" s="315"/>
      <c r="J16" s="315"/>
      <c r="K16" s="314">
        <v>1600</v>
      </c>
      <c r="L16" s="314"/>
      <c r="M16" s="313" t="s">
        <v>254</v>
      </c>
      <c r="N16" s="312"/>
      <c r="O16" s="312"/>
      <c r="P16" s="311">
        <f>+N16*K16</f>
        <v>0</v>
      </c>
      <c r="Q16" s="301"/>
      <c r="R16" s="310"/>
    </row>
    <row r="17" spans="1:18" ht="13.5" customHeight="1" x14ac:dyDescent="0.3">
      <c r="A17" s="301"/>
      <c r="B17" s="301"/>
      <c r="C17" s="316"/>
      <c r="D17" s="315" t="s">
        <v>2505</v>
      </c>
      <c r="E17" s="315"/>
      <c r="F17" s="315"/>
      <c r="G17" s="315"/>
      <c r="H17" s="315"/>
      <c r="I17" s="315"/>
      <c r="J17" s="315"/>
      <c r="K17" s="314">
        <v>800</v>
      </c>
      <c r="L17" s="314"/>
      <c r="M17" s="313" t="s">
        <v>254</v>
      </c>
      <c r="N17" s="312"/>
      <c r="O17" s="312"/>
      <c r="P17" s="311">
        <f>+N17*K17</f>
        <v>0</v>
      </c>
      <c r="Q17" s="301"/>
      <c r="R17" s="310"/>
    </row>
    <row r="18" spans="1:18" ht="13.5" customHeight="1" x14ac:dyDescent="0.3">
      <c r="A18" s="301"/>
      <c r="B18" s="301"/>
      <c r="C18" s="316"/>
      <c r="D18" s="315" t="s">
        <v>2504</v>
      </c>
      <c r="E18" s="315"/>
      <c r="F18" s="315"/>
      <c r="G18" s="315"/>
      <c r="H18" s="315"/>
      <c r="I18" s="315"/>
      <c r="J18" s="315"/>
      <c r="K18" s="314">
        <v>300</v>
      </c>
      <c r="L18" s="314"/>
      <c r="M18" s="313" t="s">
        <v>254</v>
      </c>
      <c r="N18" s="312"/>
      <c r="O18" s="312"/>
      <c r="P18" s="311">
        <f>+N18*K18</f>
        <v>0</v>
      </c>
      <c r="Q18" s="301"/>
      <c r="R18" s="310"/>
    </row>
    <row r="19" spans="1:18" ht="13.5" customHeight="1" x14ac:dyDescent="0.3">
      <c r="A19" s="301"/>
      <c r="B19" s="301"/>
      <c r="C19" s="316"/>
      <c r="D19" s="315" t="s">
        <v>2503</v>
      </c>
      <c r="E19" s="315"/>
      <c r="F19" s="315"/>
      <c r="G19" s="315"/>
      <c r="H19" s="315"/>
      <c r="I19" s="315"/>
      <c r="J19" s="315"/>
      <c r="K19" s="314">
        <v>600</v>
      </c>
      <c r="L19" s="314"/>
      <c r="M19" s="313" t="s">
        <v>254</v>
      </c>
      <c r="N19" s="312"/>
      <c r="O19" s="312"/>
      <c r="P19" s="311">
        <f>+N19*K19</f>
        <v>0</v>
      </c>
      <c r="Q19" s="301"/>
      <c r="R19" s="310"/>
    </row>
    <row r="20" spans="1:18" ht="12" customHeight="1" x14ac:dyDescent="0.3">
      <c r="A20" s="301"/>
      <c r="B20" s="301"/>
      <c r="C20" s="316"/>
      <c r="D20" s="315" t="s">
        <v>2502</v>
      </c>
      <c r="E20" s="315"/>
      <c r="F20" s="315"/>
      <c r="G20" s="315"/>
      <c r="H20" s="315"/>
      <c r="I20" s="315"/>
      <c r="J20" s="315"/>
      <c r="K20" s="314">
        <v>250</v>
      </c>
      <c r="L20" s="314"/>
      <c r="M20" s="313" t="s">
        <v>254</v>
      </c>
      <c r="N20" s="312"/>
      <c r="O20" s="312"/>
      <c r="P20" s="311">
        <f>+N20*K20</f>
        <v>0</v>
      </c>
      <c r="Q20" s="301"/>
      <c r="R20" s="310"/>
    </row>
    <row r="21" spans="1:18" ht="12" customHeight="1" x14ac:dyDescent="0.3">
      <c r="A21" s="301"/>
      <c r="B21" s="301"/>
      <c r="C21" s="316"/>
      <c r="D21" s="315" t="s">
        <v>2501</v>
      </c>
      <c r="E21" s="315"/>
      <c r="F21" s="315"/>
      <c r="G21" s="315"/>
      <c r="H21" s="315"/>
      <c r="I21" s="315"/>
      <c r="J21" s="315"/>
      <c r="K21" s="314">
        <v>50</v>
      </c>
      <c r="L21" s="314"/>
      <c r="M21" s="313" t="s">
        <v>254</v>
      </c>
      <c r="N21" s="312"/>
      <c r="O21" s="312"/>
      <c r="P21" s="311">
        <f>+N21*K21</f>
        <v>0</v>
      </c>
      <c r="Q21" s="301"/>
      <c r="R21" s="310"/>
    </row>
    <row r="22" spans="1:18" ht="12" customHeight="1" x14ac:dyDescent="0.3">
      <c r="A22" s="301"/>
      <c r="B22" s="301"/>
      <c r="C22" s="316"/>
      <c r="D22" s="315" t="s">
        <v>2500</v>
      </c>
      <c r="E22" s="315"/>
      <c r="F22" s="315"/>
      <c r="G22" s="315"/>
      <c r="H22" s="315"/>
      <c r="I22" s="315"/>
      <c r="J22" s="315"/>
      <c r="K22" s="314">
        <v>60</v>
      </c>
      <c r="L22" s="314"/>
      <c r="M22" s="313" t="s">
        <v>2203</v>
      </c>
      <c r="N22" s="312"/>
      <c r="O22" s="312"/>
      <c r="P22" s="311">
        <f>+N22*K22</f>
        <v>0</v>
      </c>
      <c r="Q22" s="301"/>
      <c r="R22" s="310"/>
    </row>
    <row r="23" spans="1:18" ht="12" customHeight="1" x14ac:dyDescent="0.3">
      <c r="A23" s="301"/>
      <c r="B23" s="301"/>
      <c r="C23" s="316"/>
      <c r="D23" s="315" t="s">
        <v>2499</v>
      </c>
      <c r="E23" s="315"/>
      <c r="F23" s="315"/>
      <c r="G23" s="315"/>
      <c r="H23" s="315"/>
      <c r="I23" s="315"/>
      <c r="J23" s="315"/>
      <c r="K23" s="314">
        <v>10</v>
      </c>
      <c r="L23" s="314"/>
      <c r="M23" s="313" t="s">
        <v>2203</v>
      </c>
      <c r="N23" s="312"/>
      <c r="O23" s="312"/>
      <c r="P23" s="311">
        <f>+N23*K23</f>
        <v>0</v>
      </c>
      <c r="Q23" s="301"/>
      <c r="R23" s="310"/>
    </row>
    <row r="24" spans="1:18" ht="12" customHeight="1" x14ac:dyDescent="0.3">
      <c r="A24" s="301"/>
      <c r="B24" s="301"/>
      <c r="C24" s="316"/>
      <c r="D24" s="315" t="s">
        <v>2498</v>
      </c>
      <c r="E24" s="315"/>
      <c r="F24" s="315"/>
      <c r="G24" s="315"/>
      <c r="H24" s="315"/>
      <c r="I24" s="315"/>
      <c r="J24" s="315"/>
      <c r="K24" s="314">
        <v>10</v>
      </c>
      <c r="L24" s="314"/>
      <c r="M24" s="313" t="s">
        <v>2203</v>
      </c>
      <c r="N24" s="312"/>
      <c r="O24" s="312"/>
      <c r="P24" s="311">
        <f>+N24*K24</f>
        <v>0</v>
      </c>
      <c r="Q24" s="301"/>
      <c r="R24" s="310"/>
    </row>
    <row r="25" spans="1:18" ht="12" customHeight="1" x14ac:dyDescent="0.3">
      <c r="A25" s="301"/>
      <c r="B25" s="301"/>
      <c r="C25" s="316"/>
      <c r="D25" s="315" t="s">
        <v>2497</v>
      </c>
      <c r="E25" s="315"/>
      <c r="F25" s="315"/>
      <c r="G25" s="315"/>
      <c r="H25" s="315"/>
      <c r="I25" s="315"/>
      <c r="J25" s="315"/>
      <c r="K25" s="314">
        <v>40</v>
      </c>
      <c r="L25" s="314"/>
      <c r="M25" s="313" t="s">
        <v>2203</v>
      </c>
      <c r="N25" s="312"/>
      <c r="O25" s="312"/>
      <c r="P25" s="311">
        <f>+N25*K25</f>
        <v>0</v>
      </c>
      <c r="Q25" s="301"/>
      <c r="R25" s="310"/>
    </row>
    <row r="26" spans="1:18" ht="12" customHeight="1" x14ac:dyDescent="0.3">
      <c r="A26" s="301"/>
      <c r="B26" s="301"/>
      <c r="C26" s="316"/>
      <c r="D26" s="315" t="s">
        <v>2496</v>
      </c>
      <c r="E26" s="315"/>
      <c r="F26" s="315"/>
      <c r="G26" s="315"/>
      <c r="H26" s="315"/>
      <c r="I26" s="315"/>
      <c r="J26" s="315"/>
      <c r="K26" s="314">
        <v>90</v>
      </c>
      <c r="L26" s="314"/>
      <c r="M26" s="313" t="s">
        <v>2203</v>
      </c>
      <c r="N26" s="312"/>
      <c r="O26" s="312"/>
      <c r="P26" s="311">
        <f>+N26*K26</f>
        <v>0</v>
      </c>
      <c r="Q26" s="301"/>
      <c r="R26" s="310"/>
    </row>
    <row r="27" spans="1:18" ht="12" customHeight="1" x14ac:dyDescent="0.3">
      <c r="A27" s="301"/>
      <c r="B27" s="301"/>
      <c r="C27" s="316"/>
      <c r="D27" s="315" t="s">
        <v>2495</v>
      </c>
      <c r="E27" s="315"/>
      <c r="F27" s="315"/>
      <c r="G27" s="315"/>
      <c r="H27" s="315"/>
      <c r="I27" s="315"/>
      <c r="J27" s="315"/>
      <c r="K27" s="314">
        <v>10</v>
      </c>
      <c r="L27" s="314"/>
      <c r="M27" s="313" t="s">
        <v>2203</v>
      </c>
      <c r="N27" s="312"/>
      <c r="O27" s="312"/>
      <c r="P27" s="311">
        <f>+N27*K27</f>
        <v>0</v>
      </c>
      <c r="Q27" s="301"/>
      <c r="R27" s="310"/>
    </row>
    <row r="28" spans="1:18" ht="12" customHeight="1" x14ac:dyDescent="0.3">
      <c r="A28" s="301"/>
      <c r="B28" s="301"/>
      <c r="C28" s="316"/>
      <c r="D28" s="315" t="s">
        <v>2494</v>
      </c>
      <c r="E28" s="315"/>
      <c r="F28" s="315"/>
      <c r="G28" s="315"/>
      <c r="H28" s="315"/>
      <c r="I28" s="315"/>
      <c r="J28" s="315"/>
      <c r="K28" s="314">
        <v>10</v>
      </c>
      <c r="L28" s="314"/>
      <c r="M28" s="313" t="s">
        <v>2203</v>
      </c>
      <c r="N28" s="312"/>
      <c r="O28" s="312"/>
      <c r="P28" s="311">
        <f>+N28*K28</f>
        <v>0</v>
      </c>
      <c r="Q28" s="301"/>
      <c r="R28" s="310"/>
    </row>
    <row r="29" spans="1:18" ht="12" customHeight="1" x14ac:dyDescent="0.3">
      <c r="A29" s="301"/>
      <c r="B29" s="301"/>
      <c r="C29" s="316"/>
      <c r="D29" s="315" t="s">
        <v>2493</v>
      </c>
      <c r="E29" s="315"/>
      <c r="F29" s="315"/>
      <c r="G29" s="315"/>
      <c r="H29" s="315"/>
      <c r="I29" s="315"/>
      <c r="J29" s="315"/>
      <c r="K29" s="314">
        <v>1</v>
      </c>
      <c r="L29" s="314"/>
      <c r="M29" s="313" t="s">
        <v>2203</v>
      </c>
      <c r="N29" s="312"/>
      <c r="O29" s="312"/>
      <c r="P29" s="311">
        <f>+N29*K29</f>
        <v>0</v>
      </c>
      <c r="Q29" s="301"/>
      <c r="R29" s="310"/>
    </row>
    <row r="30" spans="1:18" ht="12" customHeight="1" x14ac:dyDescent="0.3">
      <c r="A30" s="301"/>
      <c r="B30" s="301"/>
      <c r="C30" s="316"/>
      <c r="D30" s="315" t="s">
        <v>2492</v>
      </c>
      <c r="E30" s="315"/>
      <c r="F30" s="315"/>
      <c r="G30" s="315"/>
      <c r="H30" s="315"/>
      <c r="I30" s="315"/>
      <c r="J30" s="315"/>
      <c r="K30" s="314">
        <v>1</v>
      </c>
      <c r="L30" s="314"/>
      <c r="M30" s="313" t="s">
        <v>2203</v>
      </c>
      <c r="N30" s="312"/>
      <c r="O30" s="312"/>
      <c r="P30" s="311">
        <f>+N30*K30</f>
        <v>0</v>
      </c>
      <c r="Q30" s="301"/>
      <c r="R30" s="310"/>
    </row>
    <row r="31" spans="1:18" ht="12" customHeight="1" x14ac:dyDescent="0.3">
      <c r="A31" s="301"/>
      <c r="B31" s="301"/>
      <c r="C31" s="316"/>
      <c r="D31" s="315" t="s">
        <v>2491</v>
      </c>
      <c r="E31" s="315"/>
      <c r="F31" s="315"/>
      <c r="G31" s="315"/>
      <c r="H31" s="315"/>
      <c r="I31" s="315"/>
      <c r="J31" s="315"/>
      <c r="K31" s="314">
        <v>1</v>
      </c>
      <c r="L31" s="314"/>
      <c r="M31" s="313" t="s">
        <v>2203</v>
      </c>
      <c r="N31" s="312"/>
      <c r="O31" s="312"/>
      <c r="P31" s="311">
        <f>+N31*K31</f>
        <v>0</v>
      </c>
      <c r="Q31" s="301"/>
      <c r="R31" s="310"/>
    </row>
    <row r="32" spans="1:18" ht="12" customHeight="1" thickBot="1" x14ac:dyDescent="0.35">
      <c r="A32" s="301"/>
      <c r="B32" s="301"/>
      <c r="C32" s="316"/>
      <c r="D32" s="315" t="s">
        <v>2490</v>
      </c>
      <c r="E32" s="315"/>
      <c r="F32" s="315"/>
      <c r="G32" s="315"/>
      <c r="H32" s="315"/>
      <c r="I32" s="315"/>
      <c r="J32" s="315"/>
      <c r="K32" s="314">
        <v>1</v>
      </c>
      <c r="L32" s="314"/>
      <c r="M32" s="313" t="s">
        <v>2203</v>
      </c>
      <c r="N32" s="312"/>
      <c r="O32" s="312"/>
      <c r="P32" s="311">
        <f>+N32*K32</f>
        <v>0</v>
      </c>
      <c r="Q32" s="301"/>
      <c r="R32" s="310"/>
    </row>
    <row r="33" spans="1:20" ht="12" customHeight="1" x14ac:dyDescent="0.3">
      <c r="A33" s="301"/>
      <c r="B33" s="300"/>
      <c r="C33" s="307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5"/>
    </row>
    <row r="34" spans="1:20" ht="12" customHeight="1" x14ac:dyDescent="0.3">
      <c r="A34" s="301"/>
      <c r="B34" s="300"/>
      <c r="C34" s="304"/>
      <c r="D34" s="303" t="s">
        <v>2377</v>
      </c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2">
        <f>SUM(P8:P32)</f>
        <v>0</v>
      </c>
      <c r="Q34" s="301"/>
      <c r="R34" s="300"/>
      <c r="T34" s="302"/>
    </row>
    <row r="35" spans="1:20" ht="12" customHeight="1" x14ac:dyDescent="0.3">
      <c r="A35" s="301"/>
      <c r="B35" s="300"/>
      <c r="C35" s="304"/>
      <c r="D35" s="303" t="s">
        <v>2443</v>
      </c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2"/>
      <c r="Q35" s="301"/>
      <c r="R35" s="300"/>
    </row>
    <row r="36" spans="1:20" ht="18.75" customHeight="1" thickBot="1" x14ac:dyDescent="0.35">
      <c r="A36" s="301"/>
      <c r="B36" s="300"/>
      <c r="C36" s="299"/>
      <c r="D36" s="298" t="s">
        <v>2442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7"/>
      <c r="Q36" s="296"/>
      <c r="R36" s="295"/>
    </row>
  </sheetData>
  <mergeCells count="77">
    <mergeCell ref="D9:J9"/>
    <mergeCell ref="K9:L9"/>
    <mergeCell ref="N9:O9"/>
    <mergeCell ref="D3:P3"/>
    <mergeCell ref="N6:O6"/>
    <mergeCell ref="D8:J8"/>
    <mergeCell ref="K8:L8"/>
    <mergeCell ref="N8:O8"/>
    <mergeCell ref="D10:J10"/>
    <mergeCell ref="K10:L10"/>
    <mergeCell ref="N10:O10"/>
    <mergeCell ref="D11:J11"/>
    <mergeCell ref="K11:L11"/>
    <mergeCell ref="N11:O11"/>
    <mergeCell ref="D12:J12"/>
    <mergeCell ref="K12:L12"/>
    <mergeCell ref="N12:O12"/>
    <mergeCell ref="D13:J13"/>
    <mergeCell ref="K13:L13"/>
    <mergeCell ref="N13:O13"/>
    <mergeCell ref="D14:J14"/>
    <mergeCell ref="K14:L14"/>
    <mergeCell ref="N14:O14"/>
    <mergeCell ref="D15:J15"/>
    <mergeCell ref="K15:L15"/>
    <mergeCell ref="N15:O15"/>
    <mergeCell ref="D18:J18"/>
    <mergeCell ref="K18:L18"/>
    <mergeCell ref="N18:O18"/>
    <mergeCell ref="D16:J16"/>
    <mergeCell ref="K16:L16"/>
    <mergeCell ref="N16:O16"/>
    <mergeCell ref="D17:J17"/>
    <mergeCell ref="K17:L17"/>
    <mergeCell ref="N17:O17"/>
    <mergeCell ref="D19:J19"/>
    <mergeCell ref="K19:L19"/>
    <mergeCell ref="N19:O19"/>
    <mergeCell ref="D20:J20"/>
    <mergeCell ref="K20:L20"/>
    <mergeCell ref="N20:O20"/>
    <mergeCell ref="D21:J21"/>
    <mergeCell ref="K21:L21"/>
    <mergeCell ref="N21:O21"/>
    <mergeCell ref="D22:J22"/>
    <mergeCell ref="K22:L22"/>
    <mergeCell ref="N22:O22"/>
    <mergeCell ref="D23:J23"/>
    <mergeCell ref="K23:L23"/>
    <mergeCell ref="N23:O23"/>
    <mergeCell ref="D24:J24"/>
    <mergeCell ref="K24:L24"/>
    <mergeCell ref="N24:O24"/>
    <mergeCell ref="D25:J25"/>
    <mergeCell ref="K25:L25"/>
    <mergeCell ref="N25:O25"/>
    <mergeCell ref="D26:J26"/>
    <mergeCell ref="K26:L26"/>
    <mergeCell ref="N26:O26"/>
    <mergeCell ref="D27:J27"/>
    <mergeCell ref="K27:L27"/>
    <mergeCell ref="N27:O27"/>
    <mergeCell ref="D28:J28"/>
    <mergeCell ref="K28:L28"/>
    <mergeCell ref="N28:O28"/>
    <mergeCell ref="D29:J29"/>
    <mergeCell ref="K29:L29"/>
    <mergeCell ref="N29:O29"/>
    <mergeCell ref="D30:J30"/>
    <mergeCell ref="K30:L30"/>
    <mergeCell ref="N30:O30"/>
    <mergeCell ref="D31:J31"/>
    <mergeCell ref="K31:L31"/>
    <mergeCell ref="N31:O31"/>
    <mergeCell ref="D32:J32"/>
    <mergeCell ref="K32:L32"/>
    <mergeCell ref="N32:O32"/>
  </mergeCells>
  <pageMargins left="0.2" right="0.2" top="0.4" bottom="0.78" header="0.4921259845" footer="0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74PHmhvfXfU7VoDV/A6+AuCU+2M=</DigestValue>
    </Reference>
    <Reference URI="#idOfficeObject" Type="http://www.w3.org/2000/09/xmldsig#Object">
      <DigestMethod Algorithm="http://www.w3.org/2000/09/xmldsig#sha1"/>
      <DigestValue>/71AR81BiTSmsC2Qr/dI1PK8Gmo=</DigestValue>
    </Reference>
  </SignedInfo>
  <SignatureValue>
    r/XKBD1WuZ+mqJIWTX1Mc0r38UvEy90ja00TPBoAMqHBDjVtUZspJePz8QoEdylTjzIb/eqO
    XsURjCUUv2V3oxNBErYPxblqR8HOUwHl+/2Ki425Oo9yIoAxtZu0GiPA/vWdc7rkY+1alN+R
    FcrGNt3kmOIYw/l7zWGFcqfnz3uk16YAHiGlqWHqF/FoOMZCP3jhTQfMwc9/VWgp1fTQ19mz
    ynbjX8f0OP1mU4iKshZKkjEZ/GVKhCBPxEv67Zaoz65wiWKfVl1oghc3AVqbxv1k3cAF46tD
    LoVH13Wpra2QGGfO6tORne/QOr1dFBYmmpOZKTSENPBEzay/X15NVQ==
  </SignatureValue>
  <KeyInfo>
    <KeyValue>
      <RSAKeyValue>
        <Modulus>
            vBW0yenOZ0dBPG8mTpK4nbzOFuYcuCZDTlJTVC5oH8pWh7ePAxdsDuXOKkoJ0B7+eNqMTaJe
            MyjGta04btma4PiKhdTKTq5IHKzxi0ARLLJAsfNWo4nyIgg4ViEE+bbN6vWd6cCj5y9ukJpw
            KQGHVLJbcasnYpYlKzjTRQA0MdXulBhMbn3H2w6bnYlPf8jmNzEVWVhFizEOffEXUN7oD0IS
            UE3hTAISPkZNQrhjpPYEu6LA6i/8ecAa/O6bBN0c7+rccWQY4UPnouZXGVZaTJqBm0Pfg14b
            0E6KUCyzYkxTHsTekaadxsxCYX3tneQZKGptiV44OETQ4rn6pHd/Jw==
          </Modulus>
        <Exponent>AQAB</Exponent>
      </RSAKeyValue>
    </KeyValue>
    <X509Data>
      <X509Certificate>
          MIIGjzCCBXegAwIBAgIDHK8hMA0GCSqGSIb3DQEBCwUAMF8xCzAJBgNVBAYTAkNaMSwwKgYD
          VQQKDCPEjGVza8OhIHBvxaF0YSwgcy5wLiBbScSMIDQ3MTE0OTgzXTEiMCAGA1UEAxMZUG9z
          dFNpZ251bSBRdWFsaWZpZWQgQ0EgMjAeFw0xNTExMDMxMTIwNDJaFw0xNjExMjIxMTIwNDJa
          MHMxCzAJBgNVBAYTAkNaMSowKAYDVQQKDCFSUEEgVGVuZGVyLCBzLnIuby4gW0nEjCAyOTM2
          NzEwN10xCjAIBgNVBAsTATUxGjAYBgNVBAMMEUluZy4gUGV0ciBLb2zDocWZMRAwDgYDVQQF
          EwdQNDc3NzA5MIIBIjANBgkqhkiG9w0BAQEFAAOCAQ8AMIIBCgKCAQEAvBW0yenOZ0dBPG8m
          TpK4nbzOFuYcuCZDTlJTVC5oH8pWh7ePAxdsDuXOKkoJ0B7+eNqMTaJeMyjGta04btma4PiK
          hdTKTq5IHKzxi0ARLLJAsfNWo4nyIgg4ViEE+bbN6vWd6cCj5y9ukJpwKQGHVLJbcasnYpYl
          KzjTRQA0MdXulBhMbn3H2w6bnYlPf8jmNzEVWVhFizEOffEXUN7oD0ISUE3hTAISPkZNQrhj
          pPYEu6LA6i/8ecAa/O6bBN0c7+rccWQY4UPnouZXGVZaTJqBm0Pfg14b0E6KUCyzYkxTHsTe
          kaadxsxCYX3tneQZKGptiV44OETQ4rn6pHd/JwIDAQABo4IDPjCCAzowPQYDVR0RBDYwNIEM
          a29sYXJAcnBhLmN6oBkGCSsGAQQB3BkCAaAMEwoxMzgxODA1NDgwoAkGA1UEDaACEwAwggEO
          BgNVHSAEggEFMIIBATCB/gYJZ4EGAQQBB4IsMIHwMIHHBggrBgEFBQcCAjCBuhqBt1RlbnRv
          IGt2YWxpZmlrb3ZhbnkgY2VydGlmaWthdCBieWwgdnlkYW4gcG9kbGUgemFrb25hIDIyNy8y
          MDAwU2IuIGEgbmF2YXpueWNoIHByZWRwaXN1Li9UaGlzIHF1YWxpZmllZCBjZXJ0aWZpY2F0
          ZSB3YXMgaXNzdWVkIGFjY29yZGluZyB0byBMYXcgTm8gMjI3LzIwMDBDb2xsLiBhbmQgcmVs
          YXRlZCByZWd1bGF0aW9uczAkBggrBgEFBQcCARYYaHR0cDovL3d3dy5wb3N0c2lnbnVtLmN6
          MBgGCCsGAQUFBwEDBAwwCjAIBgYEAI5GAQEwgcgGCCsGAQUFBwEBBIG7MIG4MDsGCCsGAQUF
          BzAChi9odHRwOi8vd3d3LnBvc3RzaWdudW0uY3ovY3J0L3BzcXVhbGlmaWVkY2EyLmNydDA8
          BggrBgEFBQcwAoYwaHR0cDovL3d3dzIucG9zdHNpZ251bS5jei9jcnQvcHNxdWFsaWZpZWRj
          YTIuY3J0MDsGCCsGAQUFBzAChi9odHRwOi8vcG9zdHNpZ251bS50dGMuY3ovY3J0L3BzcXVh
          bGlmaWVkY2EyLmNydDAOBgNVHQ8BAf8EBAMCBeAwHwYDVR0jBBgwFoAUiehM34smOT7XJC4S
          Dnrn5ifl1pcwgbEGA1UdHwSBqTCBpjA1oDOgMYYvaHR0cDovL3d3dy5wb3N0c2lnbnVtLmN6
          L2NybC9wc3F1YWxpZmllZGNhMi5jcmwwNqA0oDKGMGh0dHA6Ly93d3cyLnBvc3RzaWdudW0u
          Y3ovY3JsL3BzcXVhbGlmaWVkY2EyLmNybDA1oDOgMYYvaHR0cDovL3Bvc3RzaWdudW0udHRj
          LmN6L2NybC9wc3F1YWxpZmllZGNhMi5jcmwwHQYDVR0OBBYEFFLRc7Cq/c7XuI4a0GEcjSNn
          HEDEMA0GCSqGSIb3DQEBCwUAA4IBAQAfHATf3CZ890XFm/mA6hpDZSEeStF37jyhaoFnDhzl
          toJKmVr24IQQsV6psASwAFmejYm8pf462TSmEhBkRI3KSdDD3HhrtH0wkA+3VwiYKjdhQ7T3
          xh0ynHbq1ux70UGqY4+biWKoZpxu6vtBhStxhAtJ73351GtiSiD6E2x2A7N6VQcVg2ohir/e
          s9UXg2an8hrFtb59QSSxd82KvdvomD4uHxI98haLkyV3d9iRvOiuEVmlFR4yKm7JQgnFS6u+
          7bKh/YJr+eMY2le5C+RpC/F0PN+V51lOzcXMUAzQSdNuSFlmm8AjmI6XF247UnRiVSP5LR3p
          gzo3EPJg8dzh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  <Reference URI="/xl/calcChain.xml?ContentType=application/vnd.openxmlformats-officedocument.spreadsheetml.calcChain+xml">
        <DigestMethod Algorithm="http://www.w3.org/2000/09/xmldsig#sha1"/>
        <DigestValue>i/nhJpZb/yKgVO6DabkTT52mDRU=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W+kkaLr0yYRYp/IJ8VnLUoXTapw=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1d3V3/9SDqHrRkMh1hs6isTIVvY=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994t9zYryLZYo0azu2QPydJ/tkg=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1Y4Zvixtd9Ab7nsDo94vdZsV8Qs=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DOGLkqPRVpc00Kgmd3qvUqa5xC4=</DigestValue>
      </Reference>
      <Reference URI="/xl/drawings/drawing1.xml?ContentType=application/vnd.openxmlformats-officedocument.drawing+xml">
        <DigestMethod Algorithm="http://www.w3.org/2000/09/xmldsig#sha1"/>
        <DigestValue>OJHGwJ1bv16xF7pnb+I4b1huzLI=</DigestValue>
      </Reference>
      <Reference URI="/xl/drawings/drawing2.xml?ContentType=application/vnd.openxmlformats-officedocument.drawing+xml">
        <DigestMethod Algorithm="http://www.w3.org/2000/09/xmldsig#sha1"/>
        <DigestValue>fDJ4nbUDAWkZe+NkjqYT9pSV7B0=</DigestValue>
      </Reference>
      <Reference URI="/xl/drawings/drawing3.xml?ContentType=application/vnd.openxmlformats-officedocument.drawing+xml">
        <DigestMethod Algorithm="http://www.w3.org/2000/09/xmldsig#sha1"/>
        <DigestValue>ZAvEqUCUJ6EoMiMz01QrReFJTeQ=</DigestValue>
      </Reference>
      <Reference URI="/xl/drawings/drawing4.xml?ContentType=application/vnd.openxmlformats-officedocument.drawing+xml">
        <DigestMethod Algorithm="http://www.w3.org/2000/09/xmldsig#sha1"/>
        <DigestValue>a6IR2mfcyqR95YbcIgpM7cF1uEE=</DigestValue>
      </Reference>
      <Reference URI="/xl/drawings/drawing5.xml?ContentType=application/vnd.openxmlformats-officedocument.drawing+xml">
        <DigestMethod Algorithm="http://www.w3.org/2000/09/xmldsig#sha1"/>
        <DigestValue>ZdTiPd+pB0cce3nCE59+eAjJfQI=</DigestValue>
      </Reference>
      <Reference URI="/xl/media/image1.png?ContentType=image/png">
        <DigestMethod Algorithm="http://www.w3.org/2000/09/xmldsig#sha1"/>
        <DigestValue>dbGkBv8+RWi5g00yBpFHFDg7AXE=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FfO6diBxHGxBDTFyD7nHQ7o60gg=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FfO6diBxHGxBDTFyD7nHQ7o60gg=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FfO6diBxHGxBDTFyD7nHQ7o60gg=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FfO6diBxHGxBDTFyD7nHQ7o60gg=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FfO6diBxHGxBDTFyD7nHQ7o60gg=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yRqq6AMSfuSi+P9y2dJ2hmWpKa4=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yJnw9pGaum8QTTJKFI3JYh2AJLA=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yRqq6AMSfuSi+P9y2dJ2hmWpKa4=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yRqq6AMSfuSi+P9y2dJ2hmWpKa4=</DigestValue>
      </Reference>
      <Reference URI="/xl/sharedStrings.xml?ContentType=application/vnd.openxmlformats-officedocument.spreadsheetml.sharedStrings+xml">
        <DigestMethod Algorithm="http://www.w3.org/2000/09/xmldsig#sha1"/>
        <DigestValue>36GWDZvMMubhfsuQzXNgbnN/cyE=</DigestValue>
      </Reference>
      <Reference URI="/xl/styles.xml?ContentType=application/vnd.openxmlformats-officedocument.spreadsheetml.styles+xml">
        <DigestMethod Algorithm="http://www.w3.org/2000/09/xmldsig#sha1"/>
        <DigestValue>zr7M1ERVwHTL1iZnw1tV7zUG3ZQ=</DigestValue>
      </Reference>
      <Reference URI="/xl/theme/theme1.xml?ContentType=application/vnd.openxmlformats-officedocument.theme+xml">
        <DigestMethod Algorithm="http://www.w3.org/2000/09/xmldsig#sha1"/>
        <DigestValue>Ms7M3qwbsktIMM38kvv/SFMD1hg=</DigestValue>
      </Reference>
      <Reference URI="/xl/workbook.xml?ContentType=application/vnd.openxmlformats-officedocument.spreadsheetml.sheet.main+xml">
        <DigestMethod Algorithm="http://www.w3.org/2000/09/xmldsig#sha1"/>
        <DigestValue>Yyml1VyoQYZEOzx208S+B1GgBtc=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DaOLaGAg4N9uwHjEwd+w/hT5jsw=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TzSoNY7Vz346wVbl+SaXW7UTDZM=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sheet1.xml?ContentType=application/vnd.openxmlformats-officedocument.spreadsheetml.worksheet+xml">
        <DigestMethod Algorithm="http://www.w3.org/2000/09/xmldsig#sha1"/>
        <DigestValue>3tSIN06R3Zk6wGq5L9p+3NCFJkM=</DigestValue>
      </Reference>
      <Reference URI="/xl/worksheets/sheet2.xml?ContentType=application/vnd.openxmlformats-officedocument.spreadsheetml.worksheet+xml">
        <DigestMethod Algorithm="http://www.w3.org/2000/09/xmldsig#sha1"/>
        <DigestValue>RAKr8eqoi3zkADfLNhjCA9WQ0OY=</DigestValue>
      </Reference>
      <Reference URI="/xl/worksheets/sheet3.xml?ContentType=application/vnd.openxmlformats-officedocument.spreadsheetml.worksheet+xml">
        <DigestMethod Algorithm="http://www.w3.org/2000/09/xmldsig#sha1"/>
        <DigestValue>oo3a2qn+mGllzKOR+3Vz6IhRdO0=</DigestValue>
      </Reference>
      <Reference URI="/xl/worksheets/sheet4.xml?ContentType=application/vnd.openxmlformats-officedocument.spreadsheetml.worksheet+xml">
        <DigestMethod Algorithm="http://www.w3.org/2000/09/xmldsig#sha1"/>
        <DigestValue>XXJHTR5ouN86711OpnwD7B8iCJM=</DigestValue>
      </Reference>
      <Reference URI="/xl/worksheets/sheet5.xml?ContentType=application/vnd.openxmlformats-officedocument.spreadsheetml.worksheet+xml">
        <DigestMethod Algorithm="http://www.w3.org/2000/09/xmldsig#sha1"/>
        <DigestValue>hw/++06uUha2JVGy2AubwzHoam8=</DigestValue>
      </Reference>
      <Reference URI="/xl/worksheets/sheet6.xml?ContentType=application/vnd.openxmlformats-officedocument.spreadsheetml.worksheet+xml">
        <DigestMethod Algorithm="http://www.w3.org/2000/09/xmldsig#sha1"/>
        <DigestValue>KJvy/p9DIYBMmXhSuV0kMsnjXaw=</DigestValue>
      </Reference>
      <Reference URI="/xl/worksheets/sheet7.xml?ContentType=application/vnd.openxmlformats-officedocument.spreadsheetml.worksheet+xml">
        <DigestMethod Algorithm="http://www.w3.org/2000/09/xmldsig#sha1"/>
        <DigestValue>1oYfQ3UxzfmXC0HNLZUute0uHls=</DigestValue>
      </Reference>
      <Reference URI="/xl/worksheets/sheet8.xml?ContentType=application/vnd.openxmlformats-officedocument.spreadsheetml.worksheet+xml">
        <DigestMethod Algorithm="http://www.w3.org/2000/09/xmldsig#sha1"/>
        <DigestValue>PWVh2pPbLAukiKYWht89MGZy1CY=</DigestValue>
      </Reference>
      <Reference URI="/xl/worksheets/sheet9.xml?ContentType=application/vnd.openxmlformats-officedocument.spreadsheetml.worksheet+xml">
        <DigestMethod Algorithm="http://www.w3.org/2000/09/xmldsig#sha1"/>
        <DigestValue>KuzfsbAgijNfQIjvHUTeDOKEIEM=</DigestValue>
      </Reference>
    </Manifest>
    <SignatureProperties>
      <SignatureProperty Id="idSignatureTime" Target="#idPackageSignature">
        <mdssi:SignatureTime>
          <mdssi:Format>YYYY-MM-DDThh:mm:ssTZD</mdssi:Format>
          <mdssi:Value>2016-09-07T13:06:22Z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800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10</vt:i4>
      </vt:variant>
    </vt:vector>
  </HeadingPairs>
  <TitlesOfParts>
    <vt:vector size="19" baseType="lpstr">
      <vt:lpstr>Rekapitulace stavby</vt:lpstr>
      <vt:lpstr>SO 00 - Vedlejší a ostatn...</vt:lpstr>
      <vt:lpstr>SO 01 - Budova č.1</vt:lpstr>
      <vt:lpstr>SO 02 - Budova č.2</vt:lpstr>
      <vt:lpstr>SO 03 - Zpevněné plochy, ...</vt:lpstr>
      <vt:lpstr>vnitřní vodoinstalace, kanal.</vt:lpstr>
      <vt:lpstr>dod.mont. tep. čerpadlo,rozvody</vt:lpstr>
      <vt:lpstr>ústřední vytápění sys. desky</vt:lpstr>
      <vt:lpstr>eletrika</vt:lpstr>
      <vt:lpstr>'Rekapitulace stavby'!Názvy_tisku</vt:lpstr>
      <vt:lpstr>'SO 00 - Vedlejší a ostatn...'!Názvy_tisku</vt:lpstr>
      <vt:lpstr>'SO 01 - Budova č.1'!Názvy_tisku</vt:lpstr>
      <vt:lpstr>'SO 02 - Budova č.2'!Názvy_tisku</vt:lpstr>
      <vt:lpstr>'SO 03 - Zpevněné plochy, ...'!Názvy_tisku</vt:lpstr>
      <vt:lpstr>'Rekapitulace stavby'!Oblast_tisku</vt:lpstr>
      <vt:lpstr>'SO 00 - Vedlejší a ostatn...'!Oblast_tisku</vt:lpstr>
      <vt:lpstr>'SO 01 - Budova č.1'!Oblast_tisku</vt:lpstr>
      <vt:lpstr>'SO 02 - Budova č.2'!Oblast_tisku</vt:lpstr>
      <vt:lpstr>'SO 03 - Zpevněné plochy,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kyncl</dc:creator>
  <cp:lastModifiedBy>Pavel</cp:lastModifiedBy>
  <dcterms:created xsi:type="dcterms:W3CDTF">2016-09-07T11:55:50Z</dcterms:created>
  <dcterms:modified xsi:type="dcterms:W3CDTF">2016-09-07T12:20:40Z</dcterms:modified>
</cp:coreProperties>
</file>