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035" windowWidth="28770" windowHeight="7080" activeTab="2"/>
  </bookViews>
  <sheets>
    <sheet name="Krycí list" sheetId="1" r:id="rId1"/>
    <sheet name="Rekapitulace" sheetId="2" r:id="rId2"/>
    <sheet name="Položky" sheetId="3" r:id="rId3"/>
  </sheets>
  <definedNames>
    <definedName name="BPK1">'Krycí list'!$AA$8</definedName>
    <definedName name="BPK2">'Krycí list'!$AB$8</definedName>
    <definedName name="BPK3">'Krycí list'!$AC$8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'Položky'!$A$1:$G$156</definedName>
    <definedName name="_xlnm.Print_Area" localSheetId="1">'Rekapitulace'!$A$1:$I$30</definedName>
    <definedName name="PocetMJ">'Krycí list'!$G$7</definedName>
    <definedName name="Poznamka">'Krycí list'!$B$36</definedName>
    <definedName name="Projektant">'Krycí list'!$C$7</definedName>
    <definedName name="PSV">'Rekapitulace'!$F$16</definedName>
    <definedName name="PSV0">'Položky'!#REF!</definedName>
    <definedName name="SloupecCC">'Položky'!$G$6</definedName>
    <definedName name="SloupecCisloPol">'Položky'!$B$6</definedName>
    <definedName name="SloupecCH">'Položky'!#REF!</definedName>
    <definedName name="SloupecJC">'Položky'!$F$6</definedName>
    <definedName name="SloupecJH">'Položky'!#REF!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<sst xmlns="http://schemas.openxmlformats.org/spreadsheetml/2006/main" count="531" uniqueCount="259">
  <si>
    <t>734411111R00</t>
  </si>
  <si>
    <t xml:space="preserve">Teploměr přímý s pouzdrem typ 160/A </t>
  </si>
  <si>
    <t>734421150R00</t>
  </si>
  <si>
    <t xml:space="preserve">Tlakoměr deformační 0-10 MPa č. 53312, D 100 </t>
  </si>
  <si>
    <t>Zpětný ventil R60 DN 40</t>
  </si>
  <si>
    <t>ROZPOČET JE POUZE ORIENTAČNÍ A V ŽÁDNÉM PŘÍPADĚ SAMOSTATNĚ (BEZ VÝKRESOVÉ DOKUMENTACE) NESLOUŽÍ JAKO PODKLAD PRO VÝBĚROVÉ ŘÍZENÍ. KONKRÉTNÍ MATERIÁLY A VÝROBKY UVEDENÉ V PROJEKTOVÉ DOKUMENTACI URČUJÍ SPECFIKACI POŽADOVANÝCH FYZIKÁLNÍCH, TECHNICKÝCH, ESTETICKÝCH A  KVALITATIVNÍCH VLASTNOSTÍ ( VIZ. TECHNICKÉ LISTY VÝROBKŮ ), JEŽ MUSÍ SPLŇOVAT PŘÍPADNÉ ALTERNATIVY. ZMĚNY V PROJEKTOVÉM ŘEŠENÍ  JSOU AKCEPTOVATELNÉ ZA PŘEDPOKLADU, ŽE BUDOU TYTO VLASTNOSTI DODRŽENY BEZ VYVOLÁNÍ ZÁSADNÍ ZMĚNY  V PROJEKTOVÉM ŘEŠENÍ ( BOD 6§48 ZÁKONA Č.40 2004 SB.). ZÁMĚNY JE NUTNO KONZULTOVAT S PROJEKTANTEM, AUTOREM ARCHITEKTONICKÉHO NÁVRHU A INVESTOREM.</t>
  </si>
  <si>
    <t>Montáž deskové izolace</t>
  </si>
  <si>
    <t>Připojovací sada expanzomatu AG 1</t>
  </si>
  <si>
    <t>Proplach potrubí 2x</t>
  </si>
  <si>
    <t>Tvarovky a ohyby potrubí z mědi</t>
  </si>
  <si>
    <t>Montáž potrubí z měděných trubek D 22 mm pájením</t>
  </si>
  <si>
    <t>Montáž potrubí z měděných trubek D 28 mm pájením</t>
  </si>
  <si>
    <t>Montáž potrubí z měděných trubek D 35 mm pájením</t>
  </si>
  <si>
    <t>Montáž potrubí z měděných trubek D 42 mm pájením</t>
  </si>
  <si>
    <t>Montáž izolace potrubí z minerální vlny</t>
  </si>
  <si>
    <t>Tvarovky a ohyby izolace z minerální vlny, kašírované Al fólií se skleněnnou mřížkou</t>
  </si>
  <si>
    <t>Tepelná izolace armatur</t>
  </si>
  <si>
    <t>Tlakoměr diferenční</t>
  </si>
  <si>
    <t>998731102R00</t>
  </si>
  <si>
    <t xml:space="preserve">Přesun hmot pro kotelny v objektech H do 12 m </t>
  </si>
  <si>
    <t>734209103RT2</t>
  </si>
  <si>
    <t>Montáž armatur závitových,s 1závitem, G 1/2 včetně ventilu odvzduš.autom. Minival</t>
  </si>
  <si>
    <t>734424921R00</t>
  </si>
  <si>
    <t>734494121R00</t>
  </si>
  <si>
    <t xml:space="preserve">Návarky M 20x1,5  délka do 220 mm </t>
  </si>
  <si>
    <t>734499211R00</t>
  </si>
  <si>
    <t xml:space="preserve">Montáž návarků  M 20x1,5 </t>
  </si>
  <si>
    <t>767998105R00</t>
  </si>
  <si>
    <t xml:space="preserve">Montáž atypických konstrukcí hmotnosti do 5 kg </t>
  </si>
  <si>
    <t>767999101R00</t>
  </si>
  <si>
    <t xml:space="preserve">Montáž atypických konstrukcí hmotnosti do 50 kg </t>
  </si>
  <si>
    <t>998767102R00</t>
  </si>
  <si>
    <t xml:space="preserve">Přesun hmot pro obor 767 v objektech H 6-12 m </t>
  </si>
  <si>
    <t xml:space="preserve">Kohout tlakměru čep.K 71-481-716,M20x1,5 </t>
  </si>
  <si>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</si>
  <si>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</si>
  <si>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</si>
  <si>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</si>
  <si>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</si>
  <si>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</si>
  <si>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</si>
  <si>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</si>
  <si>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Počet listů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</si>
  <si>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</si>
  <si>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</si>
  <si>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</si>
  <si>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</si>
  <si>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</si>
  <si>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</si>
  <si>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</si>
  <si>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</si>
  <si>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</si>
  <si>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</si>
  <si>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</si>
  <si>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</si>
  <si>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</si>
  <si>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</si>
  <si>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</si>
  <si>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</si>
  <si>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</si>
  <si>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</si>
  <si>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</si>
  <si>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</si>
  <si>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</si>
  <si>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</si>
  <si>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</si>
  <si>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</si>
  <si>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</si>
  <si>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</si>
  <si>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</si>
  <si>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</si>
  <si>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</si>
  <si>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</si>
  <si>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</si>
  <si>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</si>
  <si>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</si>
  <si>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</si>
  <si>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</si>
  <si>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</si>
  <si>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</si>
  <si>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</si>
  <si>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</si>
  <si>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</si>
  <si>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</si>
  <si>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</si>
  <si>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</si>
  <si>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</si>
  <si>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</si>
  <si>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</si>
  <si>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</si>
  <si>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</si>
  <si>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</si>
  <si>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</si>
  <si>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</si>
  <si>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</si>
  <si>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</si>
  <si>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713</t>
  </si>
  <si>
    <t>Izolace tepelné</t>
  </si>
  <si>
    <t>m</t>
  </si>
  <si>
    <t>nab. cena</t>
  </si>
  <si>
    <t>998713101R00</t>
  </si>
  <si>
    <t xml:space="preserve">Přesun hmot pro obor 713 na objektech H do 6 m </t>
  </si>
  <si>
    <t>t</t>
  </si>
  <si>
    <t>731</t>
  </si>
  <si>
    <t>Kotelny</t>
  </si>
  <si>
    <t>731341140R00</t>
  </si>
  <si>
    <t xml:space="preserve">Hadice napouštěcí pryžové D 20/28 </t>
  </si>
  <si>
    <t>kpl</t>
  </si>
  <si>
    <t>732</t>
  </si>
  <si>
    <t>Strojovny</t>
  </si>
  <si>
    <t>kus</t>
  </si>
  <si>
    <t>732199100RM1</t>
  </si>
  <si>
    <t>Montáž orientačního štítku včetně dodávky štítku</t>
  </si>
  <si>
    <t>soubor</t>
  </si>
  <si>
    <t>732429111R00</t>
  </si>
  <si>
    <t>kpl.</t>
  </si>
  <si>
    <t>998732102R00</t>
  </si>
  <si>
    <t xml:space="preserve">Přesun hmot pro strojovny v objektech H do 12 m </t>
  </si>
  <si>
    <t>733</t>
  </si>
  <si>
    <t>Rozvod potrubí</t>
  </si>
  <si>
    <t>733190107R00</t>
  </si>
  <si>
    <t>Topná zkouška</t>
  </si>
  <si>
    <t>hod</t>
  </si>
  <si>
    <t>998733103R00</t>
  </si>
  <si>
    <t xml:space="preserve">Přesun hmot pro rozvody potrubí v obj. H do 24 m </t>
  </si>
  <si>
    <t>734</t>
  </si>
  <si>
    <t>Armatury</t>
  </si>
  <si>
    <t>Montáž armatur závitových,s 1závitem, G 1/2 včetně kul.kohoutu vypouštěcího</t>
  </si>
  <si>
    <t>734421130R00</t>
  </si>
  <si>
    <t>998734103R00</t>
  </si>
  <si>
    <t xml:space="preserve">Přesun hmot pro armatury v objektech H do 24 m </t>
  </si>
  <si>
    <t>767</t>
  </si>
  <si>
    <t xml:space="preserve">Nátěr syntet. KDK Z+2x +1x email </t>
  </si>
  <si>
    <t>Konstrukce zámečnické</t>
  </si>
  <si>
    <t>tyčová ocel</t>
  </si>
  <si>
    <t>kg</t>
  </si>
  <si>
    <t>783</t>
  </si>
  <si>
    <t>Nátěry</t>
  </si>
  <si>
    <t>783424340R00</t>
  </si>
  <si>
    <t>M23</t>
  </si>
  <si>
    <t>Montáže potrubí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</si>
  <si>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</si>
  <si>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</si>
  <si>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</si>
  <si>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</si>
  <si>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</si>
  <si>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</si>
  <si>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</si>
  <si>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</si>
  <si>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m2</t>
  </si>
  <si>
    <t xml:space="preserve">Dokumentace skutečného stavu včetně fotodokumentace skrytých a těžko přístupných částí </t>
  </si>
  <si>
    <t>Zaregulování a zprovoznění systému</t>
  </si>
  <si>
    <t>Montáž kondenzačního kotle do 50 kW</t>
  </si>
  <si>
    <t>730 - ÚSTŘEDNÍ VYTÁPĚNÍ</t>
  </si>
  <si>
    <t>Montáž a zprovoznění MaR</t>
  </si>
  <si>
    <t xml:space="preserve">Montáž armatur závitových,se 2závity, G 1 </t>
  </si>
  <si>
    <t xml:space="preserve">Montáž armatur závitových,se 2závity, G 6/4 </t>
  </si>
  <si>
    <t>Neutralizační jednotka s držáky pro nástěnou montáž pro celkový výkon kondenzačního zdroje do 150 kW</t>
  </si>
  <si>
    <t>Elektronický snímač teploty externího zásobníku</t>
  </si>
  <si>
    <t xml:space="preserve">Montáž čerpadel oběhových spirálních, DN 32 </t>
  </si>
  <si>
    <t>Filtr DN 40</t>
  </si>
  <si>
    <t>Kompaktní automatické doplňovací zařízení vhodné pro soustavy s s membránovou tlakovou expanzní nádobou  dle DIN 1988 a DIN EN 1717 pro přímé napojení na rozvod pitné vody - fillcontrol plus, obsahuje systémový oddělovač BA schválený DVGW</t>
  </si>
  <si>
    <t>Montáž expanzní nádoby</t>
  </si>
  <si>
    <t>Montáž potrubí z měděných trubek D 15 mm pájením</t>
  </si>
  <si>
    <t>Montáž potrubí z měděných trubek D 18 mm pájením</t>
  </si>
  <si>
    <t>Tlaková zkouška potrubí DN 50</t>
  </si>
  <si>
    <t>Montáž armatur závitových se 4závity, G 1/2</t>
  </si>
  <si>
    <t>735</t>
  </si>
  <si>
    <t>Otopná tělesa</t>
  </si>
  <si>
    <t>MTZ otopných těles deskových</t>
  </si>
  <si>
    <t>998735103R00</t>
  </si>
  <si>
    <t xml:space="preserve">Přesun hmot pro tělesa v objektech H do 24 m </t>
  </si>
  <si>
    <t>Montáž izolace potrubí z PE</t>
  </si>
  <si>
    <t>Tvarovky a ohyby izolace z polyethylénu, součinitel tepelné vodivosti min. 0,038 W/mK</t>
  </si>
  <si>
    <t>Skružovatelná rohož z minerální vlny s povrchovou úpravou ALS tl. 100 mm</t>
  </si>
  <si>
    <t>Filtr DN 25</t>
  </si>
  <si>
    <t>Zpětný ventil R60 DN 25</t>
  </si>
  <si>
    <t>Montáž armatur závitových se 3závity, G 3/4</t>
  </si>
  <si>
    <t>Reflex expanzní nádoba 35 l</t>
  </si>
  <si>
    <t>Odkouření - Redukce z DN 60/100 na DN 80/125, bílá</t>
  </si>
  <si>
    <t>Odkouření - Revizní koleno 90 ° O 125/80 - Bílé</t>
  </si>
  <si>
    <t>Odkouření - Revizní kus pro potrubí O 125/80 Bílý, s rychlouzávěrem Délka 250 mm.</t>
  </si>
  <si>
    <t>Trubka O 125/80 - Bílá,.Délka 2000 mm</t>
  </si>
  <si>
    <t>Koleno 90 ° O 125/80 - Bílá</t>
  </si>
  <si>
    <t>Sada O 125/80 pro vedení vzduchu/spalin přes střechu - Zahrnující:
- trubku na svislý přechod střechou
- upevňovací třmen
- objímku
Délka 1850 mm: barva červenohnědá</t>
  </si>
  <si>
    <t>Límec pro plochou střechu O 125/80 Pro trubku na svislý přechod střechou</t>
  </si>
  <si>
    <t>Montáž odkouření průměr 80/125 mm</t>
  </si>
  <si>
    <t>Montáž zásobníkového ořívače 150 l</t>
  </si>
  <si>
    <t>Trubka O 125/80 - Bílá,.Délka 500 mm</t>
  </si>
  <si>
    <t>732 11-1139.R00</t>
  </si>
  <si>
    <t>Sdružený rozdělovač RS KOMBI 100 dl. 2 m</t>
  </si>
  <si>
    <t>Montáž trubkového rozdělovače</t>
  </si>
  <si>
    <t>Protipožární ucpávky DN 125 mm</t>
  </si>
  <si>
    <t>Protipožární ucpávky - Protipožární bandáž 10000 x 125 x 2 mm</t>
  </si>
  <si>
    <t>Montáž úpravny vody</t>
  </si>
  <si>
    <t>Montáž armatur závitových,s 1závitem, G 1</t>
  </si>
  <si>
    <t>734209105RT2</t>
  </si>
  <si>
    <t>Rekonstrukce - stavební úpravy objektu č.p. 1016, ul. Wolkerova, Kuřim</t>
  </si>
  <si>
    <t>Závitová tyč AM8x1000 4.8 pozink., Závit – M8, délka - 1000 mm, Složení materiálu - Stupeň oceli 4.8 - DIN 976-1, Povrchová úprava - Pozinkováno</t>
  </si>
  <si>
    <t>Objímka potrubí MP-LHI 20-25 1/2" M8, Rozsah upínání – D 20 - 25 mm, Maximální zatížení - F 400 N, Snížení hlučnosti - 17 dB (A), Šroubová svorka - M5, Utahovací moment upínacího šroubu M5 - 2 Nm, složení materiálu - DC01 - DIN EN 10130, Povrchová úprava pozink, Izolační materiál - EPDM pryž</t>
  </si>
  <si>
    <t>Objímka potrubí MP-LHI 25-31 3/4" M8, Rozsah upínání – D 25 - 31 mm, Maximální zatížení - F 400 N, Snížení hlučnosti - 17 dB (A), Šroubová svorka - M5, Utahovací moment upínacího šroubu M5 - 2 Nm, složení materiálu - DC01 - DIN EN 10130, Povrchová úprava pozink, Izolační materiál - EPDM pryž</t>
  </si>
  <si>
    <t>Objímka potrubí MP-LHI 31-38 1" M8, Rozsah upínání – D 31 - 38 mm, Maximální zatížení - F 400 N, Snížení hlučnosti - 17 dB (A), Šroubová svorka - M5, Utahovací moment upínacího šroubu M5 - 2 Nm, složení materiálu - DC01 - DIN EN 10130, Povrchová úprava pozink, Izolační materiál - EPDM pryž</t>
  </si>
  <si>
    <t>Objímka potrubí MP-LHI 38-45 1 1/4" M8, Rozsah upínání – D 38 - 45 mm, Maximální zatížení - F 750 N, Snížení hlučnosti - 17 dB (A), Šroubová svorka - M5, Utahovací moment upínacího šroubu M5 - 2 Nm, složení materiálu - DC01 - DIN EN 10130, Povrchová úprava pozink, Izolační materiál - EPDM pryž</t>
  </si>
  <si>
    <t>Objímka potrubí MP-LHI 12-16 1/4" M8, Rozsah upínání – D 12 - 16 mm, Maximální zatížení - F 400 N, Snížení hlučnosti - 17 dB (A), Šroubová svorka - M5, Utahovací moment upínacího šroubu M5 - 2 Nm, složení materiálu - DC01 - DIN EN 10130, Povrchová úprava pozink, Izolační materiál - EPDM pryž</t>
  </si>
  <si>
    <t>Objímka potrubí MP-LHI 16-20 3/8" M8, Rozsah upínání – D 16 - 20 mm, Maximální zatížení - F 400 N, Snížení hlučnosti - 17 dB (A), Šroubová svorka - M5, Utahovací moment upínacího šroubu M5 - 2 Nm, složení materiálu - DC01 - DIN EN 10130, Povrchová úprava pozink, Izolační materiál - EPDM pryž</t>
  </si>
  <si>
    <t>vlastní cena</t>
  </si>
  <si>
    <t>Mosazný vířivý fi ltr mechanických nečistot FF06-3/4“ ochranný předfiltr 100μm, ruční odkalovací ventil</t>
  </si>
  <si>
    <t>Externí tlakové čidlo pro kompaktní automatické doplňovací zařízení</t>
  </si>
  <si>
    <t xml:space="preserve">Položkový výkaz výměr </t>
  </si>
  <si>
    <t>KRYCÍ LIST VÝKAZU VÝMĚR</t>
  </si>
  <si>
    <t>Kašírovaná potrubní izolační pouzdra z minerální vlny a hliníkovou fólií na povrchu 15 x 30 mm</t>
  </si>
  <si>
    <t>Kašírovaná potrubní izolační pouzdra z minerální vlny a hliníkovou fólií na povrchu 18 x 30 mm</t>
  </si>
  <si>
    <t>Kašírovaná potrubní izolační pouzdra z minerální vlny a hliníkovou fólií na povrchu 22 x 40 mm</t>
  </si>
  <si>
    <t>Kašírovaná potrubní izolační pouzdra z minerální vlny a hliníkovou fólií na povrchu 28 x 40 mm</t>
  </si>
  <si>
    <t>Kašírovaná potrubní izolační pouzdra z minerální vlny a hliníkovou fólií na povrchu 35 x 40 mm</t>
  </si>
  <si>
    <t>Kašírovaná potrubní izolační pouzdra z minerální vlny a hliníkovou fólií na povrchu 42 x 50 mm</t>
  </si>
  <si>
    <t>Trubice dutého profilu z pěnového polyetylenu s povrchovou ochrannou hliníkovou fólií zesílenou sklorohoží 5×5 mm s podélným samolepicím uzávěrem, trubice je nenaříznutá, tl. 13 mm, pro měděné 15x1 mm</t>
  </si>
  <si>
    <t>Závěsný plynový kondenzační kotel pro nízkoteplotní vytápěcí systémy a ohřev pitné vody, s teplotou přívodu do 90°C a povoleným provozním tlakem 0,3 MPa. Modulovaný hořák s extrémně nízkými hodnotami škodlivin a nízkou hlučností. Vysokovýkonný výměník
tepla ze slitiny hliníku s křemíkem s unikátní konstrukcí umožňující jednoduchou a rychlou údržbu, modulované čerpadlo pro dosažení maximální efektivnosti při kondenzaci (normovaný stupen využití do 110%). Přívod spalovacího vzduchu nezávislý na prostoru kotelny.
Kotel kompletně smontovaný včetně veškeré vnitřní elektroinstalace. Při instalaci s hydraulickým oddelovačem montovat na výstup otopné vody priloženou clonu.</t>
  </si>
  <si>
    <t>Plynový kulový kohout rovný Rp 3/4´´ pro kotel, S tepelnou pojistkou pro instalaci nad omítkou, chromovaný.</t>
  </si>
  <si>
    <t>Ovládací modul s vnějším snímačem a nástěnným držákem
Regulátor řízený vnější / interiérovou teplotou s časovým programem pro vytápění a ohřev vody s vnejším snímačem.</t>
  </si>
  <si>
    <t>Rozšiřující modul směšovače a řadiče kaskády s modulovanými hořáky, jednoho směšovaného a jednoho přímého okruhu dle zadané konfigurace. V systému sběrnice muže být pouze 1 modul KM, další rozšíření je možné dalšími (max. 6) MM moduly. Součástí dodávky modulu je snímač teploty v
hydraulickém oddělovači a snímač výstupní teploty směšovace.</t>
  </si>
  <si>
    <t xml:space="preserve">Rozšiřující modul směšovače na řízení jednoho okruhu se směšovačem, se snímačem teploty okruhu. </t>
  </si>
  <si>
    <t>Úpravna vody pro kotle s výměníky ze slitiny hliníku a křemíku - Demineralizační kolona vel. 11 s náplní 9 litrů mixbedové pryskyřice, která má kapacitu demineralizovat na této vodě cca 400 li vody. Funkce: snížení el. vodivosti, změkčení, odstranění hydrouhličitanové tvrdosti a udržení pH v rozmezí 7,8 - 8,5 po vyvaření CO2. Nejsou povoleny chemické inhibitory koroze a detergenty (možnost elektrochemických reakcí kotel – rozvod). Demineralizační kolona je vybavena konduktometrem EC2 a směšovacím ventilem, což umožňuje:
  nastavit poměr míchání demineralizované vody se surovou tak, aby bylo dosaženo požadované výstupní el. vodivosti (tj. 10 μS/cm).
- sledovat aktuální el. vodivost demineralizované vody za demikolonou a tak mít kontrolu vyčerpanosti filtračního lože mixbedové pryskyřice. Jakmile vzroste hodnota el. vodivosti demineralizované vody, je povinností obsluhy zajistit výměnu mixbedu v demineralizační koloně.
Technická data:
průtok: cca 0,1 m3/h, připojení – vnitřní závit: G ¾“
Maximální pracovní tlak: 6 bar, maximální pracovní teplota: 45 °C
Průměr odsolovací kolony: 206 mm, výška 630 mm</t>
  </si>
  <si>
    <t>Stacionární zásobník vody, 150 l</t>
  </si>
  <si>
    <t>Oběhové čerpadlo DN 25, 963,3 kg/hod, 3 m v.s., 40 W, 230 V</t>
  </si>
  <si>
    <t>Oběhové čerpadlo DN 32, 1658 kg/hod, 6 m v.s., 130 W, 230 V</t>
  </si>
  <si>
    <t>Oběhové čerpadlo DN 25, 860,1 kg/hod, 3 m v.s., 40 W, 230 V</t>
  </si>
  <si>
    <t>Potrubí z měděných trubek D 16/1,5 -  D.15/1.0</t>
  </si>
  <si>
    <t>Potrubí z měděných trubek D 18/1,5 -  D.18/1,0</t>
  </si>
  <si>
    <t>Potrubí z měděných trubek D 22/1,5 -  D.22/1.0</t>
  </si>
  <si>
    <t>Potrubí z měděných trubek D 28/1,5 -  D.28/1,0</t>
  </si>
  <si>
    <t>Potrubí z měděných trubek D 35/1,5 - D.35/1,0</t>
  </si>
  <si>
    <t>Potrubí z měděných trubek D 42/1,5 -  D.42/1,5</t>
  </si>
  <si>
    <t>Kulový kohout se 2 závity G 3/4 s páčkou</t>
  </si>
  <si>
    <t>Kulový kohout se 2 závity G 1 s páčkou</t>
  </si>
  <si>
    <t>Kulový kohout se 2 závity G 1 1/2 s páčkou</t>
  </si>
  <si>
    <t>Regulační třícestný kohout R 3020-4 S2, DN 20, kvs = 4,0</t>
  </si>
  <si>
    <t>Termostatická kapalinová hlavice</t>
  </si>
  <si>
    <t>Dvojtý kulový kohout VEKOLUX přímý, dvoutrubkový systém</t>
  </si>
  <si>
    <t>Otopná tělesa panelová  VK, typ 11 VK 400x400</t>
  </si>
  <si>
    <t>Otopná tělesa panelová  VK, typ 11 VK 400x500</t>
  </si>
  <si>
    <t>Otopná tělesa panelová  VK, typ 11 VK 400x600</t>
  </si>
  <si>
    <t>Otopná tělesa panelová  VK, typ 11 VK 500x400</t>
  </si>
  <si>
    <t>Otopná tělesa panelová  VK, typ 11 VK 500x500</t>
  </si>
  <si>
    <t>Otopná tělesa panelová  VK, typ 11 VK 500x600</t>
  </si>
  <si>
    <t>Otopná tělesa panelová  VK, typ 11 VK 500x800</t>
  </si>
  <si>
    <t>Otopná tělesa panelová  VK, typ 11 VK 500x1400</t>
  </si>
  <si>
    <t>Otopná tělesa panelová  VK, typ 11 VK 500x1600</t>
  </si>
  <si>
    <t>Otopná tělesa panelová  VK, typ 21 VK 500x1600</t>
  </si>
  <si>
    <t>Otopná tělesa panelová  VK, typ 21 VK 600x500</t>
  </si>
  <si>
    <t>Otopná tělesa panelová  VK, typ 21 VK 600x600</t>
  </si>
  <si>
    <t>Otopná tělesa panelová  VK, typ 21 VK 600x900</t>
  </si>
  <si>
    <t>Otopná tělesa panelová  VK, typ 21 VK 600x1000</t>
  </si>
  <si>
    <t>Otopná tělesa panelová  VK, typ 21 VK 600x1100</t>
  </si>
  <si>
    <t>Otopná tělesa panelová  VK, typ 21 VK 600x1400</t>
  </si>
  <si>
    <t>Otopná tělesa panelová  VK, typ 21 VK 600x1800</t>
  </si>
  <si>
    <t>Otopná tělesa panelová  VK, typ 22 VK 600x1400</t>
  </si>
  <si>
    <t>Otopná tělesa panelová  VK, typ 33 VK 600x1200</t>
  </si>
  <si>
    <t>Otopná tělesa panelová  VK, typ 33 VK 900x700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</si>
</sst>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u val="single"/>
      <sz val="12.5"/>
      <color indexed="12"/>
      <name val="Arial CE"/>
      <family val="0"/>
    </font>
    <font>
      <u val="single"/>
      <sz val="12.5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5" fillId="2" borderId="6" xfId="0" applyNumberFormat="1" applyFont="1" applyFill="1" applyBorder="1" applyAlignment="1">
      <alignment/>
    </xf>
    <xf numFmtId="49" fontId="0" fillId="2" borderId="7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5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3" xfId="0" applyNumberFormat="1" applyBorder="1" applyAlignment="1">
      <alignment horizontal="right"/>
    </xf>
    <xf numFmtId="167" fontId="0" fillId="0" borderId="16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5" xfId="0" applyFont="1" applyFill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167" fontId="7" fillId="2" borderId="36" xfId="0" applyNumberFormat="1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3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0" fontId="0" fillId="0" borderId="42" xfId="20" applyFont="1" applyBorder="1">
      <alignment/>
      <protection/>
    </xf>
    <xf numFmtId="0" fontId="0" fillId="0" borderId="42" xfId="0" applyNumberFormat="1" applyBorder="1" applyAlignment="1">
      <alignment/>
    </xf>
    <xf numFmtId="0" fontId="8" fillId="0" borderId="43" xfId="0" applyNumberFormat="1" applyFont="1" applyBorder="1" applyAlignment="1">
      <alignment/>
    </xf>
    <xf numFmtId="49" fontId="4" fillId="0" borderId="0" xfId="0" applyNumberFormat="1" applyFont="1" applyAlignment="1">
      <alignment horizontal="centerContinuous"/>
    </xf>
    <xf numFmtId="49" fontId="1" fillId="3" borderId="22" xfId="0" applyNumberFormat="1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3" borderId="44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3" fontId="0" fillId="0" borderId="9" xfId="0" applyNumberFormat="1" applyFont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3" fontId="1" fillId="2" borderId="24" xfId="0" applyNumberFormat="1" applyFont="1" applyFill="1" applyBorder="1" applyAlignment="1">
      <alignment/>
    </xf>
    <xf numFmtId="3" fontId="1" fillId="2" borderId="44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1" fillId="2" borderId="4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28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0" fillId="4" borderId="47" xfId="0" applyFill="1" applyBorder="1" applyAlignment="1">
      <alignment/>
    </xf>
    <xf numFmtId="0" fontId="1" fillId="4" borderId="48" xfId="0" applyFont="1" applyFill="1" applyBorder="1" applyAlignment="1">
      <alignment horizontal="right"/>
    </xf>
    <xf numFmtId="0" fontId="1" fillId="4" borderId="29" xfId="0" applyFont="1" applyFill="1" applyBorder="1" applyAlignment="1">
      <alignment horizontal="right"/>
    </xf>
    <xf numFmtId="0" fontId="1" fillId="4" borderId="30" xfId="0" applyFont="1" applyFill="1" applyBorder="1" applyAlignment="1">
      <alignment horizontal="center"/>
    </xf>
    <xf numFmtId="4" fontId="6" fillId="4" borderId="29" xfId="0" applyNumberFormat="1" applyFont="1" applyFill="1" applyBorder="1" applyAlignment="1">
      <alignment horizontal="right"/>
    </xf>
    <xf numFmtId="4" fontId="6" fillId="4" borderId="47" xfId="0" applyNumberFormat="1" applyFont="1" applyFill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9" xfId="0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166" fontId="0" fillId="0" borderId="50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0" fontId="0" fillId="2" borderId="35" xfId="0" applyFill="1" applyBorder="1" applyAlignment="1">
      <alignment/>
    </xf>
    <xf numFmtId="0" fontId="1" fillId="2" borderId="36" xfId="0" applyFont="1" applyFill="1" applyBorder="1" applyAlignment="1">
      <alignment/>
    </xf>
    <xf numFmtId="0" fontId="0" fillId="2" borderId="36" xfId="0" applyFill="1" applyBorder="1" applyAlignment="1">
      <alignment/>
    </xf>
    <xf numFmtId="4" fontId="0" fillId="2" borderId="52" xfId="0" applyNumberFormat="1" applyFill="1" applyBorder="1" applyAlignment="1">
      <alignment/>
    </xf>
    <xf numFmtId="4" fontId="0" fillId="2" borderId="35" xfId="0" applyNumberFormat="1" applyFill="1" applyBorder="1" applyAlignment="1">
      <alignment/>
    </xf>
    <xf numFmtId="4" fontId="0" fillId="2" borderId="3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20">
      <alignment/>
      <protection/>
    </xf>
    <xf numFmtId="0" fontId="13" fillId="0" borderId="0" xfId="20" applyFont="1">
      <alignment/>
      <protection/>
    </xf>
    <xf numFmtId="3" fontId="0" fillId="0" borderId="0" xfId="20" applyNumberFormat="1">
      <alignment/>
      <protection/>
    </xf>
    <xf numFmtId="3" fontId="0" fillId="0" borderId="7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11" fillId="0" borderId="0" xfId="20" applyFont="1" applyAlignment="1">
      <alignment horizontal="left" vertical="center"/>
      <protection/>
    </xf>
    <xf numFmtId="0" fontId="0" fillId="0" borderId="0" xfId="20" applyFont="1" applyAlignment="1">
      <alignment horizontal="left" vertical="center"/>
      <protection/>
    </xf>
    <xf numFmtId="0" fontId="0" fillId="0" borderId="0" xfId="20" applyAlignment="1">
      <alignment horizontal="left" vertical="center"/>
      <protection/>
    </xf>
    <xf numFmtId="0" fontId="0" fillId="0" borderId="0" xfId="20" applyBorder="1" applyAlignment="1">
      <alignment horizontal="left" vertical="center"/>
      <protection/>
    </xf>
    <xf numFmtId="0" fontId="14" fillId="0" borderId="0" xfId="20" applyFont="1" applyAlignment="1">
      <alignment horizontal="left" vertical="center"/>
      <protection/>
    </xf>
    <xf numFmtId="0" fontId="14" fillId="0" borderId="0" xfId="20" applyFont="1" applyBorder="1" applyAlignment="1">
      <alignment horizontal="left" vertical="center"/>
      <protection/>
    </xf>
    <xf numFmtId="0" fontId="0" fillId="0" borderId="0" xfId="20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14" fillId="0" borderId="0" xfId="20" applyFont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40" xfId="20" applyBorder="1" applyAlignment="1">
      <alignment horizontal="center" vertical="center"/>
      <protection/>
    </xf>
    <xf numFmtId="0" fontId="0" fillId="0" borderId="42" xfId="20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0" xfId="20" applyFont="1" applyAlignment="1">
      <alignment horizontal="centerContinuous" vertical="center"/>
      <protection/>
    </xf>
    <xf numFmtId="0" fontId="0" fillId="0" borderId="0" xfId="20" applyAlignment="1">
      <alignment vertical="center"/>
      <protection/>
    </xf>
    <xf numFmtId="0" fontId="0" fillId="0" borderId="40" xfId="20" applyBorder="1" applyAlignment="1">
      <alignment horizontal="right" vertical="center"/>
      <protection/>
    </xf>
    <xf numFmtId="0" fontId="0" fillId="0" borderId="40" xfId="20" applyBorder="1" applyAlignment="1">
      <alignment vertical="center"/>
      <protection/>
    </xf>
    <xf numFmtId="0" fontId="0" fillId="0" borderId="42" xfId="20" applyBorder="1" applyAlignment="1">
      <alignment horizontal="right" vertical="center"/>
      <protection/>
    </xf>
    <xf numFmtId="0" fontId="0" fillId="0" borderId="42" xfId="20" applyBorder="1" applyAlignment="1">
      <alignment vertical="center"/>
      <protection/>
    </xf>
    <xf numFmtId="0" fontId="0" fillId="0" borderId="0" xfId="20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3" fontId="15" fillId="0" borderId="0" xfId="20" applyNumberFormat="1" applyFont="1" applyBorder="1" applyAlignment="1">
      <alignment horizontal="right" vertical="center"/>
      <protection/>
    </xf>
    <xf numFmtId="0" fontId="15" fillId="0" borderId="0" xfId="20" applyFont="1" applyBorder="1" applyAlignment="1">
      <alignment vertical="center"/>
      <protection/>
    </xf>
    <xf numFmtId="4" fontId="15" fillId="0" borderId="0" xfId="20" applyNumberFormat="1" applyFont="1" applyBorder="1" applyAlignment="1">
      <alignment vertical="center"/>
      <protection/>
    </xf>
    <xf numFmtId="0" fontId="0" fillId="0" borderId="0" xfId="20" applyBorder="1" applyAlignment="1">
      <alignment horizontal="right" vertical="center"/>
      <protection/>
    </xf>
    <xf numFmtId="0" fontId="12" fillId="0" borderId="0" xfId="20" applyFont="1" applyAlignment="1">
      <alignment horizontal="left" vertical="center" wrapText="1"/>
      <protection/>
    </xf>
    <xf numFmtId="0" fontId="3" fillId="0" borderId="40" xfId="20" applyFont="1" applyBorder="1" applyAlignment="1">
      <alignment horizontal="left" vertical="center" wrapText="1"/>
      <protection/>
    </xf>
    <xf numFmtId="0" fontId="3" fillId="0" borderId="42" xfId="20" applyFont="1" applyBorder="1" applyAlignment="1">
      <alignment horizontal="left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Alignment="1">
      <alignment horizontal="left" vertical="center" wrapText="1"/>
      <protection/>
    </xf>
    <xf numFmtId="0" fontId="0" fillId="0" borderId="0" xfId="20" applyBorder="1" applyAlignment="1">
      <alignment horizontal="left" vertical="center" wrapText="1"/>
      <protection/>
    </xf>
    <xf numFmtId="0" fontId="15" fillId="0" borderId="0" xfId="20" applyFont="1" applyBorder="1" applyAlignment="1">
      <alignment horizontal="left" vertical="center" wrapText="1"/>
      <protection/>
    </xf>
    <xf numFmtId="0" fontId="9" fillId="0" borderId="6" xfId="0" applyNumberFormat="1" applyFont="1" applyBorder="1" applyAlignment="1">
      <alignment/>
    </xf>
    <xf numFmtId="49" fontId="8" fillId="0" borderId="50" xfId="20" applyNumberFormat="1" applyFont="1" applyBorder="1" applyAlignment="1">
      <alignment horizontal="left" vertical="center"/>
      <protection/>
    </xf>
    <xf numFmtId="0" fontId="8" fillId="0" borderId="50" xfId="20" applyFont="1" applyBorder="1" applyAlignment="1">
      <alignment horizontal="left" vertical="center" wrapTex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" fontId="8" fillId="0" borderId="50" xfId="20" applyNumberFormat="1" applyFont="1" applyBorder="1" applyAlignment="1">
      <alignment horizontal="right" vertical="center"/>
      <protection/>
    </xf>
    <xf numFmtId="0" fontId="8" fillId="0" borderId="50" xfId="20" applyFont="1" applyBorder="1" applyAlignment="1">
      <alignment horizontal="center" vertical="center"/>
      <protection/>
    </xf>
    <xf numFmtId="49" fontId="16" fillId="0" borderId="50" xfId="20" applyNumberFormat="1" applyFont="1" applyBorder="1" applyAlignment="1">
      <alignment horizontal="left" vertical="center"/>
      <protection/>
    </xf>
    <xf numFmtId="0" fontId="16" fillId="0" borderId="50" xfId="20" applyFont="1" applyBorder="1" applyAlignment="1">
      <alignment horizontal="left" vertical="center" wrapText="1"/>
      <protection/>
    </xf>
    <xf numFmtId="0" fontId="8" fillId="0" borderId="50" xfId="20" applyNumberFormat="1" applyFont="1" applyBorder="1" applyAlignment="1">
      <alignment horizontal="right" vertical="center"/>
      <protection/>
    </xf>
    <xf numFmtId="0" fontId="8" fillId="2" borderId="50" xfId="20" applyFont="1" applyFill="1" applyBorder="1" applyAlignment="1">
      <alignment horizontal="center" vertical="center"/>
      <protection/>
    </xf>
    <xf numFmtId="49" fontId="17" fillId="2" borderId="50" xfId="20" applyNumberFormat="1" applyFont="1" applyFill="1" applyBorder="1" applyAlignment="1">
      <alignment horizontal="left" vertical="center"/>
      <protection/>
    </xf>
    <xf numFmtId="0" fontId="17" fillId="2" borderId="50" xfId="20" applyFont="1" applyFill="1" applyBorder="1" applyAlignment="1">
      <alignment horizontal="left" vertical="center" wrapText="1"/>
      <protection/>
    </xf>
    <xf numFmtId="4" fontId="8" fillId="2" borderId="50" xfId="20" applyNumberFormat="1" applyFont="1" applyFill="1" applyBorder="1" applyAlignment="1">
      <alignment horizontal="right" vertical="center"/>
      <protection/>
    </xf>
    <xf numFmtId="0" fontId="8" fillId="0" borderId="50" xfId="20" applyFont="1" applyBorder="1" applyAlignment="1">
      <alignment vertical="center"/>
      <protection/>
    </xf>
    <xf numFmtId="0" fontId="8" fillId="0" borderId="50" xfId="20" applyFont="1" applyBorder="1" applyAlignment="1">
      <alignment vertical="center" wrapText="1"/>
      <protection/>
    </xf>
    <xf numFmtId="0" fontId="16" fillId="0" borderId="55" xfId="20" applyFont="1" applyBorder="1" applyAlignment="1">
      <alignment horizontal="center" vertical="center"/>
      <protection/>
    </xf>
    <xf numFmtId="0" fontId="8" fillId="2" borderId="55" xfId="20" applyFont="1" applyFill="1" applyBorder="1" applyAlignment="1">
      <alignment horizontal="center" vertical="center"/>
      <protection/>
    </xf>
    <xf numFmtId="0" fontId="8" fillId="0" borderId="55" xfId="20" applyFont="1" applyBorder="1" applyAlignment="1">
      <alignment horizontal="center" vertical="center"/>
      <protection/>
    </xf>
    <xf numFmtId="0" fontId="0" fillId="0" borderId="0" xfId="20" applyAlignment="1">
      <alignment vertical="center" wrapText="1"/>
      <protection/>
    </xf>
    <xf numFmtId="0" fontId="8" fillId="0" borderId="55" xfId="20" applyFont="1" applyBorder="1" applyAlignment="1">
      <alignment horizontal="center" vertical="center"/>
      <protection/>
    </xf>
    <xf numFmtId="49" fontId="8" fillId="0" borderId="50" xfId="20" applyNumberFormat="1" applyFont="1" applyBorder="1" applyAlignment="1">
      <alignment horizontal="left" vertical="center" wrapText="1"/>
      <protection/>
    </xf>
    <xf numFmtId="0" fontId="8" fillId="0" borderId="50" xfId="20" applyFont="1" applyBorder="1" applyAlignment="1">
      <alignment vertical="center" wrapText="1"/>
      <protection/>
    </xf>
    <xf numFmtId="49" fontId="8" fillId="0" borderId="50" xfId="20" applyNumberFormat="1" applyFont="1" applyBorder="1" applyAlignment="1">
      <alignment horizontal="center" vertical="center" wrapText="1" shrinkToFit="1"/>
      <protection/>
    </xf>
    <xf numFmtId="4" fontId="8" fillId="0" borderId="50" xfId="20" applyNumberFormat="1" applyFont="1" applyBorder="1" applyAlignment="1">
      <alignment horizontal="right" vertical="center" wrapText="1"/>
      <protection/>
    </xf>
    <xf numFmtId="4" fontId="8" fillId="0" borderId="56" xfId="20" applyNumberFormat="1" applyFont="1" applyBorder="1" applyAlignment="1">
      <alignment vertical="center" wrapText="1"/>
      <protection/>
    </xf>
    <xf numFmtId="0" fontId="8" fillId="0" borderId="50" xfId="20" applyFont="1" applyBorder="1" applyAlignment="1">
      <alignment horizontal="left" vertical="center" wrapTex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8" fillId="0" borderId="50" xfId="20" applyNumberFormat="1" applyFont="1" applyBorder="1" applyAlignment="1">
      <alignment horizontal="right" vertical="center"/>
      <protection/>
    </xf>
    <xf numFmtId="4" fontId="8" fillId="0" borderId="50" xfId="20" applyNumberFormat="1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4" fontId="8" fillId="0" borderId="56" xfId="20" applyNumberFormat="1" applyFont="1" applyBorder="1" applyAlignment="1">
      <alignment vertical="center"/>
      <protection/>
    </xf>
    <xf numFmtId="4" fontId="8" fillId="0" borderId="56" xfId="20" applyNumberFormat="1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49" fontId="8" fillId="0" borderId="50" xfId="20" applyNumberFormat="1" applyFont="1" applyBorder="1" applyAlignment="1">
      <alignment horizontal="left" vertical="center"/>
      <protection/>
    </xf>
    <xf numFmtId="0" fontId="8" fillId="0" borderId="50" xfId="20" applyFont="1" applyBorder="1" applyAlignment="1">
      <alignment horizontal="center" vertical="center" wrapText="1"/>
      <protection/>
    </xf>
    <xf numFmtId="0" fontId="0" fillId="0" borderId="41" xfId="20" applyBorder="1" applyAlignment="1">
      <alignment vertical="center"/>
      <protection/>
    </xf>
    <xf numFmtId="0" fontId="0" fillId="0" borderId="43" xfId="20" applyFont="1" applyBorder="1" applyAlignment="1">
      <alignment vertical="center"/>
      <protection/>
    </xf>
    <xf numFmtId="49" fontId="8" fillId="3" borderId="48" xfId="20" applyNumberFormat="1" applyFont="1" applyFill="1" applyBorder="1" applyAlignment="1">
      <alignment horizontal="center" vertical="center"/>
      <protection/>
    </xf>
    <xf numFmtId="0" fontId="8" fillId="3" borderId="57" xfId="20" applyFont="1" applyFill="1" applyBorder="1" applyAlignment="1">
      <alignment horizontal="left" vertical="center"/>
      <protection/>
    </xf>
    <xf numFmtId="0" fontId="8" fillId="3" borderId="57" xfId="20" applyFont="1" applyFill="1" applyBorder="1" applyAlignment="1">
      <alignment horizontal="left" vertical="center" wrapText="1"/>
      <protection/>
    </xf>
    <xf numFmtId="0" fontId="8" fillId="3" borderId="57" xfId="20" applyFont="1" applyFill="1" applyBorder="1" applyAlignment="1">
      <alignment horizontal="center" vertical="center"/>
      <protection/>
    </xf>
    <xf numFmtId="0" fontId="8" fillId="3" borderId="57" xfId="20" applyNumberFormat="1" applyFont="1" applyFill="1" applyBorder="1" applyAlignment="1">
      <alignment horizontal="center" vertical="center"/>
      <protection/>
    </xf>
    <xf numFmtId="0" fontId="8" fillId="3" borderId="58" xfId="20" applyFont="1" applyFill="1" applyBorder="1" applyAlignment="1">
      <alignment horizontal="center" vertical="center"/>
      <protection/>
    </xf>
    <xf numFmtId="0" fontId="8" fillId="0" borderId="56" xfId="20" applyNumberFormat="1" applyFont="1" applyBorder="1" applyAlignment="1">
      <alignment vertical="center"/>
      <protection/>
    </xf>
    <xf numFmtId="4" fontId="16" fillId="2" borderId="56" xfId="20" applyNumberFormat="1" applyFont="1" applyFill="1" applyBorder="1" applyAlignment="1">
      <alignment vertical="center"/>
      <protection/>
    </xf>
    <xf numFmtId="4" fontId="8" fillId="0" borderId="56" xfId="20" applyNumberFormat="1" applyFont="1" applyBorder="1" applyAlignment="1">
      <alignment horizontal="right" vertical="center"/>
      <protection/>
    </xf>
    <xf numFmtId="0" fontId="8" fillId="2" borderId="59" xfId="20" applyFont="1" applyFill="1" applyBorder="1" applyAlignment="1">
      <alignment horizontal="center" vertical="center"/>
      <protection/>
    </xf>
    <xf numFmtId="49" fontId="17" fillId="2" borderId="60" xfId="20" applyNumberFormat="1" applyFont="1" applyFill="1" applyBorder="1" applyAlignment="1">
      <alignment horizontal="left" vertical="center"/>
      <protection/>
    </xf>
    <xf numFmtId="0" fontId="17" fillId="2" borderId="60" xfId="20" applyFont="1" applyFill="1" applyBorder="1" applyAlignment="1">
      <alignment horizontal="left" vertical="center" wrapText="1"/>
      <protection/>
    </xf>
    <xf numFmtId="0" fontId="8" fillId="2" borderId="60" xfId="20" applyFont="1" applyFill="1" applyBorder="1" applyAlignment="1">
      <alignment horizontal="center" vertical="center"/>
      <protection/>
    </xf>
    <xf numFmtId="4" fontId="8" fillId="2" borderId="60" xfId="20" applyNumberFormat="1" applyFont="1" applyFill="1" applyBorder="1" applyAlignment="1">
      <alignment horizontal="right" vertical="center"/>
      <protection/>
    </xf>
    <xf numFmtId="4" fontId="16" fillId="2" borderId="34" xfId="20" applyNumberFormat="1" applyFont="1" applyFill="1" applyBorder="1" applyAlignment="1">
      <alignment vertical="center"/>
      <protection/>
    </xf>
    <xf numFmtId="14" fontId="0" fillId="0" borderId="0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49" fontId="0" fillId="2" borderId="8" xfId="0" applyNumberFormat="1" applyFill="1" applyBorder="1" applyAlignment="1">
      <alignment horizontal="left"/>
    </xf>
    <xf numFmtId="0" fontId="9" fillId="0" borderId="3" xfId="0" applyFont="1" applyBorder="1" applyAlignment="1">
      <alignment/>
    </xf>
    <xf numFmtId="0" fontId="8" fillId="0" borderId="50" xfId="20" applyFont="1" applyFill="1" applyBorder="1" applyAlignment="1">
      <alignment vertical="center" wrapText="1"/>
      <protection/>
    </xf>
    <xf numFmtId="0" fontId="9" fillId="0" borderId="0" xfId="0" applyNumberFormat="1" applyFont="1" applyBorder="1" applyAlignment="1">
      <alignment/>
    </xf>
    <xf numFmtId="4" fontId="8" fillId="0" borderId="56" xfId="20" applyNumberFormat="1" applyFont="1" applyBorder="1" applyAlignment="1">
      <alignment horizontal="right" vertical="center"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3" fontId="1" fillId="2" borderId="36" xfId="0" applyNumberFormat="1" applyFont="1" applyFill="1" applyBorder="1" applyAlignment="1">
      <alignment horizontal="right"/>
    </xf>
    <xf numFmtId="3" fontId="1" fillId="2" borderId="52" xfId="0" applyNumberFormat="1" applyFont="1" applyFill="1" applyBorder="1" applyAlignment="1">
      <alignment horizontal="right"/>
    </xf>
    <xf numFmtId="0" fontId="0" fillId="0" borderId="62" xfId="20" applyFont="1" applyBorder="1" applyAlignment="1">
      <alignment horizontal="center"/>
      <protection/>
    </xf>
    <xf numFmtId="0" fontId="0" fillId="0" borderId="63" xfId="20" applyFont="1" applyBorder="1" applyAlignment="1">
      <alignment horizontal="center"/>
      <protection/>
    </xf>
    <xf numFmtId="0" fontId="0" fillId="0" borderId="64" xfId="20" applyFont="1" applyBorder="1" applyAlignment="1">
      <alignment horizontal="center"/>
      <protection/>
    </xf>
    <xf numFmtId="0" fontId="0" fillId="0" borderId="65" xfId="20" applyFont="1" applyBorder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49" fontId="0" fillId="0" borderId="64" xfId="20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OL.XLS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147"/>
  <sheetViews>
    <sheetView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209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34</v>
      </c>
      <c r="B3" s="4"/>
      <c r="C3" s="5" t="s">
        <v>35</v>
      </c>
      <c r="D3" s="217" t="s">
        <v>197</v>
      </c>
      <c r="E3" s="5"/>
      <c r="F3" s="6"/>
      <c r="G3" s="7"/>
    </row>
    <row r="4" spans="1:7" ht="12.75" customHeight="1">
      <c r="A4" s="8" t="s">
        <v>36</v>
      </c>
      <c r="B4" s="9"/>
      <c r="C4" s="10" t="s">
        <v>36</v>
      </c>
      <c r="D4" s="11"/>
      <c r="E4" s="11"/>
      <c r="F4" s="214"/>
      <c r="G4" s="215"/>
    </row>
    <row r="5" spans="1:7" ht="12.75" customHeight="1">
      <c r="A5" s="14" t="s">
        <v>37</v>
      </c>
      <c r="B5" s="15"/>
      <c r="C5" s="16" t="s">
        <v>38</v>
      </c>
      <c r="D5" s="16" t="s">
        <v>153</v>
      </c>
      <c r="E5" s="16"/>
      <c r="F5" s="17"/>
      <c r="G5" s="18"/>
    </row>
    <row r="6" spans="1:7" ht="12.75" customHeight="1">
      <c r="A6" s="8" t="s">
        <v>36</v>
      </c>
      <c r="B6" s="9"/>
      <c r="C6" s="10" t="s">
        <v>36</v>
      </c>
      <c r="D6" s="11"/>
      <c r="E6" s="11"/>
      <c r="F6" s="216"/>
      <c r="G6" s="215"/>
    </row>
    <row r="7" spans="1:9" ht="12.75">
      <c r="A7" s="14" t="s">
        <v>39</v>
      </c>
      <c r="B7" s="16"/>
      <c r="C7" s="223"/>
      <c r="D7" s="224"/>
      <c r="E7" s="19" t="s">
        <v>40</v>
      </c>
      <c r="F7" s="20"/>
      <c r="G7" s="21">
        <v>44.3</v>
      </c>
      <c r="H7" s="22"/>
      <c r="I7" s="22"/>
    </row>
    <row r="8" spans="1:7" ht="12.75">
      <c r="A8" s="14" t="s">
        <v>41</v>
      </c>
      <c r="B8" s="16"/>
      <c r="C8" s="223"/>
      <c r="D8" s="224"/>
      <c r="E8" s="17"/>
      <c r="F8" s="16"/>
      <c r="G8" s="23">
        <f>C22/PocetMJ</f>
        <v>0</v>
      </c>
    </row>
    <row r="9" spans="1:7" ht="12.75">
      <c r="A9" s="24" t="s">
        <v>42</v>
      </c>
      <c r="B9" s="25"/>
      <c r="C9" s="25"/>
      <c r="D9" s="25"/>
      <c r="E9" s="26"/>
      <c r="F9" s="25"/>
      <c r="G9" s="27"/>
    </row>
    <row r="10" spans="1:57" ht="12.75">
      <c r="A10" s="28" t="s">
        <v>43</v>
      </c>
      <c r="B10" s="29"/>
      <c r="C10" s="29"/>
      <c r="D10" s="29"/>
      <c r="E10" s="12" t="s">
        <v>44</v>
      </c>
      <c r="F10" s="29"/>
      <c r="G10" s="13"/>
      <c r="BA10" s="30"/>
      <c r="BB10" s="30"/>
      <c r="BC10" s="30"/>
      <c r="BD10" s="30"/>
      <c r="BE10" s="30"/>
    </row>
    <row r="11" spans="1:7" ht="12.75">
      <c r="A11" s="28"/>
      <c r="B11" s="29"/>
      <c r="C11" s="29"/>
      <c r="D11" s="29"/>
      <c r="E11" s="225"/>
      <c r="F11" s="226"/>
      <c r="G11" s="227"/>
    </row>
    <row r="12" spans="1:7" ht="28.5" customHeight="1" thickBot="1">
      <c r="A12" s="31" t="s">
        <v>45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46</v>
      </c>
      <c r="B13" s="36"/>
      <c r="C13" s="37"/>
      <c r="D13" s="38" t="s">
        <v>47</v>
      </c>
      <c r="E13" s="39"/>
      <c r="F13" s="39"/>
      <c r="G13" s="37"/>
    </row>
    <row r="14" spans="1:7" ht="15.75" customHeight="1">
      <c r="A14" s="40"/>
      <c r="B14" s="41" t="s">
        <v>48</v>
      </c>
      <c r="C14" s="42">
        <f>Dodavka</f>
        <v>0</v>
      </c>
      <c r="D14" s="43" t="str">
        <f>Rekapitulace!A21</f>
        <v>Ztížené výrobní podmínky</v>
      </c>
      <c r="E14" s="44"/>
      <c r="F14" s="45"/>
      <c r="G14" s="42">
        <f>Rekapitulace!I21</f>
        <v>0</v>
      </c>
    </row>
    <row r="15" spans="1:7" ht="15.75" customHeight="1">
      <c r="A15" s="40" t="s">
        <v>49</v>
      </c>
      <c r="B15" s="41" t="s">
        <v>50</v>
      </c>
      <c r="C15" s="42">
        <f>Mont</f>
        <v>0</v>
      </c>
      <c r="D15" s="24" t="str">
        <f>Rekapitulace!A22</f>
        <v>Oborová přirážka</v>
      </c>
      <c r="E15" s="46"/>
      <c r="F15" s="47"/>
      <c r="G15" s="42">
        <f>Rekapitulace!I22</f>
        <v>0</v>
      </c>
    </row>
    <row r="16" spans="1:7" ht="15.75" customHeight="1">
      <c r="A16" s="40" t="s">
        <v>51</v>
      </c>
      <c r="B16" s="41" t="s">
        <v>52</v>
      </c>
      <c r="C16" s="42">
        <f>HSV</f>
        <v>0</v>
      </c>
      <c r="D16" s="24" t="str">
        <f>Rekapitulace!A23</f>
        <v>Přesun stavebních kapacit</v>
      </c>
      <c r="E16" s="46"/>
      <c r="F16" s="47"/>
      <c r="G16" s="42">
        <f>Rekapitulace!I23</f>
        <v>0</v>
      </c>
    </row>
    <row r="17" spans="1:7" ht="15.75" customHeight="1">
      <c r="A17" s="48" t="s">
        <v>53</v>
      </c>
      <c r="B17" s="41" t="s">
        <v>54</v>
      </c>
      <c r="C17" s="42">
        <f>PSV</f>
        <v>0</v>
      </c>
      <c r="D17" s="24" t="str">
        <f>Rekapitulace!A24</f>
        <v>Mimostaveništní doprava</v>
      </c>
      <c r="E17" s="46"/>
      <c r="F17" s="47"/>
      <c r="G17" s="42">
        <f>Rekapitulace!I24</f>
        <v>0</v>
      </c>
    </row>
    <row r="18" spans="1:7" ht="15.75" customHeight="1">
      <c r="A18" s="49" t="s">
        <v>55</v>
      </c>
      <c r="B18" s="41"/>
      <c r="C18" s="42">
        <f>SUM(C14:C17)</f>
        <v>0</v>
      </c>
      <c r="D18" s="50" t="str">
        <f>Rekapitulace!A25</f>
        <v>Zařízení staveniště</v>
      </c>
      <c r="E18" s="46"/>
      <c r="F18" s="47"/>
      <c r="G18" s="42">
        <f>Rekapitulace!I25</f>
        <v>0</v>
      </c>
    </row>
    <row r="19" spans="1:7" ht="15.75" customHeight="1">
      <c r="A19" s="49"/>
      <c r="B19" s="41"/>
      <c r="C19" s="42"/>
      <c r="D19" s="24" t="str">
        <f>Rekapitulace!A26</f>
        <v>Provoz investora</v>
      </c>
      <c r="E19" s="46"/>
      <c r="F19" s="47"/>
      <c r="G19" s="42">
        <f>Rekapitulace!I26</f>
        <v>0</v>
      </c>
    </row>
    <row r="20" spans="1:7" ht="15.75" customHeight="1">
      <c r="A20" s="49" t="s">
        <v>56</v>
      </c>
      <c r="B20" s="41"/>
      <c r="C20" s="42">
        <f>HZS</f>
        <v>0</v>
      </c>
      <c r="D20" s="24" t="str">
        <f>Rekapitulace!A27</f>
        <v>Kompletační činnost (IČD)</v>
      </c>
      <c r="E20" s="46"/>
      <c r="F20" s="47"/>
      <c r="G20" s="42">
        <f>Rekapitulace!I27</f>
        <v>0</v>
      </c>
    </row>
    <row r="21" spans="1:7" ht="15.75" customHeight="1">
      <c r="A21" s="28" t="s">
        <v>57</v>
      </c>
      <c r="B21" s="29"/>
      <c r="C21" s="42">
        <f>C18+C20</f>
        <v>0</v>
      </c>
      <c r="D21" s="24" t="s">
        <v>58</v>
      </c>
      <c r="E21" s="46"/>
      <c r="F21" s="47"/>
      <c r="G21" s="42">
        <f>G22-SUM(G14:G20)</f>
        <v>0</v>
      </c>
    </row>
    <row r="22" spans="1:7" ht="15.75" customHeight="1" thickBot="1">
      <c r="A22" s="24" t="s">
        <v>59</v>
      </c>
      <c r="B22" s="25"/>
      <c r="C22" s="51">
        <f>C21+G22</f>
        <v>0</v>
      </c>
      <c r="D22" s="52" t="s">
        <v>60</v>
      </c>
      <c r="E22" s="53"/>
      <c r="F22" s="54"/>
      <c r="G22" s="42">
        <f>VRN</f>
        <v>0</v>
      </c>
    </row>
    <row r="23" spans="1:7" ht="12.75">
      <c r="A23" s="3" t="s">
        <v>61</v>
      </c>
      <c r="B23" s="5"/>
      <c r="C23" s="6" t="s">
        <v>62</v>
      </c>
      <c r="D23" s="5"/>
      <c r="E23" s="6" t="s">
        <v>63</v>
      </c>
      <c r="F23" s="5"/>
      <c r="G23" s="7"/>
    </row>
    <row r="24" spans="1:7" ht="12.75">
      <c r="A24" s="14"/>
      <c r="B24" s="16"/>
      <c r="C24" s="17" t="s">
        <v>64</v>
      </c>
      <c r="D24" s="16"/>
      <c r="E24" s="17" t="s">
        <v>64</v>
      </c>
      <c r="F24" s="16"/>
      <c r="G24" s="18"/>
    </row>
    <row r="25" spans="1:7" ht="12.75">
      <c r="A25" s="28" t="s">
        <v>65</v>
      </c>
      <c r="B25" s="55"/>
      <c r="C25" s="12" t="s">
        <v>65</v>
      </c>
      <c r="D25" s="213">
        <v>42340</v>
      </c>
      <c r="E25" s="12" t="s">
        <v>65</v>
      </c>
      <c r="F25" s="29"/>
      <c r="G25" s="13"/>
    </row>
    <row r="26" spans="1:7" ht="12.75">
      <c r="A26" s="28"/>
      <c r="B26" s="56"/>
      <c r="C26" s="12" t="s">
        <v>66</v>
      </c>
      <c r="D26" s="29"/>
      <c r="E26" s="12" t="s">
        <v>67</v>
      </c>
      <c r="F26" s="29"/>
      <c r="G26" s="13"/>
    </row>
    <row r="27" spans="1:7" ht="12.75">
      <c r="A27" s="28"/>
      <c r="B27" s="29"/>
      <c r="C27" s="12"/>
      <c r="D27" s="29"/>
      <c r="E27" s="12"/>
      <c r="F27" s="29"/>
      <c r="G27" s="13"/>
    </row>
    <row r="28" spans="1:7" ht="97.5" customHeight="1">
      <c r="A28" s="28"/>
      <c r="B28" s="29"/>
      <c r="C28" s="12"/>
      <c r="D28" s="29"/>
      <c r="E28" s="12"/>
      <c r="F28" s="29"/>
      <c r="G28" s="13"/>
    </row>
    <row r="29" spans="1:7" ht="12.75">
      <c r="A29" s="14" t="s">
        <v>68</v>
      </c>
      <c r="B29" s="16"/>
      <c r="C29" s="57">
        <v>15</v>
      </c>
      <c r="D29" s="16" t="s">
        <v>69</v>
      </c>
      <c r="E29" s="17"/>
      <c r="F29" s="58">
        <v>0</v>
      </c>
      <c r="G29" s="18"/>
    </row>
    <row r="30" spans="1:7" ht="12.75">
      <c r="A30" s="14" t="s">
        <v>70</v>
      </c>
      <c r="B30" s="16"/>
      <c r="C30" s="57">
        <v>15</v>
      </c>
      <c r="D30" s="16" t="s">
        <v>69</v>
      </c>
      <c r="E30" s="17"/>
      <c r="F30" s="59">
        <f>ROUND(PRODUCT(F29,C30/100),1)</f>
        <v>0</v>
      </c>
      <c r="G30" s="27"/>
    </row>
    <row r="31" spans="1:7" ht="12.75">
      <c r="A31" s="14" t="s">
        <v>68</v>
      </c>
      <c r="B31" s="16"/>
      <c r="C31" s="57">
        <v>21</v>
      </c>
      <c r="D31" s="16" t="s">
        <v>69</v>
      </c>
      <c r="E31" s="17"/>
      <c r="F31" s="58">
        <f>C22</f>
        <v>0</v>
      </c>
      <c r="G31" s="18"/>
    </row>
    <row r="32" spans="1:7" ht="12.75">
      <c r="A32" s="14" t="s">
        <v>70</v>
      </c>
      <c r="B32" s="16"/>
      <c r="C32" s="57">
        <v>21</v>
      </c>
      <c r="D32" s="16" t="s">
        <v>69</v>
      </c>
      <c r="E32" s="17"/>
      <c r="F32" s="59">
        <f>ROUND(PRODUCT(F31,C32/100),1)</f>
        <v>0</v>
      </c>
      <c r="G32" s="27"/>
    </row>
    <row r="33" spans="1:7" s="65" customFormat="1" ht="19.5" customHeight="1" thickBot="1">
      <c r="A33" s="60" t="s">
        <v>71</v>
      </c>
      <c r="B33" s="61"/>
      <c r="C33" s="61"/>
      <c r="D33" s="61"/>
      <c r="E33" s="62"/>
      <c r="F33" s="63">
        <f>CEILING(SUM(F29:F32),1)</f>
        <v>0</v>
      </c>
      <c r="G33" s="64"/>
    </row>
    <row r="35" spans="1:8" ht="12.75">
      <c r="A35" s="66" t="s">
        <v>72</v>
      </c>
      <c r="B35" s="66"/>
      <c r="C35" s="66"/>
      <c r="D35" s="66"/>
      <c r="E35" s="66"/>
      <c r="F35" s="66"/>
      <c r="G35" s="66"/>
      <c r="H35" t="s">
        <v>36</v>
      </c>
    </row>
    <row r="36" spans="1:8" ht="14.25" customHeight="1">
      <c r="A36" s="66"/>
      <c r="B36" s="222" t="s">
        <v>5</v>
      </c>
      <c r="C36" s="222"/>
      <c r="D36" s="222"/>
      <c r="E36" s="222"/>
      <c r="F36" s="222"/>
      <c r="G36" s="222"/>
      <c r="H36" t="s">
        <v>36</v>
      </c>
    </row>
    <row r="37" spans="1:8" ht="12.75" customHeight="1">
      <c r="A37" s="67"/>
      <c r="B37" s="222"/>
      <c r="C37" s="222"/>
      <c r="D37" s="222"/>
      <c r="E37" s="222"/>
      <c r="F37" s="222"/>
      <c r="G37" s="222"/>
      <c r="H37" t="s">
        <v>36</v>
      </c>
    </row>
    <row r="38" spans="1:8" ht="12.75">
      <c r="A38" s="67"/>
      <c r="B38" s="222"/>
      <c r="C38" s="222"/>
      <c r="D38" s="222"/>
      <c r="E38" s="222"/>
      <c r="F38" s="222"/>
      <c r="G38" s="222"/>
      <c r="H38" t="s">
        <v>36</v>
      </c>
    </row>
    <row r="39" spans="1:8" ht="12.75">
      <c r="A39" s="67"/>
      <c r="B39" s="222"/>
      <c r="C39" s="222"/>
      <c r="D39" s="222"/>
      <c r="E39" s="222"/>
      <c r="F39" s="222"/>
      <c r="G39" s="222"/>
      <c r="H39" t="s">
        <v>36</v>
      </c>
    </row>
    <row r="40" spans="1:8" ht="12.75">
      <c r="A40" s="67"/>
      <c r="B40" s="222"/>
      <c r="C40" s="222"/>
      <c r="D40" s="222"/>
      <c r="E40" s="222"/>
      <c r="F40" s="222"/>
      <c r="G40" s="222"/>
      <c r="H40" t="s">
        <v>36</v>
      </c>
    </row>
    <row r="41" spans="1:8" ht="12.75">
      <c r="A41" s="67"/>
      <c r="B41" s="222"/>
      <c r="C41" s="222"/>
      <c r="D41" s="222"/>
      <c r="E41" s="222"/>
      <c r="F41" s="222"/>
      <c r="G41" s="222"/>
      <c r="H41" t="s">
        <v>36</v>
      </c>
    </row>
    <row r="42" spans="1:8" ht="12.75">
      <c r="A42" s="67"/>
      <c r="B42" s="222"/>
      <c r="C42" s="222"/>
      <c r="D42" s="222"/>
      <c r="E42" s="222"/>
      <c r="F42" s="222"/>
      <c r="G42" s="222"/>
      <c r="H42" t="s">
        <v>36</v>
      </c>
    </row>
    <row r="43" spans="1:8" ht="12.75">
      <c r="A43" s="67"/>
      <c r="B43" s="222"/>
      <c r="C43" s="222"/>
      <c r="D43" s="222"/>
      <c r="E43" s="222"/>
      <c r="F43" s="222"/>
      <c r="G43" s="222"/>
      <c r="H43" t="s">
        <v>36</v>
      </c>
    </row>
    <row r="44" spans="1:8" ht="12.75">
      <c r="A44" s="67"/>
      <c r="B44" s="222"/>
      <c r="C44" s="222"/>
      <c r="D44" s="222"/>
      <c r="E44" s="222"/>
      <c r="F44" s="222"/>
      <c r="G44" s="222"/>
      <c r="H44" t="s">
        <v>36</v>
      </c>
    </row>
    <row r="45" spans="2:7" ht="12.75">
      <c r="B45" s="221"/>
      <c r="C45" s="221"/>
      <c r="D45" s="221"/>
      <c r="E45" s="221"/>
      <c r="F45" s="221"/>
      <c r="G45" s="221"/>
    </row>
    <row r="46" spans="2:7" ht="12.75">
      <c r="B46" s="221"/>
      <c r="C46" s="221"/>
      <c r="D46" s="221"/>
      <c r="E46" s="221"/>
      <c r="F46" s="221"/>
      <c r="G46" s="221"/>
    </row>
    <row r="47" spans="2:7" ht="12.75">
      <c r="B47" s="221"/>
      <c r="C47" s="221"/>
      <c r="D47" s="221"/>
      <c r="E47" s="221"/>
      <c r="F47" s="221"/>
      <c r="G47" s="221"/>
    </row>
    <row r="48" spans="2:7" ht="12.75">
      <c r="B48" s="221"/>
      <c r="C48" s="221"/>
      <c r="D48" s="221"/>
      <c r="E48" s="221"/>
      <c r="F48" s="221"/>
      <c r="G48" s="221"/>
    </row>
    <row r="49" spans="2:7" ht="12.75">
      <c r="B49" s="221"/>
      <c r="C49" s="221"/>
      <c r="D49" s="221"/>
      <c r="E49" s="221"/>
      <c r="F49" s="221"/>
      <c r="G49" s="221"/>
    </row>
    <row r="50" spans="2:7" ht="12.75">
      <c r="B50" s="221"/>
      <c r="C50" s="221"/>
      <c r="D50" s="221"/>
      <c r="E50" s="221"/>
      <c r="F50" s="221"/>
      <c r="G50" s="221"/>
    </row>
    <row r="51" spans="2:7" ht="12.75">
      <c r="B51" s="221"/>
      <c r="C51" s="221"/>
      <c r="D51" s="221"/>
      <c r="E51" s="221"/>
      <c r="F51" s="221"/>
      <c r="G51" s="221"/>
    </row>
    <row r="52" spans="2:7" ht="12.75">
      <c r="B52" s="221"/>
      <c r="C52" s="221"/>
      <c r="D52" s="221"/>
      <c r="E52" s="221"/>
      <c r="F52" s="221"/>
      <c r="G52" s="221"/>
    </row>
    <row r="53" spans="2:7" ht="12.75">
      <c r="B53" s="221"/>
      <c r="C53" s="221"/>
      <c r="D53" s="221"/>
      <c r="E53" s="221"/>
      <c r="F53" s="221"/>
      <c r="G53" s="221"/>
    </row>
    <row r="54" spans="2:7" ht="12.75">
      <c r="B54" s="221"/>
      <c r="C54" s="221"/>
      <c r="D54" s="221"/>
      <c r="E54" s="221"/>
      <c r="F54" s="221"/>
      <c r="G54" s="221"/>
    </row>
    <row r="81" ht="12.75">
      <c r="E81">
        <v>0</v>
      </c>
    </row>
    <row r="85" ht="12.75">
      <c r="E85">
        <v>470</v>
      </c>
    </row>
    <row r="92" ht="12.75">
      <c r="E92">
        <v>470</v>
      </c>
    </row>
    <row r="101" ht="12.75">
      <c r="E101">
        <v>683</v>
      </c>
    </row>
    <row r="102" ht="12.75">
      <c r="E102">
        <v>683</v>
      </c>
    </row>
    <row r="115" ht="12.75">
      <c r="E115">
        <v>14</v>
      </c>
    </row>
    <row r="118" ht="12.75">
      <c r="E118">
        <v>3</v>
      </c>
    </row>
    <row r="120" ht="12.75">
      <c r="E120">
        <v>3</v>
      </c>
    </row>
    <row r="126" ht="12.75">
      <c r="E126">
        <v>0</v>
      </c>
    </row>
    <row r="127" ht="12.75">
      <c r="E127">
        <v>43</v>
      </c>
    </row>
    <row r="128" ht="12.75">
      <c r="E128">
        <v>43</v>
      </c>
    </row>
    <row r="129" ht="12.75">
      <c r="E129">
        <v>43</v>
      </c>
    </row>
    <row r="130" ht="12.75">
      <c r="E130">
        <v>7</v>
      </c>
    </row>
    <row r="131" ht="12.75">
      <c r="E131">
        <v>5</v>
      </c>
    </row>
    <row r="141" ht="12.75">
      <c r="E141">
        <v>43</v>
      </c>
    </row>
    <row r="146" ht="12.75">
      <c r="E146">
        <v>8</v>
      </c>
    </row>
    <row r="147" ht="12.75">
      <c r="E147">
        <v>18</v>
      </c>
    </row>
  </sheetData>
  <mergeCells count="14">
    <mergeCell ref="C7:D7"/>
    <mergeCell ref="C8:D8"/>
    <mergeCell ref="E11:G11"/>
    <mergeCell ref="B45:G45"/>
    <mergeCell ref="B46:G46"/>
    <mergeCell ref="B47:G47"/>
    <mergeCell ref="B36:G44"/>
    <mergeCell ref="B52:G52"/>
    <mergeCell ref="B53:G53"/>
    <mergeCell ref="B54:G54"/>
    <mergeCell ref="B48:G48"/>
    <mergeCell ref="B49:G49"/>
    <mergeCell ref="B50:G50"/>
    <mergeCell ref="B51:G5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146"/>
  <sheetViews>
    <sheetView workbookViewId="0" topLeftCell="A1">
      <selection activeCell="D26" sqref="D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0" t="s">
        <v>37</v>
      </c>
      <c r="B1" s="231"/>
      <c r="C1" s="68" t="str">
        <f>'Krycí list'!D3</f>
        <v>Rekonstrukce - stavební úpravy objektu č.p. 1016, ul. Wolkerova, Kuřim</v>
      </c>
      <c r="D1" s="69"/>
      <c r="E1" s="70"/>
      <c r="F1" s="69"/>
      <c r="G1" s="69"/>
      <c r="H1" s="71"/>
      <c r="I1" s="72"/>
    </row>
    <row r="2" spans="1:9" ht="13.5" thickBot="1">
      <c r="A2" s="232" t="s">
        <v>34</v>
      </c>
      <c r="B2" s="233"/>
      <c r="C2" s="73" t="str">
        <f>'Krycí list'!D5</f>
        <v>730 - ÚSTŘEDNÍ VYTÁPĚNÍ</v>
      </c>
      <c r="D2" s="74"/>
      <c r="E2" s="75"/>
      <c r="F2" s="74"/>
      <c r="G2" s="76"/>
      <c r="H2" s="77"/>
      <c r="I2" s="78"/>
    </row>
    <row r="3" ht="13.5" thickTop="1"/>
    <row r="4" spans="1:9" ht="19.5" customHeight="1">
      <c r="A4" s="79" t="s">
        <v>73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29" customFormat="1" ht="13.5" thickBot="1">
      <c r="A6" s="80"/>
      <c r="B6" s="81" t="s">
        <v>74</v>
      </c>
      <c r="C6" s="81"/>
      <c r="D6" s="82"/>
      <c r="E6" s="83" t="s">
        <v>75</v>
      </c>
      <c r="F6" s="84" t="s">
        <v>76</v>
      </c>
      <c r="G6" s="84" t="s">
        <v>77</v>
      </c>
      <c r="H6" s="84" t="s">
        <v>78</v>
      </c>
      <c r="I6" s="85" t="s">
        <v>56</v>
      </c>
    </row>
    <row r="7" spans="1:9" s="29" customFormat="1" ht="12.75">
      <c r="A7" s="161" t="str">
        <f>Položky!B7</f>
        <v>713</v>
      </c>
      <c r="B7" s="219" t="str">
        <f>Položky!C7</f>
        <v>Izolace tepelné</v>
      </c>
      <c r="D7" s="86"/>
      <c r="E7" s="123">
        <v>0</v>
      </c>
      <c r="F7" s="124">
        <f>Položky!G23</f>
        <v>0</v>
      </c>
      <c r="G7" s="124">
        <v>0</v>
      </c>
      <c r="H7" s="124">
        <v>0</v>
      </c>
      <c r="I7" s="125">
        <v>0</v>
      </c>
    </row>
    <row r="8" spans="1:9" s="29" customFormat="1" ht="12.75">
      <c r="A8" s="161" t="str">
        <f>Položky!B24</f>
        <v>731</v>
      </c>
      <c r="B8" s="219" t="str">
        <f>Položky!C24</f>
        <v>Kotelny</v>
      </c>
      <c r="D8" s="86"/>
      <c r="E8" s="123">
        <v>0</v>
      </c>
      <c r="F8" s="124">
        <f>Položky!G54</f>
        <v>0</v>
      </c>
      <c r="G8" s="124">
        <v>0</v>
      </c>
      <c r="H8" s="124">
        <v>0</v>
      </c>
      <c r="I8" s="125">
        <v>0</v>
      </c>
    </row>
    <row r="9" spans="1:9" s="29" customFormat="1" ht="12.75">
      <c r="A9" s="161" t="str">
        <f>Položky!B55</f>
        <v>732</v>
      </c>
      <c r="B9" s="219" t="str">
        <f>Položky!C55</f>
        <v>Strojovny</v>
      </c>
      <c r="D9" s="86"/>
      <c r="E9" s="123">
        <v>0</v>
      </c>
      <c r="F9" s="124">
        <f>Položky!G64</f>
        <v>0</v>
      </c>
      <c r="G9" s="124">
        <v>0</v>
      </c>
      <c r="H9" s="124">
        <v>0</v>
      </c>
      <c r="I9" s="125">
        <v>0</v>
      </c>
    </row>
    <row r="10" spans="1:9" s="29" customFormat="1" ht="12.75">
      <c r="A10" s="161" t="str">
        <f>Položky!B65</f>
        <v>733</v>
      </c>
      <c r="B10" s="219" t="str">
        <f>Položky!C65</f>
        <v>Rozvod potrubí</v>
      </c>
      <c r="D10" s="86"/>
      <c r="E10" s="123">
        <v>0</v>
      </c>
      <c r="F10" s="124">
        <f>Položky!G85</f>
        <v>0</v>
      </c>
      <c r="G10" s="124">
        <v>0</v>
      </c>
      <c r="H10" s="124">
        <v>0</v>
      </c>
      <c r="I10" s="125">
        <v>0</v>
      </c>
    </row>
    <row r="11" spans="1:9" s="29" customFormat="1" ht="12.75">
      <c r="A11" s="161" t="str">
        <f>Položky!B86</f>
        <v>734</v>
      </c>
      <c r="B11" s="219" t="str">
        <f>Položky!C86</f>
        <v>Armatury</v>
      </c>
      <c r="D11" s="86"/>
      <c r="E11" s="123">
        <v>0</v>
      </c>
      <c r="F11" s="124">
        <f>Položky!G111</f>
        <v>0</v>
      </c>
      <c r="G11" s="124">
        <v>0</v>
      </c>
      <c r="H11" s="124">
        <v>0</v>
      </c>
      <c r="I11" s="125">
        <v>0</v>
      </c>
    </row>
    <row r="12" spans="1:9" s="29" customFormat="1" ht="12.75">
      <c r="A12" s="161" t="str">
        <f>Položky!B112</f>
        <v>735</v>
      </c>
      <c r="B12" s="219" t="str">
        <f>Položky!C112</f>
        <v>Otopná tělesa</v>
      </c>
      <c r="D12" s="86"/>
      <c r="E12" s="123">
        <v>0</v>
      </c>
      <c r="F12" s="124">
        <f>Položky!G135</f>
        <v>0</v>
      </c>
      <c r="G12" s="124">
        <v>0</v>
      </c>
      <c r="H12" s="124">
        <v>0</v>
      </c>
      <c r="I12" s="125">
        <v>0</v>
      </c>
    </row>
    <row r="13" spans="1:9" s="29" customFormat="1" ht="12.75">
      <c r="A13" s="161" t="str">
        <f>Položky!B136</f>
        <v>767</v>
      </c>
      <c r="B13" s="219" t="str">
        <f>Položky!C136</f>
        <v>Konstrukce zámečnické</v>
      </c>
      <c r="D13" s="86"/>
      <c r="E13" s="123">
        <v>0</v>
      </c>
      <c r="F13" s="124">
        <f>Položky!G148</f>
        <v>0</v>
      </c>
      <c r="G13" s="124">
        <v>0</v>
      </c>
      <c r="H13" s="124">
        <v>0</v>
      </c>
      <c r="I13" s="125">
        <v>0</v>
      </c>
    </row>
    <row r="14" spans="1:9" s="29" customFormat="1" ht="12.75">
      <c r="A14" s="161" t="str">
        <f>Položky!B149</f>
        <v>783</v>
      </c>
      <c r="B14" s="219" t="str">
        <f>Položky!C149</f>
        <v>Nátěry</v>
      </c>
      <c r="D14" s="86"/>
      <c r="E14" s="123">
        <v>0</v>
      </c>
      <c r="F14" s="124">
        <f>Položky!G151</f>
        <v>0</v>
      </c>
      <c r="G14" s="124">
        <v>0</v>
      </c>
      <c r="H14" s="124">
        <v>0</v>
      </c>
      <c r="I14" s="125">
        <v>0</v>
      </c>
    </row>
    <row r="15" spans="1:9" s="29" customFormat="1" ht="13.5" thickBot="1">
      <c r="A15" s="161" t="str">
        <f>Položky!B152</f>
        <v>M23</v>
      </c>
      <c r="B15" s="219" t="str">
        <f>Položky!C152</f>
        <v>Montáže potrubí</v>
      </c>
      <c r="D15" s="86"/>
      <c r="E15" s="123">
        <v>0</v>
      </c>
      <c r="F15" s="124">
        <f>Položky!G156</f>
        <v>0</v>
      </c>
      <c r="G15" s="124">
        <v>0</v>
      </c>
      <c r="H15" s="124">
        <v>0</v>
      </c>
      <c r="I15" s="125">
        <v>0</v>
      </c>
    </row>
    <row r="16" spans="1:9" s="93" customFormat="1" ht="13.5" thickBot="1">
      <c r="A16" s="87"/>
      <c r="B16" s="88" t="s">
        <v>79</v>
      </c>
      <c r="C16" s="88"/>
      <c r="D16" s="89"/>
      <c r="E16" s="90">
        <f>SUM(E7:E15)</f>
        <v>0</v>
      </c>
      <c r="F16" s="91">
        <f>SUM(F7:F15)</f>
        <v>0</v>
      </c>
      <c r="G16" s="91">
        <f>SUM(G7:G15)</f>
        <v>0</v>
      </c>
      <c r="H16" s="91">
        <f>SUM(H7:H15)</f>
        <v>0</v>
      </c>
      <c r="I16" s="92">
        <f>SUM(I7:I15)</f>
        <v>0</v>
      </c>
    </row>
    <row r="17" spans="1:9" ht="12.75">
      <c r="A17" s="29"/>
      <c r="B17" s="29"/>
      <c r="C17" s="29"/>
      <c r="D17" s="29"/>
      <c r="E17" s="29"/>
      <c r="F17" s="29"/>
      <c r="G17" s="29"/>
      <c r="H17" s="29"/>
      <c r="I17" s="29"/>
    </row>
    <row r="18" spans="1:57" ht="19.5" customHeight="1">
      <c r="A18" s="1" t="s">
        <v>80</v>
      </c>
      <c r="B18" s="1"/>
      <c r="C18" s="1"/>
      <c r="D18" s="1"/>
      <c r="E18" s="1"/>
      <c r="F18" s="1"/>
      <c r="G18" s="94"/>
      <c r="H18" s="1"/>
      <c r="I18" s="1"/>
      <c r="BA18" s="30"/>
      <c r="BB18" s="30"/>
      <c r="BC18" s="30"/>
      <c r="BD18" s="30"/>
      <c r="BE18" s="30"/>
    </row>
    <row r="19" ht="13.5" thickBot="1"/>
    <row r="20" spans="1:9" ht="12.75">
      <c r="A20" s="95" t="s">
        <v>81</v>
      </c>
      <c r="B20" s="96"/>
      <c r="C20" s="96"/>
      <c r="D20" s="97"/>
      <c r="E20" s="98" t="s">
        <v>82</v>
      </c>
      <c r="F20" s="99" t="s">
        <v>83</v>
      </c>
      <c r="G20" s="100" t="s">
        <v>84</v>
      </c>
      <c r="H20" s="101"/>
      <c r="I20" s="102" t="s">
        <v>82</v>
      </c>
    </row>
    <row r="21" spans="1:53" ht="12.75">
      <c r="A21" s="103" t="s">
        <v>141</v>
      </c>
      <c r="B21" s="104"/>
      <c r="C21" s="104"/>
      <c r="D21" s="105"/>
      <c r="E21" s="106">
        <v>0</v>
      </c>
      <c r="F21" s="107">
        <v>0</v>
      </c>
      <c r="G21" s="108">
        <f aca="true" t="shared" si="0" ref="G21:G28">CHOOSE(BA21+1,HSV+PSV,HSV+PSV+Mont,HSV+PSV+Dodavka+Mont,HSV,PSV,Mont,Dodavka,Mont+Dodavka,0)</f>
        <v>0</v>
      </c>
      <c r="H21" s="109"/>
      <c r="I21" s="110">
        <f aca="true" t="shared" si="1" ref="I21:I28">E21+F21*G21/100</f>
        <v>0</v>
      </c>
      <c r="BA21">
        <v>0</v>
      </c>
    </row>
    <row r="22" spans="1:53" ht="12.75">
      <c r="A22" s="103" t="s">
        <v>142</v>
      </c>
      <c r="B22" s="104"/>
      <c r="C22" s="104"/>
      <c r="D22" s="105"/>
      <c r="E22" s="106">
        <v>0</v>
      </c>
      <c r="F22" s="107">
        <v>0</v>
      </c>
      <c r="G22" s="108">
        <f t="shared" si="0"/>
        <v>0</v>
      </c>
      <c r="H22" s="109"/>
      <c r="I22" s="110">
        <f t="shared" si="1"/>
        <v>0</v>
      </c>
      <c r="BA22">
        <v>0</v>
      </c>
    </row>
    <row r="23" spans="1:53" ht="12.75">
      <c r="A23" s="103" t="s">
        <v>143</v>
      </c>
      <c r="B23" s="104"/>
      <c r="C23" s="104"/>
      <c r="D23" s="105"/>
      <c r="E23" s="106">
        <v>0</v>
      </c>
      <c r="F23" s="107">
        <v>0</v>
      </c>
      <c r="G23" s="108">
        <f t="shared" si="0"/>
        <v>0</v>
      </c>
      <c r="H23" s="109"/>
      <c r="I23" s="110">
        <f t="shared" si="1"/>
        <v>0</v>
      </c>
      <c r="BA23">
        <v>0</v>
      </c>
    </row>
    <row r="24" spans="1:53" ht="12.75">
      <c r="A24" s="103" t="s">
        <v>144</v>
      </c>
      <c r="B24" s="104"/>
      <c r="C24" s="104"/>
      <c r="D24" s="105"/>
      <c r="E24" s="106">
        <v>0</v>
      </c>
      <c r="F24" s="107">
        <v>1</v>
      </c>
      <c r="G24" s="108">
        <f t="shared" si="0"/>
        <v>0</v>
      </c>
      <c r="H24" s="109"/>
      <c r="I24" s="110">
        <f t="shared" si="1"/>
        <v>0</v>
      </c>
      <c r="BA24">
        <v>0</v>
      </c>
    </row>
    <row r="25" spans="1:53" ht="12.75">
      <c r="A25" s="103" t="s">
        <v>145</v>
      </c>
      <c r="B25" s="104"/>
      <c r="C25" s="104"/>
      <c r="D25" s="105"/>
      <c r="E25" s="106">
        <v>0</v>
      </c>
      <c r="F25" s="107">
        <v>0</v>
      </c>
      <c r="G25" s="108">
        <f t="shared" si="0"/>
        <v>0</v>
      </c>
      <c r="H25" s="109"/>
      <c r="I25" s="110">
        <f t="shared" si="1"/>
        <v>0</v>
      </c>
      <c r="BA25">
        <v>1</v>
      </c>
    </row>
    <row r="26" spans="1:53" ht="12.75">
      <c r="A26" s="103" t="s">
        <v>146</v>
      </c>
      <c r="B26" s="104"/>
      <c r="C26" s="104"/>
      <c r="D26" s="105"/>
      <c r="E26" s="106">
        <v>0</v>
      </c>
      <c r="F26" s="107">
        <v>0</v>
      </c>
      <c r="G26" s="108">
        <f t="shared" si="0"/>
        <v>0</v>
      </c>
      <c r="H26" s="109"/>
      <c r="I26" s="110">
        <f t="shared" si="1"/>
        <v>0</v>
      </c>
      <c r="BA26">
        <v>1</v>
      </c>
    </row>
    <row r="27" spans="1:53" ht="12.75">
      <c r="A27" s="103" t="s">
        <v>147</v>
      </c>
      <c r="B27" s="104"/>
      <c r="C27" s="104"/>
      <c r="D27" s="105"/>
      <c r="E27" s="106">
        <v>0</v>
      </c>
      <c r="F27" s="107">
        <v>0</v>
      </c>
      <c r="G27" s="108">
        <f t="shared" si="0"/>
        <v>0</v>
      </c>
      <c r="H27" s="109"/>
      <c r="I27" s="110">
        <f t="shared" si="1"/>
        <v>0</v>
      </c>
      <c r="BA27">
        <v>2</v>
      </c>
    </row>
    <row r="28" spans="1:53" ht="12.75">
      <c r="A28" s="103" t="s">
        <v>148</v>
      </c>
      <c r="B28" s="104"/>
      <c r="C28" s="104"/>
      <c r="D28" s="105"/>
      <c r="E28" s="106">
        <v>0</v>
      </c>
      <c r="F28" s="107">
        <v>0</v>
      </c>
      <c r="G28" s="108">
        <f t="shared" si="0"/>
        <v>0</v>
      </c>
      <c r="H28" s="109"/>
      <c r="I28" s="110">
        <f t="shared" si="1"/>
        <v>0</v>
      </c>
      <c r="BA28">
        <v>2</v>
      </c>
    </row>
    <row r="29" spans="1:9" ht="13.5" thickBot="1">
      <c r="A29" s="111"/>
      <c r="B29" s="112" t="s">
        <v>85</v>
      </c>
      <c r="C29" s="113"/>
      <c r="D29" s="114"/>
      <c r="E29" s="115"/>
      <c r="F29" s="116"/>
      <c r="G29" s="116"/>
      <c r="H29" s="228">
        <f>SUM(I21:I28)</f>
        <v>0</v>
      </c>
      <c r="I29" s="229"/>
    </row>
    <row r="31" spans="2:9" ht="12.75">
      <c r="B31" s="93"/>
      <c r="F31" s="117"/>
      <c r="G31" s="118"/>
      <c r="H31" s="118"/>
      <c r="I31" s="119"/>
    </row>
    <row r="32" spans="6:9" ht="12.75">
      <c r="F32" s="117"/>
      <c r="G32" s="118"/>
      <c r="H32" s="118"/>
      <c r="I32" s="119"/>
    </row>
    <row r="33" spans="6:9" ht="12.75">
      <c r="F33" s="117"/>
      <c r="G33" s="118"/>
      <c r="H33" s="118"/>
      <c r="I33" s="119"/>
    </row>
    <row r="34" spans="6:9" ht="12.75">
      <c r="F34" s="117"/>
      <c r="G34" s="118"/>
      <c r="H34" s="118"/>
      <c r="I34" s="119"/>
    </row>
    <row r="35" spans="6:9" ht="12.75">
      <c r="F35" s="117"/>
      <c r="G35" s="118"/>
      <c r="H35" s="118"/>
      <c r="I35" s="119"/>
    </row>
    <row r="36" spans="6:9" ht="12.75">
      <c r="F36" s="117"/>
      <c r="G36" s="118"/>
      <c r="H36" s="118"/>
      <c r="I36" s="119"/>
    </row>
    <row r="37" spans="6:9" ht="12.75">
      <c r="F37" s="117"/>
      <c r="G37" s="118"/>
      <c r="H37" s="118"/>
      <c r="I37" s="119"/>
    </row>
    <row r="38" spans="6:9" ht="12.75">
      <c r="F38" s="117"/>
      <c r="G38" s="118"/>
      <c r="H38" s="118"/>
      <c r="I38" s="119"/>
    </row>
    <row r="39" spans="6:9" ht="12.75">
      <c r="F39" s="117"/>
      <c r="G39" s="118"/>
      <c r="H39" s="118"/>
      <c r="I39" s="119"/>
    </row>
    <row r="40" spans="6:9" ht="12.75">
      <c r="F40" s="117"/>
      <c r="G40" s="118"/>
      <c r="H40" s="118"/>
      <c r="I40" s="119"/>
    </row>
    <row r="41" spans="6:9" ht="12.75">
      <c r="F41" s="117"/>
      <c r="G41" s="118"/>
      <c r="H41" s="118"/>
      <c r="I41" s="119"/>
    </row>
    <row r="42" spans="6:9" ht="12.75">
      <c r="F42" s="117"/>
      <c r="G42" s="118"/>
      <c r="H42" s="118"/>
      <c r="I42" s="119"/>
    </row>
    <row r="43" spans="6:9" ht="12.75">
      <c r="F43" s="117"/>
      <c r="G43" s="118"/>
      <c r="H43" s="118"/>
      <c r="I43" s="119"/>
    </row>
    <row r="44" spans="6:9" ht="12.75">
      <c r="F44" s="117"/>
      <c r="G44" s="118"/>
      <c r="H44" s="118"/>
      <c r="I44" s="119"/>
    </row>
    <row r="45" spans="6:9" ht="12.75">
      <c r="F45" s="117"/>
      <c r="G45" s="118"/>
      <c r="H45" s="118"/>
      <c r="I45" s="119"/>
    </row>
    <row r="46" spans="6:9" ht="12.75">
      <c r="F46" s="117"/>
      <c r="G46" s="118"/>
      <c r="H46" s="118"/>
      <c r="I46" s="119"/>
    </row>
    <row r="47" spans="6:9" ht="12.75">
      <c r="F47" s="117"/>
      <c r="G47" s="118"/>
      <c r="H47" s="118"/>
      <c r="I47" s="119"/>
    </row>
    <row r="48" spans="6:9" ht="12.75">
      <c r="F48" s="117"/>
      <c r="G48" s="118"/>
      <c r="H48" s="118"/>
      <c r="I48" s="119"/>
    </row>
    <row r="49" spans="6:9" ht="12.75">
      <c r="F49" s="117"/>
      <c r="G49" s="118"/>
      <c r="H49" s="118"/>
      <c r="I49" s="119"/>
    </row>
    <row r="50" spans="6:9" ht="12.75">
      <c r="F50" s="117"/>
      <c r="G50" s="118"/>
      <c r="H50" s="118"/>
      <c r="I50" s="119"/>
    </row>
    <row r="51" spans="6:9" ht="12.75">
      <c r="F51" s="117"/>
      <c r="G51" s="118"/>
      <c r="H51" s="118"/>
      <c r="I51" s="119"/>
    </row>
    <row r="52" spans="6:9" ht="12.75">
      <c r="F52" s="117"/>
      <c r="G52" s="118"/>
      <c r="H52" s="118"/>
      <c r="I52" s="119"/>
    </row>
    <row r="53" spans="6:9" ht="12.75">
      <c r="F53" s="117"/>
      <c r="G53" s="118"/>
      <c r="H53" s="118"/>
      <c r="I53" s="119"/>
    </row>
    <row r="54" spans="6:9" ht="12.75">
      <c r="F54" s="117"/>
      <c r="G54" s="118"/>
      <c r="H54" s="118"/>
      <c r="I54" s="119"/>
    </row>
    <row r="55" spans="6:9" ht="12.75">
      <c r="F55" s="117"/>
      <c r="G55" s="118"/>
      <c r="H55" s="118"/>
      <c r="I55" s="119"/>
    </row>
    <row r="56" spans="6:9" ht="12.75">
      <c r="F56" s="117"/>
      <c r="G56" s="118"/>
      <c r="H56" s="118"/>
      <c r="I56" s="119"/>
    </row>
    <row r="57" spans="6:9" ht="12.75">
      <c r="F57" s="117"/>
      <c r="G57" s="118"/>
      <c r="H57" s="118"/>
      <c r="I57" s="119"/>
    </row>
    <row r="58" spans="6:9" ht="12.75">
      <c r="F58" s="117"/>
      <c r="G58" s="118"/>
      <c r="H58" s="118"/>
      <c r="I58" s="119"/>
    </row>
    <row r="59" spans="6:9" ht="12.75">
      <c r="F59" s="117"/>
      <c r="G59" s="118"/>
      <c r="H59" s="118"/>
      <c r="I59" s="119"/>
    </row>
    <row r="60" spans="6:9" ht="12.75">
      <c r="F60" s="117"/>
      <c r="G60" s="118"/>
      <c r="H60" s="118"/>
      <c r="I60" s="119"/>
    </row>
    <row r="61" spans="6:9" ht="12.75">
      <c r="F61" s="117"/>
      <c r="G61" s="118"/>
      <c r="H61" s="118"/>
      <c r="I61" s="119"/>
    </row>
    <row r="62" spans="6:9" ht="12.75">
      <c r="F62" s="117"/>
      <c r="G62" s="118"/>
      <c r="H62" s="118"/>
      <c r="I62" s="119"/>
    </row>
    <row r="63" spans="6:9" ht="12.75">
      <c r="F63" s="117"/>
      <c r="G63" s="118"/>
      <c r="H63" s="118"/>
      <c r="I63" s="119"/>
    </row>
    <row r="64" spans="6:9" ht="12.75">
      <c r="F64" s="117"/>
      <c r="G64" s="118"/>
      <c r="H64" s="118"/>
      <c r="I64" s="119"/>
    </row>
    <row r="65" spans="6:9" ht="12.75">
      <c r="F65" s="117"/>
      <c r="G65" s="118"/>
      <c r="H65" s="118"/>
      <c r="I65" s="119"/>
    </row>
    <row r="66" spans="6:9" ht="12.75">
      <c r="F66" s="117"/>
      <c r="G66" s="118"/>
      <c r="H66" s="118"/>
      <c r="I66" s="119"/>
    </row>
    <row r="67" spans="6:9" ht="12.75">
      <c r="F67" s="117"/>
      <c r="G67" s="118"/>
      <c r="H67" s="118"/>
      <c r="I67" s="119"/>
    </row>
    <row r="68" spans="6:9" ht="12.75">
      <c r="F68" s="117"/>
      <c r="G68" s="118"/>
      <c r="H68" s="118"/>
      <c r="I68" s="119"/>
    </row>
    <row r="69" spans="6:9" ht="12.75">
      <c r="F69" s="117"/>
      <c r="G69" s="118"/>
      <c r="H69" s="118"/>
      <c r="I69" s="119"/>
    </row>
    <row r="70" spans="6:9" ht="12.75">
      <c r="F70" s="117"/>
      <c r="G70" s="118"/>
      <c r="H70" s="118"/>
      <c r="I70" s="119"/>
    </row>
    <row r="71" spans="6:9" ht="12.75">
      <c r="F71" s="117"/>
      <c r="G71" s="118"/>
      <c r="H71" s="118"/>
      <c r="I71" s="119"/>
    </row>
    <row r="72" spans="6:9" ht="12.75">
      <c r="F72" s="117"/>
      <c r="G72" s="118"/>
      <c r="H72" s="118"/>
      <c r="I72" s="119"/>
    </row>
    <row r="73" spans="6:9" ht="12.75">
      <c r="F73" s="117"/>
      <c r="G73" s="118"/>
      <c r="H73" s="118"/>
      <c r="I73" s="119"/>
    </row>
    <row r="74" spans="6:9" ht="12.75">
      <c r="F74" s="117"/>
      <c r="G74" s="118"/>
      <c r="H74" s="118"/>
      <c r="I74" s="119"/>
    </row>
    <row r="75" spans="6:9" ht="12.75">
      <c r="F75" s="117"/>
      <c r="G75" s="118"/>
      <c r="H75" s="118"/>
      <c r="I75" s="119"/>
    </row>
    <row r="76" spans="6:9" ht="12.75">
      <c r="F76" s="117"/>
      <c r="G76" s="118"/>
      <c r="H76" s="118"/>
      <c r="I76" s="119"/>
    </row>
    <row r="77" spans="6:9" ht="12.75">
      <c r="F77" s="117"/>
      <c r="G77" s="118"/>
      <c r="H77" s="118"/>
      <c r="I77" s="119"/>
    </row>
    <row r="78" spans="6:9" ht="12.75">
      <c r="F78" s="117"/>
      <c r="G78" s="118"/>
      <c r="H78" s="118"/>
      <c r="I78" s="119"/>
    </row>
    <row r="79" spans="6:9" ht="12.75">
      <c r="F79" s="117"/>
      <c r="G79" s="118"/>
      <c r="H79" s="118"/>
      <c r="I79" s="119"/>
    </row>
    <row r="80" spans="5:9" ht="12.75">
      <c r="E80">
        <v>0</v>
      </c>
      <c r="F80" s="117"/>
      <c r="G80" s="118"/>
      <c r="H80" s="118"/>
      <c r="I80" s="119"/>
    </row>
    <row r="84" ht="12.75">
      <c r="E84">
        <v>470</v>
      </c>
    </row>
    <row r="91" ht="12.75">
      <c r="E91">
        <v>470</v>
      </c>
    </row>
    <row r="100" ht="12.75">
      <c r="E100">
        <v>683</v>
      </c>
    </row>
    <row r="101" ht="12.75">
      <c r="E101">
        <v>683</v>
      </c>
    </row>
    <row r="114" ht="12.75">
      <c r="E114">
        <v>14</v>
      </c>
    </row>
    <row r="117" ht="12.75">
      <c r="E117">
        <v>3</v>
      </c>
    </row>
    <row r="119" ht="12.75">
      <c r="E119">
        <v>3</v>
      </c>
    </row>
    <row r="125" ht="12.75">
      <c r="E125">
        <v>0</v>
      </c>
    </row>
    <row r="126" ht="12.75">
      <c r="E126">
        <v>43</v>
      </c>
    </row>
    <row r="127" ht="12.75">
      <c r="E127">
        <v>43</v>
      </c>
    </row>
    <row r="128" ht="12.75">
      <c r="E128">
        <v>43</v>
      </c>
    </row>
    <row r="129" ht="12.75">
      <c r="E129">
        <v>7</v>
      </c>
    </row>
    <row r="130" ht="12.75">
      <c r="E130">
        <v>5</v>
      </c>
    </row>
    <row r="140" ht="12.75">
      <c r="E140">
        <v>43</v>
      </c>
    </row>
    <row r="145" ht="12.75">
      <c r="E145">
        <v>8</v>
      </c>
    </row>
    <row r="146" ht="12.75">
      <c r="E146">
        <v>18</v>
      </c>
    </row>
  </sheetData>
  <mergeCells count="3">
    <mergeCell ref="H29:I29"/>
    <mergeCell ref="A1:B1"/>
    <mergeCell ref="A2:B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23"/>
  <sheetViews>
    <sheetView showGridLines="0" showZeros="0" tabSelected="1" zoomScale="125" zoomScaleNormal="125" workbookViewId="0" topLeftCell="A1">
      <selection activeCell="C114" sqref="C114"/>
    </sheetView>
  </sheetViews>
  <sheetFormatPr defaultColWidth="9.00390625" defaultRowHeight="12.75"/>
  <cols>
    <col min="1" max="1" width="4.375" style="132" customWidth="1"/>
    <col min="2" max="2" width="12.125" style="128" customWidth="1"/>
    <col min="3" max="3" width="46.00390625" style="158" customWidth="1"/>
    <col min="4" max="4" width="5.625" style="132" customWidth="1"/>
    <col min="5" max="5" width="8.00390625" style="148" customWidth="1"/>
    <col min="6" max="6" width="9.125" style="143" customWidth="1"/>
    <col min="7" max="7" width="10.75390625" style="143" customWidth="1"/>
    <col min="8" max="16384" width="9.125" style="120" customWidth="1"/>
  </cols>
  <sheetData>
    <row r="1" spans="1:7" ht="15.75">
      <c r="A1" s="234" t="s">
        <v>208</v>
      </c>
      <c r="B1" s="234"/>
      <c r="C1" s="234"/>
      <c r="D1" s="234"/>
      <c r="E1" s="234"/>
      <c r="F1" s="234"/>
      <c r="G1" s="234"/>
    </row>
    <row r="2" spans="2:7" ht="13.5" thickBot="1">
      <c r="B2" s="126"/>
      <c r="C2" s="154"/>
      <c r="D2" s="137"/>
      <c r="E2" s="141"/>
      <c r="F2" s="142"/>
      <c r="G2" s="142"/>
    </row>
    <row r="3" spans="1:7" ht="26.25" thickTop="1">
      <c r="A3" s="230" t="s">
        <v>37</v>
      </c>
      <c r="B3" s="231"/>
      <c r="C3" s="155" t="str">
        <f>Rekapitulace!C1</f>
        <v>Rekonstrukce - stavební úpravy objektu č.p. 1016, ul. Wolkerova, Kuřim</v>
      </c>
      <c r="D3" s="138"/>
      <c r="E3" s="144"/>
      <c r="F3" s="145"/>
      <c r="G3" s="196"/>
    </row>
    <row r="4" spans="1:7" ht="13.5" thickBot="1">
      <c r="A4" s="235" t="s">
        <v>34</v>
      </c>
      <c r="B4" s="233"/>
      <c r="C4" s="156" t="str">
        <f>Rekapitulace!C2</f>
        <v>730 - ÚSTŘEDNÍ VYTÁPĚNÍ</v>
      </c>
      <c r="D4" s="139"/>
      <c r="E4" s="146"/>
      <c r="F4" s="147"/>
      <c r="G4" s="197"/>
    </row>
    <row r="5" spans="1:3" ht="14.25" thickBot="1" thickTop="1">
      <c r="A5" s="133"/>
      <c r="B5" s="127"/>
      <c r="C5" s="157"/>
    </row>
    <row r="6" spans="1:7" ht="12.75">
      <c r="A6" s="198" t="s">
        <v>86</v>
      </c>
      <c r="B6" s="199" t="s">
        <v>87</v>
      </c>
      <c r="C6" s="200" t="s">
        <v>88</v>
      </c>
      <c r="D6" s="201" t="s">
        <v>89</v>
      </c>
      <c r="E6" s="202" t="s">
        <v>90</v>
      </c>
      <c r="F6" s="201" t="s">
        <v>91</v>
      </c>
      <c r="G6" s="203" t="s">
        <v>92</v>
      </c>
    </row>
    <row r="7" spans="1:7" ht="12.75">
      <c r="A7" s="176" t="s">
        <v>93</v>
      </c>
      <c r="B7" s="167" t="s">
        <v>96</v>
      </c>
      <c r="C7" s="168" t="s">
        <v>97</v>
      </c>
      <c r="D7" s="166"/>
      <c r="E7" s="169"/>
      <c r="F7" s="169"/>
      <c r="G7" s="204"/>
    </row>
    <row r="8" spans="1:7" s="190" customFormat="1" ht="12">
      <c r="A8" s="180">
        <v>1</v>
      </c>
      <c r="B8" s="186" t="s">
        <v>99</v>
      </c>
      <c r="C8" s="186" t="s">
        <v>172</v>
      </c>
      <c r="D8" s="187" t="s">
        <v>98</v>
      </c>
      <c r="E8" s="189">
        <v>78</v>
      </c>
      <c r="F8" s="189"/>
      <c r="G8" s="191">
        <f>E8*F8</f>
        <v>0</v>
      </c>
    </row>
    <row r="9" spans="1:7" s="190" customFormat="1" ht="45">
      <c r="A9" s="180">
        <f aca="true" t="shared" si="0" ref="A9:A22">A8+1</f>
        <v>2</v>
      </c>
      <c r="B9" s="186" t="s">
        <v>99</v>
      </c>
      <c r="C9" s="186" t="s">
        <v>216</v>
      </c>
      <c r="D9" s="187" t="s">
        <v>98</v>
      </c>
      <c r="E9" s="184">
        <v>78</v>
      </c>
      <c r="F9" s="189"/>
      <c r="G9" s="191">
        <f>E9*F9</f>
        <v>0</v>
      </c>
    </row>
    <row r="10" spans="1:7" s="190" customFormat="1" ht="22.5">
      <c r="A10" s="180">
        <f t="shared" si="0"/>
        <v>3</v>
      </c>
      <c r="B10" s="186" t="s">
        <v>99</v>
      </c>
      <c r="C10" s="186" t="s">
        <v>173</v>
      </c>
      <c r="D10" s="187" t="s">
        <v>83</v>
      </c>
      <c r="E10" s="188">
        <v>0.3</v>
      </c>
      <c r="F10" s="189"/>
      <c r="G10" s="191">
        <f>E10*F10</f>
        <v>0</v>
      </c>
    </row>
    <row r="11" spans="1:7" s="190" customFormat="1" ht="12">
      <c r="A11" s="180">
        <f t="shared" si="0"/>
        <v>4</v>
      </c>
      <c r="B11" s="186" t="s">
        <v>99</v>
      </c>
      <c r="C11" s="186" t="s">
        <v>14</v>
      </c>
      <c r="D11" s="187" t="s">
        <v>98</v>
      </c>
      <c r="E11" s="189">
        <v>400</v>
      </c>
      <c r="F11" s="189"/>
      <c r="G11" s="191">
        <f aca="true" t="shared" si="1" ref="G11:G22">E11*F11</f>
        <v>0</v>
      </c>
    </row>
    <row r="12" spans="1:7" s="190" customFormat="1" ht="22.5">
      <c r="A12" s="180">
        <f t="shared" si="0"/>
        <v>5</v>
      </c>
      <c r="B12" s="186" t="s">
        <v>99</v>
      </c>
      <c r="C12" s="182" t="s">
        <v>210</v>
      </c>
      <c r="D12" s="187" t="s">
        <v>98</v>
      </c>
      <c r="E12" s="184">
        <v>253</v>
      </c>
      <c r="F12" s="189"/>
      <c r="G12" s="191">
        <f>E12*F12</f>
        <v>0</v>
      </c>
    </row>
    <row r="13" spans="1:7" s="190" customFormat="1" ht="22.5">
      <c r="A13" s="180">
        <f t="shared" si="0"/>
        <v>6</v>
      </c>
      <c r="B13" s="186" t="s">
        <v>99</v>
      </c>
      <c r="C13" s="182" t="s">
        <v>211</v>
      </c>
      <c r="D13" s="187" t="s">
        <v>98</v>
      </c>
      <c r="E13" s="184">
        <v>32</v>
      </c>
      <c r="F13" s="189"/>
      <c r="G13" s="191">
        <f>E13*F13</f>
        <v>0</v>
      </c>
    </row>
    <row r="14" spans="1:7" s="190" customFormat="1" ht="22.5">
      <c r="A14" s="180">
        <f t="shared" si="0"/>
        <v>7</v>
      </c>
      <c r="B14" s="186" t="s">
        <v>99</v>
      </c>
      <c r="C14" s="182" t="s">
        <v>212</v>
      </c>
      <c r="D14" s="187" t="s">
        <v>98</v>
      </c>
      <c r="E14" s="184">
        <v>56</v>
      </c>
      <c r="F14" s="189"/>
      <c r="G14" s="191">
        <f>E14*F14</f>
        <v>0</v>
      </c>
    </row>
    <row r="15" spans="1:7" s="190" customFormat="1" ht="22.5">
      <c r="A15" s="180">
        <f t="shared" si="0"/>
        <v>8</v>
      </c>
      <c r="B15" s="186" t="s">
        <v>99</v>
      </c>
      <c r="C15" s="182" t="s">
        <v>213</v>
      </c>
      <c r="D15" s="187" t="s">
        <v>98</v>
      </c>
      <c r="E15" s="184">
        <v>72</v>
      </c>
      <c r="F15" s="189"/>
      <c r="G15" s="191">
        <f t="shared" si="1"/>
        <v>0</v>
      </c>
    </row>
    <row r="16" spans="1:7" s="190" customFormat="1" ht="22.5">
      <c r="A16" s="180">
        <f t="shared" si="0"/>
        <v>9</v>
      </c>
      <c r="B16" s="186" t="s">
        <v>99</v>
      </c>
      <c r="C16" s="182" t="s">
        <v>214</v>
      </c>
      <c r="D16" s="187" t="s">
        <v>98</v>
      </c>
      <c r="E16" s="184">
        <v>21</v>
      </c>
      <c r="F16" s="189"/>
      <c r="G16" s="191">
        <f t="shared" si="1"/>
        <v>0</v>
      </c>
    </row>
    <row r="17" spans="1:7" s="190" customFormat="1" ht="22.5">
      <c r="A17" s="180">
        <f t="shared" si="0"/>
        <v>10</v>
      </c>
      <c r="B17" s="186" t="s">
        <v>99</v>
      </c>
      <c r="C17" s="182" t="s">
        <v>215</v>
      </c>
      <c r="D17" s="187" t="s">
        <v>98</v>
      </c>
      <c r="E17" s="184">
        <v>19</v>
      </c>
      <c r="F17" s="189"/>
      <c r="G17" s="191">
        <f t="shared" si="1"/>
        <v>0</v>
      </c>
    </row>
    <row r="18" spans="1:7" s="190" customFormat="1" ht="22.5">
      <c r="A18" s="180">
        <f t="shared" si="0"/>
        <v>11</v>
      </c>
      <c r="B18" s="186" t="s">
        <v>99</v>
      </c>
      <c r="C18" s="186" t="s">
        <v>15</v>
      </c>
      <c r="D18" s="187" t="s">
        <v>83</v>
      </c>
      <c r="E18" s="188">
        <v>0.4</v>
      </c>
      <c r="F18" s="189"/>
      <c r="G18" s="191">
        <f t="shared" si="1"/>
        <v>0</v>
      </c>
    </row>
    <row r="19" spans="1:7" s="190" customFormat="1" ht="22.5">
      <c r="A19" s="180">
        <f t="shared" si="0"/>
        <v>12</v>
      </c>
      <c r="B19" s="186" t="s">
        <v>99</v>
      </c>
      <c r="C19" s="182" t="s">
        <v>174</v>
      </c>
      <c r="D19" s="187" t="s">
        <v>149</v>
      </c>
      <c r="E19" s="189">
        <v>5</v>
      </c>
      <c r="F19" s="189"/>
      <c r="G19" s="191">
        <f t="shared" si="1"/>
        <v>0</v>
      </c>
    </row>
    <row r="20" spans="1:7" s="190" customFormat="1" ht="12">
      <c r="A20" s="180">
        <f t="shared" si="0"/>
        <v>13</v>
      </c>
      <c r="B20" s="186" t="s">
        <v>99</v>
      </c>
      <c r="C20" s="182" t="s">
        <v>6</v>
      </c>
      <c r="D20" s="187" t="s">
        <v>149</v>
      </c>
      <c r="E20" s="189">
        <v>5</v>
      </c>
      <c r="F20" s="189"/>
      <c r="G20" s="191">
        <f t="shared" si="1"/>
        <v>0</v>
      </c>
    </row>
    <row r="21" spans="1:7" s="190" customFormat="1" ht="12">
      <c r="A21" s="180">
        <f t="shared" si="0"/>
        <v>14</v>
      </c>
      <c r="B21" s="186" t="s">
        <v>99</v>
      </c>
      <c r="C21" s="182" t="s">
        <v>16</v>
      </c>
      <c r="D21" s="187" t="s">
        <v>107</v>
      </c>
      <c r="E21" s="189">
        <v>20</v>
      </c>
      <c r="F21" s="189"/>
      <c r="G21" s="191">
        <f t="shared" si="1"/>
        <v>0</v>
      </c>
    </row>
    <row r="22" spans="1:7" s="190" customFormat="1" ht="12">
      <c r="A22" s="180">
        <f t="shared" si="0"/>
        <v>15</v>
      </c>
      <c r="B22" s="186" t="s">
        <v>100</v>
      </c>
      <c r="C22" s="182" t="s">
        <v>101</v>
      </c>
      <c r="D22" s="187" t="s">
        <v>102</v>
      </c>
      <c r="E22" s="189">
        <v>0.1</v>
      </c>
      <c r="F22" s="189"/>
      <c r="G22" s="191">
        <f t="shared" si="1"/>
        <v>0</v>
      </c>
    </row>
    <row r="23" spans="1:7" ht="12.75">
      <c r="A23" s="177"/>
      <c r="B23" s="171" t="s">
        <v>95</v>
      </c>
      <c r="C23" s="172" t="str">
        <f>CONCATENATE(B7," ",C7)</f>
        <v>713 Izolace tepelné</v>
      </c>
      <c r="D23" s="170"/>
      <c r="E23" s="173"/>
      <c r="F23" s="173"/>
      <c r="G23" s="205">
        <f>SUM(G7:G22)</f>
        <v>0</v>
      </c>
    </row>
    <row r="24" spans="1:7" ht="12.75">
      <c r="A24" s="176" t="s">
        <v>93</v>
      </c>
      <c r="B24" s="167" t="s">
        <v>103</v>
      </c>
      <c r="C24" s="168" t="s">
        <v>104</v>
      </c>
      <c r="D24" s="166"/>
      <c r="E24" s="169"/>
      <c r="F24" s="169"/>
      <c r="G24" s="204"/>
    </row>
    <row r="25" spans="1:7" ht="12.75">
      <c r="A25" s="178">
        <f>1+A22</f>
        <v>16</v>
      </c>
      <c r="B25" s="162" t="s">
        <v>105</v>
      </c>
      <c r="C25" s="163" t="s">
        <v>106</v>
      </c>
      <c r="D25" s="164" t="s">
        <v>98</v>
      </c>
      <c r="E25" s="165">
        <v>10</v>
      </c>
      <c r="F25" s="165"/>
      <c r="G25" s="192">
        <f aca="true" t="shared" si="2" ref="G25:G34">E25*F25</f>
        <v>0</v>
      </c>
    </row>
    <row r="26" spans="1:7" ht="12.75">
      <c r="A26" s="180">
        <f aca="true" t="shared" si="3" ref="A26:A53">A25+1</f>
        <v>17</v>
      </c>
      <c r="B26" s="162" t="s">
        <v>99</v>
      </c>
      <c r="C26" s="174" t="s">
        <v>152</v>
      </c>
      <c r="D26" s="164" t="s">
        <v>113</v>
      </c>
      <c r="E26" s="165">
        <v>1</v>
      </c>
      <c r="F26" s="165"/>
      <c r="G26" s="192">
        <f t="shared" si="2"/>
        <v>0</v>
      </c>
    </row>
    <row r="27" spans="1:7" ht="146.25">
      <c r="A27" s="180">
        <f t="shared" si="3"/>
        <v>18</v>
      </c>
      <c r="B27" s="162" t="s">
        <v>99</v>
      </c>
      <c r="C27" s="175" t="s">
        <v>217</v>
      </c>
      <c r="D27" s="164" t="s">
        <v>115</v>
      </c>
      <c r="E27" s="165">
        <v>1</v>
      </c>
      <c r="F27" s="165"/>
      <c r="G27" s="192">
        <f t="shared" si="2"/>
        <v>0</v>
      </c>
    </row>
    <row r="28" spans="1:7" ht="22.5">
      <c r="A28" s="180">
        <f t="shared" si="3"/>
        <v>19</v>
      </c>
      <c r="B28" s="162" t="s">
        <v>99</v>
      </c>
      <c r="C28" s="163" t="s">
        <v>218</v>
      </c>
      <c r="D28" s="164" t="s">
        <v>94</v>
      </c>
      <c r="E28" s="165">
        <v>1</v>
      </c>
      <c r="F28" s="165"/>
      <c r="G28" s="192">
        <f t="shared" si="2"/>
        <v>0</v>
      </c>
    </row>
    <row r="29" spans="1:7" ht="12.75">
      <c r="A29" s="180">
        <f t="shared" si="3"/>
        <v>20</v>
      </c>
      <c r="B29" s="181" t="s">
        <v>99</v>
      </c>
      <c r="C29" s="218" t="s">
        <v>178</v>
      </c>
      <c r="D29" s="183" t="s">
        <v>107</v>
      </c>
      <c r="E29" s="184">
        <v>1</v>
      </c>
      <c r="F29" s="184"/>
      <c r="G29" s="191">
        <f t="shared" si="2"/>
        <v>0</v>
      </c>
    </row>
    <row r="30" spans="1:7" ht="12.75">
      <c r="A30" s="180">
        <f t="shared" si="3"/>
        <v>21</v>
      </c>
      <c r="B30" s="194" t="s">
        <v>99</v>
      </c>
      <c r="C30" s="182" t="s">
        <v>162</v>
      </c>
      <c r="D30" s="187" t="s">
        <v>107</v>
      </c>
      <c r="E30" s="189">
        <v>1</v>
      </c>
      <c r="F30" s="189"/>
      <c r="G30" s="191">
        <f t="shared" si="2"/>
        <v>0</v>
      </c>
    </row>
    <row r="31" spans="1:7" ht="12.75">
      <c r="A31" s="180">
        <f t="shared" si="3"/>
        <v>22</v>
      </c>
      <c r="B31" s="194" t="s">
        <v>99</v>
      </c>
      <c r="C31" s="186" t="s">
        <v>7</v>
      </c>
      <c r="D31" s="183" t="s">
        <v>107</v>
      </c>
      <c r="E31" s="184">
        <v>1</v>
      </c>
      <c r="F31" s="184"/>
      <c r="G31" s="191">
        <f t="shared" si="2"/>
        <v>0</v>
      </c>
    </row>
    <row r="32" spans="1:7" ht="22.5">
      <c r="A32" s="180">
        <f t="shared" si="3"/>
        <v>23</v>
      </c>
      <c r="B32" s="162" t="s">
        <v>99</v>
      </c>
      <c r="C32" s="163" t="s">
        <v>157</v>
      </c>
      <c r="D32" s="164" t="s">
        <v>115</v>
      </c>
      <c r="E32" s="165">
        <v>1</v>
      </c>
      <c r="F32" s="165"/>
      <c r="G32" s="192">
        <f t="shared" si="2"/>
        <v>0</v>
      </c>
    </row>
    <row r="33" spans="1:7" ht="33.75">
      <c r="A33" s="180">
        <f t="shared" si="3"/>
        <v>24</v>
      </c>
      <c r="B33" s="162" t="s">
        <v>99</v>
      </c>
      <c r="C33" s="163" t="s">
        <v>219</v>
      </c>
      <c r="D33" s="164" t="s">
        <v>94</v>
      </c>
      <c r="E33" s="165">
        <v>1</v>
      </c>
      <c r="F33" s="165"/>
      <c r="G33" s="192">
        <f t="shared" si="2"/>
        <v>0</v>
      </c>
    </row>
    <row r="34" spans="1:7" ht="67.5">
      <c r="A34" s="180">
        <f t="shared" si="3"/>
        <v>25</v>
      </c>
      <c r="B34" s="162" t="s">
        <v>99</v>
      </c>
      <c r="C34" s="163" t="s">
        <v>220</v>
      </c>
      <c r="D34" s="164" t="s">
        <v>94</v>
      </c>
      <c r="E34" s="165">
        <v>1</v>
      </c>
      <c r="F34" s="165"/>
      <c r="G34" s="192">
        <f t="shared" si="2"/>
        <v>0</v>
      </c>
    </row>
    <row r="35" spans="1:7" ht="22.5">
      <c r="A35" s="180">
        <f t="shared" si="3"/>
        <v>26</v>
      </c>
      <c r="B35" s="162" t="s">
        <v>99</v>
      </c>
      <c r="C35" s="163" t="s">
        <v>221</v>
      </c>
      <c r="D35" s="164" t="s">
        <v>94</v>
      </c>
      <c r="E35" s="165">
        <v>1</v>
      </c>
      <c r="F35" s="165"/>
      <c r="G35" s="192">
        <f aca="true" t="shared" si="4" ref="G35:G45">E35*F35</f>
        <v>0</v>
      </c>
    </row>
    <row r="36" spans="1:7" ht="12.75">
      <c r="A36" s="180">
        <f t="shared" si="3"/>
        <v>27</v>
      </c>
      <c r="B36" s="162" t="s">
        <v>99</v>
      </c>
      <c r="C36" s="163" t="s">
        <v>158</v>
      </c>
      <c r="D36" s="164" t="s">
        <v>94</v>
      </c>
      <c r="E36" s="165">
        <v>1</v>
      </c>
      <c r="F36" s="165"/>
      <c r="G36" s="192">
        <f t="shared" si="4"/>
        <v>0</v>
      </c>
    </row>
    <row r="37" spans="1:7" ht="22.5">
      <c r="A37" s="180">
        <f t="shared" si="3"/>
        <v>28</v>
      </c>
      <c r="B37" s="194" t="s">
        <v>205</v>
      </c>
      <c r="C37" s="182" t="s">
        <v>206</v>
      </c>
      <c r="D37" s="187" t="s">
        <v>110</v>
      </c>
      <c r="E37" s="189">
        <v>1</v>
      </c>
      <c r="F37" s="189"/>
      <c r="G37" s="191">
        <f t="shared" si="4"/>
        <v>0</v>
      </c>
    </row>
    <row r="38" spans="1:7" ht="225">
      <c r="A38" s="180">
        <f t="shared" si="3"/>
        <v>29</v>
      </c>
      <c r="B38" s="194" t="s">
        <v>205</v>
      </c>
      <c r="C38" s="182" t="s">
        <v>222</v>
      </c>
      <c r="D38" s="164" t="s">
        <v>110</v>
      </c>
      <c r="E38" s="189">
        <v>1</v>
      </c>
      <c r="F38" s="189"/>
      <c r="G38" s="191">
        <f t="shared" si="4"/>
        <v>0</v>
      </c>
    </row>
    <row r="39" spans="1:7" ht="56.25">
      <c r="A39" s="180">
        <f t="shared" si="3"/>
        <v>30</v>
      </c>
      <c r="B39" s="194" t="s">
        <v>205</v>
      </c>
      <c r="C39" s="182" t="s">
        <v>161</v>
      </c>
      <c r="D39" s="187" t="s">
        <v>110</v>
      </c>
      <c r="E39" s="189">
        <v>1</v>
      </c>
      <c r="F39" s="189"/>
      <c r="G39" s="191">
        <f t="shared" si="4"/>
        <v>0</v>
      </c>
    </row>
    <row r="40" spans="1:7" ht="22.5">
      <c r="A40" s="180">
        <f t="shared" si="3"/>
        <v>31</v>
      </c>
      <c r="B40" s="194" t="s">
        <v>205</v>
      </c>
      <c r="C40" s="182" t="s">
        <v>207</v>
      </c>
      <c r="D40" s="187" t="s">
        <v>110</v>
      </c>
      <c r="E40" s="189">
        <v>1</v>
      </c>
      <c r="F40" s="189"/>
      <c r="G40" s="191">
        <f t="shared" si="4"/>
        <v>0</v>
      </c>
    </row>
    <row r="41" spans="1:55" ht="12.75">
      <c r="A41" s="180">
        <f t="shared" si="3"/>
        <v>32</v>
      </c>
      <c r="B41" s="162" t="s">
        <v>99</v>
      </c>
      <c r="C41" s="163" t="s">
        <v>194</v>
      </c>
      <c r="D41" s="164" t="s">
        <v>115</v>
      </c>
      <c r="E41" s="165">
        <v>1</v>
      </c>
      <c r="F41" s="165"/>
      <c r="G41" s="192">
        <f t="shared" si="4"/>
        <v>0</v>
      </c>
      <c r="M41" s="121">
        <v>2</v>
      </c>
      <c r="Y41" s="120">
        <v>12</v>
      </c>
      <c r="Z41" s="120">
        <v>0</v>
      </c>
      <c r="AA41" s="120">
        <v>160</v>
      </c>
      <c r="AX41" s="120">
        <v>2</v>
      </c>
      <c r="AY41" s="120">
        <f>IF(AX41=1,G41,0)</f>
        <v>0</v>
      </c>
      <c r="AZ41" s="120">
        <f>IF(AX41=2,G41,0)</f>
        <v>0</v>
      </c>
      <c r="BA41" s="120">
        <f>IF(AX41=3,G41,0)</f>
        <v>0</v>
      </c>
      <c r="BB41" s="120">
        <f>IF(AX41=4,G41,0)</f>
        <v>0</v>
      </c>
      <c r="BC41" s="120">
        <f>IF(AX41=5,G41,0)</f>
        <v>0</v>
      </c>
    </row>
    <row r="42" spans="1:7" ht="12.75">
      <c r="A42" s="180">
        <f t="shared" si="3"/>
        <v>33</v>
      </c>
      <c r="B42" s="162" t="s">
        <v>99</v>
      </c>
      <c r="C42" s="163" t="s">
        <v>223</v>
      </c>
      <c r="D42" s="164" t="s">
        <v>94</v>
      </c>
      <c r="E42" s="165">
        <v>1</v>
      </c>
      <c r="F42" s="165"/>
      <c r="G42" s="192">
        <f t="shared" si="4"/>
        <v>0</v>
      </c>
    </row>
    <row r="43" spans="1:55" ht="12.75">
      <c r="A43" s="180">
        <f t="shared" si="3"/>
        <v>34</v>
      </c>
      <c r="B43" s="162" t="s">
        <v>99</v>
      </c>
      <c r="C43" s="163" t="s">
        <v>187</v>
      </c>
      <c r="D43" s="164" t="s">
        <v>115</v>
      </c>
      <c r="E43" s="165">
        <v>1</v>
      </c>
      <c r="F43" s="165"/>
      <c r="G43" s="192">
        <f t="shared" si="4"/>
        <v>0</v>
      </c>
      <c r="M43" s="121">
        <v>2</v>
      </c>
      <c r="Y43" s="120">
        <v>12</v>
      </c>
      <c r="Z43" s="120">
        <v>0</v>
      </c>
      <c r="AA43" s="120">
        <v>160</v>
      </c>
      <c r="AX43" s="120">
        <v>2</v>
      </c>
      <c r="AY43" s="120">
        <f>IF(AX43=1,G43,0)</f>
        <v>0</v>
      </c>
      <c r="AZ43" s="120">
        <f>IF(AX43=2,G43,0)</f>
        <v>0</v>
      </c>
      <c r="BA43" s="120">
        <f>IF(AX43=3,G43,0)</f>
        <v>0</v>
      </c>
      <c r="BB43" s="120">
        <f>IF(AX43=4,G43,0)</f>
        <v>0</v>
      </c>
      <c r="BC43" s="120">
        <f>IF(AX43=5,G43,0)</f>
        <v>0</v>
      </c>
    </row>
    <row r="44" spans="1:55" ht="12.75">
      <c r="A44" s="180">
        <f t="shared" si="3"/>
        <v>35</v>
      </c>
      <c r="B44" s="162" t="s">
        <v>99</v>
      </c>
      <c r="C44" s="163" t="s">
        <v>179</v>
      </c>
      <c r="D44" s="164" t="s">
        <v>110</v>
      </c>
      <c r="E44" s="165">
        <v>1</v>
      </c>
      <c r="F44" s="165"/>
      <c r="G44" s="192">
        <f t="shared" si="4"/>
        <v>0</v>
      </c>
      <c r="M44" s="121">
        <v>2</v>
      </c>
      <c r="Y44" s="120">
        <v>12</v>
      </c>
      <c r="Z44" s="120">
        <v>0</v>
      </c>
      <c r="AA44" s="120">
        <v>160</v>
      </c>
      <c r="AX44" s="120">
        <v>2</v>
      </c>
      <c r="AY44" s="120">
        <f aca="true" t="shared" si="5" ref="AY44:AY52">IF(AX44=1,G44,0)</f>
        <v>0</v>
      </c>
      <c r="AZ44" s="120">
        <f aca="true" t="shared" si="6" ref="AZ44:AZ52">IF(AX44=2,G44,0)</f>
        <v>0</v>
      </c>
      <c r="BA44" s="120">
        <f aca="true" t="shared" si="7" ref="BA44:BA52">IF(AX44=3,G44,0)</f>
        <v>0</v>
      </c>
      <c r="BB44" s="120">
        <f aca="true" t="shared" si="8" ref="BB44:BB52">IF(AX44=4,G44,0)</f>
        <v>0</v>
      </c>
      <c r="BC44" s="120">
        <f aca="true" t="shared" si="9" ref="BC44:BC52">IF(AX44=5,G44,0)</f>
        <v>0</v>
      </c>
    </row>
    <row r="45" spans="1:55" ht="12.75">
      <c r="A45" s="180">
        <f t="shared" si="3"/>
        <v>36</v>
      </c>
      <c r="B45" s="162" t="s">
        <v>99</v>
      </c>
      <c r="C45" s="163" t="s">
        <v>180</v>
      </c>
      <c r="D45" s="164" t="s">
        <v>110</v>
      </c>
      <c r="E45" s="165">
        <v>0</v>
      </c>
      <c r="F45" s="165"/>
      <c r="G45" s="192">
        <f t="shared" si="4"/>
        <v>0</v>
      </c>
      <c r="M45" s="121">
        <v>2</v>
      </c>
      <c r="Y45" s="120">
        <v>12</v>
      </c>
      <c r="Z45" s="120">
        <v>0</v>
      </c>
      <c r="AA45" s="120">
        <v>160</v>
      </c>
      <c r="AX45" s="120">
        <v>2</v>
      </c>
      <c r="AY45" s="120">
        <f t="shared" si="5"/>
        <v>0</v>
      </c>
      <c r="AZ45" s="120">
        <f t="shared" si="6"/>
        <v>0</v>
      </c>
      <c r="BA45" s="120">
        <f t="shared" si="7"/>
        <v>0</v>
      </c>
      <c r="BB45" s="120">
        <f t="shared" si="8"/>
        <v>0</v>
      </c>
      <c r="BC45" s="120">
        <f t="shared" si="9"/>
        <v>0</v>
      </c>
    </row>
    <row r="46" spans="1:55" ht="22.5">
      <c r="A46" s="180">
        <f t="shared" si="3"/>
        <v>37</v>
      </c>
      <c r="B46" s="162" t="s">
        <v>99</v>
      </c>
      <c r="C46" s="163" t="s">
        <v>181</v>
      </c>
      <c r="D46" s="164" t="s">
        <v>110</v>
      </c>
      <c r="E46" s="165">
        <v>1</v>
      </c>
      <c r="F46" s="165"/>
      <c r="G46" s="192">
        <f aca="true" t="shared" si="10" ref="G46:G52">E46*F46</f>
        <v>0</v>
      </c>
      <c r="M46" s="121">
        <v>2</v>
      </c>
      <c r="Y46" s="120">
        <v>12</v>
      </c>
      <c r="Z46" s="120">
        <v>0</v>
      </c>
      <c r="AA46" s="120">
        <v>160</v>
      </c>
      <c r="AX46" s="120">
        <v>2</v>
      </c>
      <c r="AY46" s="120">
        <f t="shared" si="5"/>
        <v>0</v>
      </c>
      <c r="AZ46" s="120">
        <f t="shared" si="6"/>
        <v>0</v>
      </c>
      <c r="BA46" s="120">
        <f t="shared" si="7"/>
        <v>0</v>
      </c>
      <c r="BB46" s="120">
        <f t="shared" si="8"/>
        <v>0</v>
      </c>
      <c r="BC46" s="120">
        <f t="shared" si="9"/>
        <v>0</v>
      </c>
    </row>
    <row r="47" spans="1:55" ht="12.75">
      <c r="A47" s="180">
        <f t="shared" si="3"/>
        <v>38</v>
      </c>
      <c r="B47" s="162" t="s">
        <v>99</v>
      </c>
      <c r="C47" s="163" t="s">
        <v>182</v>
      </c>
      <c r="D47" s="164" t="s">
        <v>110</v>
      </c>
      <c r="E47" s="165">
        <v>2</v>
      </c>
      <c r="F47" s="165"/>
      <c r="G47" s="192">
        <f t="shared" si="10"/>
        <v>0</v>
      </c>
      <c r="M47" s="121">
        <v>2</v>
      </c>
      <c r="Y47" s="120">
        <v>12</v>
      </c>
      <c r="Z47" s="120">
        <v>0</v>
      </c>
      <c r="AA47" s="120">
        <v>160</v>
      </c>
      <c r="AX47" s="120">
        <v>2</v>
      </c>
      <c r="AY47" s="120">
        <f t="shared" si="5"/>
        <v>0</v>
      </c>
      <c r="AZ47" s="120">
        <f t="shared" si="6"/>
        <v>0</v>
      </c>
      <c r="BA47" s="120">
        <f t="shared" si="7"/>
        <v>0</v>
      </c>
      <c r="BB47" s="120">
        <f t="shared" si="8"/>
        <v>0</v>
      </c>
      <c r="BC47" s="120">
        <f t="shared" si="9"/>
        <v>0</v>
      </c>
    </row>
    <row r="48" spans="1:55" ht="12.75">
      <c r="A48" s="180">
        <f t="shared" si="3"/>
        <v>39</v>
      </c>
      <c r="B48" s="162" t="s">
        <v>99</v>
      </c>
      <c r="C48" s="163" t="s">
        <v>188</v>
      </c>
      <c r="D48" s="164" t="s">
        <v>110</v>
      </c>
      <c r="E48" s="165">
        <v>1</v>
      </c>
      <c r="F48" s="165"/>
      <c r="G48" s="192">
        <f t="shared" si="10"/>
        <v>0</v>
      </c>
      <c r="M48" s="121">
        <v>2</v>
      </c>
      <c r="Y48" s="120">
        <v>12</v>
      </c>
      <c r="Z48" s="120">
        <v>0</v>
      </c>
      <c r="AA48" s="120">
        <v>160</v>
      </c>
      <c r="AX48" s="120">
        <v>2</v>
      </c>
      <c r="AY48" s="120">
        <f t="shared" si="5"/>
        <v>0</v>
      </c>
      <c r="AZ48" s="120">
        <f t="shared" si="6"/>
        <v>0</v>
      </c>
      <c r="BA48" s="120">
        <f t="shared" si="7"/>
        <v>0</v>
      </c>
      <c r="BB48" s="120">
        <f t="shared" si="8"/>
        <v>0</v>
      </c>
      <c r="BC48" s="120">
        <f t="shared" si="9"/>
        <v>0</v>
      </c>
    </row>
    <row r="49" spans="1:55" ht="12.75">
      <c r="A49" s="180">
        <f t="shared" si="3"/>
        <v>40</v>
      </c>
      <c r="B49" s="162" t="s">
        <v>99</v>
      </c>
      <c r="C49" s="163" t="s">
        <v>183</v>
      </c>
      <c r="D49" s="164" t="s">
        <v>110</v>
      </c>
      <c r="E49" s="165"/>
      <c r="F49" s="165"/>
      <c r="G49" s="192">
        <f t="shared" si="10"/>
        <v>0</v>
      </c>
      <c r="M49" s="121">
        <v>2</v>
      </c>
      <c r="Y49" s="120">
        <v>12</v>
      </c>
      <c r="Z49" s="120">
        <v>0</v>
      </c>
      <c r="AA49" s="120">
        <v>160</v>
      </c>
      <c r="AX49" s="120">
        <v>2</v>
      </c>
      <c r="AY49" s="120">
        <f t="shared" si="5"/>
        <v>0</v>
      </c>
      <c r="AZ49" s="120">
        <f t="shared" si="6"/>
        <v>0</v>
      </c>
      <c r="BA49" s="120">
        <f t="shared" si="7"/>
        <v>0</v>
      </c>
      <c r="BB49" s="120">
        <f t="shared" si="8"/>
        <v>0</v>
      </c>
      <c r="BC49" s="120">
        <f t="shared" si="9"/>
        <v>0</v>
      </c>
    </row>
    <row r="50" spans="1:55" ht="67.5">
      <c r="A50" s="180">
        <f t="shared" si="3"/>
        <v>41</v>
      </c>
      <c r="B50" s="162" t="s">
        <v>99</v>
      </c>
      <c r="C50" s="163" t="s">
        <v>184</v>
      </c>
      <c r="D50" s="164" t="s">
        <v>94</v>
      </c>
      <c r="E50" s="165">
        <v>1</v>
      </c>
      <c r="F50" s="165"/>
      <c r="G50" s="192">
        <f t="shared" si="10"/>
        <v>0</v>
      </c>
      <c r="M50" s="121">
        <v>2</v>
      </c>
      <c r="Y50" s="120">
        <v>12</v>
      </c>
      <c r="Z50" s="120">
        <v>0</v>
      </c>
      <c r="AA50" s="120">
        <v>160</v>
      </c>
      <c r="AX50" s="120">
        <v>2</v>
      </c>
      <c r="AY50" s="120">
        <f t="shared" si="5"/>
        <v>0</v>
      </c>
      <c r="AZ50" s="120">
        <f t="shared" si="6"/>
        <v>0</v>
      </c>
      <c r="BA50" s="120">
        <f t="shared" si="7"/>
        <v>0</v>
      </c>
      <c r="BB50" s="120">
        <f t="shared" si="8"/>
        <v>0</v>
      </c>
      <c r="BC50" s="120">
        <f t="shared" si="9"/>
        <v>0</v>
      </c>
    </row>
    <row r="51" spans="1:55" ht="22.5">
      <c r="A51" s="180">
        <f t="shared" si="3"/>
        <v>42</v>
      </c>
      <c r="B51" s="162" t="s">
        <v>99</v>
      </c>
      <c r="C51" s="163" t="s">
        <v>185</v>
      </c>
      <c r="D51" s="164" t="s">
        <v>110</v>
      </c>
      <c r="E51" s="165">
        <v>1</v>
      </c>
      <c r="F51" s="165"/>
      <c r="G51" s="192">
        <f t="shared" si="10"/>
        <v>0</v>
      </c>
      <c r="M51" s="121">
        <v>2</v>
      </c>
      <c r="Y51" s="120">
        <v>12</v>
      </c>
      <c r="Z51" s="120">
        <v>0</v>
      </c>
      <c r="AA51" s="120">
        <v>160</v>
      </c>
      <c r="AX51" s="120">
        <v>2</v>
      </c>
      <c r="AY51" s="120">
        <f t="shared" si="5"/>
        <v>0</v>
      </c>
      <c r="AZ51" s="120">
        <f t="shared" si="6"/>
        <v>0</v>
      </c>
      <c r="BA51" s="120">
        <f t="shared" si="7"/>
        <v>0</v>
      </c>
      <c r="BB51" s="120">
        <f t="shared" si="8"/>
        <v>0</v>
      </c>
      <c r="BC51" s="120">
        <f t="shared" si="9"/>
        <v>0</v>
      </c>
    </row>
    <row r="52" spans="1:55" ht="12.75">
      <c r="A52" s="180">
        <f t="shared" si="3"/>
        <v>43</v>
      </c>
      <c r="B52" s="162" t="s">
        <v>99</v>
      </c>
      <c r="C52" s="163" t="s">
        <v>186</v>
      </c>
      <c r="D52" s="164" t="s">
        <v>115</v>
      </c>
      <c r="E52" s="165">
        <v>1</v>
      </c>
      <c r="F52" s="165"/>
      <c r="G52" s="192">
        <f t="shared" si="10"/>
        <v>0</v>
      </c>
      <c r="M52" s="121">
        <v>2</v>
      </c>
      <c r="Y52" s="120">
        <v>12</v>
      </c>
      <c r="Z52" s="120">
        <v>0</v>
      </c>
      <c r="AA52" s="120">
        <v>160</v>
      </c>
      <c r="AX52" s="120">
        <v>2</v>
      </c>
      <c r="AY52" s="120">
        <f t="shared" si="5"/>
        <v>0</v>
      </c>
      <c r="AZ52" s="120">
        <f t="shared" si="6"/>
        <v>0</v>
      </c>
      <c r="BA52" s="120">
        <f t="shared" si="7"/>
        <v>0</v>
      </c>
      <c r="BB52" s="120">
        <f t="shared" si="8"/>
        <v>0</v>
      </c>
      <c r="BC52" s="120">
        <f t="shared" si="9"/>
        <v>0</v>
      </c>
    </row>
    <row r="53" spans="1:7" ht="12.75">
      <c r="A53" s="180">
        <f t="shared" si="3"/>
        <v>44</v>
      </c>
      <c r="B53" s="162" t="s">
        <v>18</v>
      </c>
      <c r="C53" s="174" t="s">
        <v>19</v>
      </c>
      <c r="D53" s="164" t="s">
        <v>102</v>
      </c>
      <c r="E53" s="165">
        <v>0.5</v>
      </c>
      <c r="F53" s="165"/>
      <c r="G53" s="192">
        <f>E53*F53</f>
        <v>0</v>
      </c>
    </row>
    <row r="54" spans="1:7" ht="12.75">
      <c r="A54" s="177"/>
      <c r="B54" s="171" t="s">
        <v>95</v>
      </c>
      <c r="C54" s="172" t="str">
        <f>CONCATENATE(B24," ",C24)</f>
        <v>731 Kotelny</v>
      </c>
      <c r="D54" s="170"/>
      <c r="E54" s="173"/>
      <c r="F54" s="173"/>
      <c r="G54" s="205">
        <f>SUM(G24:G53)</f>
        <v>0</v>
      </c>
    </row>
    <row r="55" spans="1:7" ht="12.75">
      <c r="A55" s="176" t="s">
        <v>93</v>
      </c>
      <c r="B55" s="167" t="s">
        <v>108</v>
      </c>
      <c r="C55" s="168" t="s">
        <v>109</v>
      </c>
      <c r="D55" s="166"/>
      <c r="E55" s="169"/>
      <c r="F55" s="169"/>
      <c r="G55" s="204"/>
    </row>
    <row r="56" spans="1:7" ht="12.75">
      <c r="A56" s="178">
        <f>A53+1</f>
        <v>45</v>
      </c>
      <c r="B56" s="162" t="s">
        <v>189</v>
      </c>
      <c r="C56" s="175" t="s">
        <v>190</v>
      </c>
      <c r="D56" s="164" t="s">
        <v>110</v>
      </c>
      <c r="E56" s="165">
        <v>1</v>
      </c>
      <c r="F56" s="165"/>
      <c r="G56" s="192">
        <f aca="true" t="shared" si="11" ref="G56:G61">E56*F56</f>
        <v>0</v>
      </c>
    </row>
    <row r="57" spans="1:7" ht="12.75">
      <c r="A57" s="180">
        <f aca="true" t="shared" si="12" ref="A57:A63">A56+1</f>
        <v>46</v>
      </c>
      <c r="B57" s="162" t="s">
        <v>99</v>
      </c>
      <c r="C57" s="175" t="s">
        <v>191</v>
      </c>
      <c r="D57" s="164" t="s">
        <v>110</v>
      </c>
      <c r="E57" s="165">
        <v>1</v>
      </c>
      <c r="F57" s="165"/>
      <c r="G57" s="192">
        <f t="shared" si="11"/>
        <v>0</v>
      </c>
    </row>
    <row r="58" spans="1:7" ht="12.75">
      <c r="A58" s="180">
        <f t="shared" si="12"/>
        <v>47</v>
      </c>
      <c r="B58" s="162" t="s">
        <v>111</v>
      </c>
      <c r="C58" s="163" t="s">
        <v>112</v>
      </c>
      <c r="D58" s="164" t="s">
        <v>110</v>
      </c>
      <c r="E58" s="165">
        <v>10</v>
      </c>
      <c r="F58" s="165"/>
      <c r="G58" s="192">
        <f t="shared" si="11"/>
        <v>0</v>
      </c>
    </row>
    <row r="59" spans="1:7" ht="12.75">
      <c r="A59" s="180">
        <f t="shared" si="12"/>
        <v>48</v>
      </c>
      <c r="B59" s="162" t="s">
        <v>114</v>
      </c>
      <c r="C59" s="163" t="s">
        <v>159</v>
      </c>
      <c r="D59" s="164" t="s">
        <v>110</v>
      </c>
      <c r="E59" s="165">
        <v>3</v>
      </c>
      <c r="F59" s="165"/>
      <c r="G59" s="192">
        <f t="shared" si="11"/>
        <v>0</v>
      </c>
    </row>
    <row r="60" spans="1:7" ht="12.75">
      <c r="A60" s="180">
        <f t="shared" si="12"/>
        <v>49</v>
      </c>
      <c r="B60" s="162" t="s">
        <v>99</v>
      </c>
      <c r="C60" s="163" t="s">
        <v>224</v>
      </c>
      <c r="D60" s="164" t="s">
        <v>110</v>
      </c>
      <c r="E60" s="165">
        <v>1</v>
      </c>
      <c r="F60" s="165"/>
      <c r="G60" s="206">
        <f t="shared" si="11"/>
        <v>0</v>
      </c>
    </row>
    <row r="61" spans="1:7" ht="12.75">
      <c r="A61" s="180">
        <f t="shared" si="12"/>
        <v>50</v>
      </c>
      <c r="B61" s="162" t="s">
        <v>99</v>
      </c>
      <c r="C61" s="162" t="s">
        <v>225</v>
      </c>
      <c r="D61" s="164" t="s">
        <v>110</v>
      </c>
      <c r="E61" s="165">
        <v>1</v>
      </c>
      <c r="F61" s="165"/>
      <c r="G61" s="206">
        <f t="shared" si="11"/>
        <v>0</v>
      </c>
    </row>
    <row r="62" spans="1:7" ht="12.75">
      <c r="A62" s="180">
        <f t="shared" si="12"/>
        <v>51</v>
      </c>
      <c r="B62" s="162" t="s">
        <v>99</v>
      </c>
      <c r="C62" s="175" t="s">
        <v>226</v>
      </c>
      <c r="D62" s="164" t="s">
        <v>110</v>
      </c>
      <c r="E62" s="165">
        <v>1</v>
      </c>
      <c r="F62" s="165"/>
      <c r="G62" s="206">
        <f>E62*F62</f>
        <v>0</v>
      </c>
    </row>
    <row r="63" spans="1:7" ht="12.75">
      <c r="A63" s="180">
        <f t="shared" si="12"/>
        <v>52</v>
      </c>
      <c r="B63" s="162" t="s">
        <v>116</v>
      </c>
      <c r="C63" s="162" t="s">
        <v>117</v>
      </c>
      <c r="D63" s="164" t="s">
        <v>102</v>
      </c>
      <c r="E63" s="165">
        <v>0.3</v>
      </c>
      <c r="F63" s="165"/>
      <c r="G63" s="206">
        <f>E63*F63</f>
        <v>0</v>
      </c>
    </row>
    <row r="64" spans="1:7" ht="12.75">
      <c r="A64" s="177"/>
      <c r="B64" s="171" t="s">
        <v>95</v>
      </c>
      <c r="C64" s="172" t="str">
        <f>CONCATENATE(B55," ",C55)</f>
        <v>732 Strojovny</v>
      </c>
      <c r="D64" s="170"/>
      <c r="E64" s="173"/>
      <c r="F64" s="173"/>
      <c r="G64" s="205">
        <f>SUM(G55:G63)</f>
        <v>0</v>
      </c>
    </row>
    <row r="65" spans="1:7" ht="12.75">
      <c r="A65" s="176" t="s">
        <v>93</v>
      </c>
      <c r="B65" s="167" t="s">
        <v>118</v>
      </c>
      <c r="C65" s="168" t="s">
        <v>119</v>
      </c>
      <c r="D65" s="166"/>
      <c r="E65" s="169"/>
      <c r="F65" s="169"/>
      <c r="G65" s="204"/>
    </row>
    <row r="66" spans="1:7" s="179" customFormat="1" ht="12.75">
      <c r="A66" s="178">
        <f>A63+1</f>
        <v>53</v>
      </c>
      <c r="B66" s="181" t="s">
        <v>99</v>
      </c>
      <c r="C66" s="182" t="s">
        <v>163</v>
      </c>
      <c r="D66" s="183" t="s">
        <v>98</v>
      </c>
      <c r="E66" s="184">
        <v>331</v>
      </c>
      <c r="F66" s="184"/>
      <c r="G66" s="185">
        <f aca="true" t="shared" si="13" ref="G66:G84">E66*F66</f>
        <v>0</v>
      </c>
    </row>
    <row r="67" spans="1:7" s="179" customFormat="1" ht="12.75">
      <c r="A67" s="180">
        <f aca="true" t="shared" si="14" ref="A67:A84">A66+1</f>
        <v>54</v>
      </c>
      <c r="B67" s="181" t="s">
        <v>99</v>
      </c>
      <c r="C67" s="182" t="s">
        <v>164</v>
      </c>
      <c r="D67" s="183" t="s">
        <v>98</v>
      </c>
      <c r="E67" s="184">
        <v>32</v>
      </c>
      <c r="F67" s="184"/>
      <c r="G67" s="185">
        <f t="shared" si="13"/>
        <v>0</v>
      </c>
    </row>
    <row r="68" spans="1:7" s="179" customFormat="1" ht="12.75">
      <c r="A68" s="180">
        <f t="shared" si="14"/>
        <v>55</v>
      </c>
      <c r="B68" s="181" t="s">
        <v>99</v>
      </c>
      <c r="C68" s="182" t="s">
        <v>10</v>
      </c>
      <c r="D68" s="183" t="s">
        <v>98</v>
      </c>
      <c r="E68" s="184">
        <v>56</v>
      </c>
      <c r="F68" s="184"/>
      <c r="G68" s="185">
        <f t="shared" si="13"/>
        <v>0</v>
      </c>
    </row>
    <row r="69" spans="1:7" s="179" customFormat="1" ht="12.75">
      <c r="A69" s="180">
        <f t="shared" si="14"/>
        <v>56</v>
      </c>
      <c r="B69" s="181" t="s">
        <v>99</v>
      </c>
      <c r="C69" s="182" t="s">
        <v>11</v>
      </c>
      <c r="D69" s="183" t="s">
        <v>98</v>
      </c>
      <c r="E69" s="184">
        <v>72</v>
      </c>
      <c r="F69" s="184"/>
      <c r="G69" s="185">
        <f t="shared" si="13"/>
        <v>0</v>
      </c>
    </row>
    <row r="70" spans="1:7" s="179" customFormat="1" ht="12.75">
      <c r="A70" s="180">
        <f t="shared" si="14"/>
        <v>57</v>
      </c>
      <c r="B70" s="181" t="s">
        <v>99</v>
      </c>
      <c r="C70" s="182" t="s">
        <v>12</v>
      </c>
      <c r="D70" s="183" t="s">
        <v>98</v>
      </c>
      <c r="E70" s="184">
        <v>21</v>
      </c>
      <c r="F70" s="184"/>
      <c r="G70" s="185">
        <f t="shared" si="13"/>
        <v>0</v>
      </c>
    </row>
    <row r="71" spans="1:7" s="179" customFormat="1" ht="12.75">
      <c r="A71" s="180">
        <f t="shared" si="14"/>
        <v>58</v>
      </c>
      <c r="B71" s="181" t="s">
        <v>99</v>
      </c>
      <c r="C71" s="182" t="s">
        <v>13</v>
      </c>
      <c r="D71" s="183" t="s">
        <v>98</v>
      </c>
      <c r="E71" s="184">
        <v>19</v>
      </c>
      <c r="F71" s="184"/>
      <c r="G71" s="185">
        <f t="shared" si="13"/>
        <v>0</v>
      </c>
    </row>
    <row r="72" spans="1:7" s="179" customFormat="1" ht="12.75">
      <c r="A72" s="180">
        <f t="shared" si="14"/>
        <v>59</v>
      </c>
      <c r="B72" s="181" t="s">
        <v>99</v>
      </c>
      <c r="C72" s="182" t="s">
        <v>227</v>
      </c>
      <c r="D72" s="183" t="s">
        <v>98</v>
      </c>
      <c r="E72" s="184">
        <v>331</v>
      </c>
      <c r="F72" s="184"/>
      <c r="G72" s="185">
        <f t="shared" si="13"/>
        <v>0</v>
      </c>
    </row>
    <row r="73" spans="1:7" s="179" customFormat="1" ht="12.75">
      <c r="A73" s="180">
        <f t="shared" si="14"/>
        <v>60</v>
      </c>
      <c r="B73" s="181" t="s">
        <v>99</v>
      </c>
      <c r="C73" s="182" t="s">
        <v>228</v>
      </c>
      <c r="D73" s="183" t="s">
        <v>98</v>
      </c>
      <c r="E73" s="184">
        <v>32</v>
      </c>
      <c r="F73" s="184"/>
      <c r="G73" s="185">
        <f t="shared" si="13"/>
        <v>0</v>
      </c>
    </row>
    <row r="74" spans="1:7" s="179" customFormat="1" ht="12.75">
      <c r="A74" s="180">
        <f t="shared" si="14"/>
        <v>61</v>
      </c>
      <c r="B74" s="181" t="s">
        <v>99</v>
      </c>
      <c r="C74" s="182" t="s">
        <v>229</v>
      </c>
      <c r="D74" s="183" t="s">
        <v>98</v>
      </c>
      <c r="E74" s="184">
        <v>56</v>
      </c>
      <c r="F74" s="184"/>
      <c r="G74" s="185">
        <f t="shared" si="13"/>
        <v>0</v>
      </c>
    </row>
    <row r="75" spans="1:7" s="179" customFormat="1" ht="12.75">
      <c r="A75" s="180">
        <f t="shared" si="14"/>
        <v>62</v>
      </c>
      <c r="B75" s="181" t="s">
        <v>99</v>
      </c>
      <c r="C75" s="182" t="s">
        <v>230</v>
      </c>
      <c r="D75" s="183" t="s">
        <v>98</v>
      </c>
      <c r="E75" s="184">
        <v>72</v>
      </c>
      <c r="F75" s="184"/>
      <c r="G75" s="185">
        <f t="shared" si="13"/>
        <v>0</v>
      </c>
    </row>
    <row r="76" spans="1:7" s="179" customFormat="1" ht="12.75">
      <c r="A76" s="180">
        <f t="shared" si="14"/>
        <v>63</v>
      </c>
      <c r="B76" s="181" t="s">
        <v>99</v>
      </c>
      <c r="C76" s="182" t="s">
        <v>231</v>
      </c>
      <c r="D76" s="183" t="s">
        <v>98</v>
      </c>
      <c r="E76" s="184">
        <v>21</v>
      </c>
      <c r="F76" s="184"/>
      <c r="G76" s="185">
        <f t="shared" si="13"/>
        <v>0</v>
      </c>
    </row>
    <row r="77" spans="1:7" s="179" customFormat="1" ht="12.75">
      <c r="A77" s="180">
        <f t="shared" si="14"/>
        <v>64</v>
      </c>
      <c r="B77" s="181" t="s">
        <v>99</v>
      </c>
      <c r="C77" s="182" t="s">
        <v>232</v>
      </c>
      <c r="D77" s="183" t="s">
        <v>98</v>
      </c>
      <c r="E77" s="184">
        <v>19</v>
      </c>
      <c r="F77" s="184"/>
      <c r="G77" s="185">
        <f t="shared" si="13"/>
        <v>0</v>
      </c>
    </row>
    <row r="78" spans="1:7" s="179" customFormat="1" ht="12.75">
      <c r="A78" s="180">
        <f t="shared" si="14"/>
        <v>65</v>
      </c>
      <c r="B78" s="186" t="s">
        <v>99</v>
      </c>
      <c r="C78" s="186" t="s">
        <v>9</v>
      </c>
      <c r="D78" s="187" t="s">
        <v>83</v>
      </c>
      <c r="E78" s="188">
        <v>3</v>
      </c>
      <c r="F78" s="189"/>
      <c r="G78" s="185">
        <f t="shared" si="13"/>
        <v>0</v>
      </c>
    </row>
    <row r="79" spans="1:55" ht="12.75">
      <c r="A79" s="180">
        <f t="shared" si="14"/>
        <v>66</v>
      </c>
      <c r="B79" s="162" t="s">
        <v>99</v>
      </c>
      <c r="C79" s="163" t="s">
        <v>192</v>
      </c>
      <c r="D79" s="164" t="s">
        <v>107</v>
      </c>
      <c r="E79" s="165">
        <v>4</v>
      </c>
      <c r="F79" s="165"/>
      <c r="G79" s="192">
        <f>E79*F79</f>
        <v>0</v>
      </c>
      <c r="M79" s="121">
        <v>2</v>
      </c>
      <c r="Y79" s="120">
        <v>1</v>
      </c>
      <c r="Z79" s="120">
        <v>7</v>
      </c>
      <c r="AA79" s="120">
        <v>7</v>
      </c>
      <c r="AX79" s="120">
        <v>2</v>
      </c>
      <c r="AY79" s="120">
        <f aca="true" t="shared" si="15" ref="AY79:AY84">IF(AX79=1,G79,0)</f>
        <v>0</v>
      </c>
      <c r="AZ79" s="120">
        <f aca="true" t="shared" si="16" ref="AZ79:AZ84">IF(AX79=2,G79,0)</f>
        <v>0</v>
      </c>
      <c r="BA79" s="120">
        <f aca="true" t="shared" si="17" ref="BA79:BA84">IF(AX79=3,G79,0)</f>
        <v>0</v>
      </c>
      <c r="BB79" s="120">
        <f aca="true" t="shared" si="18" ref="BB79:BB84">IF(AX79=4,G79,0)</f>
        <v>0</v>
      </c>
      <c r="BC79" s="120">
        <f aca="true" t="shared" si="19" ref="BC79:BC84">IF(AX79=5,G79,0)</f>
        <v>0</v>
      </c>
    </row>
    <row r="80" spans="1:55" ht="12.75">
      <c r="A80" s="180">
        <f t="shared" si="14"/>
        <v>67</v>
      </c>
      <c r="B80" s="162" t="s">
        <v>99</v>
      </c>
      <c r="C80" s="163" t="s">
        <v>193</v>
      </c>
      <c r="D80" s="164" t="s">
        <v>107</v>
      </c>
      <c r="E80" s="165">
        <v>1</v>
      </c>
      <c r="F80" s="165"/>
      <c r="G80" s="192">
        <f t="shared" si="13"/>
        <v>0</v>
      </c>
      <c r="M80" s="121">
        <v>2</v>
      </c>
      <c r="Y80" s="120">
        <v>1</v>
      </c>
      <c r="Z80" s="120">
        <v>7</v>
      </c>
      <c r="AA80" s="120">
        <v>7</v>
      </c>
      <c r="AX80" s="120">
        <v>2</v>
      </c>
      <c r="AY80" s="120">
        <f t="shared" si="15"/>
        <v>0</v>
      </c>
      <c r="AZ80" s="120">
        <f t="shared" si="16"/>
        <v>0</v>
      </c>
      <c r="BA80" s="120">
        <f t="shared" si="17"/>
        <v>0</v>
      </c>
      <c r="BB80" s="120">
        <f t="shared" si="18"/>
        <v>0</v>
      </c>
      <c r="BC80" s="120">
        <f t="shared" si="19"/>
        <v>0</v>
      </c>
    </row>
    <row r="81" spans="1:55" ht="12.75">
      <c r="A81" s="180">
        <f t="shared" si="14"/>
        <v>68</v>
      </c>
      <c r="B81" s="162" t="s">
        <v>120</v>
      </c>
      <c r="C81" s="163" t="s">
        <v>165</v>
      </c>
      <c r="D81" s="164" t="s">
        <v>98</v>
      </c>
      <c r="E81" s="165">
        <v>531</v>
      </c>
      <c r="F81" s="165"/>
      <c r="G81" s="192">
        <f t="shared" si="13"/>
        <v>0</v>
      </c>
      <c r="M81" s="121">
        <v>2</v>
      </c>
      <c r="Y81" s="120">
        <v>1</v>
      </c>
      <c r="Z81" s="120">
        <v>7</v>
      </c>
      <c r="AA81" s="120">
        <v>7</v>
      </c>
      <c r="AX81" s="120">
        <v>2</v>
      </c>
      <c r="AY81" s="120">
        <f t="shared" si="15"/>
        <v>0</v>
      </c>
      <c r="AZ81" s="120">
        <f t="shared" si="16"/>
        <v>0</v>
      </c>
      <c r="BA81" s="120">
        <f t="shared" si="17"/>
        <v>0</v>
      </c>
      <c r="BB81" s="120">
        <f t="shared" si="18"/>
        <v>0</v>
      </c>
      <c r="BC81" s="120">
        <f t="shared" si="19"/>
        <v>0</v>
      </c>
    </row>
    <row r="82" spans="1:55" ht="12.75">
      <c r="A82" s="180">
        <f t="shared" si="14"/>
        <v>69</v>
      </c>
      <c r="B82" s="162" t="s">
        <v>99</v>
      </c>
      <c r="C82" s="163" t="s">
        <v>8</v>
      </c>
      <c r="D82" s="164" t="s">
        <v>98</v>
      </c>
      <c r="E82" s="165">
        <v>531</v>
      </c>
      <c r="F82" s="165"/>
      <c r="G82" s="192">
        <f t="shared" si="13"/>
        <v>0</v>
      </c>
      <c r="M82" s="121">
        <v>2</v>
      </c>
      <c r="Y82" s="120">
        <v>1</v>
      </c>
      <c r="Z82" s="120">
        <v>7</v>
      </c>
      <c r="AA82" s="120">
        <v>7</v>
      </c>
      <c r="AX82" s="120">
        <v>2</v>
      </c>
      <c r="AY82" s="120">
        <f t="shared" si="15"/>
        <v>0</v>
      </c>
      <c r="AZ82" s="120">
        <f t="shared" si="16"/>
        <v>0</v>
      </c>
      <c r="BA82" s="120">
        <f t="shared" si="17"/>
        <v>0</v>
      </c>
      <c r="BB82" s="120">
        <f t="shared" si="18"/>
        <v>0</v>
      </c>
      <c r="BC82" s="120">
        <f t="shared" si="19"/>
        <v>0</v>
      </c>
    </row>
    <row r="83" spans="1:55" ht="12.75">
      <c r="A83" s="180">
        <f t="shared" si="14"/>
        <v>70</v>
      </c>
      <c r="B83" s="162" t="s">
        <v>99</v>
      </c>
      <c r="C83" s="163" t="s">
        <v>121</v>
      </c>
      <c r="D83" s="164" t="s">
        <v>122</v>
      </c>
      <c r="E83" s="165">
        <v>72</v>
      </c>
      <c r="F83" s="165"/>
      <c r="G83" s="192">
        <f>E83*F83</f>
        <v>0</v>
      </c>
      <c r="M83" s="121">
        <v>2</v>
      </c>
      <c r="Y83" s="120">
        <v>12</v>
      </c>
      <c r="Z83" s="120">
        <v>0</v>
      </c>
      <c r="AA83" s="120">
        <v>86</v>
      </c>
      <c r="AX83" s="120">
        <v>2</v>
      </c>
      <c r="AY83" s="120">
        <f t="shared" si="15"/>
        <v>0</v>
      </c>
      <c r="AZ83" s="120">
        <f t="shared" si="16"/>
        <v>0</v>
      </c>
      <c r="BA83" s="120">
        <f t="shared" si="17"/>
        <v>0</v>
      </c>
      <c r="BB83" s="120">
        <f t="shared" si="18"/>
        <v>0</v>
      </c>
      <c r="BC83" s="120">
        <f t="shared" si="19"/>
        <v>0</v>
      </c>
    </row>
    <row r="84" spans="1:55" ht="12.75">
      <c r="A84" s="180">
        <f t="shared" si="14"/>
        <v>71</v>
      </c>
      <c r="B84" s="162" t="s">
        <v>123</v>
      </c>
      <c r="C84" s="163" t="s">
        <v>124</v>
      </c>
      <c r="D84" s="164" t="s">
        <v>102</v>
      </c>
      <c r="E84" s="165">
        <v>0.3</v>
      </c>
      <c r="F84" s="165"/>
      <c r="G84" s="192">
        <f t="shared" si="13"/>
        <v>0</v>
      </c>
      <c r="M84" s="121">
        <v>2</v>
      </c>
      <c r="Y84" s="120">
        <v>7</v>
      </c>
      <c r="Z84" s="120">
        <v>1001</v>
      </c>
      <c r="AA84" s="120">
        <v>5</v>
      </c>
      <c r="AX84" s="120">
        <v>2</v>
      </c>
      <c r="AY84" s="120">
        <f t="shared" si="15"/>
        <v>0</v>
      </c>
      <c r="AZ84" s="120">
        <f t="shared" si="16"/>
        <v>0</v>
      </c>
      <c r="BA84" s="120">
        <f t="shared" si="17"/>
        <v>0</v>
      </c>
      <c r="BB84" s="120">
        <f t="shared" si="18"/>
        <v>0</v>
      </c>
      <c r="BC84" s="120">
        <f t="shared" si="19"/>
        <v>0</v>
      </c>
    </row>
    <row r="85" spans="1:7" ht="12.75">
      <c r="A85" s="177"/>
      <c r="B85" s="171" t="s">
        <v>95</v>
      </c>
      <c r="C85" s="172" t="str">
        <f>CONCATENATE(B65," ",C65)</f>
        <v>733 Rozvod potrubí</v>
      </c>
      <c r="D85" s="170"/>
      <c r="E85" s="173"/>
      <c r="F85" s="173"/>
      <c r="G85" s="205">
        <f>SUM(G65:G84)</f>
        <v>0</v>
      </c>
    </row>
    <row r="86" spans="1:7" ht="12.75">
      <c r="A86" s="176" t="s">
        <v>93</v>
      </c>
      <c r="B86" s="167" t="s">
        <v>125</v>
      </c>
      <c r="C86" s="168" t="s">
        <v>126</v>
      </c>
      <c r="D86" s="166"/>
      <c r="E86" s="169"/>
      <c r="F86" s="169"/>
      <c r="G86" s="204"/>
    </row>
    <row r="87" spans="1:104" s="143" customFormat="1" ht="22.5">
      <c r="A87" s="180">
        <f>1+A84</f>
        <v>72</v>
      </c>
      <c r="B87" s="181" t="s">
        <v>99</v>
      </c>
      <c r="C87" s="182" t="s">
        <v>127</v>
      </c>
      <c r="D87" s="187" t="s">
        <v>110</v>
      </c>
      <c r="E87" s="189">
        <v>22</v>
      </c>
      <c r="F87" s="189"/>
      <c r="G87" s="191">
        <f aca="true" t="shared" si="20" ref="G87:G94">E87*F87</f>
        <v>0</v>
      </c>
      <c r="O87" s="193">
        <v>2</v>
      </c>
      <c r="AA87" s="143">
        <v>1</v>
      </c>
      <c r="AB87" s="143">
        <v>7</v>
      </c>
      <c r="AC87" s="143">
        <v>7</v>
      </c>
      <c r="AZ87" s="143">
        <v>2</v>
      </c>
      <c r="BA87" s="143">
        <f>IF(AZ87=1,G87,0)</f>
        <v>0</v>
      </c>
      <c r="BB87" s="143">
        <f>IF(AZ87=2,G87,0)</f>
        <v>0</v>
      </c>
      <c r="BC87" s="143">
        <f>IF(AZ87=3,G87,0)</f>
        <v>0</v>
      </c>
      <c r="BD87" s="143">
        <f>IF(AZ87=4,G87,0)</f>
        <v>0</v>
      </c>
      <c r="BE87" s="143">
        <f>IF(AZ87=5,G87,0)</f>
        <v>0</v>
      </c>
      <c r="CZ87" s="143">
        <v>3E-05</v>
      </c>
    </row>
    <row r="88" spans="1:55" ht="22.5">
      <c r="A88" s="180">
        <f aca="true" t="shared" si="21" ref="A88:A110">A87+1</f>
        <v>73</v>
      </c>
      <c r="B88" s="162" t="s">
        <v>20</v>
      </c>
      <c r="C88" s="175" t="s">
        <v>21</v>
      </c>
      <c r="D88" s="164" t="s">
        <v>110</v>
      </c>
      <c r="E88" s="165">
        <v>4</v>
      </c>
      <c r="F88" s="165"/>
      <c r="G88" s="192">
        <f t="shared" si="20"/>
        <v>0</v>
      </c>
      <c r="M88" s="121">
        <v>2</v>
      </c>
      <c r="Y88" s="120">
        <v>1</v>
      </c>
      <c r="Z88" s="120">
        <v>7</v>
      </c>
      <c r="AA88" s="120">
        <v>7</v>
      </c>
      <c r="AX88" s="120">
        <v>2</v>
      </c>
      <c r="AY88" s="120">
        <f>IF(AX88=1,G88,0)</f>
        <v>0</v>
      </c>
      <c r="AZ88" s="120">
        <f>IF(AX88=2,G88,0)</f>
        <v>0</v>
      </c>
      <c r="BA88" s="120">
        <f>IF(AX88=3,G88,0)</f>
        <v>0</v>
      </c>
      <c r="BB88" s="120">
        <f>IF(AX88=4,G88,0)</f>
        <v>0</v>
      </c>
      <c r="BC88" s="120">
        <f>IF(AX88=5,G88,0)</f>
        <v>0</v>
      </c>
    </row>
    <row r="89" spans="1:55" ht="12.75">
      <c r="A89" s="180">
        <f t="shared" si="21"/>
        <v>74</v>
      </c>
      <c r="B89" s="162" t="s">
        <v>196</v>
      </c>
      <c r="C89" s="175" t="s">
        <v>195</v>
      </c>
      <c r="D89" s="164" t="s">
        <v>110</v>
      </c>
      <c r="E89" s="165">
        <v>39</v>
      </c>
      <c r="F89" s="165"/>
      <c r="G89" s="192">
        <f>E89*F89</f>
        <v>0</v>
      </c>
      <c r="M89" s="121">
        <v>2</v>
      </c>
      <c r="Y89" s="120">
        <v>1</v>
      </c>
      <c r="Z89" s="120">
        <v>7</v>
      </c>
      <c r="AA89" s="120">
        <v>7</v>
      </c>
      <c r="AX89" s="120">
        <v>2</v>
      </c>
      <c r="AY89" s="120">
        <f>IF(AX89=1,G89,0)</f>
        <v>0</v>
      </c>
      <c r="AZ89" s="120">
        <f>IF(AX89=2,G89,0)</f>
        <v>0</v>
      </c>
      <c r="BA89" s="120">
        <f>IF(AX89=3,G89,0)</f>
        <v>0</v>
      </c>
      <c r="BB89" s="120">
        <f>IF(AX89=4,G89,0)</f>
        <v>0</v>
      </c>
      <c r="BC89" s="120">
        <f>IF(AX89=5,G89,0)</f>
        <v>0</v>
      </c>
    </row>
    <row r="90" spans="1:104" ht="12.75">
      <c r="A90" s="180">
        <f t="shared" si="21"/>
        <v>75</v>
      </c>
      <c r="B90" s="181" t="s">
        <v>99</v>
      </c>
      <c r="C90" s="163" t="s">
        <v>155</v>
      </c>
      <c r="D90" s="195" t="s">
        <v>110</v>
      </c>
      <c r="E90" s="184">
        <v>16</v>
      </c>
      <c r="F90" s="184"/>
      <c r="G90" s="185">
        <f t="shared" si="20"/>
        <v>0</v>
      </c>
      <c r="O90" s="121">
        <v>2</v>
      </c>
      <c r="AA90" s="120">
        <v>12</v>
      </c>
      <c r="AB90" s="120">
        <v>0</v>
      </c>
      <c r="AC90" s="120">
        <v>3</v>
      </c>
      <c r="AZ90" s="120">
        <v>2</v>
      </c>
      <c r="BA90" s="120">
        <f>IF(AZ90=1,G90,0)</f>
        <v>0</v>
      </c>
      <c r="BB90" s="120">
        <f>IF(AZ90=2,G90,0)</f>
        <v>0</v>
      </c>
      <c r="BC90" s="120">
        <f>IF(AZ90=3,G90,0)</f>
        <v>0</v>
      </c>
      <c r="BD90" s="120">
        <f>IF(AZ90=4,G90,0)</f>
        <v>0</v>
      </c>
      <c r="BE90" s="120">
        <f>IF(AZ90=5,G90,0)</f>
        <v>0</v>
      </c>
      <c r="CZ90" s="120">
        <v>3E-05</v>
      </c>
    </row>
    <row r="91" spans="1:7" ht="12.75">
      <c r="A91" s="180">
        <f t="shared" si="21"/>
        <v>76</v>
      </c>
      <c r="B91" s="181" t="s">
        <v>99</v>
      </c>
      <c r="C91" s="163" t="s">
        <v>156</v>
      </c>
      <c r="D91" s="195" t="s">
        <v>110</v>
      </c>
      <c r="E91" s="184">
        <v>18</v>
      </c>
      <c r="F91" s="184"/>
      <c r="G91" s="185">
        <f t="shared" si="20"/>
        <v>0</v>
      </c>
    </row>
    <row r="92" spans="1:7" ht="12.75">
      <c r="A92" s="180">
        <f t="shared" si="21"/>
        <v>77</v>
      </c>
      <c r="B92" s="181" t="s">
        <v>99</v>
      </c>
      <c r="C92" s="163" t="s">
        <v>233</v>
      </c>
      <c r="D92" s="195" t="s">
        <v>110</v>
      </c>
      <c r="E92" s="184"/>
      <c r="F92" s="184"/>
      <c r="G92" s="185">
        <f t="shared" si="20"/>
        <v>0</v>
      </c>
    </row>
    <row r="93" spans="1:7" ht="12.75">
      <c r="A93" s="180">
        <f t="shared" si="21"/>
        <v>78</v>
      </c>
      <c r="B93" s="181" t="s">
        <v>99</v>
      </c>
      <c r="C93" s="163" t="s">
        <v>234</v>
      </c>
      <c r="D93" s="195" t="s">
        <v>110</v>
      </c>
      <c r="E93" s="184">
        <v>12</v>
      </c>
      <c r="F93" s="184"/>
      <c r="G93" s="185">
        <f t="shared" si="20"/>
        <v>0</v>
      </c>
    </row>
    <row r="94" spans="1:7" ht="12.75">
      <c r="A94" s="180">
        <f t="shared" si="21"/>
        <v>79</v>
      </c>
      <c r="B94" s="181" t="s">
        <v>99</v>
      </c>
      <c r="C94" s="163" t="s">
        <v>235</v>
      </c>
      <c r="D94" s="195" t="s">
        <v>110</v>
      </c>
      <c r="E94" s="184">
        <v>13</v>
      </c>
      <c r="F94" s="184"/>
      <c r="G94" s="185">
        <f t="shared" si="20"/>
        <v>0</v>
      </c>
    </row>
    <row r="95" spans="1:7" ht="12.75">
      <c r="A95" s="180">
        <f t="shared" si="21"/>
        <v>80</v>
      </c>
      <c r="B95" s="181" t="s">
        <v>99</v>
      </c>
      <c r="C95" s="163" t="s">
        <v>175</v>
      </c>
      <c r="D95" s="195" t="s">
        <v>110</v>
      </c>
      <c r="E95" s="184">
        <v>2</v>
      </c>
      <c r="F95" s="184"/>
      <c r="G95" s="185">
        <f>E95*F95</f>
        <v>0</v>
      </c>
    </row>
    <row r="96" spans="1:7" ht="12.75">
      <c r="A96" s="180">
        <f t="shared" si="21"/>
        <v>81</v>
      </c>
      <c r="B96" s="181" t="s">
        <v>99</v>
      </c>
      <c r="C96" s="163" t="s">
        <v>160</v>
      </c>
      <c r="D96" s="195" t="s">
        <v>110</v>
      </c>
      <c r="E96" s="184">
        <v>2</v>
      </c>
      <c r="F96" s="184"/>
      <c r="G96" s="185">
        <f>E96*F96</f>
        <v>0</v>
      </c>
    </row>
    <row r="97" spans="1:7" ht="12.75">
      <c r="A97" s="180">
        <f t="shared" si="21"/>
        <v>82</v>
      </c>
      <c r="B97" s="181" t="s">
        <v>99</v>
      </c>
      <c r="C97" s="163" t="s">
        <v>176</v>
      </c>
      <c r="D97" s="195" t="s">
        <v>110</v>
      </c>
      <c r="E97" s="184">
        <v>2</v>
      </c>
      <c r="F97" s="184"/>
      <c r="G97" s="185">
        <f>E97*F97</f>
        <v>0</v>
      </c>
    </row>
    <row r="98" spans="1:7" ht="12.75">
      <c r="A98" s="180">
        <f t="shared" si="21"/>
        <v>83</v>
      </c>
      <c r="B98" s="181" t="s">
        <v>99</v>
      </c>
      <c r="C98" s="163" t="s">
        <v>4</v>
      </c>
      <c r="D98" s="195" t="s">
        <v>110</v>
      </c>
      <c r="E98" s="184">
        <v>3</v>
      </c>
      <c r="F98" s="184"/>
      <c r="G98" s="185">
        <f>E98*F98</f>
        <v>0</v>
      </c>
    </row>
    <row r="99" spans="1:104" ht="12.75">
      <c r="A99" s="180">
        <f t="shared" si="21"/>
        <v>84</v>
      </c>
      <c r="B99" s="181" t="s">
        <v>99</v>
      </c>
      <c r="C99" s="182" t="s">
        <v>177</v>
      </c>
      <c r="D99" s="187" t="s">
        <v>110</v>
      </c>
      <c r="E99" s="189">
        <v>1</v>
      </c>
      <c r="F99" s="189"/>
      <c r="G99" s="191">
        <f aca="true" t="shared" si="22" ref="G99:G104">E99*F99</f>
        <v>0</v>
      </c>
      <c r="O99" s="121">
        <v>2</v>
      </c>
      <c r="AA99" s="120">
        <v>1</v>
      </c>
      <c r="AB99" s="120">
        <v>7</v>
      </c>
      <c r="AC99" s="120">
        <v>7</v>
      </c>
      <c r="AZ99" s="120">
        <v>2</v>
      </c>
      <c r="BA99" s="120">
        <f>IF(AZ99=1,G99,0)</f>
        <v>0</v>
      </c>
      <c r="BB99" s="120">
        <f>IF(AZ99=2,G99,0)</f>
        <v>0</v>
      </c>
      <c r="BC99" s="120">
        <f>IF(AZ99=3,G99,0)</f>
        <v>0</v>
      </c>
      <c r="BD99" s="120">
        <f>IF(AZ99=4,G99,0)</f>
        <v>0</v>
      </c>
      <c r="BE99" s="120">
        <f>IF(AZ99=5,G99,0)</f>
        <v>0</v>
      </c>
      <c r="CZ99" s="120">
        <v>3E-05</v>
      </c>
    </row>
    <row r="100" spans="1:7" ht="12.75">
      <c r="A100" s="180">
        <f t="shared" si="21"/>
        <v>85</v>
      </c>
      <c r="B100" s="181" t="s">
        <v>99</v>
      </c>
      <c r="C100" s="163" t="s">
        <v>236</v>
      </c>
      <c r="D100" s="195" t="s">
        <v>110</v>
      </c>
      <c r="E100" s="184">
        <v>1</v>
      </c>
      <c r="F100" s="184"/>
      <c r="G100" s="185">
        <f t="shared" si="22"/>
        <v>0</v>
      </c>
    </row>
    <row r="101" spans="1:104" ht="12.75">
      <c r="A101" s="180">
        <f t="shared" si="21"/>
        <v>86</v>
      </c>
      <c r="B101" s="181" t="s">
        <v>99</v>
      </c>
      <c r="C101" s="182" t="s">
        <v>166</v>
      </c>
      <c r="D101" s="187" t="s">
        <v>110</v>
      </c>
      <c r="E101" s="189">
        <v>39</v>
      </c>
      <c r="F101" s="189"/>
      <c r="G101" s="191">
        <f t="shared" si="22"/>
        <v>0</v>
      </c>
      <c r="O101" s="121">
        <v>2</v>
      </c>
      <c r="AA101" s="120">
        <v>1</v>
      </c>
      <c r="AB101" s="120">
        <v>7</v>
      </c>
      <c r="AC101" s="120">
        <v>7</v>
      </c>
      <c r="AZ101" s="120">
        <v>2</v>
      </c>
      <c r="BA101" s="120">
        <f>IF(AZ101=1,G101,0)</f>
        <v>0</v>
      </c>
      <c r="BB101" s="120">
        <f>IF(AZ101=2,G101,0)</f>
        <v>0</v>
      </c>
      <c r="BC101" s="120">
        <f>IF(AZ101=3,G101,0)</f>
        <v>0</v>
      </c>
      <c r="BD101" s="120">
        <f>IF(AZ101=4,G101,0)</f>
        <v>0</v>
      </c>
      <c r="BE101" s="120">
        <f>IF(AZ101=5,G101,0)</f>
        <v>0</v>
      </c>
      <c r="CZ101" s="120">
        <v>3E-05</v>
      </c>
    </row>
    <row r="102" spans="1:104" s="143" customFormat="1" ht="12.75">
      <c r="A102" s="180">
        <f t="shared" si="21"/>
        <v>87</v>
      </c>
      <c r="B102" s="181" t="s">
        <v>99</v>
      </c>
      <c r="C102" s="182" t="s">
        <v>237</v>
      </c>
      <c r="D102" s="164" t="s">
        <v>110</v>
      </c>
      <c r="E102" s="165">
        <v>39</v>
      </c>
      <c r="F102" s="165"/>
      <c r="G102" s="192">
        <f t="shared" si="22"/>
        <v>0</v>
      </c>
      <c r="O102" s="193">
        <v>2</v>
      </c>
      <c r="AA102" s="143">
        <v>1</v>
      </c>
      <c r="AB102" s="143">
        <v>7</v>
      </c>
      <c r="AC102" s="143">
        <v>7</v>
      </c>
      <c r="AZ102" s="143">
        <v>2</v>
      </c>
      <c r="BA102" s="143">
        <f>IF(AZ102=1,G102,0)</f>
        <v>0</v>
      </c>
      <c r="BB102" s="143">
        <f>IF(AZ102=2,G102,0)</f>
        <v>0</v>
      </c>
      <c r="BC102" s="143">
        <f>IF(AZ102=3,G102,0)</f>
        <v>0</v>
      </c>
      <c r="BD102" s="143">
        <f>IF(AZ102=4,G102,0)</f>
        <v>0</v>
      </c>
      <c r="BE102" s="143">
        <f>IF(AZ102=5,G102,0)</f>
        <v>0</v>
      </c>
      <c r="CZ102" s="143">
        <v>0.00026</v>
      </c>
    </row>
    <row r="103" spans="1:104" s="143" customFormat="1" ht="12.75">
      <c r="A103" s="180">
        <f t="shared" si="21"/>
        <v>88</v>
      </c>
      <c r="B103" s="181" t="s">
        <v>99</v>
      </c>
      <c r="C103" s="182" t="s">
        <v>238</v>
      </c>
      <c r="D103" s="164" t="s">
        <v>110</v>
      </c>
      <c r="E103" s="165">
        <v>39</v>
      </c>
      <c r="F103" s="165"/>
      <c r="G103" s="192">
        <f t="shared" si="22"/>
        <v>0</v>
      </c>
      <c r="O103" s="193">
        <v>2</v>
      </c>
      <c r="AA103" s="143">
        <v>12</v>
      </c>
      <c r="AB103" s="143">
        <v>0</v>
      </c>
      <c r="AC103" s="143">
        <v>97</v>
      </c>
      <c r="AZ103" s="143">
        <v>2</v>
      </c>
      <c r="BA103" s="143">
        <f>IF(AZ103=1,G103,0)</f>
        <v>0</v>
      </c>
      <c r="BB103" s="143">
        <f>IF(AZ103=2,G103,0)</f>
        <v>0</v>
      </c>
      <c r="BC103" s="143">
        <f>IF(AZ103=3,G103,0)</f>
        <v>0</v>
      </c>
      <c r="BD103" s="143">
        <f>IF(AZ103=4,G103,0)</f>
        <v>0</v>
      </c>
      <c r="BE103" s="143">
        <f>IF(AZ103=5,G103,0)</f>
        <v>0</v>
      </c>
      <c r="CZ103" s="143">
        <v>0.0005</v>
      </c>
    </row>
    <row r="104" spans="1:7" ht="12.75">
      <c r="A104" s="180">
        <f t="shared" si="21"/>
        <v>89</v>
      </c>
      <c r="B104" s="163" t="s">
        <v>0</v>
      </c>
      <c r="C104" s="163" t="s">
        <v>1</v>
      </c>
      <c r="D104" s="195" t="s">
        <v>110</v>
      </c>
      <c r="E104" s="184">
        <v>8</v>
      </c>
      <c r="F104" s="184"/>
      <c r="G104" s="185">
        <f t="shared" si="22"/>
        <v>0</v>
      </c>
    </row>
    <row r="105" spans="1:55" ht="12.75">
      <c r="A105" s="180">
        <f t="shared" si="21"/>
        <v>90</v>
      </c>
      <c r="B105" s="162" t="s">
        <v>128</v>
      </c>
      <c r="C105" s="175" t="s">
        <v>17</v>
      </c>
      <c r="D105" s="164" t="s">
        <v>110</v>
      </c>
      <c r="E105" s="165">
        <v>4</v>
      </c>
      <c r="F105" s="165"/>
      <c r="G105" s="192">
        <f aca="true" t="shared" si="23" ref="G105:G110">E105*F105</f>
        <v>0</v>
      </c>
      <c r="M105" s="121">
        <v>2</v>
      </c>
      <c r="Y105" s="120">
        <v>1</v>
      </c>
      <c r="Z105" s="120">
        <v>7</v>
      </c>
      <c r="AA105" s="120">
        <v>7</v>
      </c>
      <c r="AX105" s="120">
        <v>2</v>
      </c>
      <c r="AY105" s="120">
        <f>IF(AX105=1,G105,0)</f>
        <v>0</v>
      </c>
      <c r="AZ105" s="120">
        <f>IF(AX105=2,G105,0)</f>
        <v>0</v>
      </c>
      <c r="BA105" s="120">
        <f>IF(AX105=3,G105,0)</f>
        <v>0</v>
      </c>
      <c r="BB105" s="120">
        <f>IF(AX105=4,G105,0)</f>
        <v>0</v>
      </c>
      <c r="BC105" s="120">
        <f>IF(AX105=5,G105,0)</f>
        <v>0</v>
      </c>
    </row>
    <row r="106" spans="1:7" ht="12.75">
      <c r="A106" s="180">
        <f t="shared" si="21"/>
        <v>91</v>
      </c>
      <c r="B106" s="163" t="s">
        <v>2</v>
      </c>
      <c r="C106" s="163" t="s">
        <v>3</v>
      </c>
      <c r="D106" s="195" t="s">
        <v>110</v>
      </c>
      <c r="E106" s="184">
        <v>1</v>
      </c>
      <c r="F106" s="184"/>
      <c r="G106" s="185">
        <f t="shared" si="23"/>
        <v>0</v>
      </c>
    </row>
    <row r="107" spans="1:7" ht="12.75">
      <c r="A107" s="180">
        <f t="shared" si="21"/>
        <v>92</v>
      </c>
      <c r="B107" s="162" t="s">
        <v>22</v>
      </c>
      <c r="C107" s="175" t="s">
        <v>33</v>
      </c>
      <c r="D107" s="164" t="s">
        <v>110</v>
      </c>
      <c r="E107" s="165">
        <v>1</v>
      </c>
      <c r="F107" s="165"/>
      <c r="G107" s="192">
        <f t="shared" si="23"/>
        <v>0</v>
      </c>
    </row>
    <row r="108" spans="1:7" ht="12.75">
      <c r="A108" s="180">
        <f t="shared" si="21"/>
        <v>93</v>
      </c>
      <c r="B108" s="162" t="s">
        <v>23</v>
      </c>
      <c r="C108" s="175" t="s">
        <v>24</v>
      </c>
      <c r="D108" s="164" t="s">
        <v>110</v>
      </c>
      <c r="E108" s="165">
        <v>1</v>
      </c>
      <c r="F108" s="165"/>
      <c r="G108" s="192">
        <f t="shared" si="23"/>
        <v>0</v>
      </c>
    </row>
    <row r="109" spans="1:7" ht="12.75">
      <c r="A109" s="180">
        <f t="shared" si="21"/>
        <v>94</v>
      </c>
      <c r="B109" s="162" t="s">
        <v>25</v>
      </c>
      <c r="C109" s="175" t="s">
        <v>26</v>
      </c>
      <c r="D109" s="164" t="s">
        <v>110</v>
      </c>
      <c r="E109" s="165">
        <v>1</v>
      </c>
      <c r="F109" s="165"/>
      <c r="G109" s="192">
        <f t="shared" si="23"/>
        <v>0</v>
      </c>
    </row>
    <row r="110" spans="1:7" s="143" customFormat="1" ht="12.75">
      <c r="A110" s="180">
        <f t="shared" si="21"/>
        <v>95</v>
      </c>
      <c r="B110" s="194" t="s">
        <v>129</v>
      </c>
      <c r="C110" s="182" t="s">
        <v>130</v>
      </c>
      <c r="D110" s="187" t="s">
        <v>102</v>
      </c>
      <c r="E110" s="189">
        <v>0.1</v>
      </c>
      <c r="F110" s="189"/>
      <c r="G110" s="191">
        <f t="shared" si="23"/>
        <v>0</v>
      </c>
    </row>
    <row r="111" spans="1:7" ht="12.75">
      <c r="A111" s="177"/>
      <c r="B111" s="171" t="s">
        <v>95</v>
      </c>
      <c r="C111" s="172" t="str">
        <f>CONCATENATE(B86," ",C86)</f>
        <v>734 Armatury</v>
      </c>
      <c r="D111" s="170"/>
      <c r="E111" s="173"/>
      <c r="F111" s="173"/>
      <c r="G111" s="205">
        <f>SUM(G86:G110)</f>
        <v>0</v>
      </c>
    </row>
    <row r="112" spans="1:13" ht="12.75">
      <c r="A112" s="176" t="s">
        <v>93</v>
      </c>
      <c r="B112" s="167" t="s">
        <v>167</v>
      </c>
      <c r="C112" s="168" t="s">
        <v>168</v>
      </c>
      <c r="D112" s="166"/>
      <c r="E112" s="169"/>
      <c r="F112" s="169"/>
      <c r="G112" s="204"/>
      <c r="M112" s="121">
        <v>1</v>
      </c>
    </row>
    <row r="113" spans="1:7" ht="12.75">
      <c r="A113" s="180">
        <f>1+A110</f>
        <v>96</v>
      </c>
      <c r="B113" s="181" t="s">
        <v>99</v>
      </c>
      <c r="C113" s="174" t="s">
        <v>169</v>
      </c>
      <c r="D113" s="164" t="s">
        <v>110</v>
      </c>
      <c r="E113" s="165">
        <v>39</v>
      </c>
      <c r="F113" s="165"/>
      <c r="G113" s="192">
        <f aca="true" t="shared" si="24" ref="G113:G134">E113*F113</f>
        <v>0</v>
      </c>
    </row>
    <row r="114" spans="1:7" ht="12.75">
      <c r="A114" s="180">
        <f aca="true" t="shared" si="25" ref="A114:A134">A113+1</f>
        <v>97</v>
      </c>
      <c r="B114" s="181" t="s">
        <v>99</v>
      </c>
      <c r="C114" s="174" t="s">
        <v>239</v>
      </c>
      <c r="D114" s="164" t="s">
        <v>110</v>
      </c>
      <c r="E114" s="165">
        <v>1</v>
      </c>
      <c r="F114" s="165"/>
      <c r="G114" s="192">
        <f t="shared" si="24"/>
        <v>0</v>
      </c>
    </row>
    <row r="115" spans="1:7" ht="12.75">
      <c r="A115" s="180">
        <f t="shared" si="25"/>
        <v>98</v>
      </c>
      <c r="B115" s="181" t="s">
        <v>99</v>
      </c>
      <c r="C115" s="174" t="s">
        <v>240</v>
      </c>
      <c r="D115" s="164" t="s">
        <v>110</v>
      </c>
      <c r="E115" s="165">
        <v>2</v>
      </c>
      <c r="F115" s="165"/>
      <c r="G115" s="192">
        <f t="shared" si="24"/>
        <v>0</v>
      </c>
    </row>
    <row r="116" spans="1:7" ht="12.75">
      <c r="A116" s="180">
        <f t="shared" si="25"/>
        <v>99</v>
      </c>
      <c r="B116" s="181" t="s">
        <v>99</v>
      </c>
      <c r="C116" s="174" t="s">
        <v>241</v>
      </c>
      <c r="D116" s="164" t="s">
        <v>110</v>
      </c>
      <c r="E116" s="165">
        <v>3</v>
      </c>
      <c r="F116" s="165"/>
      <c r="G116" s="192">
        <f>E116*F116</f>
        <v>0</v>
      </c>
    </row>
    <row r="117" spans="1:7" ht="12.75">
      <c r="A117" s="180">
        <f t="shared" si="25"/>
        <v>100</v>
      </c>
      <c r="B117" s="181" t="s">
        <v>99</v>
      </c>
      <c r="C117" s="174" t="s">
        <v>242</v>
      </c>
      <c r="D117" s="164" t="s">
        <v>110</v>
      </c>
      <c r="E117" s="165">
        <v>1</v>
      </c>
      <c r="F117" s="165"/>
      <c r="G117" s="192">
        <f t="shared" si="24"/>
        <v>0</v>
      </c>
    </row>
    <row r="118" spans="1:7" ht="12.75">
      <c r="A118" s="180">
        <f t="shared" si="25"/>
        <v>101</v>
      </c>
      <c r="B118" s="181" t="s">
        <v>99</v>
      </c>
      <c r="C118" s="174" t="s">
        <v>243</v>
      </c>
      <c r="D118" s="164" t="s">
        <v>110</v>
      </c>
      <c r="E118" s="165">
        <v>1</v>
      </c>
      <c r="F118" s="165"/>
      <c r="G118" s="192">
        <f>E118*F118</f>
        <v>0</v>
      </c>
    </row>
    <row r="119" spans="1:7" ht="12.75">
      <c r="A119" s="180">
        <f t="shared" si="25"/>
        <v>102</v>
      </c>
      <c r="B119" s="181" t="s">
        <v>99</v>
      </c>
      <c r="C119" s="174" t="s">
        <v>244</v>
      </c>
      <c r="D119" s="164" t="s">
        <v>110</v>
      </c>
      <c r="E119" s="165">
        <v>1</v>
      </c>
      <c r="F119" s="165"/>
      <c r="G119" s="192">
        <f>E119*F119</f>
        <v>0</v>
      </c>
    </row>
    <row r="120" spans="1:7" ht="12.75">
      <c r="A120" s="180">
        <f t="shared" si="25"/>
        <v>103</v>
      </c>
      <c r="B120" s="181" t="s">
        <v>99</v>
      </c>
      <c r="C120" s="174" t="s">
        <v>245</v>
      </c>
      <c r="D120" s="164" t="s">
        <v>110</v>
      </c>
      <c r="E120" s="165">
        <v>1</v>
      </c>
      <c r="F120" s="165"/>
      <c r="G120" s="192">
        <f>E120*F120</f>
        <v>0</v>
      </c>
    </row>
    <row r="121" spans="1:7" ht="12.75">
      <c r="A121" s="180">
        <f t="shared" si="25"/>
        <v>104</v>
      </c>
      <c r="B121" s="181" t="s">
        <v>99</v>
      </c>
      <c r="C121" s="174" t="s">
        <v>246</v>
      </c>
      <c r="D121" s="164" t="s">
        <v>110</v>
      </c>
      <c r="E121" s="165">
        <v>4</v>
      </c>
      <c r="F121" s="165"/>
      <c r="G121" s="192">
        <f t="shared" si="24"/>
        <v>0</v>
      </c>
    </row>
    <row r="122" spans="1:7" ht="12.75">
      <c r="A122" s="180">
        <f t="shared" si="25"/>
        <v>105</v>
      </c>
      <c r="B122" s="181" t="s">
        <v>99</v>
      </c>
      <c r="C122" s="174" t="s">
        <v>247</v>
      </c>
      <c r="D122" s="164" t="s">
        <v>110</v>
      </c>
      <c r="E122" s="165">
        <v>2</v>
      </c>
      <c r="F122" s="165"/>
      <c r="G122" s="192">
        <f>E122*F122</f>
        <v>0</v>
      </c>
    </row>
    <row r="123" spans="1:7" ht="12.75">
      <c r="A123" s="180">
        <f t="shared" si="25"/>
        <v>106</v>
      </c>
      <c r="B123" s="181" t="s">
        <v>99</v>
      </c>
      <c r="C123" s="174" t="s">
        <v>248</v>
      </c>
      <c r="D123" s="164" t="s">
        <v>110</v>
      </c>
      <c r="E123" s="165">
        <v>1</v>
      </c>
      <c r="F123" s="165"/>
      <c r="G123" s="192">
        <f t="shared" si="24"/>
        <v>0</v>
      </c>
    </row>
    <row r="124" spans="1:7" ht="12.75">
      <c r="A124" s="180">
        <f t="shared" si="25"/>
        <v>107</v>
      </c>
      <c r="B124" s="181" t="s">
        <v>99</v>
      </c>
      <c r="C124" s="174" t="s">
        <v>249</v>
      </c>
      <c r="D124" s="164" t="s">
        <v>110</v>
      </c>
      <c r="E124" s="165">
        <v>1</v>
      </c>
      <c r="F124" s="165"/>
      <c r="G124" s="192">
        <f>E124*F124</f>
        <v>0</v>
      </c>
    </row>
    <row r="125" spans="1:7" ht="12.75">
      <c r="A125" s="180">
        <f t="shared" si="25"/>
        <v>108</v>
      </c>
      <c r="B125" s="181" t="s">
        <v>99</v>
      </c>
      <c r="C125" s="174" t="s">
        <v>250</v>
      </c>
      <c r="D125" s="164" t="s">
        <v>110</v>
      </c>
      <c r="E125" s="165">
        <v>1</v>
      </c>
      <c r="F125" s="165"/>
      <c r="G125" s="192">
        <f>E125*F125</f>
        <v>0</v>
      </c>
    </row>
    <row r="126" spans="1:7" ht="12.75">
      <c r="A126" s="180">
        <f t="shared" si="25"/>
        <v>109</v>
      </c>
      <c r="B126" s="181" t="s">
        <v>99</v>
      </c>
      <c r="C126" s="174" t="s">
        <v>251</v>
      </c>
      <c r="D126" s="164" t="s">
        <v>110</v>
      </c>
      <c r="E126" s="165">
        <v>1</v>
      </c>
      <c r="F126" s="165"/>
      <c r="G126" s="192">
        <f t="shared" si="24"/>
        <v>0</v>
      </c>
    </row>
    <row r="127" spans="1:7" ht="12.75">
      <c r="A127" s="180">
        <f t="shared" si="25"/>
        <v>110</v>
      </c>
      <c r="B127" s="181" t="s">
        <v>99</v>
      </c>
      <c r="C127" s="174" t="s">
        <v>252</v>
      </c>
      <c r="D127" s="164" t="s">
        <v>110</v>
      </c>
      <c r="E127" s="165">
        <v>3</v>
      </c>
      <c r="F127" s="165"/>
      <c r="G127" s="192">
        <f t="shared" si="24"/>
        <v>0</v>
      </c>
    </row>
    <row r="128" spans="1:7" ht="12.75">
      <c r="A128" s="180">
        <f t="shared" si="25"/>
        <v>111</v>
      </c>
      <c r="B128" s="181" t="s">
        <v>99</v>
      </c>
      <c r="C128" s="174" t="s">
        <v>253</v>
      </c>
      <c r="D128" s="164" t="s">
        <v>110</v>
      </c>
      <c r="E128" s="165">
        <v>5</v>
      </c>
      <c r="F128" s="165"/>
      <c r="G128" s="192">
        <f t="shared" si="24"/>
        <v>0</v>
      </c>
    </row>
    <row r="129" spans="1:7" ht="12.75">
      <c r="A129" s="180">
        <f t="shared" si="25"/>
        <v>112</v>
      </c>
      <c r="B129" s="181" t="s">
        <v>99</v>
      </c>
      <c r="C129" s="174" t="s">
        <v>254</v>
      </c>
      <c r="D129" s="164" t="s">
        <v>110</v>
      </c>
      <c r="E129" s="165">
        <v>4</v>
      </c>
      <c r="F129" s="165"/>
      <c r="G129" s="192">
        <f t="shared" si="24"/>
        <v>0</v>
      </c>
    </row>
    <row r="130" spans="1:7" ht="12.75">
      <c r="A130" s="180">
        <f t="shared" si="25"/>
        <v>113</v>
      </c>
      <c r="B130" s="181" t="s">
        <v>99</v>
      </c>
      <c r="C130" s="174" t="s">
        <v>255</v>
      </c>
      <c r="D130" s="164" t="s">
        <v>110</v>
      </c>
      <c r="E130" s="165">
        <v>3</v>
      </c>
      <c r="F130" s="165"/>
      <c r="G130" s="192">
        <f>E130*F130</f>
        <v>0</v>
      </c>
    </row>
    <row r="131" spans="1:7" ht="12.75">
      <c r="A131" s="180">
        <f t="shared" si="25"/>
        <v>114</v>
      </c>
      <c r="B131" s="181" t="s">
        <v>99</v>
      </c>
      <c r="C131" s="174" t="s">
        <v>256</v>
      </c>
      <c r="D131" s="164" t="s">
        <v>110</v>
      </c>
      <c r="E131" s="165">
        <v>1</v>
      </c>
      <c r="F131" s="165"/>
      <c r="G131" s="192">
        <f>E131*F131</f>
        <v>0</v>
      </c>
    </row>
    <row r="132" spans="1:7" ht="12.75">
      <c r="A132" s="180">
        <f t="shared" si="25"/>
        <v>115</v>
      </c>
      <c r="B132" s="181" t="s">
        <v>99</v>
      </c>
      <c r="C132" s="174" t="s">
        <v>257</v>
      </c>
      <c r="D132" s="164" t="s">
        <v>110</v>
      </c>
      <c r="E132" s="165">
        <v>2</v>
      </c>
      <c r="F132" s="165"/>
      <c r="G132" s="192">
        <f t="shared" si="24"/>
        <v>0</v>
      </c>
    </row>
    <row r="133" spans="1:7" ht="12.75">
      <c r="A133" s="180">
        <f t="shared" si="25"/>
        <v>116</v>
      </c>
      <c r="B133" s="181" t="s">
        <v>99</v>
      </c>
      <c r="C133" s="174" t="s">
        <v>258</v>
      </c>
      <c r="D133" s="164" t="s">
        <v>110</v>
      </c>
      <c r="E133" s="165">
        <v>1</v>
      </c>
      <c r="F133" s="165"/>
      <c r="G133" s="192">
        <f>E133*F133</f>
        <v>0</v>
      </c>
    </row>
    <row r="134" spans="1:55" ht="12.75">
      <c r="A134" s="180">
        <f t="shared" si="25"/>
        <v>117</v>
      </c>
      <c r="B134" s="162" t="s">
        <v>170</v>
      </c>
      <c r="C134" s="163" t="s">
        <v>171</v>
      </c>
      <c r="D134" s="164" t="s">
        <v>102</v>
      </c>
      <c r="E134" s="165">
        <v>1.5</v>
      </c>
      <c r="F134" s="165"/>
      <c r="G134" s="192">
        <f t="shared" si="24"/>
        <v>0</v>
      </c>
      <c r="M134" s="121">
        <v>2</v>
      </c>
      <c r="Y134" s="120">
        <v>7</v>
      </c>
      <c r="Z134" s="120">
        <v>1001</v>
      </c>
      <c r="AA134" s="120">
        <v>5</v>
      </c>
      <c r="AX134" s="120">
        <v>2</v>
      </c>
      <c r="AY134" s="120">
        <f>IF(AX134=1,G134,0)</f>
        <v>0</v>
      </c>
      <c r="AZ134" s="120">
        <f>IF(AX134=2,G134,0)</f>
        <v>0</v>
      </c>
      <c r="BA134" s="120">
        <f>IF(AX134=3,G134,0)</f>
        <v>0</v>
      </c>
      <c r="BB134" s="120">
        <f>IF(AX134=4,G134,0)</f>
        <v>0</v>
      </c>
      <c r="BC134" s="120">
        <f>IF(AX134=5,G134,0)</f>
        <v>0</v>
      </c>
    </row>
    <row r="135" spans="1:55" ht="12.75">
      <c r="A135" s="177"/>
      <c r="B135" s="171" t="s">
        <v>95</v>
      </c>
      <c r="C135" s="172" t="str">
        <f>CONCATENATE(B112," ",C112)</f>
        <v>735 Otopná tělesa</v>
      </c>
      <c r="D135" s="170"/>
      <c r="E135" s="173"/>
      <c r="F135" s="173"/>
      <c r="G135" s="205">
        <f>SUM(G112:G134)</f>
        <v>0</v>
      </c>
      <c r="M135" s="121">
        <v>4</v>
      </c>
      <c r="AY135" s="122">
        <f>SUM(AY112:AY132)</f>
        <v>0</v>
      </c>
      <c r="AZ135" s="122">
        <f>SUM(AZ112:AZ132)</f>
        <v>0</v>
      </c>
      <c r="BA135" s="122">
        <f>SUM(BA112:BA132)</f>
        <v>0</v>
      </c>
      <c r="BB135" s="122">
        <f>SUM(BB112:BB132)</f>
        <v>0</v>
      </c>
      <c r="BC135" s="122">
        <f>SUM(BC112:BC132)</f>
        <v>0</v>
      </c>
    </row>
    <row r="136" spans="1:7" ht="12.75">
      <c r="A136" s="176" t="s">
        <v>93</v>
      </c>
      <c r="B136" s="167" t="s">
        <v>131</v>
      </c>
      <c r="C136" s="168" t="s">
        <v>133</v>
      </c>
      <c r="D136" s="166"/>
      <c r="E136" s="169"/>
      <c r="F136" s="169"/>
      <c r="G136" s="204"/>
    </row>
    <row r="137" spans="1:7" ht="33.75">
      <c r="A137" s="180">
        <f>1+A134</f>
        <v>118</v>
      </c>
      <c r="B137" s="162" t="s">
        <v>99</v>
      </c>
      <c r="C137" s="163" t="s">
        <v>198</v>
      </c>
      <c r="D137" s="164" t="s">
        <v>94</v>
      </c>
      <c r="E137" s="165">
        <v>170</v>
      </c>
      <c r="F137" s="165"/>
      <c r="G137" s="192">
        <f aca="true" t="shared" si="26" ref="G137:G143">E137*F137</f>
        <v>0</v>
      </c>
    </row>
    <row r="138" spans="1:56" ht="56.25">
      <c r="A138" s="180">
        <f aca="true" t="shared" si="27" ref="A138:A147">A137+1</f>
        <v>119</v>
      </c>
      <c r="B138" s="162" t="s">
        <v>99</v>
      </c>
      <c r="C138" s="182" t="s">
        <v>203</v>
      </c>
      <c r="D138" s="187" t="s">
        <v>94</v>
      </c>
      <c r="E138" s="189">
        <v>220</v>
      </c>
      <c r="F138" s="189"/>
      <c r="G138" s="220">
        <f>E138*F138</f>
        <v>0</v>
      </c>
      <c r="N138" s="121">
        <v>2</v>
      </c>
      <c r="Z138" s="120">
        <v>1</v>
      </c>
      <c r="AA138" s="120">
        <v>7</v>
      </c>
      <c r="AB138" s="120">
        <v>7</v>
      </c>
      <c r="AY138" s="120">
        <v>2</v>
      </c>
      <c r="AZ138" s="120">
        <f aca="true" t="shared" si="28" ref="AZ138:AZ143">IF(AY138=1,G138,0)</f>
        <v>0</v>
      </c>
      <c r="BA138" s="120">
        <f aca="true" t="shared" si="29" ref="BA138:BA143">IF(AY138=2,G138,0)</f>
        <v>0</v>
      </c>
      <c r="BB138" s="120">
        <f aca="true" t="shared" si="30" ref="BB138:BB143">IF(AY138=3,G138,0)</f>
        <v>0</v>
      </c>
      <c r="BC138" s="120">
        <f aca="true" t="shared" si="31" ref="BC138:BC143">IF(AY138=4,G138,0)</f>
        <v>0</v>
      </c>
      <c r="BD138" s="120">
        <f aca="true" t="shared" si="32" ref="BD138:BD143">IF(AY138=5,G138,0)</f>
        <v>0</v>
      </c>
    </row>
    <row r="139" spans="1:56" ht="56.25">
      <c r="A139" s="180">
        <f t="shared" si="27"/>
        <v>120</v>
      </c>
      <c r="B139" s="162" t="s">
        <v>99</v>
      </c>
      <c r="C139" s="182" t="s">
        <v>204</v>
      </c>
      <c r="D139" s="187" t="s">
        <v>94</v>
      </c>
      <c r="E139" s="184">
        <v>24</v>
      </c>
      <c r="F139" s="189"/>
      <c r="G139" s="220">
        <f>E139*F139</f>
        <v>0</v>
      </c>
      <c r="N139" s="121">
        <v>2</v>
      </c>
      <c r="Z139" s="120">
        <v>1</v>
      </c>
      <c r="AA139" s="120">
        <v>7</v>
      </c>
      <c r="AB139" s="120">
        <v>7</v>
      </c>
      <c r="AY139" s="120">
        <v>2</v>
      </c>
      <c r="AZ139" s="120">
        <f t="shared" si="28"/>
        <v>0</v>
      </c>
      <c r="BA139" s="120">
        <f t="shared" si="29"/>
        <v>0</v>
      </c>
      <c r="BB139" s="120">
        <f t="shared" si="30"/>
        <v>0</v>
      </c>
      <c r="BC139" s="120">
        <f t="shared" si="31"/>
        <v>0</v>
      </c>
      <c r="BD139" s="120">
        <f t="shared" si="32"/>
        <v>0</v>
      </c>
    </row>
    <row r="140" spans="1:56" ht="56.25">
      <c r="A140" s="180">
        <f t="shared" si="27"/>
        <v>121</v>
      </c>
      <c r="B140" s="162" t="s">
        <v>99</v>
      </c>
      <c r="C140" s="182" t="s">
        <v>199</v>
      </c>
      <c r="D140" s="187" t="s">
        <v>94</v>
      </c>
      <c r="E140" s="184">
        <v>36</v>
      </c>
      <c r="F140" s="189"/>
      <c r="G140" s="220">
        <f t="shared" si="26"/>
        <v>0</v>
      </c>
      <c r="N140" s="121">
        <v>2</v>
      </c>
      <c r="Z140" s="120">
        <v>1</v>
      </c>
      <c r="AA140" s="120">
        <v>7</v>
      </c>
      <c r="AB140" s="120">
        <v>7</v>
      </c>
      <c r="AY140" s="120">
        <v>2</v>
      </c>
      <c r="AZ140" s="120">
        <f t="shared" si="28"/>
        <v>0</v>
      </c>
      <c r="BA140" s="120">
        <f t="shared" si="29"/>
        <v>0</v>
      </c>
      <c r="BB140" s="120">
        <f t="shared" si="30"/>
        <v>0</v>
      </c>
      <c r="BC140" s="120">
        <f t="shared" si="31"/>
        <v>0</v>
      </c>
      <c r="BD140" s="120">
        <f t="shared" si="32"/>
        <v>0</v>
      </c>
    </row>
    <row r="141" spans="1:56" ht="56.25">
      <c r="A141" s="180">
        <f t="shared" si="27"/>
        <v>122</v>
      </c>
      <c r="B141" s="162" t="s">
        <v>99</v>
      </c>
      <c r="C141" s="182" t="s">
        <v>200</v>
      </c>
      <c r="D141" s="187" t="s">
        <v>94</v>
      </c>
      <c r="E141" s="184">
        <v>42</v>
      </c>
      <c r="F141" s="189"/>
      <c r="G141" s="220">
        <f t="shared" si="26"/>
        <v>0</v>
      </c>
      <c r="N141" s="121">
        <v>2</v>
      </c>
      <c r="Z141" s="120">
        <v>1</v>
      </c>
      <c r="AA141" s="120">
        <v>7</v>
      </c>
      <c r="AB141" s="120">
        <v>7</v>
      </c>
      <c r="AY141" s="120">
        <v>2</v>
      </c>
      <c r="AZ141" s="120">
        <f t="shared" si="28"/>
        <v>0</v>
      </c>
      <c r="BA141" s="120">
        <f t="shared" si="29"/>
        <v>0</v>
      </c>
      <c r="BB141" s="120">
        <f t="shared" si="30"/>
        <v>0</v>
      </c>
      <c r="BC141" s="120">
        <f t="shared" si="31"/>
        <v>0</v>
      </c>
      <c r="BD141" s="120">
        <f t="shared" si="32"/>
        <v>0</v>
      </c>
    </row>
    <row r="142" spans="1:56" ht="56.25">
      <c r="A142" s="180">
        <f t="shared" si="27"/>
        <v>123</v>
      </c>
      <c r="B142" s="162" t="s">
        <v>99</v>
      </c>
      <c r="C142" s="182" t="s">
        <v>201</v>
      </c>
      <c r="D142" s="187" t="s">
        <v>94</v>
      </c>
      <c r="E142" s="184">
        <v>10</v>
      </c>
      <c r="F142" s="189"/>
      <c r="G142" s="220">
        <f t="shared" si="26"/>
        <v>0</v>
      </c>
      <c r="N142" s="121">
        <v>2</v>
      </c>
      <c r="Z142" s="120">
        <v>1</v>
      </c>
      <c r="AA142" s="120">
        <v>7</v>
      </c>
      <c r="AB142" s="120">
        <v>7</v>
      </c>
      <c r="AY142" s="120">
        <v>2</v>
      </c>
      <c r="AZ142" s="120">
        <f t="shared" si="28"/>
        <v>0</v>
      </c>
      <c r="BA142" s="120">
        <f t="shared" si="29"/>
        <v>0</v>
      </c>
      <c r="BB142" s="120">
        <f t="shared" si="30"/>
        <v>0</v>
      </c>
      <c r="BC142" s="120">
        <f t="shared" si="31"/>
        <v>0</v>
      </c>
      <c r="BD142" s="120">
        <f t="shared" si="32"/>
        <v>0</v>
      </c>
    </row>
    <row r="143" spans="1:56" ht="56.25">
      <c r="A143" s="180">
        <f t="shared" si="27"/>
        <v>124</v>
      </c>
      <c r="B143" s="162" t="s">
        <v>99</v>
      </c>
      <c r="C143" s="182" t="s">
        <v>202</v>
      </c>
      <c r="D143" s="187" t="s">
        <v>94</v>
      </c>
      <c r="E143" s="184">
        <v>8</v>
      </c>
      <c r="F143" s="189"/>
      <c r="G143" s="220">
        <f t="shared" si="26"/>
        <v>0</v>
      </c>
      <c r="N143" s="121">
        <v>2</v>
      </c>
      <c r="Z143" s="120">
        <v>1</v>
      </c>
      <c r="AA143" s="120">
        <v>7</v>
      </c>
      <c r="AB143" s="120">
        <v>7</v>
      </c>
      <c r="AY143" s="120">
        <v>2</v>
      </c>
      <c r="AZ143" s="120">
        <f t="shared" si="28"/>
        <v>0</v>
      </c>
      <c r="BA143" s="120">
        <f t="shared" si="29"/>
        <v>0</v>
      </c>
      <c r="BB143" s="120">
        <f t="shared" si="30"/>
        <v>0</v>
      </c>
      <c r="BC143" s="120">
        <f t="shared" si="31"/>
        <v>0</v>
      </c>
      <c r="BD143" s="120">
        <f t="shared" si="32"/>
        <v>0</v>
      </c>
    </row>
    <row r="144" spans="1:7" ht="12.75">
      <c r="A144" s="180">
        <f t="shared" si="27"/>
        <v>125</v>
      </c>
      <c r="B144" s="162" t="s">
        <v>99</v>
      </c>
      <c r="C144" s="163" t="s">
        <v>134</v>
      </c>
      <c r="D144" s="164" t="s">
        <v>135</v>
      </c>
      <c r="E144" s="165">
        <v>50</v>
      </c>
      <c r="F144" s="165"/>
      <c r="G144" s="192">
        <f>E144*F144</f>
        <v>0</v>
      </c>
    </row>
    <row r="145" spans="1:7" ht="12.75">
      <c r="A145" s="180">
        <f t="shared" si="27"/>
        <v>126</v>
      </c>
      <c r="B145" s="162" t="s">
        <v>27</v>
      </c>
      <c r="C145" s="174" t="s">
        <v>28</v>
      </c>
      <c r="D145" s="164" t="s">
        <v>135</v>
      </c>
      <c r="E145" s="165">
        <v>50</v>
      </c>
      <c r="F145" s="165"/>
      <c r="G145" s="192">
        <f>E145*F145</f>
        <v>0</v>
      </c>
    </row>
    <row r="146" spans="1:7" ht="12.75">
      <c r="A146" s="180">
        <f t="shared" si="27"/>
        <v>127</v>
      </c>
      <c r="B146" s="162" t="s">
        <v>29</v>
      </c>
      <c r="C146" s="174" t="s">
        <v>30</v>
      </c>
      <c r="D146" s="164" t="s">
        <v>135</v>
      </c>
      <c r="E146" s="165">
        <v>50</v>
      </c>
      <c r="F146" s="165"/>
      <c r="G146" s="192">
        <f>E146*F146</f>
        <v>0</v>
      </c>
    </row>
    <row r="147" spans="1:7" ht="12.75">
      <c r="A147" s="180">
        <f t="shared" si="27"/>
        <v>128</v>
      </c>
      <c r="B147" s="162" t="s">
        <v>31</v>
      </c>
      <c r="C147" s="174" t="s">
        <v>32</v>
      </c>
      <c r="D147" s="164" t="s">
        <v>102</v>
      </c>
      <c r="E147" s="165">
        <v>0.08</v>
      </c>
      <c r="F147" s="165"/>
      <c r="G147" s="192">
        <f>E147*F147</f>
        <v>0</v>
      </c>
    </row>
    <row r="148" spans="1:7" ht="12.75">
      <c r="A148" s="177"/>
      <c r="B148" s="171" t="s">
        <v>95</v>
      </c>
      <c r="C148" s="172" t="str">
        <f>CONCATENATE(B136," ",C136)</f>
        <v>767 Konstrukce zámečnické</v>
      </c>
      <c r="D148" s="170"/>
      <c r="E148" s="173"/>
      <c r="F148" s="173"/>
      <c r="G148" s="205">
        <f>SUM(G136:G147)</f>
        <v>0</v>
      </c>
    </row>
    <row r="149" spans="1:7" ht="12.75">
      <c r="A149" s="176" t="s">
        <v>93</v>
      </c>
      <c r="B149" s="167" t="s">
        <v>136</v>
      </c>
      <c r="C149" s="168" t="s">
        <v>137</v>
      </c>
      <c r="D149" s="166"/>
      <c r="E149" s="169"/>
      <c r="F149" s="169"/>
      <c r="G149" s="204"/>
    </row>
    <row r="150" spans="1:7" ht="12.75">
      <c r="A150" s="180">
        <f>1+A147</f>
        <v>129</v>
      </c>
      <c r="B150" s="162" t="s">
        <v>138</v>
      </c>
      <c r="C150" s="163" t="s">
        <v>132</v>
      </c>
      <c r="D150" s="164" t="s">
        <v>149</v>
      </c>
      <c r="E150" s="165">
        <v>5</v>
      </c>
      <c r="F150" s="165"/>
      <c r="G150" s="192">
        <f>E150*F150</f>
        <v>0</v>
      </c>
    </row>
    <row r="151" spans="1:7" ht="12.75">
      <c r="A151" s="177"/>
      <c r="B151" s="171" t="s">
        <v>95</v>
      </c>
      <c r="C151" s="172" t="str">
        <f>CONCATENATE(B149," ",C149)</f>
        <v>783 Nátěry</v>
      </c>
      <c r="D151" s="170"/>
      <c r="E151" s="173"/>
      <c r="F151" s="173"/>
      <c r="G151" s="205">
        <f>SUM(G149:G150)</f>
        <v>0</v>
      </c>
    </row>
    <row r="152" spans="1:7" ht="12.75">
      <c r="A152" s="176" t="s">
        <v>93</v>
      </c>
      <c r="B152" s="167" t="s">
        <v>139</v>
      </c>
      <c r="C152" s="168" t="s">
        <v>140</v>
      </c>
      <c r="D152" s="166"/>
      <c r="E152" s="169"/>
      <c r="F152" s="169"/>
      <c r="G152" s="204"/>
    </row>
    <row r="153" spans="1:7" ht="22.5">
      <c r="A153" s="180">
        <f>1+A150</f>
        <v>130</v>
      </c>
      <c r="B153" s="162" t="s">
        <v>99</v>
      </c>
      <c r="C153" s="163" t="s">
        <v>150</v>
      </c>
      <c r="D153" s="164" t="s">
        <v>115</v>
      </c>
      <c r="E153" s="165">
        <v>1</v>
      </c>
      <c r="F153" s="165"/>
      <c r="G153" s="192">
        <f>E153*F153</f>
        <v>0</v>
      </c>
    </row>
    <row r="154" spans="1:7" ht="12.75">
      <c r="A154" s="178">
        <f>1+A153</f>
        <v>131</v>
      </c>
      <c r="B154" s="162" t="s">
        <v>99</v>
      </c>
      <c r="C154" s="163" t="s">
        <v>154</v>
      </c>
      <c r="D154" s="164" t="s">
        <v>115</v>
      </c>
      <c r="E154" s="165">
        <v>1</v>
      </c>
      <c r="F154" s="165"/>
      <c r="G154" s="192">
        <f>E154*F154</f>
        <v>0</v>
      </c>
    </row>
    <row r="155" spans="1:7" ht="12.75">
      <c r="A155" s="178">
        <f>1+A154</f>
        <v>132</v>
      </c>
      <c r="B155" s="162" t="s">
        <v>99</v>
      </c>
      <c r="C155" s="163" t="s">
        <v>151</v>
      </c>
      <c r="D155" s="164" t="s">
        <v>122</v>
      </c>
      <c r="E155" s="165">
        <v>24</v>
      </c>
      <c r="F155" s="165"/>
      <c r="G155" s="192">
        <f>E155*F155</f>
        <v>0</v>
      </c>
    </row>
    <row r="156" spans="1:7" ht="13.5" thickBot="1">
      <c r="A156" s="207"/>
      <c r="B156" s="208" t="s">
        <v>95</v>
      </c>
      <c r="C156" s="209" t="str">
        <f>CONCATENATE(B152," ",C152)</f>
        <v>M23 Montáže potrubí</v>
      </c>
      <c r="D156" s="210"/>
      <c r="E156" s="211"/>
      <c r="F156" s="211"/>
      <c r="G156" s="212">
        <f>SUM(G152:G155)</f>
        <v>0</v>
      </c>
    </row>
    <row r="157" ht="12.75">
      <c r="E157" s="143"/>
    </row>
    <row r="158" ht="12.75">
      <c r="E158" s="143"/>
    </row>
    <row r="159" ht="12.75">
      <c r="E159" s="143"/>
    </row>
    <row r="160" ht="12.75">
      <c r="E160" s="143"/>
    </row>
    <row r="161" ht="12.75">
      <c r="E161" s="143"/>
    </row>
    <row r="162" ht="12.75">
      <c r="E162" s="143"/>
    </row>
    <row r="163" ht="12.75">
      <c r="E163" s="143"/>
    </row>
    <row r="164" ht="12.75">
      <c r="E164" s="143"/>
    </row>
    <row r="165" ht="12.75">
      <c r="E165" s="143"/>
    </row>
    <row r="166" ht="12.75">
      <c r="E166" s="143"/>
    </row>
    <row r="167" ht="12.75">
      <c r="E167" s="143"/>
    </row>
    <row r="168" ht="12.75">
      <c r="E168" s="143"/>
    </row>
    <row r="169" ht="12.75">
      <c r="E169" s="143"/>
    </row>
    <row r="170" ht="12.75">
      <c r="E170" s="143"/>
    </row>
    <row r="171" ht="12.75">
      <c r="E171" s="143"/>
    </row>
    <row r="172" ht="12.75">
      <c r="E172" s="143"/>
    </row>
    <row r="173" ht="12.75">
      <c r="E173" s="143"/>
    </row>
    <row r="174" ht="12.75">
      <c r="E174" s="143"/>
    </row>
    <row r="175" ht="12.75">
      <c r="E175" s="143"/>
    </row>
    <row r="176" ht="12.75">
      <c r="E176" s="143"/>
    </row>
    <row r="177" ht="12.75">
      <c r="E177" s="143"/>
    </row>
    <row r="178" ht="12.75">
      <c r="E178" s="143"/>
    </row>
    <row r="179" ht="12.75">
      <c r="E179" s="143"/>
    </row>
    <row r="180" spans="1:7" ht="12.75">
      <c r="A180" s="134"/>
      <c r="B180" s="129"/>
      <c r="C180" s="159"/>
      <c r="D180" s="134"/>
      <c r="E180" s="149"/>
      <c r="F180" s="149"/>
      <c r="G180" s="149"/>
    </row>
    <row r="181" spans="1:7" ht="12.75">
      <c r="A181" s="134"/>
      <c r="B181" s="129"/>
      <c r="C181" s="159"/>
      <c r="D181" s="134"/>
      <c r="E181" s="149"/>
      <c r="F181" s="149"/>
      <c r="G181" s="149"/>
    </row>
    <row r="182" spans="1:7" ht="12.75">
      <c r="A182" s="134"/>
      <c r="B182" s="129"/>
      <c r="C182" s="159"/>
      <c r="D182" s="134"/>
      <c r="E182" s="149"/>
      <c r="F182" s="149"/>
      <c r="G182" s="149"/>
    </row>
    <row r="183" spans="1:7" ht="12.75">
      <c r="A183" s="134"/>
      <c r="B183" s="129"/>
      <c r="C183" s="159"/>
      <c r="D183" s="134"/>
      <c r="E183" s="149"/>
      <c r="F183" s="149"/>
      <c r="G183" s="149"/>
    </row>
    <row r="184" ht="12.75">
      <c r="E184" s="143"/>
    </row>
    <row r="185" ht="12.75">
      <c r="E185" s="143"/>
    </row>
    <row r="186" ht="12.75">
      <c r="E186" s="143"/>
    </row>
    <row r="187" ht="12.75">
      <c r="E187" s="143"/>
    </row>
    <row r="188" ht="12.75">
      <c r="E188" s="143"/>
    </row>
    <row r="189" ht="12.75">
      <c r="E189" s="143"/>
    </row>
    <row r="190" ht="12.75">
      <c r="E190" s="143"/>
    </row>
    <row r="191" ht="12.75">
      <c r="E191" s="143"/>
    </row>
    <row r="192" ht="12.75">
      <c r="E192" s="143"/>
    </row>
    <row r="193" ht="12.75">
      <c r="E193" s="143"/>
    </row>
    <row r="194" ht="12.75">
      <c r="E194" s="143"/>
    </row>
    <row r="195" ht="12.75">
      <c r="E195" s="143"/>
    </row>
    <row r="196" ht="12.75">
      <c r="E196" s="143"/>
    </row>
    <row r="197" ht="12.75">
      <c r="E197" s="143"/>
    </row>
    <row r="198" ht="12.75">
      <c r="E198" s="143"/>
    </row>
    <row r="199" ht="12.75">
      <c r="E199" s="143"/>
    </row>
    <row r="200" ht="12.75">
      <c r="E200" s="143"/>
    </row>
    <row r="201" ht="12.75">
      <c r="E201" s="143"/>
    </row>
    <row r="202" ht="12.75">
      <c r="E202" s="143"/>
    </row>
    <row r="203" ht="12.75">
      <c r="E203" s="143"/>
    </row>
    <row r="204" ht="12.75">
      <c r="E204" s="143"/>
    </row>
    <row r="205" ht="12.75">
      <c r="E205" s="143"/>
    </row>
    <row r="206" ht="12.75">
      <c r="E206" s="143"/>
    </row>
    <row r="207" ht="12.75">
      <c r="E207" s="143"/>
    </row>
    <row r="208" ht="12.75">
      <c r="E208" s="143"/>
    </row>
    <row r="209" spans="1:2" ht="12.75">
      <c r="A209" s="135"/>
      <c r="B209" s="130"/>
    </row>
    <row r="210" spans="1:7" ht="12.75">
      <c r="A210" s="134"/>
      <c r="B210" s="129"/>
      <c r="C210" s="160"/>
      <c r="D210" s="140"/>
      <c r="E210" s="150"/>
      <c r="F210" s="151"/>
      <c r="G210" s="152"/>
    </row>
    <row r="211" spans="1:7" ht="12.75">
      <c r="A211" s="136"/>
      <c r="B211" s="131"/>
      <c r="C211" s="159"/>
      <c r="D211" s="134"/>
      <c r="E211" s="153"/>
      <c r="F211" s="149"/>
      <c r="G211" s="149"/>
    </row>
    <row r="212" spans="1:7" ht="12.75">
      <c r="A212" s="134"/>
      <c r="B212" s="129"/>
      <c r="C212" s="159"/>
      <c r="D212" s="134"/>
      <c r="E212" s="153"/>
      <c r="F212" s="149"/>
      <c r="G212" s="149"/>
    </row>
    <row r="213" spans="1:7" ht="12.75">
      <c r="A213" s="134"/>
      <c r="B213" s="129"/>
      <c r="C213" s="159"/>
      <c r="D213" s="134"/>
      <c r="E213" s="153"/>
      <c r="F213" s="149"/>
      <c r="G213" s="149"/>
    </row>
    <row r="214" spans="1:7" ht="12.75">
      <c r="A214" s="134"/>
      <c r="B214" s="129"/>
      <c r="C214" s="159"/>
      <c r="D214" s="134"/>
      <c r="E214" s="153"/>
      <c r="F214" s="149"/>
      <c r="G214" s="149"/>
    </row>
    <row r="215" spans="1:7" ht="12.75">
      <c r="A215" s="134"/>
      <c r="B215" s="129"/>
      <c r="C215" s="159"/>
      <c r="D215" s="134"/>
      <c r="E215" s="153"/>
      <c r="F215" s="149"/>
      <c r="G215" s="149"/>
    </row>
    <row r="216" spans="1:7" ht="12.75">
      <c r="A216" s="134"/>
      <c r="B216" s="129"/>
      <c r="C216" s="159"/>
      <c r="D216" s="134"/>
      <c r="E216" s="153"/>
      <c r="F216" s="149"/>
      <c r="G216" s="149"/>
    </row>
    <row r="217" spans="1:7" ht="12.75">
      <c r="A217" s="134"/>
      <c r="B217" s="129"/>
      <c r="C217" s="159"/>
      <c r="D217" s="134"/>
      <c r="E217" s="153"/>
      <c r="F217" s="149"/>
      <c r="G217" s="149"/>
    </row>
    <row r="218" spans="1:7" ht="12.75">
      <c r="A218" s="134"/>
      <c r="B218" s="129"/>
      <c r="C218" s="159"/>
      <c r="D218" s="134"/>
      <c r="E218" s="153"/>
      <c r="F218" s="149"/>
      <c r="G218" s="149"/>
    </row>
    <row r="219" spans="1:7" ht="12.75">
      <c r="A219" s="134"/>
      <c r="B219" s="129"/>
      <c r="C219" s="159"/>
      <c r="D219" s="134"/>
      <c r="E219" s="153"/>
      <c r="F219" s="149"/>
      <c r="G219" s="149"/>
    </row>
    <row r="220" spans="1:7" ht="12.75">
      <c r="A220" s="134"/>
      <c r="B220" s="129"/>
      <c r="C220" s="159"/>
      <c r="D220" s="134"/>
      <c r="E220" s="153"/>
      <c r="F220" s="149"/>
      <c r="G220" s="149"/>
    </row>
    <row r="221" spans="1:7" ht="12.75">
      <c r="A221" s="134"/>
      <c r="B221" s="129"/>
      <c r="C221" s="159"/>
      <c r="D221" s="134"/>
      <c r="E221" s="153"/>
      <c r="F221" s="149"/>
      <c r="G221" s="149"/>
    </row>
    <row r="222" spans="1:7" ht="12.75">
      <c r="A222" s="134"/>
      <c r="B222" s="129"/>
      <c r="C222" s="159"/>
      <c r="D222" s="134"/>
      <c r="E222" s="153"/>
      <c r="F222" s="149"/>
      <c r="G222" s="149"/>
    </row>
    <row r="223" spans="1:7" ht="12.75">
      <c r="A223" s="134"/>
      <c r="B223" s="129"/>
      <c r="C223" s="159"/>
      <c r="D223" s="134"/>
      <c r="E223" s="153"/>
      <c r="F223" s="149"/>
      <c r="G223" s="149"/>
    </row>
  </sheetData>
  <mergeCells count="3">
    <mergeCell ref="A1:G1"/>
    <mergeCell ref="A3:B3"/>
    <mergeCell ref="A4:B4"/>
  </mergeCells>
  <printOptions/>
  <pageMargins left="0.5905511811023623" right="0.1968503937007874" top="0.5905511811023623" bottom="0.5905511811023623" header="0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Kelnar Petr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Kelnar</dc:creator>
  <cp:keywords/>
  <dc:description/>
  <cp:lastModifiedBy>Petr</cp:lastModifiedBy>
  <cp:lastPrinted>2016-03-21T10:02:10Z</cp:lastPrinted>
  <dcterms:created xsi:type="dcterms:W3CDTF">2002-05-30T08:28:39Z</dcterms:created>
  <dcterms:modified xsi:type="dcterms:W3CDTF">2016-03-23T14:07:00Z</dcterms:modified>
  <cp:category/>
  <cp:version/>
  <cp:contentType/>
  <cp:contentStatus/>
</cp:coreProperties>
</file>