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tabRatio="801" activeTab="0"/>
  </bookViews>
  <sheets>
    <sheet name="Rekapitulace stavby" sheetId="1" r:id="rId1"/>
    <sheet name="VELOX - ÚSPORY ENERGIE - ..." sheetId="2" r:id="rId2"/>
    <sheet name="VELOX - Ostatní a vedlejš..." sheetId="3" r:id="rId3"/>
    <sheet name="Rekapitulace stavby_Sklad" sheetId="4" r:id="rId4"/>
    <sheet name="VELOX-SKLADY-ÚSPORY ENE._Sklad" sheetId="5" r:id="rId5"/>
    <sheet name="VELOX-Ostatní a vedlejš.Sklad" sheetId="6" r:id="rId6"/>
    <sheet name="Rekapitulace stavby_Stolar" sheetId="7" r:id="rId7"/>
    <sheet name="VELOX-STOLARNA-ÚSPORY E._Stolar" sheetId="8" r:id="rId8"/>
    <sheet name="VELOX-Ostatní a vedlejš._Stolar" sheetId="9" r:id="rId9"/>
  </sheets>
  <definedNames>
    <definedName name="_xlnm.Print_Titles" localSheetId="0">'Rekapitulace stavby'!$85:$85</definedName>
    <definedName name="_xlnm.Print_Titles" localSheetId="3">'Rekapitulace stavby_Sklad'!$85:$85</definedName>
    <definedName name="_xlnm.Print_Titles" localSheetId="6">'Rekapitulace stavby_Stolar'!$85:$85</definedName>
    <definedName name="_xlnm.Print_Titles" localSheetId="2">'VELOX - Ostatní a vedlejš...'!$112:$112</definedName>
    <definedName name="_xlnm.Print_Titles" localSheetId="1">'VELOX - ÚSPORY ENERGIE - ...'!$120:$120</definedName>
    <definedName name="_xlnm.Print_Titles" localSheetId="8">'VELOX-Ostatní a vedlejš._Stolar'!$112:$112</definedName>
    <definedName name="_xlnm.Print_Titles" localSheetId="5">'VELOX-Ostatní a vedlejš.Sklad'!$112:$112</definedName>
    <definedName name="_xlnm.Print_Titles" localSheetId="4">'VELOX-SKLADY-ÚSPORY ENE._Sklad'!$118:$118</definedName>
    <definedName name="_xlnm.Print_Titles" localSheetId="7">'VELOX-STOLARNA-ÚSPORY E._Stolar'!$119:$119</definedName>
    <definedName name="_xlnm.Print_Area" localSheetId="0">'Rekapitulace stavby'!$C$4:$AP$70,'Rekapitulace stavby'!$C$76:$AP$93</definedName>
    <definedName name="_xlnm.Print_Area" localSheetId="3">'Rekapitulace stavby_Sklad'!$C$4:$AP$70,'Rekapitulace stavby_Sklad'!$C$76:$AP$93</definedName>
    <definedName name="_xlnm.Print_Area" localSheetId="6">'Rekapitulace stavby_Stolar'!$C$4:$AP$70,'Rekapitulace stavby_Stolar'!$C$76:$AP$93</definedName>
    <definedName name="_xlnm.Print_Area" localSheetId="2">'VELOX - Ostatní a vedlejš...'!$C$4:$Q$70,'VELOX - Ostatní a vedlejš...'!$C$76:$Q$96,'VELOX - Ostatní a vedlejš...'!$C$102:$Q$120</definedName>
    <definedName name="_xlnm.Print_Area" localSheetId="1">'VELOX - ÚSPORY ENERGIE - ...'!$C$4:$Q$70,'VELOX - ÚSPORY ENERGIE - ...'!$C$76:$Q$105,'VELOX - ÚSPORY ENERGIE - ...'!$C$111:$Q$203</definedName>
    <definedName name="_xlnm.Print_Area" localSheetId="8">'VELOX-Ostatní a vedlejš._Stolar'!$C$4:$Q$70,'VELOX-Ostatní a vedlejš._Stolar'!$C$76:$Q$96,'VELOX-Ostatní a vedlejš._Stolar'!$C$102:$Q$120</definedName>
    <definedName name="_xlnm.Print_Area" localSheetId="5">'VELOX-Ostatní a vedlejš.Sklad'!$C$4:$Q$70,'VELOX-Ostatní a vedlejš.Sklad'!$C$76:$Q$96,'VELOX-Ostatní a vedlejš.Sklad'!$C$102:$Q$120</definedName>
    <definedName name="_xlnm.Print_Area" localSheetId="4">'VELOX-SKLADY-ÚSPORY ENE._Sklad'!$C$4:$Q$70,'VELOX-SKLADY-ÚSPORY ENE._Sklad'!$C$76:$Q$103,'VELOX-SKLADY-ÚSPORY ENE._Sklad'!$C$109:$Q$154</definedName>
    <definedName name="_xlnm.Print_Area" localSheetId="7">'VELOX-STOLARNA-ÚSPORY E._Stolar'!$C$4:$Q$70,'VELOX-STOLARNA-ÚSPORY E._Stolar'!$C$76:$Q$104,'VELOX-STOLARNA-ÚSPORY E._Stolar'!$C$110:$Q$168</definedName>
  </definedNames>
  <calcPr fullCalcOnLoad="1"/>
</workbook>
</file>

<file path=xl/sharedStrings.xml><?xml version="1.0" encoding="utf-8"?>
<sst xmlns="http://schemas.openxmlformats.org/spreadsheetml/2006/main" count="3249" uniqueCount="388">
  <si>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</si>
  <si>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</si>
  <si>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</si>
  <si>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</si>
  <si>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</si>
  <si>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</si>
  <si>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</si>
  <si>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</si>
  <si>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</si>
  <si>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</si>
  <si>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</si>
  <si>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</si>
  <si>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</si>
  <si>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</si>
  <si>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VELOX</t>
  </si>
  <si>
    <t>Stavba:</t>
  </si>
  <si>
    <t>ÚSPORY ENERGIE - areál VELOX WERK s.r.o., Elektroinstalace</t>
  </si>
  <si>
    <t>0,1</t>
  </si>
  <si>
    <t>JKSO:</t>
  </si>
  <si>
    <t>CC-CZ:</t>
  </si>
  <si>
    <t>1</t>
  </si>
  <si>
    <t>Místo:</t>
  </si>
  <si>
    <t>k.ú. Hranice, p.č. 1794/2, 5406 a 1325/18</t>
  </si>
  <si>
    <t>Datum:</t>
  </si>
  <si>
    <t>28. 4. 2020</t>
  </si>
  <si>
    <t>10</t>
  </si>
  <si>
    <t>100</t>
  </si>
  <si>
    <t>Objednatel:</t>
  </si>
  <si>
    <t>IČ:</t>
  </si>
  <si>
    <t>62363778</t>
  </si>
  <si>
    <t>VELOX WERK s.r.o.</t>
  </si>
  <si>
    <t>DIČ:</t>
  </si>
  <si>
    <t>CZ62363778</t>
  </si>
  <si>
    <t>Zhotovitel:</t>
  </si>
  <si>
    <t>zatím neurčen</t>
  </si>
  <si>
    <t>Projektant:</t>
  </si>
  <si>
    <t>Ing. Vítězslav Humplík</t>
  </si>
  <si>
    <t>True</t>
  </si>
  <si>
    <t>Zpracovatel:</t>
  </si>
  <si>
    <t>49610414</t>
  </si>
  <si>
    <t>Projektil spol. s r.o. Hranice</t>
  </si>
  <si>
    <t>CZ49640414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</si>
  <si>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</si>
  <si>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</si>
  <si>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</si>
  <si>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</si>
  <si>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</si>
  <si>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</si>
  <si>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</si>
  <si>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</si>
  <si>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</si>
  <si>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</si>
  <si>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</si>
  <si>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</si>
  <si>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</si>
  <si>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</si>
  <si>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</si>
  <si>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</si>
  <si>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</si>
  <si>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</si>
  <si>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</si>
  <si>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</si>
  <si>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</si>
  <si>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</si>
  <si>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</si>
  <si>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</si>
  <si>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</si>
  <si>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</si>
  <si>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</si>
  <si>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</si>
  <si>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</si>
  <si>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</si>
  <si>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</si>
  <si>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</si>
  <si>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</si>
  <si>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</si>
  <si>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</si>
  <si>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</si>
  <si>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</si>
  <si>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</si>
  <si>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</si>
  <si>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</si>
  <si>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</si>
  <si>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</si>
  <si>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{b9fa4155-69be-4c75-82ae-e6dbdc21bfa0}</t>
  </si>
  <si>
    <t>{00000000-0000-0000-0000-000000000000}</t>
  </si>
  <si>
    <t>###NOINSERT###</t>
  </si>
  <si>
    <t>Ostatní a vedlejší RN</t>
  </si>
  <si>
    <t>{952c6a4f-da61-405e-a623-6043805607a6}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</si>
  <si>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</si>
  <si>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</si>
  <si>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</si>
  <si>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</si>
  <si>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</si>
  <si>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</si>
  <si>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</si>
  <si>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</si>
  <si>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</si>
  <si>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</si>
  <si>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</si>
  <si>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</si>
  <si>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</si>
  <si>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</si>
  <si>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</si>
  <si>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</si>
  <si>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</si>
  <si>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</si>
  <si>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</si>
  <si>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</si>
  <si>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</si>
  <si>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</si>
  <si>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</si>
  <si>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</si>
  <si>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</si>
  <si>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</si>
  <si>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</si>
  <si>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</si>
  <si>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</si>
  <si>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</si>
  <si>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</si>
  <si>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</si>
  <si>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</si>
  <si>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</si>
  <si>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</si>
  <si>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</si>
  <si>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</si>
  <si>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</si>
  <si>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</si>
  <si>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</si>
  <si>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</si>
  <si>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</si>
  <si>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</si>
  <si>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</si>
  <si>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</si>
  <si>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943211111</t>
  </si>
  <si>
    <t>Montáž lešení prostorového rámového lehkého s podlahami zatížení do 200 kg/m2 v do 10 m</t>
  </si>
  <si>
    <t>m3</t>
  </si>
  <si>
    <t>4</t>
  </si>
  <si>
    <t>997013509</t>
  </si>
  <si>
    <t>Příplatek k odvozu suti a vybouraných hmot na skládku ZKD 1 km přes 1 km</t>
  </si>
  <si>
    <t>t</t>
  </si>
  <si>
    <t>3</t>
  </si>
  <si>
    <t>997013831</t>
  </si>
  <si>
    <t>Poplatek za uložení stavebního směsného odpadu na skládce (skládkovné)</t>
  </si>
  <si>
    <t>999281111</t>
  </si>
  <si>
    <t>Přesun hmot pro rekonstrukce a údržbu budov do 25m</t>
  </si>
  <si>
    <t>5</t>
  </si>
  <si>
    <t>740991300</t>
  </si>
  <si>
    <t>Celková prohlídka elektrického rozvodu a zařízení do 1 milionu Kč</t>
  </si>
  <si>
    <t>kus</t>
  </si>
  <si>
    <t>16</t>
  </si>
  <si>
    <t>6</t>
  </si>
  <si>
    <t>740991910</t>
  </si>
  <si>
    <t>Příplatek k celkové prohlídce za každých dalších 500 000,- Kč</t>
  </si>
  <si>
    <t>7</t>
  </si>
  <si>
    <t>742111100</t>
  </si>
  <si>
    <t>Montáž rozvodnice oceloplechová nebo plastová běžná do 20 kg</t>
  </si>
  <si>
    <t>8</t>
  </si>
  <si>
    <t>742111200</t>
  </si>
  <si>
    <t>Montáž rozvodnice oceloplechová nebo plastová běžná do 50 kg</t>
  </si>
  <si>
    <t>9</t>
  </si>
  <si>
    <t>742111300</t>
  </si>
  <si>
    <t>Montáž rozvodnice oceloplechová nebo plastová běžná do 100 kg</t>
  </si>
  <si>
    <t>742991110</t>
  </si>
  <si>
    <t>Kontrola rozváděč nn silový hmotnosti do 200 kg</t>
  </si>
  <si>
    <t>11</t>
  </si>
  <si>
    <t>743111113</t>
  </si>
  <si>
    <t>Montáž trubka plastová tuhá D 16 mm uložená pevně</t>
  </si>
  <si>
    <t>m</t>
  </si>
  <si>
    <t>12</t>
  </si>
  <si>
    <t>M</t>
  </si>
  <si>
    <t>345710910</t>
  </si>
  <si>
    <t>trubka elektroinstalační tuhá z PVC L 3 m 1516E</t>
  </si>
  <si>
    <t>32</t>
  </si>
  <si>
    <t>13</t>
  </si>
  <si>
    <t>743111115</t>
  </si>
  <si>
    <t>Montáž trubka plastová tuhá D 23 mm uložená pevně</t>
  </si>
  <si>
    <t>14</t>
  </si>
  <si>
    <t>345710920</t>
  </si>
  <si>
    <t>trubka elektroinstalační tuhá z PVC L 3 m 1520</t>
  </si>
  <si>
    <t>743414321</t>
  </si>
  <si>
    <t>Montáž rozvodka nástěnná plast čtyřhranná ACIDUR vodič D do 4mm2</t>
  </si>
  <si>
    <t>345714280</t>
  </si>
  <si>
    <t>krabice pancéřová z PH 8111 117x117x58 mm svorkovnicí S-96</t>
  </si>
  <si>
    <t>17</t>
  </si>
  <si>
    <t>345714310</t>
  </si>
  <si>
    <t>krabice pancéřová z PH 8118 167x167x58 mm svorkovnicí S-96</t>
  </si>
  <si>
    <t>18</t>
  </si>
  <si>
    <t>743414322</t>
  </si>
  <si>
    <t>Montáž rozvodka nástěnná plast čtyřhranná ACIDUR vodič D do 6mm2</t>
  </si>
  <si>
    <t>19</t>
  </si>
  <si>
    <t>743991100</t>
  </si>
  <si>
    <t>Měření zemních odporů zemniče</t>
  </si>
  <si>
    <t>20</t>
  </si>
  <si>
    <t>744341111</t>
  </si>
  <si>
    <t>Montáž šňůra Cu lehká sk.1 do 1 kV do 0,40 kg uložená pevně</t>
  </si>
  <si>
    <t>341452540</t>
  </si>
  <si>
    <t>šňůra lehká s Cu jádrem CYH H03 VH-H 2x1 mm2</t>
  </si>
  <si>
    <t>128</t>
  </si>
  <si>
    <t>22</t>
  </si>
  <si>
    <t>744441100</t>
  </si>
  <si>
    <t>Montáž kabel Cu sk.1 do 1 kV do 0,40 kg uložený pevně</t>
  </si>
  <si>
    <t>23</t>
  </si>
  <si>
    <t>341110050</t>
  </si>
  <si>
    <t>kabel silový s Cu jádrem CYKY 2x1,5 mm2</t>
  </si>
  <si>
    <t>24</t>
  </si>
  <si>
    <t>341110300</t>
  </si>
  <si>
    <t>kabel silový s Cu jádrem CYKY 3x1,5 mm2</t>
  </si>
  <si>
    <t>25</t>
  </si>
  <si>
    <t>341110360</t>
  </si>
  <si>
    <t>kabel silový s Cu jádrem CYKY 3x2,5 mm2</t>
  </si>
  <si>
    <t>26</t>
  </si>
  <si>
    <t>341110900</t>
  </si>
  <si>
    <t>kabel silový s Cu jádrem CYKY 5x1,5 mm2</t>
  </si>
  <si>
    <t>27</t>
  </si>
  <si>
    <t>744441200</t>
  </si>
  <si>
    <t>Montáž kabel Cu sk.1 do 1 kV do 0,63 kg uložený pevně</t>
  </si>
  <si>
    <t>28</t>
  </si>
  <si>
    <t>341111000</t>
  </si>
  <si>
    <t>kabel silový s Cu jádrem CYKY 5x6 mm2</t>
  </si>
  <si>
    <t>29</t>
  </si>
  <si>
    <t>341110980</t>
  </si>
  <si>
    <t>kabel silový s Cu jádrem CYKY 5x4 mm2</t>
  </si>
  <si>
    <t>30</t>
  </si>
  <si>
    <t>746413150</t>
  </si>
  <si>
    <t>Ukončení kabelů 3x1,5 až 4 mm2 smršťovací záklopkou nebo páskem bez letování</t>
  </si>
  <si>
    <t>31</t>
  </si>
  <si>
    <t>746413560</t>
  </si>
  <si>
    <t>Ukončení kabelů 5x1,5 až 4 mm2 smršťovací záklopkou nebo páskem bez letování</t>
  </si>
  <si>
    <t>746413570</t>
  </si>
  <si>
    <t>Ukončení kabelů 5x6 mm2 smršťovací záklopkou nebo páskem bez letování</t>
  </si>
  <si>
    <t>33</t>
  </si>
  <si>
    <t>747111111</t>
  </si>
  <si>
    <t>Montáž vypínač nástěnný 1-jednopólový prostředí obyčejné nebo vlhké</t>
  </si>
  <si>
    <t>34</t>
  </si>
  <si>
    <t>345355150</t>
  </si>
  <si>
    <t>spínač jednopólový 10A</t>
  </si>
  <si>
    <t>35</t>
  </si>
  <si>
    <t>747111126</t>
  </si>
  <si>
    <t>Montáž přepínač nástěnný 6-střídavý prostředí obyčejné nebo vlhké</t>
  </si>
  <si>
    <t>36</t>
  </si>
  <si>
    <t>345355550</t>
  </si>
  <si>
    <t>spínač řazení 6 10A</t>
  </si>
  <si>
    <t>37</t>
  </si>
  <si>
    <t>747111211</t>
  </si>
  <si>
    <t>Montáž vypínač nástěnný 1-jednopólový prostředí venkovní/mokré</t>
  </si>
  <si>
    <t>38</t>
  </si>
  <si>
    <t>747413110</t>
  </si>
  <si>
    <t>Montáž ovladač tlačítkový ve skříni typ T6 1 tlačítkový</t>
  </si>
  <si>
    <t>39</t>
  </si>
  <si>
    <t>345317350</t>
  </si>
  <si>
    <t>ovladač tlačítkový jednonásobný</t>
  </si>
  <si>
    <t>40</t>
  </si>
  <si>
    <t>748122112</t>
  </si>
  <si>
    <t>Montáž svítidlo zářivkové průmyslové stropní přisazené 1 zdroj s krytem</t>
  </si>
  <si>
    <t>41</t>
  </si>
  <si>
    <t>748123116</t>
  </si>
  <si>
    <t>Montáž svítidlo LED bytové přisazené nástěnné reflektorové s čidlem</t>
  </si>
  <si>
    <t>42</t>
  </si>
  <si>
    <t>748123126</t>
  </si>
  <si>
    <t>Montáž svítidlo LED bytové přisazené stropní reflektorové s čidlem</t>
  </si>
  <si>
    <t>43</t>
  </si>
  <si>
    <t>748135100</t>
  </si>
  <si>
    <t>Montáž svítidlo výbojkové světlomet průmyslový nebo venkovní stropní do 10 kg</t>
  </si>
  <si>
    <t>44</t>
  </si>
  <si>
    <t>A_Dodávka</t>
  </si>
  <si>
    <t>sv.č.1 - Interiérové přisazené LED svítidlo, kruhové, pr. 335mm, opálový difuzor, 22W, 2700lm, 4000K, 100000hod., IP65</t>
  </si>
  <si>
    <t>262144</t>
  </si>
  <si>
    <t>45</t>
  </si>
  <si>
    <t>B_Dodávka</t>
  </si>
  <si>
    <t xml:space="preserve">sv.č.2 - Průmyslové stropní LED svítidlo prachotěsné, saténový difuzor, Al chladič, 46W, 8100lm, 100000hod., d. 1573mm, IP66 </t>
  </si>
  <si>
    <t>46</t>
  </si>
  <si>
    <t>C_Dodávka</t>
  </si>
  <si>
    <t xml:space="preserve">sv.č.3 - Průmyslové stropní LED svítidlo prachotěsné, saténový difuzor, Al chladič, 27W, 4000lm, 100000hod., d. 1277mm, IP66 </t>
  </si>
  <si>
    <t>47</t>
  </si>
  <si>
    <t>D_Dodávka</t>
  </si>
  <si>
    <t xml:space="preserve">sv.č.4 - Průmyslové stropní LED svítidlo prachotěsné, saténový difuzor, Al chladič, 31W, 4600lm, 100000hod., d. 1277mm, IP66 </t>
  </si>
  <si>
    <t>48</t>
  </si>
  <si>
    <t>E_Dodávka</t>
  </si>
  <si>
    <t xml:space="preserve">sv.č.5 - Průmyslové stropní LED svítidlo prachotěsné, saténový difuzor, Al chladič, 34W, 5100lm, 100000hod., d. 1573mm, IP66 </t>
  </si>
  <si>
    <t>49</t>
  </si>
  <si>
    <t>F_Dodávka</t>
  </si>
  <si>
    <t>sv.č.6 - Průmyslové stropní LED svítidlo prachotěsné, saténový difuzor, Al chladič, 49W, 6900lm, 100000hod., d. 1573mm, IP66</t>
  </si>
  <si>
    <t>50</t>
  </si>
  <si>
    <t>G_Dodávka</t>
  </si>
  <si>
    <t xml:space="preserve">sv.č.7 - Průmyslové rotačně-symetrické LED svítidlo prachotěsné, skleněný difuzor, Al chladič, 27W, 4000lm, 100000hod., d. 1277mm, DALI, konektor GESISI, P65 </t>
  </si>
  <si>
    <t>51</t>
  </si>
  <si>
    <t>G1_Dodávka</t>
  </si>
  <si>
    <t>Konzoly pro montáž svítidel č.7 - výrobní hala</t>
  </si>
  <si>
    <t>52</t>
  </si>
  <si>
    <t>G2_Dodávka</t>
  </si>
  <si>
    <t>Stmívací čidla pro svítidla výrobní haly + oživení systému</t>
  </si>
  <si>
    <t>53</t>
  </si>
  <si>
    <t>H_Dodávka</t>
  </si>
  <si>
    <t>Nástěnný venkovní LED reflektor, 70W, 8400lm, 60000hod., IP66</t>
  </si>
  <si>
    <t>54</t>
  </si>
  <si>
    <t>I_Dodávka</t>
  </si>
  <si>
    <t>PIR pohybové čidlo, 230V, 1200w, IP65</t>
  </si>
  <si>
    <t>55</t>
  </si>
  <si>
    <t>K_Dodávka</t>
  </si>
  <si>
    <t>Ovladač osvětlení jednotlačítkový, IP65</t>
  </si>
  <si>
    <t>56</t>
  </si>
  <si>
    <t>01_Dodávka</t>
  </si>
  <si>
    <t>RS1 - Nový rozvaděč osvětlení v m.č. 117 - vč. vystrojení</t>
  </si>
  <si>
    <t>57</t>
  </si>
  <si>
    <t>02_Dodávka</t>
  </si>
  <si>
    <t>RS2 - Nový rozvaděč osvětlení v m.č. 124 - vč. vystrojení</t>
  </si>
  <si>
    <t>58</t>
  </si>
  <si>
    <t>03_Dodávka</t>
  </si>
  <si>
    <t>RS3 - Stávající podružný rozvaděč osvětlení v m.č. 1125 - doplnění</t>
  </si>
  <si>
    <t>59</t>
  </si>
  <si>
    <t>04_Dodávka</t>
  </si>
  <si>
    <t>RS4 - Nový rozvaděč osvětlení v m.č. 101 - vč. vystrojení</t>
  </si>
  <si>
    <t>60</t>
  </si>
  <si>
    <t>05_Dodávka</t>
  </si>
  <si>
    <t>RS5 - Nový rozvaděč osvětlení v m.č. 122 - vč. vystrojení</t>
  </si>
  <si>
    <t>61</t>
  </si>
  <si>
    <t>06_Dodávka</t>
  </si>
  <si>
    <t>RS6 - Nový podružný rozvaděč osvětlení v m.č. 122 - vč. vystrojení</t>
  </si>
  <si>
    <t>62</t>
  </si>
  <si>
    <t>07_Dodávka</t>
  </si>
  <si>
    <t>RS7 - Stávající podružný rozvaděč osvětlení v m.č. 119 - doplnění</t>
  </si>
  <si>
    <t>63</t>
  </si>
  <si>
    <t>08_Dodávka</t>
  </si>
  <si>
    <t>Demontáž stávající elektroinstalace vč. pronájmu plošiny</t>
  </si>
  <si>
    <t>hod</t>
  </si>
  <si>
    <t>64</t>
  </si>
  <si>
    <t>09_Dodávka</t>
  </si>
  <si>
    <t>Bleskosvod - demontáž a opětovná montáž svodů, kontrola, opravy, nátěry</t>
  </si>
  <si>
    <t>65</t>
  </si>
  <si>
    <t>10_Dodávka</t>
  </si>
  <si>
    <t>Ochranné pospojování</t>
  </si>
  <si>
    <t>66</t>
  </si>
  <si>
    <t>11_Dodávka</t>
  </si>
  <si>
    <t>Ostatní drobný mat. + práce - rezerva</t>
  </si>
  <si>
    <t>soub</t>
  </si>
  <si>
    <t>67</t>
  </si>
  <si>
    <t>460690031</t>
  </si>
  <si>
    <t>Osazení hmoždinek včetně vyvrtání otvoru ve stěnách cihelných průměru do 8 mm</t>
  </si>
  <si>
    <t>68</t>
  </si>
  <si>
    <t>562810700</t>
  </si>
  <si>
    <t>hmoždinka HM 6 x 30 PE</t>
  </si>
  <si>
    <t>tis kus</t>
  </si>
  <si>
    <t>Objekt:</t>
  </si>
  <si>
    <t>VELOX - Ostatní a vedlejší RN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</si>
  <si>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</si>
  <si>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</si>
  <si>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</si>
  <si>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</si>
  <si>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030001000</t>
  </si>
  <si>
    <t>Zařízení staveniště</t>
  </si>
  <si>
    <t>%</t>
  </si>
  <si>
    <t>1024</t>
  </si>
  <si>
    <t>071002000</t>
  </si>
  <si>
    <t>Provoz investora, třetích osob</t>
  </si>
  <si>
    <t>090001000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</si>
  <si>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</si>
  <si>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</si>
  <si>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</si>
  <si>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</si>
  <si>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</si>
  <si>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</si>
  <si>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</si>
  <si>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VELOX-SKLADY</t>
  </si>
  <si>
    <t>ÚSPORY ENERGIE - areál VELOX WERK s.r.o., Umělé osvětlení skladových přístřešků</t>
  </si>
  <si>
    <t>{9b6ec666-38e8-4d9d-90b9-7d8c668cd8d0}</t>
  </si>
  <si>
    <t>{c085168b-41d5-4e18-9ab7-671f343ce89c}</t>
  </si>
  <si>
    <t>740991200</t>
  </si>
  <si>
    <t>Celková prohlídka elektrického rozvodu a zařízení do 500 000,- Kč</t>
  </si>
  <si>
    <t>743123213</t>
  </si>
  <si>
    <t>Mtž trubka pancéřová D 16 mm uložená pevně do tuhých bezzávitových kovových krabic</t>
  </si>
  <si>
    <t>345710210</t>
  </si>
  <si>
    <t>trubka elektroinstalační ocelová bez závitu 6216</t>
  </si>
  <si>
    <t>345717270</t>
  </si>
  <si>
    <t>vývodka rovná z PH pro elektroinstalační trubky pancéřové 4816/P L17 mm</t>
  </si>
  <si>
    <t>RS1-3 - Nový podružný rozvaděč osvětlení ve skladovacím přístřešku - vč. vystrojení</t>
  </si>
  <si>
    <t>VELOX-STOLARNA</t>
  </si>
  <si>
    <t>ÚSPORY ENERGIE - areál VELOX WERK s.r.o., Umělé osvětlení stolárny</t>
  </si>
  <si>
    <t>{64ebc0ff-89a0-4519-a88a-40d606d09d73}</t>
  </si>
  <si>
    <t>{aef6120c-8282-45a8-80d2-fee51040a83a}</t>
  </si>
  <si>
    <t>286546490</t>
  </si>
  <si>
    <t>příchytka plastová PPR 16 mm</t>
  </si>
  <si>
    <t>Konzola pro montáž svítidla č.7 - stolárna</t>
  </si>
  <si>
    <t>Stmívací čidlo pro svítidla stolárny + oživení systému</t>
  </si>
  <si>
    <t>RS - Nový podružný rozvaděč osvětlení stolárny - vč. vystrojení</t>
  </si>
  <si>
    <t>460690051</t>
  </si>
  <si>
    <t>Osazení hmoždinek včetně vyvrtání otvoru ve stěnách železobetonových průměru do 8 mm</t>
  </si>
  <si>
    <t>ÚSPORY ENERGIE - areál VELOX WERK s.r.o., Elektroinstalace,Stolárna,Sklad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</si>
</sst>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%"/>
    <numFmt numFmtId="181" formatCode="dd\.mm\.yyyy"/>
    <numFmt numFmtId="182" formatCode="#,##0.00000"/>
    <numFmt numFmtId="183" formatCode="#,##0.000"/>
  </numFmts>
  <fonts count="9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180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82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82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6" fillId="0" borderId="24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182" fontId="86" fillId="0" borderId="25" xfId="0" applyNumberFormat="1" applyFont="1" applyBorder="1" applyAlignment="1">
      <alignment vertical="center"/>
    </xf>
    <xf numFmtId="4" fontId="86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88" fillId="0" borderId="20" xfId="0" applyNumberFormat="1" applyFont="1" applyBorder="1" applyAlignment="1">
      <alignment/>
    </xf>
    <xf numFmtId="182" fontId="88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5" fillId="0" borderId="13" xfId="0" applyFont="1" applyBorder="1" applyAlignment="1">
      <alignment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75" fillId="0" borderId="22" xfId="0" applyFont="1" applyBorder="1" applyAlignment="1">
      <alignment/>
    </xf>
    <xf numFmtId="182" fontId="75" fillId="0" borderId="0" xfId="0" applyNumberFormat="1" applyFont="1" applyBorder="1" applyAlignment="1">
      <alignment/>
    </xf>
    <xf numFmtId="182" fontId="75" fillId="0" borderId="23" xfId="0" applyNumberFormat="1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4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83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2" fillId="0" borderId="33" xfId="0" applyFont="1" applyBorder="1" applyAlignment="1">
      <alignment horizontal="left" vertical="center"/>
    </xf>
    <xf numFmtId="182" fontId="72" fillId="0" borderId="0" xfId="0" applyNumberFormat="1" applyFont="1" applyBorder="1" applyAlignment="1">
      <alignment vertical="center"/>
    </xf>
    <xf numFmtId="182" fontId="72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9" fillId="0" borderId="33" xfId="0" applyFont="1" applyBorder="1" applyAlignment="1" applyProtection="1">
      <alignment horizontal="center" vertical="center"/>
      <protection locked="0"/>
    </xf>
    <xf numFmtId="49" fontId="89" fillId="0" borderId="33" xfId="0" applyNumberFormat="1" applyFont="1" applyBorder="1" applyAlignment="1" applyProtection="1">
      <alignment horizontal="left" vertical="center" wrapText="1"/>
      <protection locked="0"/>
    </xf>
    <xf numFmtId="0" fontId="89" fillId="0" borderId="33" xfId="0" applyFont="1" applyBorder="1" applyAlignment="1" applyProtection="1">
      <alignment horizontal="center" vertical="center" wrapText="1"/>
      <protection locked="0"/>
    </xf>
    <xf numFmtId="183" fontId="89" fillId="0" borderId="33" xfId="0" applyNumberFormat="1" applyFont="1" applyBorder="1" applyAlignment="1" applyProtection="1">
      <alignment vertical="center"/>
      <protection locked="0"/>
    </xf>
    <xf numFmtId="0" fontId="72" fillId="0" borderId="25" xfId="0" applyFont="1" applyBorder="1" applyAlignment="1">
      <alignment horizontal="center" vertical="center"/>
    </xf>
    <xf numFmtId="182" fontId="72" fillId="0" borderId="25" xfId="0" applyNumberFormat="1" applyFont="1" applyBorder="1" applyAlignment="1">
      <alignment vertical="center"/>
    </xf>
    <xf numFmtId="182" fontId="72" fillId="0" borderId="26" xfId="0" applyNumberFormat="1" applyFont="1" applyBorder="1" applyAlignment="1">
      <alignment vertical="center"/>
    </xf>
    <xf numFmtId="0" fontId="90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2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16" xfId="0" applyFont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31" xfId="0" applyFont="1" applyFill="1" applyBorder="1" applyAlignment="1">
      <alignment horizontal="center" vertical="center" wrapText="1"/>
    </xf>
    <xf numFmtId="0" fontId="77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180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92" fillId="33" borderId="0" xfId="36" applyFont="1" applyFill="1" applyAlignment="1" applyProtection="1">
      <alignment horizontal="center" vertical="center"/>
      <protection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4" fontId="74" fillId="0" borderId="25" xfId="0" applyNumberFormat="1" applyFont="1" applyBorder="1" applyAlignment="1">
      <alignment/>
    </xf>
    <xf numFmtId="4" fontId="74" fillId="0" borderId="25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73" fillId="0" borderId="20" xfId="0" applyNumberFormat="1" applyFont="1" applyBorder="1" applyAlignment="1">
      <alignment/>
    </xf>
    <xf numFmtId="4" fontId="73" fillId="0" borderId="20" xfId="0" applyNumberFormat="1" applyFont="1" applyBorder="1" applyAlignment="1">
      <alignment vertical="center"/>
    </xf>
    <xf numFmtId="0" fontId="89" fillId="0" borderId="33" xfId="0" applyFont="1" applyBorder="1" applyAlignment="1" applyProtection="1">
      <alignment horizontal="left" vertical="center" wrapText="1"/>
      <protection locked="0"/>
    </xf>
    <xf numFmtId="0" fontId="89" fillId="0" borderId="33" xfId="0" applyFont="1" applyBorder="1" applyAlignment="1" applyProtection="1">
      <alignment vertical="center"/>
      <protection locked="0"/>
    </xf>
    <xf numFmtId="4" fontId="89" fillId="0" borderId="33" xfId="0" applyNumberFormat="1" applyFont="1" applyBorder="1" applyAlignment="1" applyProtection="1">
      <alignment vertical="center"/>
      <protection locked="0"/>
    </xf>
    <xf numFmtId="4" fontId="82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/>
    </xf>
    <xf numFmtId="4" fontId="73" fillId="0" borderId="0" xfId="0" applyNumberFormat="1" applyFont="1" applyBorder="1" applyAlignment="1">
      <alignment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4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4" fontId="72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91" fillId="33" borderId="0" xfId="0" applyFont="1" applyFill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7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72" fillId="0" borderId="0" xfId="0" applyFont="1" applyAlignment="1">
      <alignment horizontal="left" vertical="center"/>
    </xf>
    <xf numFmtId="180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4" fontId="93" fillId="0" borderId="0" xfId="0" applyNumberFormat="1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4" fontId="82" fillId="0" borderId="0" xfId="0" applyNumberFormat="1" applyFont="1" applyAlignment="1">
      <alignment horizontal="right" vertical="center"/>
    </xf>
    <xf numFmtId="4" fontId="82" fillId="0" borderId="0" xfId="0" applyNumberFormat="1" applyFont="1" applyAlignment="1">
      <alignment vertical="center"/>
    </xf>
    <xf numFmtId="4" fontId="83" fillId="0" borderId="0" xfId="0" applyNumberFormat="1" applyFont="1" applyAlignment="1">
      <alignment vertical="center"/>
    </xf>
    <xf numFmtId="182" fontId="83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left" vertical="center"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" fontId="85" fillId="0" borderId="0" xfId="0" applyNumberFormat="1" applyFont="1" applyAlignment="1">
      <alignment vertical="center"/>
    </xf>
    <xf numFmtId="4" fontId="86" fillId="0" borderId="0" xfId="0" applyNumberFormat="1" applyFont="1" applyAlignment="1">
      <alignment vertical="center"/>
    </xf>
    <xf numFmtId="182" fontId="86" fillId="0" borderId="0" xfId="0" applyNumberFormat="1" applyFont="1" applyAlignment="1">
      <alignment vertical="center"/>
    </xf>
    <xf numFmtId="0" fontId="82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vertical="center"/>
    </xf>
    <xf numFmtId="4" fontId="82" fillId="35" borderId="0" xfId="0" applyNumberFormat="1" applyFont="1" applyFill="1" applyAlignment="1">
      <alignment vertical="center"/>
    </xf>
    <xf numFmtId="181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180" fontId="72" fillId="0" borderId="0" xfId="0" applyNumberFormat="1" applyFont="1" applyAlignment="1">
      <alignment vertical="center"/>
    </xf>
    <xf numFmtId="0" fontId="72" fillId="0" borderId="0" xfId="0" applyFont="1" applyAlignment="1">
      <alignment horizontal="right" vertical="center"/>
    </xf>
    <xf numFmtId="4" fontId="72" fillId="0" borderId="0" xfId="0" applyNumberFormat="1" applyFont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87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4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4" fontId="74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2" fillId="0" borderId="20" xfId="0" applyNumberFormat="1" applyFont="1" applyBorder="1" applyAlignment="1">
      <alignment/>
    </xf>
    <xf numFmtId="182" fontId="88" fillId="0" borderId="20" xfId="0" applyNumberFormat="1" applyFont="1" applyBorder="1" applyAlignment="1">
      <alignment/>
    </xf>
    <xf numFmtId="182" fontId="88" fillId="0" borderId="21" xfId="0" applyNumberFormat="1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0" xfId="0" applyFont="1" applyAlignment="1">
      <alignment/>
    </xf>
    <xf numFmtId="0" fontId="73" fillId="0" borderId="0" xfId="0" applyFont="1" applyAlignment="1">
      <alignment horizontal="left"/>
    </xf>
    <xf numFmtId="4" fontId="73" fillId="0" borderId="0" xfId="0" applyNumberFormat="1" applyFont="1" applyAlignment="1">
      <alignment/>
    </xf>
    <xf numFmtId="0" fontId="75" fillId="0" borderId="14" xfId="0" applyFont="1" applyBorder="1" applyAlignment="1">
      <alignment/>
    </xf>
    <xf numFmtId="0" fontId="75" fillId="0" borderId="22" xfId="0" applyFont="1" applyBorder="1" applyAlignment="1">
      <alignment/>
    </xf>
    <xf numFmtId="182" fontId="75" fillId="0" borderId="0" xfId="0" applyNumberFormat="1" applyFont="1" applyAlignment="1">
      <alignment/>
    </xf>
    <xf numFmtId="182" fontId="75" fillId="0" borderId="23" xfId="0" applyNumberFormat="1" applyFont="1" applyBorder="1" applyAlignment="1">
      <alignment/>
    </xf>
    <xf numFmtId="0" fontId="74" fillId="0" borderId="0" xfId="0" applyFont="1" applyAlignment="1">
      <alignment horizontal="left"/>
    </xf>
    <xf numFmtId="4" fontId="74" fillId="0" borderId="25" xfId="0" applyNumberFormat="1" applyFont="1" applyBorder="1" applyAlignment="1">
      <alignment/>
    </xf>
    <xf numFmtId="182" fontId="72" fillId="0" borderId="0" xfId="0" applyNumberFormat="1" applyFont="1" applyAlignment="1">
      <alignment vertical="center"/>
    </xf>
    <xf numFmtId="4" fontId="73" fillId="0" borderId="20" xfId="0" applyNumberFormat="1" applyFont="1" applyBorder="1" applyAlignment="1">
      <alignment/>
    </xf>
    <xf numFmtId="4" fontId="74" fillId="0" borderId="31" xfId="0" applyNumberFormat="1" applyFont="1" applyBorder="1" applyAlignment="1">
      <alignment/>
    </xf>
    <xf numFmtId="0" fontId="78" fillId="0" borderId="0" xfId="0" applyFont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Špatně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5B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E53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23C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45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E1B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C97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938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236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084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BA5BB.tmp" descr="C:\KROSplusData\System\Temp\radBA5B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9E53C.tmp" descr="C:\KROSplusData\System\Temp\rad9E53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23CC.tmp" descr="C:\KROSplusData\System\Temp\radB23C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10451.tmp" descr="C:\KROSplusData\System\Temp\rad1045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E1B2.tmp" descr="C:\KROSplusData\System\Temp\rad4E1B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C97D.tmp" descr="C:\KROSplusData\System\Temp\rad7C97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49385.tmp" descr="C:\KROSplusData\System\Temp\rad4938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236B.tmp" descr="C:\KROSplusData\System\Temp\radA236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084E.tmp" descr="C:\KROSplusData\System\Temp\rad2084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E11" sqref="BE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2" width="2.5" style="0" customWidth="1"/>
    <col min="33" max="33" width="5.1601562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48" t="s">
        <v>0</v>
      </c>
      <c r="B1" s="149"/>
      <c r="C1" s="149"/>
      <c r="D1" s="150" t="s">
        <v>1</v>
      </c>
      <c r="E1" s="149"/>
      <c r="F1" s="149"/>
      <c r="G1" s="149"/>
      <c r="H1" s="149"/>
      <c r="I1" s="149"/>
      <c r="J1" s="149"/>
      <c r="K1" s="151" t="s">
        <v>356</v>
      </c>
      <c r="L1" s="151"/>
      <c r="M1" s="151"/>
      <c r="N1" s="151"/>
      <c r="O1" s="151"/>
      <c r="P1" s="151"/>
      <c r="Q1" s="151"/>
      <c r="R1" s="151"/>
      <c r="S1" s="151"/>
      <c r="T1" s="149"/>
      <c r="U1" s="149"/>
      <c r="V1" s="149"/>
      <c r="W1" s="151" t="s">
        <v>357</v>
      </c>
      <c r="X1" s="151"/>
      <c r="Y1" s="151"/>
      <c r="Z1" s="151"/>
      <c r="AA1" s="151"/>
      <c r="AB1" s="151"/>
      <c r="AC1" s="151"/>
      <c r="AD1" s="151"/>
      <c r="AE1" s="151"/>
      <c r="AF1" s="151"/>
      <c r="AG1" s="149"/>
      <c r="AH1" s="149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89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58" t="s">
        <v>6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84" t="s">
        <v>10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9"/>
      <c r="AS4" s="20" t="s">
        <v>11</v>
      </c>
      <c r="BS4" s="13" t="s">
        <v>12</v>
      </c>
    </row>
    <row r="5" spans="2:71" ht="14.25" customHeight="1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90" t="s">
        <v>14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"/>
      <c r="AQ5" s="19"/>
      <c r="BS5" s="13" t="s">
        <v>7</v>
      </c>
    </row>
    <row r="6" spans="2:71" ht="36.75" customHeight="1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91" t="s">
        <v>16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"/>
      <c r="AQ6" s="19"/>
      <c r="BS6" s="13" t="s">
        <v>17</v>
      </c>
    </row>
    <row r="7" spans="2:71" ht="14.25" customHeight="1">
      <c r="B7" s="17"/>
      <c r="C7" s="18"/>
      <c r="D7" s="24" t="s">
        <v>18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19</v>
      </c>
      <c r="AL7" s="18"/>
      <c r="AM7" s="18"/>
      <c r="AN7" s="22" t="s">
        <v>3</v>
      </c>
      <c r="AO7" s="18"/>
      <c r="AP7" s="18"/>
      <c r="AQ7" s="19"/>
      <c r="BS7" s="13" t="s">
        <v>20</v>
      </c>
    </row>
    <row r="8" spans="2:71" ht="14.25" customHeight="1">
      <c r="B8" s="17"/>
      <c r="C8" s="18"/>
      <c r="D8" s="24" t="s">
        <v>21</v>
      </c>
      <c r="E8" s="18"/>
      <c r="F8" s="18"/>
      <c r="G8" s="18"/>
      <c r="H8" s="18"/>
      <c r="I8" s="18"/>
      <c r="J8" s="18"/>
      <c r="K8" s="22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23</v>
      </c>
      <c r="AL8" s="18"/>
      <c r="AM8" s="18"/>
      <c r="AN8" s="22" t="s">
        <v>24</v>
      </c>
      <c r="AO8" s="18"/>
      <c r="AP8" s="18"/>
      <c r="AQ8" s="19"/>
      <c r="BS8" s="13" t="s">
        <v>25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26</v>
      </c>
    </row>
    <row r="10" spans="2:71" ht="14.25" customHeight="1">
      <c r="B10" s="17"/>
      <c r="C10" s="18"/>
      <c r="D10" s="24" t="s">
        <v>27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28</v>
      </c>
      <c r="AL10" s="18"/>
      <c r="AM10" s="18"/>
      <c r="AN10" s="22" t="s">
        <v>29</v>
      </c>
      <c r="AO10" s="18"/>
      <c r="AP10" s="18"/>
      <c r="AQ10" s="19"/>
      <c r="BS10" s="13" t="s">
        <v>17</v>
      </c>
    </row>
    <row r="11" spans="2:71" ht="18" customHeight="1">
      <c r="B11" s="17"/>
      <c r="C11" s="18"/>
      <c r="D11" s="18"/>
      <c r="E11" s="22" t="s"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31</v>
      </c>
      <c r="AL11" s="18"/>
      <c r="AM11" s="18"/>
      <c r="AN11" s="22" t="s">
        <v>32</v>
      </c>
      <c r="AO11" s="18"/>
      <c r="AP11" s="18"/>
      <c r="AQ11" s="19"/>
      <c r="BS11" s="13" t="s">
        <v>17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17</v>
      </c>
    </row>
    <row r="13" spans="2:71" ht="14.25" customHeight="1">
      <c r="B13" s="17"/>
      <c r="C13" s="18"/>
      <c r="D13" s="24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28</v>
      </c>
      <c r="AL13" s="18"/>
      <c r="AM13" s="18"/>
      <c r="AN13" s="22" t="s">
        <v>3</v>
      </c>
      <c r="AO13" s="18"/>
      <c r="AP13" s="18"/>
      <c r="AQ13" s="19"/>
      <c r="BS13" s="13" t="s">
        <v>17</v>
      </c>
    </row>
    <row r="14" spans="2:71" ht="15">
      <c r="B14" s="17"/>
      <c r="C14" s="18"/>
      <c r="D14" s="18"/>
      <c r="E14" s="22" t="s">
        <v>34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31</v>
      </c>
      <c r="AL14" s="18"/>
      <c r="AM14" s="18"/>
      <c r="AN14" s="22" t="s">
        <v>3</v>
      </c>
      <c r="AO14" s="18"/>
      <c r="AP14" s="18"/>
      <c r="AQ14" s="19"/>
      <c r="BS14" s="13" t="s">
        <v>17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28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/>
      <c r="E17" s="22" t="s">
        <v>36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31</v>
      </c>
      <c r="AL17" s="18"/>
      <c r="AM17" s="18"/>
      <c r="AN17" s="22" t="s">
        <v>3</v>
      </c>
      <c r="AO17" s="18"/>
      <c r="AP17" s="18"/>
      <c r="AQ17" s="19"/>
      <c r="BS17" s="13" t="s">
        <v>37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38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28</v>
      </c>
      <c r="AL19" s="18"/>
      <c r="AM19" s="18"/>
      <c r="AN19" s="22" t="s">
        <v>39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/>
      <c r="E20" s="22" t="s">
        <v>40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31</v>
      </c>
      <c r="AL20" s="18"/>
      <c r="AM20" s="18"/>
      <c r="AN20" s="22" t="s">
        <v>41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42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22.5" customHeight="1">
      <c r="B23" s="17"/>
      <c r="C23" s="18"/>
      <c r="D23" s="18"/>
      <c r="E23" s="192" t="s">
        <v>3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"/>
      <c r="AP23" s="18"/>
      <c r="AQ23" s="19"/>
    </row>
    <row r="24" spans="2:43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43" ht="6.7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43" ht="14.25" customHeight="1">
      <c r="B26" s="17"/>
      <c r="C26" s="18"/>
      <c r="D26" s="26" t="s">
        <v>43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5">
        <f>ROUND(AG87,2)</f>
        <v>0</v>
      </c>
      <c r="AL26" s="186"/>
      <c r="AM26" s="186"/>
      <c r="AN26" s="186"/>
      <c r="AO26" s="186"/>
      <c r="AP26" s="18"/>
      <c r="AQ26" s="19"/>
    </row>
    <row r="27" spans="2:43" ht="14.25" customHeight="1">
      <c r="B27" s="17"/>
      <c r="C27" s="18"/>
      <c r="D27" s="26" t="s">
        <v>44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5">
        <f>ROUND(AG91,2)</f>
        <v>0</v>
      </c>
      <c r="AL27" s="186"/>
      <c r="AM27" s="186"/>
      <c r="AN27" s="186"/>
      <c r="AO27" s="186"/>
      <c r="AP27" s="18"/>
      <c r="AQ27" s="19"/>
    </row>
    <row r="28" spans="2:43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5" customHeight="1">
      <c r="B29" s="27"/>
      <c r="C29" s="28"/>
      <c r="D29" s="30" t="s">
        <v>45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7">
        <f>ROUND(AK26+AK27,2)</f>
        <v>0</v>
      </c>
      <c r="AL29" s="188"/>
      <c r="AM29" s="188"/>
      <c r="AN29" s="188"/>
      <c r="AO29" s="188"/>
      <c r="AP29" s="28"/>
      <c r="AQ29" s="29"/>
    </row>
    <row r="30" spans="2:43" s="1" customFormat="1" ht="6.7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25" customHeight="1">
      <c r="B31" s="32"/>
      <c r="C31" s="33"/>
      <c r="D31" s="34" t="s">
        <v>46</v>
      </c>
      <c r="E31" s="33"/>
      <c r="F31" s="34" t="s">
        <v>47</v>
      </c>
      <c r="G31" s="33"/>
      <c r="H31" s="33"/>
      <c r="I31" s="33"/>
      <c r="J31" s="33"/>
      <c r="K31" s="33"/>
      <c r="L31" s="177">
        <v>0.21</v>
      </c>
      <c r="M31" s="178"/>
      <c r="N31" s="178"/>
      <c r="O31" s="178"/>
      <c r="P31" s="33"/>
      <c r="Q31" s="33"/>
      <c r="R31" s="33"/>
      <c r="S31" s="33"/>
      <c r="T31" s="36" t="s">
        <v>48</v>
      </c>
      <c r="U31" s="33"/>
      <c r="V31" s="33"/>
      <c r="W31" s="179">
        <f>ROUND(AZ87+SUM(CD92:CD92),2)</f>
        <v>0</v>
      </c>
      <c r="X31" s="178"/>
      <c r="Y31" s="178"/>
      <c r="Z31" s="178"/>
      <c r="AA31" s="178"/>
      <c r="AB31" s="178"/>
      <c r="AC31" s="178"/>
      <c r="AD31" s="178"/>
      <c r="AE31" s="178"/>
      <c r="AF31" s="33"/>
      <c r="AG31" s="33"/>
      <c r="AH31" s="33"/>
      <c r="AI31" s="33"/>
      <c r="AJ31" s="33"/>
      <c r="AK31" s="179">
        <f>ROUND(AV87+SUM(BY92:BY92),2)</f>
        <v>0</v>
      </c>
      <c r="AL31" s="178"/>
      <c r="AM31" s="178"/>
      <c r="AN31" s="178"/>
      <c r="AO31" s="178"/>
      <c r="AP31" s="33"/>
      <c r="AQ31" s="37"/>
    </row>
    <row r="32" spans="2:43" s="2" customFormat="1" ht="14.25" customHeight="1">
      <c r="B32" s="32"/>
      <c r="C32" s="33"/>
      <c r="D32" s="33"/>
      <c r="E32" s="33"/>
      <c r="F32" s="34" t="s">
        <v>49</v>
      </c>
      <c r="G32" s="33"/>
      <c r="H32" s="33"/>
      <c r="I32" s="33"/>
      <c r="J32" s="33"/>
      <c r="K32" s="33"/>
      <c r="L32" s="177">
        <v>0.15</v>
      </c>
      <c r="M32" s="178"/>
      <c r="N32" s="178"/>
      <c r="O32" s="178"/>
      <c r="P32" s="33"/>
      <c r="Q32" s="33"/>
      <c r="R32" s="33"/>
      <c r="S32" s="33"/>
      <c r="T32" s="36" t="s">
        <v>48</v>
      </c>
      <c r="U32" s="33"/>
      <c r="V32" s="33"/>
      <c r="W32" s="179">
        <f>ROUND(BA87+SUM(CE92:CE92),2)</f>
        <v>0</v>
      </c>
      <c r="X32" s="178"/>
      <c r="Y32" s="178"/>
      <c r="Z32" s="178"/>
      <c r="AA32" s="178"/>
      <c r="AB32" s="178"/>
      <c r="AC32" s="178"/>
      <c r="AD32" s="178"/>
      <c r="AE32" s="178"/>
      <c r="AF32" s="33"/>
      <c r="AG32" s="33"/>
      <c r="AH32" s="33"/>
      <c r="AI32" s="33"/>
      <c r="AJ32" s="33"/>
      <c r="AK32" s="179">
        <f>ROUND(AW87+SUM(BZ92:BZ92),2)</f>
        <v>0</v>
      </c>
      <c r="AL32" s="178"/>
      <c r="AM32" s="178"/>
      <c r="AN32" s="178"/>
      <c r="AO32" s="178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50</v>
      </c>
      <c r="G33" s="33"/>
      <c r="H33" s="33"/>
      <c r="I33" s="33"/>
      <c r="J33" s="33"/>
      <c r="K33" s="33"/>
      <c r="L33" s="177">
        <v>0.21</v>
      </c>
      <c r="M33" s="178"/>
      <c r="N33" s="178"/>
      <c r="O33" s="178"/>
      <c r="P33" s="33"/>
      <c r="Q33" s="33"/>
      <c r="R33" s="33"/>
      <c r="S33" s="33"/>
      <c r="T33" s="36" t="s">
        <v>48</v>
      </c>
      <c r="U33" s="33"/>
      <c r="V33" s="33"/>
      <c r="W33" s="179">
        <f>ROUND(BB87+SUM(CF92:CF92),2)</f>
        <v>0</v>
      </c>
      <c r="X33" s="178"/>
      <c r="Y33" s="178"/>
      <c r="Z33" s="178"/>
      <c r="AA33" s="178"/>
      <c r="AB33" s="178"/>
      <c r="AC33" s="178"/>
      <c r="AD33" s="178"/>
      <c r="AE33" s="178"/>
      <c r="AF33" s="33"/>
      <c r="AG33" s="33"/>
      <c r="AH33" s="33"/>
      <c r="AI33" s="33"/>
      <c r="AJ33" s="33"/>
      <c r="AK33" s="179">
        <v>0</v>
      </c>
      <c r="AL33" s="178"/>
      <c r="AM33" s="178"/>
      <c r="AN33" s="178"/>
      <c r="AO33" s="178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51</v>
      </c>
      <c r="G34" s="33"/>
      <c r="H34" s="33"/>
      <c r="I34" s="33"/>
      <c r="J34" s="33"/>
      <c r="K34" s="33"/>
      <c r="L34" s="177">
        <v>0.15</v>
      </c>
      <c r="M34" s="178"/>
      <c r="N34" s="178"/>
      <c r="O34" s="178"/>
      <c r="P34" s="33"/>
      <c r="Q34" s="33"/>
      <c r="R34" s="33"/>
      <c r="S34" s="33"/>
      <c r="T34" s="36" t="s">
        <v>48</v>
      </c>
      <c r="U34" s="33"/>
      <c r="V34" s="33"/>
      <c r="W34" s="179">
        <f>ROUND(BC87+SUM(CG92:CG92),2)</f>
        <v>0</v>
      </c>
      <c r="X34" s="178"/>
      <c r="Y34" s="178"/>
      <c r="Z34" s="178"/>
      <c r="AA34" s="178"/>
      <c r="AB34" s="178"/>
      <c r="AC34" s="178"/>
      <c r="AD34" s="178"/>
      <c r="AE34" s="178"/>
      <c r="AF34" s="33"/>
      <c r="AG34" s="33"/>
      <c r="AH34" s="33"/>
      <c r="AI34" s="33"/>
      <c r="AJ34" s="33"/>
      <c r="AK34" s="179">
        <v>0</v>
      </c>
      <c r="AL34" s="178"/>
      <c r="AM34" s="178"/>
      <c r="AN34" s="178"/>
      <c r="AO34" s="178"/>
      <c r="AP34" s="33"/>
      <c r="AQ34" s="37"/>
    </row>
    <row r="35" spans="2:43" s="2" customFormat="1" ht="14.25" customHeight="1" hidden="1">
      <c r="B35" s="32"/>
      <c r="C35" s="33"/>
      <c r="D35" s="33"/>
      <c r="E35" s="33"/>
      <c r="F35" s="34" t="s">
        <v>52</v>
      </c>
      <c r="G35" s="33"/>
      <c r="H35" s="33"/>
      <c r="I35" s="33"/>
      <c r="J35" s="33"/>
      <c r="K35" s="33"/>
      <c r="L35" s="177">
        <v>0</v>
      </c>
      <c r="M35" s="178"/>
      <c r="N35" s="178"/>
      <c r="O35" s="178"/>
      <c r="P35" s="33"/>
      <c r="Q35" s="33"/>
      <c r="R35" s="33"/>
      <c r="S35" s="33"/>
      <c r="T35" s="36" t="s">
        <v>48</v>
      </c>
      <c r="U35" s="33"/>
      <c r="V35" s="33"/>
      <c r="W35" s="179">
        <f>ROUND(BD87+SUM(CH92:CH92),2)</f>
        <v>0</v>
      </c>
      <c r="X35" s="178"/>
      <c r="Y35" s="178"/>
      <c r="Z35" s="178"/>
      <c r="AA35" s="178"/>
      <c r="AB35" s="178"/>
      <c r="AC35" s="178"/>
      <c r="AD35" s="178"/>
      <c r="AE35" s="178"/>
      <c r="AF35" s="33"/>
      <c r="AG35" s="33"/>
      <c r="AH35" s="33"/>
      <c r="AI35" s="33"/>
      <c r="AJ35" s="33"/>
      <c r="AK35" s="179">
        <v>0</v>
      </c>
      <c r="AL35" s="178"/>
      <c r="AM35" s="178"/>
      <c r="AN35" s="178"/>
      <c r="AO35" s="178"/>
      <c r="AP35" s="33"/>
      <c r="AQ35" s="37"/>
    </row>
    <row r="36" spans="2:43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5" customHeight="1">
      <c r="B37" s="27"/>
      <c r="C37" s="38"/>
      <c r="D37" s="39" t="s">
        <v>53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54</v>
      </c>
      <c r="U37" s="40"/>
      <c r="V37" s="40"/>
      <c r="W37" s="40"/>
      <c r="X37" s="180" t="s">
        <v>55</v>
      </c>
      <c r="Y37" s="181"/>
      <c r="Z37" s="181"/>
      <c r="AA37" s="181"/>
      <c r="AB37" s="181"/>
      <c r="AC37" s="40"/>
      <c r="AD37" s="40"/>
      <c r="AE37" s="40"/>
      <c r="AF37" s="40"/>
      <c r="AG37" s="40"/>
      <c r="AH37" s="40"/>
      <c r="AI37" s="40"/>
      <c r="AJ37" s="40"/>
      <c r="AK37" s="182">
        <f>SUM(AK29:AK35)</f>
        <v>0</v>
      </c>
      <c r="AL37" s="181"/>
      <c r="AM37" s="181"/>
      <c r="AN37" s="181"/>
      <c r="AO37" s="183"/>
      <c r="AP37" s="38"/>
      <c r="AQ37" s="29"/>
    </row>
    <row r="38" spans="2:43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56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57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ht="13.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58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59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58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59</v>
      </c>
      <c r="AN58" s="48"/>
      <c r="AO58" s="50"/>
      <c r="AP58" s="28"/>
      <c r="AQ58" s="29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60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61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ht="13.5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58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59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58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59</v>
      </c>
      <c r="AN69" s="48"/>
      <c r="AO69" s="50"/>
      <c r="AP69" s="28"/>
      <c r="AQ69" s="29"/>
    </row>
    <row r="70" spans="2:43" s="1" customFormat="1" ht="6.7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7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75" customHeight="1">
      <c r="B76" s="27"/>
      <c r="C76" s="184" t="s">
        <v>62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29"/>
    </row>
    <row r="77" spans="2:43" s="3" customFormat="1" ht="14.25" customHeight="1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VELOX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75" customHeight="1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66" t="str">
        <f>K6</f>
        <v>ÚSPORY ENERGIE - areál VELOX WERK s.r.o., Elektroinstalace</v>
      </c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62"/>
      <c r="AQ78" s="63"/>
    </row>
    <row r="79" spans="2:43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21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k.ú. Hranice, p.č. 1794/2, 5406 a 1325/18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23</v>
      </c>
      <c r="AJ80" s="28"/>
      <c r="AK80" s="28"/>
      <c r="AL80" s="28"/>
      <c r="AM80" s="65" t="str">
        <f>IF(AN8="","",AN8)</f>
        <v>28. 4. 2020</v>
      </c>
      <c r="AN80" s="28"/>
      <c r="AO80" s="28"/>
      <c r="AP80" s="28"/>
      <c r="AQ80" s="29"/>
    </row>
    <row r="81" spans="2:43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27</v>
      </c>
      <c r="D82" s="28"/>
      <c r="E82" s="28"/>
      <c r="F82" s="28"/>
      <c r="G82" s="28"/>
      <c r="H82" s="28"/>
      <c r="I82" s="28"/>
      <c r="J82" s="28"/>
      <c r="K82" s="28"/>
      <c r="L82" s="58" t="str">
        <f>IF(E11="","",E11)</f>
        <v>VELOX WERK s.r.o.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35</v>
      </c>
      <c r="AJ82" s="28"/>
      <c r="AK82" s="28"/>
      <c r="AL82" s="28"/>
      <c r="AM82" s="169" t="str">
        <f>IF(E17="","",E17)</f>
        <v>Ing. Vítězslav Humplík</v>
      </c>
      <c r="AN82" s="162"/>
      <c r="AO82" s="162"/>
      <c r="AP82" s="162"/>
      <c r="AQ82" s="29"/>
      <c r="AS82" s="170" t="s">
        <v>63</v>
      </c>
      <c r="AT82" s="171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5">
      <c r="B83" s="27"/>
      <c r="C83" s="24" t="s">
        <v>33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>zatím neurčen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38</v>
      </c>
      <c r="AJ83" s="28"/>
      <c r="AK83" s="28"/>
      <c r="AL83" s="28"/>
      <c r="AM83" s="169" t="str">
        <f>IF(E20="","",E20)</f>
        <v>Projektil spol. s r.o. Hranice</v>
      </c>
      <c r="AN83" s="162"/>
      <c r="AO83" s="162"/>
      <c r="AP83" s="162"/>
      <c r="AQ83" s="29"/>
      <c r="AS83" s="172"/>
      <c r="AT83" s="162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10.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72"/>
      <c r="AT84" s="162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2:56" s="1" customFormat="1" ht="29.25" customHeight="1">
      <c r="B85" s="27"/>
      <c r="C85" s="173" t="s">
        <v>64</v>
      </c>
      <c r="D85" s="174"/>
      <c r="E85" s="174"/>
      <c r="F85" s="174"/>
      <c r="G85" s="174"/>
      <c r="H85" s="67"/>
      <c r="I85" s="175" t="s">
        <v>65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 t="s">
        <v>66</v>
      </c>
      <c r="AH85" s="174"/>
      <c r="AI85" s="174"/>
      <c r="AJ85" s="174"/>
      <c r="AK85" s="174"/>
      <c r="AL85" s="174"/>
      <c r="AM85" s="174"/>
      <c r="AN85" s="175" t="s">
        <v>67</v>
      </c>
      <c r="AO85" s="174"/>
      <c r="AP85" s="176"/>
      <c r="AQ85" s="29"/>
      <c r="AS85" s="68" t="s">
        <v>68</v>
      </c>
      <c r="AT85" s="69" t="s">
        <v>69</v>
      </c>
      <c r="AU85" s="69" t="s">
        <v>70</v>
      </c>
      <c r="AV85" s="69" t="s">
        <v>71</v>
      </c>
      <c r="AW85" s="69" t="s">
        <v>72</v>
      </c>
      <c r="AX85" s="69" t="s">
        <v>73</v>
      </c>
      <c r="AY85" s="69" t="s">
        <v>74</v>
      </c>
      <c r="AZ85" s="69" t="s">
        <v>75</v>
      </c>
      <c r="BA85" s="69" t="s">
        <v>76</v>
      </c>
      <c r="BB85" s="69" t="s">
        <v>77</v>
      </c>
      <c r="BC85" s="69" t="s">
        <v>78</v>
      </c>
      <c r="BD85" s="70" t="s">
        <v>79</v>
      </c>
    </row>
    <row r="86" spans="2:56" s="1" customFormat="1" ht="10.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25" customHeight="1">
      <c r="B87" s="60"/>
      <c r="C87" s="72" t="s">
        <v>80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60">
        <f>ROUND(SUM(AG88:AG89),2)</f>
        <v>0</v>
      </c>
      <c r="AH87" s="160"/>
      <c r="AI87" s="160"/>
      <c r="AJ87" s="160"/>
      <c r="AK87" s="160"/>
      <c r="AL87" s="160"/>
      <c r="AM87" s="160"/>
      <c r="AN87" s="161">
        <f>SUM(AG87,AT87)</f>
        <v>0</v>
      </c>
      <c r="AO87" s="161"/>
      <c r="AP87" s="161"/>
      <c r="AQ87" s="63"/>
      <c r="AS87" s="74">
        <f>ROUND(SUM(AS88:AS89),2)</f>
        <v>0</v>
      </c>
      <c r="AT87" s="75">
        <f>ROUND(SUM(AV87:AW87),2)</f>
        <v>0</v>
      </c>
      <c r="AU87" s="76">
        <f>ROUND(SUM(AU88:AU89),5)</f>
        <v>2797.835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ROUND(SUM(AZ88:AZ89),2)</f>
        <v>0</v>
      </c>
      <c r="BA87" s="75">
        <f>ROUND(SUM(BA88:BA89),2)</f>
        <v>0</v>
      </c>
      <c r="BB87" s="75">
        <f>ROUND(SUM(BB88:BB89),2)</f>
        <v>0</v>
      </c>
      <c r="BC87" s="75">
        <f>ROUND(SUM(BC88:BC89),2)</f>
        <v>0</v>
      </c>
      <c r="BD87" s="77">
        <f>ROUND(SUM(BD88:BD89),2)</f>
        <v>0</v>
      </c>
      <c r="BS87" s="78" t="s">
        <v>81</v>
      </c>
      <c r="BT87" s="78" t="s">
        <v>82</v>
      </c>
      <c r="BV87" s="78" t="s">
        <v>83</v>
      </c>
      <c r="BW87" s="78" t="s">
        <v>84</v>
      </c>
      <c r="BX87" s="78" t="s">
        <v>85</v>
      </c>
    </row>
    <row r="88" spans="1:76" s="5" customFormat="1" ht="27" customHeight="1">
      <c r="A88" s="147" t="s">
        <v>358</v>
      </c>
      <c r="B88" s="79"/>
      <c r="C88" s="80"/>
      <c r="D88" s="168" t="s">
        <v>14</v>
      </c>
      <c r="E88" s="165"/>
      <c r="F88" s="165"/>
      <c r="G88" s="165"/>
      <c r="H88" s="165"/>
      <c r="I88" s="81"/>
      <c r="J88" s="168" t="s">
        <v>387</v>
      </c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4">
        <v>0</v>
      </c>
      <c r="AH88" s="164"/>
      <c r="AI88" s="164"/>
      <c r="AJ88" s="164"/>
      <c r="AK88" s="164"/>
      <c r="AL88" s="164"/>
      <c r="AM88" s="164"/>
      <c r="AN88" s="164">
        <f>SUM(AG88,AT88)</f>
        <v>0</v>
      </c>
      <c r="AO88" s="165"/>
      <c r="AP88" s="165"/>
      <c r="AQ88" s="82"/>
      <c r="AS88" s="83">
        <v>0</v>
      </c>
      <c r="AT88" s="84">
        <f>ROUND(SUM(AV88:AW88),2)</f>
        <v>0</v>
      </c>
      <c r="AU88" s="85">
        <v>2797.835</v>
      </c>
      <c r="AV88" s="84">
        <v>0</v>
      </c>
      <c r="AW88" s="84">
        <v>0</v>
      </c>
      <c r="AX88" s="84">
        <v>0</v>
      </c>
      <c r="AY88" s="84">
        <v>0</v>
      </c>
      <c r="AZ88" s="84">
        <v>0</v>
      </c>
      <c r="BA88" s="84">
        <v>0</v>
      </c>
      <c r="BB88" s="84">
        <v>0</v>
      </c>
      <c r="BC88" s="84">
        <v>0</v>
      </c>
      <c r="BD88" s="86">
        <v>0</v>
      </c>
      <c r="BT88" s="87" t="s">
        <v>20</v>
      </c>
      <c r="BU88" s="87" t="s">
        <v>86</v>
      </c>
      <c r="BV88" s="87" t="s">
        <v>83</v>
      </c>
      <c r="BW88" s="87" t="s">
        <v>84</v>
      </c>
      <c r="BX88" s="87" t="s">
        <v>85</v>
      </c>
    </row>
    <row r="89" spans="1:76" s="5" customFormat="1" ht="27" customHeight="1">
      <c r="A89" s="147" t="s">
        <v>358</v>
      </c>
      <c r="B89" s="79"/>
      <c r="C89" s="80"/>
      <c r="D89" s="168" t="s">
        <v>14</v>
      </c>
      <c r="E89" s="165"/>
      <c r="F89" s="165"/>
      <c r="G89" s="165"/>
      <c r="H89" s="165"/>
      <c r="I89" s="81"/>
      <c r="J89" s="168" t="s">
        <v>87</v>
      </c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4">
        <v>0</v>
      </c>
      <c r="AH89" s="164"/>
      <c r="AI89" s="164"/>
      <c r="AJ89" s="164"/>
      <c r="AK89" s="164"/>
      <c r="AL89" s="164"/>
      <c r="AM89" s="164"/>
      <c r="AN89" s="164">
        <f>SUM(AG89,AT89)</f>
        <v>0</v>
      </c>
      <c r="AO89" s="165"/>
      <c r="AP89" s="165"/>
      <c r="AQ89" s="82"/>
      <c r="AS89" s="88">
        <v>0</v>
      </c>
      <c r="AT89" s="89">
        <f>ROUND(SUM(AV89:AW89),2)</f>
        <v>0</v>
      </c>
      <c r="AU89" s="90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91">
        <v>0</v>
      </c>
      <c r="BT89" s="87" t="s">
        <v>20</v>
      </c>
      <c r="BV89" s="87" t="s">
        <v>83</v>
      </c>
      <c r="BW89" s="87" t="s">
        <v>88</v>
      </c>
      <c r="BX89" s="87" t="s">
        <v>84</v>
      </c>
    </row>
    <row r="90" spans="2:43" ht="13.5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9"/>
    </row>
    <row r="91" spans="2:48" s="1" customFormat="1" ht="30" customHeight="1">
      <c r="B91" s="27"/>
      <c r="C91" s="72" t="s">
        <v>89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61">
        <v>0</v>
      </c>
      <c r="AH91" s="162"/>
      <c r="AI91" s="162"/>
      <c r="AJ91" s="162"/>
      <c r="AK91" s="162"/>
      <c r="AL91" s="162"/>
      <c r="AM91" s="162"/>
      <c r="AN91" s="161">
        <v>0</v>
      </c>
      <c r="AO91" s="162"/>
      <c r="AP91" s="162"/>
      <c r="AQ91" s="29"/>
      <c r="AS91" s="68" t="s">
        <v>90</v>
      </c>
      <c r="AT91" s="69" t="s">
        <v>91</v>
      </c>
      <c r="AU91" s="69" t="s">
        <v>46</v>
      </c>
      <c r="AV91" s="70" t="s">
        <v>69</v>
      </c>
    </row>
    <row r="92" spans="2:48" s="1" customFormat="1" ht="10.5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9"/>
      <c r="AS92" s="92"/>
      <c r="AT92" s="48"/>
      <c r="AU92" s="48"/>
      <c r="AV92" s="50"/>
    </row>
    <row r="93" spans="2:43" s="1" customFormat="1" ht="30" customHeight="1">
      <c r="B93" s="27"/>
      <c r="C93" s="93" t="s">
        <v>92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163">
        <f>ROUND(AG87+AG91,2)</f>
        <v>0</v>
      </c>
      <c r="AH93" s="163"/>
      <c r="AI93" s="163"/>
      <c r="AJ93" s="163"/>
      <c r="AK93" s="163"/>
      <c r="AL93" s="163"/>
      <c r="AM93" s="163"/>
      <c r="AN93" s="163">
        <f>AN87+AN91</f>
        <v>0</v>
      </c>
      <c r="AO93" s="163"/>
      <c r="AP93" s="163"/>
      <c r="AQ93" s="29"/>
    </row>
    <row r="94" spans="2:43" s="1" customFormat="1" ht="6.75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3"/>
    </row>
  </sheetData>
  <sheetProtection/>
  <mergeCells count="49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M82:AP82"/>
    <mergeCell ref="AS82:AT84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VELOX - ÚSPORY ENERGIE - ...'!C2" tooltip="VELOX - ÚSPORY ENERGIE - ..." display="/"/>
    <hyperlink ref="A89" location="'VELOX - Ostatní a vedlejš...'!C2" tooltip="VELOX - Ostatní a vedlejš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4"/>
  <sheetViews>
    <sheetView showGridLines="0" zoomScalePageLayoutView="0" workbookViewId="0" topLeftCell="A1">
      <pane ySplit="1" topLeftCell="A108" activePane="bottomLeft" state="frozen"/>
      <selection pane="topLeft" activeCell="A1" sqref="A1"/>
      <selection pane="bottomLeft" activeCell="L124" sqref="L124:M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2"/>
      <c r="B1" s="149"/>
      <c r="C1" s="149"/>
      <c r="D1" s="150" t="s">
        <v>1</v>
      </c>
      <c r="E1" s="149"/>
      <c r="F1" s="151" t="s">
        <v>359</v>
      </c>
      <c r="G1" s="151"/>
      <c r="H1" s="193" t="s">
        <v>360</v>
      </c>
      <c r="I1" s="193"/>
      <c r="J1" s="193"/>
      <c r="K1" s="193"/>
      <c r="L1" s="151" t="s">
        <v>361</v>
      </c>
      <c r="M1" s="149"/>
      <c r="N1" s="149"/>
      <c r="O1" s="150" t="s">
        <v>93</v>
      </c>
      <c r="P1" s="149"/>
      <c r="Q1" s="149"/>
      <c r="R1" s="149"/>
      <c r="S1" s="151" t="s">
        <v>362</v>
      </c>
      <c r="T1" s="151"/>
      <c r="U1" s="152"/>
      <c r="V1" s="15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9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6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13" t="s">
        <v>84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94</v>
      </c>
    </row>
    <row r="4" spans="2:46" ht="36.75" customHeight="1">
      <c r="B4" s="17"/>
      <c r="C4" s="184" t="s">
        <v>95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27"/>
      <c r="C6" s="28"/>
      <c r="D6" s="23" t="s">
        <v>15</v>
      </c>
      <c r="E6" s="28"/>
      <c r="F6" s="191" t="s">
        <v>16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28"/>
      <c r="R6" s="29"/>
    </row>
    <row r="7" spans="2:18" s="1" customFormat="1" ht="14.25" customHeight="1">
      <c r="B7" s="27"/>
      <c r="C7" s="28"/>
      <c r="D7" s="24" t="s">
        <v>18</v>
      </c>
      <c r="E7" s="28"/>
      <c r="F7" s="22" t="s">
        <v>3</v>
      </c>
      <c r="G7" s="28"/>
      <c r="H7" s="28"/>
      <c r="I7" s="28"/>
      <c r="J7" s="28"/>
      <c r="K7" s="28"/>
      <c r="L7" s="28"/>
      <c r="M7" s="24" t="s">
        <v>19</v>
      </c>
      <c r="N7" s="28"/>
      <c r="O7" s="22" t="s">
        <v>3</v>
      </c>
      <c r="P7" s="28"/>
      <c r="Q7" s="28"/>
      <c r="R7" s="29"/>
    </row>
    <row r="8" spans="2:18" s="1" customFormat="1" ht="14.25" customHeight="1">
      <c r="B8" s="27"/>
      <c r="C8" s="28"/>
      <c r="D8" s="24" t="s">
        <v>21</v>
      </c>
      <c r="E8" s="28"/>
      <c r="F8" s="22" t="s">
        <v>22</v>
      </c>
      <c r="G8" s="28"/>
      <c r="H8" s="28"/>
      <c r="I8" s="28"/>
      <c r="J8" s="28"/>
      <c r="K8" s="28"/>
      <c r="L8" s="28"/>
      <c r="M8" s="24" t="s">
        <v>23</v>
      </c>
      <c r="N8" s="28"/>
      <c r="O8" s="218" t="s">
        <v>24</v>
      </c>
      <c r="P8" s="162"/>
      <c r="Q8" s="28"/>
      <c r="R8" s="29"/>
    </row>
    <row r="9" spans="2:18" s="1" customFormat="1" ht="10.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2:18" s="1" customFormat="1" ht="14.25" customHeight="1">
      <c r="B10" s="27"/>
      <c r="C10" s="28"/>
      <c r="D10" s="24" t="s">
        <v>27</v>
      </c>
      <c r="E10" s="28"/>
      <c r="F10" s="28"/>
      <c r="G10" s="28"/>
      <c r="H10" s="28"/>
      <c r="I10" s="28"/>
      <c r="J10" s="28"/>
      <c r="K10" s="28"/>
      <c r="L10" s="28"/>
      <c r="M10" s="24" t="s">
        <v>28</v>
      </c>
      <c r="N10" s="28"/>
      <c r="O10" s="190" t="s">
        <v>29</v>
      </c>
      <c r="P10" s="162"/>
      <c r="Q10" s="28"/>
      <c r="R10" s="29"/>
    </row>
    <row r="11" spans="2:18" s="1" customFormat="1" ht="18" customHeight="1">
      <c r="B11" s="27"/>
      <c r="C11" s="28"/>
      <c r="D11" s="28"/>
      <c r="E11" s="22" t="s">
        <v>30</v>
      </c>
      <c r="F11" s="28"/>
      <c r="G11" s="28"/>
      <c r="H11" s="28"/>
      <c r="I11" s="28"/>
      <c r="J11" s="28"/>
      <c r="K11" s="28"/>
      <c r="L11" s="28"/>
      <c r="M11" s="24" t="s">
        <v>31</v>
      </c>
      <c r="N11" s="28"/>
      <c r="O11" s="190" t="s">
        <v>32</v>
      </c>
      <c r="P11" s="162"/>
      <c r="Q11" s="28"/>
      <c r="R11" s="29"/>
    </row>
    <row r="12" spans="2:18" s="1" customFormat="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2:18" s="1" customFormat="1" ht="14.25" customHeight="1">
      <c r="B13" s="27"/>
      <c r="C13" s="28"/>
      <c r="D13" s="24" t="s">
        <v>33</v>
      </c>
      <c r="E13" s="28"/>
      <c r="F13" s="28"/>
      <c r="G13" s="28"/>
      <c r="H13" s="28"/>
      <c r="I13" s="28"/>
      <c r="J13" s="28"/>
      <c r="K13" s="28"/>
      <c r="L13" s="28"/>
      <c r="M13" s="24" t="s">
        <v>28</v>
      </c>
      <c r="N13" s="28"/>
      <c r="O13" s="190" t="s">
        <v>3</v>
      </c>
      <c r="P13" s="162"/>
      <c r="Q13" s="28"/>
      <c r="R13" s="29"/>
    </row>
    <row r="14" spans="2:18" s="1" customFormat="1" ht="18" customHeight="1">
      <c r="B14" s="27"/>
      <c r="C14" s="28"/>
      <c r="D14" s="28"/>
      <c r="E14" s="22" t="s">
        <v>34</v>
      </c>
      <c r="F14" s="28"/>
      <c r="G14" s="28"/>
      <c r="H14" s="28"/>
      <c r="I14" s="28"/>
      <c r="J14" s="28"/>
      <c r="K14" s="28"/>
      <c r="L14" s="28"/>
      <c r="M14" s="24" t="s">
        <v>31</v>
      </c>
      <c r="N14" s="28"/>
      <c r="O14" s="190" t="s">
        <v>3</v>
      </c>
      <c r="P14" s="162"/>
      <c r="Q14" s="28"/>
      <c r="R14" s="29"/>
    </row>
    <row r="15" spans="2:18" s="1" customFormat="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2:18" s="1" customFormat="1" ht="14.25" customHeight="1">
      <c r="B16" s="27"/>
      <c r="C16" s="28"/>
      <c r="D16" s="24" t="s">
        <v>35</v>
      </c>
      <c r="E16" s="28"/>
      <c r="F16" s="28"/>
      <c r="G16" s="28"/>
      <c r="H16" s="28"/>
      <c r="I16" s="28"/>
      <c r="J16" s="28"/>
      <c r="K16" s="28"/>
      <c r="L16" s="28"/>
      <c r="M16" s="24" t="s">
        <v>28</v>
      </c>
      <c r="N16" s="28"/>
      <c r="O16" s="190" t="s">
        <v>3</v>
      </c>
      <c r="P16" s="162"/>
      <c r="Q16" s="28"/>
      <c r="R16" s="29"/>
    </row>
    <row r="17" spans="2:18" s="1" customFormat="1" ht="18" customHeight="1">
      <c r="B17" s="27"/>
      <c r="C17" s="28"/>
      <c r="D17" s="28"/>
      <c r="E17" s="22" t="s">
        <v>36</v>
      </c>
      <c r="F17" s="28"/>
      <c r="G17" s="28"/>
      <c r="H17" s="28"/>
      <c r="I17" s="28"/>
      <c r="J17" s="28"/>
      <c r="K17" s="28"/>
      <c r="L17" s="28"/>
      <c r="M17" s="24" t="s">
        <v>31</v>
      </c>
      <c r="N17" s="28"/>
      <c r="O17" s="190" t="s">
        <v>3</v>
      </c>
      <c r="P17" s="162"/>
      <c r="Q17" s="28"/>
      <c r="R17" s="29"/>
    </row>
    <row r="18" spans="2:18" s="1" customFormat="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s="1" customFormat="1" ht="14.25" customHeight="1">
      <c r="B19" s="27"/>
      <c r="C19" s="28"/>
      <c r="D19" s="24" t="s">
        <v>38</v>
      </c>
      <c r="E19" s="28"/>
      <c r="F19" s="28"/>
      <c r="G19" s="28"/>
      <c r="H19" s="28"/>
      <c r="I19" s="28"/>
      <c r="J19" s="28"/>
      <c r="K19" s="28"/>
      <c r="L19" s="28"/>
      <c r="M19" s="24" t="s">
        <v>28</v>
      </c>
      <c r="N19" s="28"/>
      <c r="O19" s="190" t="s">
        <v>39</v>
      </c>
      <c r="P19" s="162"/>
      <c r="Q19" s="28"/>
      <c r="R19" s="29"/>
    </row>
    <row r="20" spans="2:18" s="1" customFormat="1" ht="18" customHeight="1">
      <c r="B20" s="27"/>
      <c r="C20" s="28"/>
      <c r="D20" s="28"/>
      <c r="E20" s="22" t="s">
        <v>40</v>
      </c>
      <c r="F20" s="28"/>
      <c r="G20" s="28"/>
      <c r="H20" s="28"/>
      <c r="I20" s="28"/>
      <c r="J20" s="28"/>
      <c r="K20" s="28"/>
      <c r="L20" s="28"/>
      <c r="M20" s="24" t="s">
        <v>31</v>
      </c>
      <c r="N20" s="28"/>
      <c r="O20" s="190" t="s">
        <v>41</v>
      </c>
      <c r="P20" s="162"/>
      <c r="Q20" s="28"/>
      <c r="R20" s="29"/>
    </row>
    <row r="21" spans="2:18" s="1" customFormat="1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2:18" s="1" customFormat="1" ht="14.25" customHeight="1">
      <c r="B22" s="27"/>
      <c r="C22" s="28"/>
      <c r="D22" s="24" t="s">
        <v>42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22.5" customHeight="1">
      <c r="B23" s="27"/>
      <c r="C23" s="28"/>
      <c r="D23" s="28"/>
      <c r="E23" s="192" t="s">
        <v>3</v>
      </c>
      <c r="F23" s="162"/>
      <c r="G23" s="162"/>
      <c r="H23" s="162"/>
      <c r="I23" s="162"/>
      <c r="J23" s="162"/>
      <c r="K23" s="162"/>
      <c r="L23" s="162"/>
      <c r="M23" s="28"/>
      <c r="N23" s="28"/>
      <c r="O23" s="28"/>
      <c r="P23" s="28"/>
      <c r="Q23" s="28"/>
      <c r="R23" s="29"/>
    </row>
    <row r="24" spans="2:18" s="1" customFormat="1" ht="6.7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8"/>
      <c r="R25" s="29"/>
    </row>
    <row r="26" spans="2:18" s="1" customFormat="1" ht="14.25" customHeight="1">
      <c r="B26" s="27"/>
      <c r="C26" s="28"/>
      <c r="D26" s="95" t="s">
        <v>96</v>
      </c>
      <c r="E26" s="28"/>
      <c r="F26" s="28"/>
      <c r="G26" s="28"/>
      <c r="H26" s="28"/>
      <c r="I26" s="28"/>
      <c r="J26" s="28"/>
      <c r="K26" s="28"/>
      <c r="L26" s="28"/>
      <c r="M26" s="185">
        <f>N87</f>
        <v>0</v>
      </c>
      <c r="N26" s="162"/>
      <c r="O26" s="162"/>
      <c r="P26" s="162"/>
      <c r="Q26" s="28"/>
      <c r="R26" s="29"/>
    </row>
    <row r="27" spans="2:18" s="1" customFormat="1" ht="14.25" customHeight="1">
      <c r="B27" s="27"/>
      <c r="C27" s="28"/>
      <c r="D27" s="26" t="s">
        <v>97</v>
      </c>
      <c r="E27" s="28"/>
      <c r="F27" s="28"/>
      <c r="G27" s="28"/>
      <c r="H27" s="28"/>
      <c r="I27" s="28"/>
      <c r="J27" s="28"/>
      <c r="K27" s="28"/>
      <c r="L27" s="28"/>
      <c r="M27" s="185">
        <f>N103</f>
        <v>0</v>
      </c>
      <c r="N27" s="162"/>
      <c r="O27" s="162"/>
      <c r="P27" s="162"/>
      <c r="Q27" s="28"/>
      <c r="R27" s="29"/>
    </row>
    <row r="28" spans="2:18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s="1" customFormat="1" ht="24.75" customHeight="1">
      <c r="B29" s="27"/>
      <c r="C29" s="28"/>
      <c r="D29" s="96" t="s">
        <v>45</v>
      </c>
      <c r="E29" s="28"/>
      <c r="F29" s="28"/>
      <c r="G29" s="28"/>
      <c r="H29" s="28"/>
      <c r="I29" s="28"/>
      <c r="J29" s="28"/>
      <c r="K29" s="28"/>
      <c r="L29" s="28"/>
      <c r="M29" s="223">
        <f>ROUND(M26+M27,2)</f>
        <v>0</v>
      </c>
      <c r="N29" s="162"/>
      <c r="O29" s="162"/>
      <c r="P29" s="162"/>
      <c r="Q29" s="28"/>
      <c r="R29" s="29"/>
    </row>
    <row r="30" spans="2:18" s="1" customFormat="1" ht="6.75" customHeight="1">
      <c r="B30" s="27"/>
      <c r="C30" s="2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8"/>
      <c r="R30" s="29"/>
    </row>
    <row r="31" spans="2:18" s="1" customFormat="1" ht="14.25" customHeight="1">
      <c r="B31" s="27"/>
      <c r="C31" s="28"/>
      <c r="D31" s="34" t="s">
        <v>46</v>
      </c>
      <c r="E31" s="34" t="s">
        <v>47</v>
      </c>
      <c r="F31" s="35">
        <v>0.21</v>
      </c>
      <c r="G31" s="97" t="s">
        <v>48</v>
      </c>
      <c r="H31" s="221">
        <f>ROUND((SUM(BE103:BE104)+SUM(BE121:BE203)),2)</f>
        <v>0</v>
      </c>
      <c r="I31" s="162"/>
      <c r="J31" s="162"/>
      <c r="K31" s="28"/>
      <c r="L31" s="28"/>
      <c r="M31" s="221">
        <f>ROUND(ROUND((SUM(BE103:BE104)+SUM(BE121:BE203)),2)*F31,2)</f>
        <v>0</v>
      </c>
      <c r="N31" s="162"/>
      <c r="O31" s="162"/>
      <c r="P31" s="162"/>
      <c r="Q31" s="28"/>
      <c r="R31" s="29"/>
    </row>
    <row r="32" spans="2:18" s="1" customFormat="1" ht="14.25" customHeight="1">
      <c r="B32" s="27"/>
      <c r="C32" s="28"/>
      <c r="D32" s="28"/>
      <c r="E32" s="34" t="s">
        <v>49</v>
      </c>
      <c r="F32" s="35">
        <v>0.15</v>
      </c>
      <c r="G32" s="97" t="s">
        <v>48</v>
      </c>
      <c r="H32" s="221">
        <f>ROUND((SUM(BF103:BF104)+SUM(BF121:BF203)),2)</f>
        <v>0</v>
      </c>
      <c r="I32" s="162"/>
      <c r="J32" s="162"/>
      <c r="K32" s="28"/>
      <c r="L32" s="28"/>
      <c r="M32" s="221">
        <f>ROUND(ROUND((SUM(BF103:BF104)+SUM(BF121:BF203)),2)*F32,2)</f>
        <v>0</v>
      </c>
      <c r="N32" s="162"/>
      <c r="O32" s="162"/>
      <c r="P32" s="162"/>
      <c r="Q32" s="28"/>
      <c r="R32" s="29"/>
    </row>
    <row r="33" spans="2:18" s="1" customFormat="1" ht="14.25" customHeight="1" hidden="1">
      <c r="B33" s="27"/>
      <c r="C33" s="28"/>
      <c r="D33" s="28"/>
      <c r="E33" s="34" t="s">
        <v>50</v>
      </c>
      <c r="F33" s="35">
        <v>0.21</v>
      </c>
      <c r="G33" s="97" t="s">
        <v>48</v>
      </c>
      <c r="H33" s="221">
        <f>ROUND((SUM(BG103:BG104)+SUM(BG121:BG203)),2)</f>
        <v>0</v>
      </c>
      <c r="I33" s="162"/>
      <c r="J33" s="162"/>
      <c r="K33" s="28"/>
      <c r="L33" s="28"/>
      <c r="M33" s="221">
        <v>0</v>
      </c>
      <c r="N33" s="162"/>
      <c r="O33" s="162"/>
      <c r="P33" s="162"/>
      <c r="Q33" s="28"/>
      <c r="R33" s="29"/>
    </row>
    <row r="34" spans="2:18" s="1" customFormat="1" ht="14.25" customHeight="1" hidden="1">
      <c r="B34" s="27"/>
      <c r="C34" s="28"/>
      <c r="D34" s="28"/>
      <c r="E34" s="34" t="s">
        <v>51</v>
      </c>
      <c r="F34" s="35">
        <v>0.15</v>
      </c>
      <c r="G34" s="97" t="s">
        <v>48</v>
      </c>
      <c r="H34" s="221">
        <f>ROUND((SUM(BH103:BH104)+SUM(BH121:BH203)),2)</f>
        <v>0</v>
      </c>
      <c r="I34" s="162"/>
      <c r="J34" s="162"/>
      <c r="K34" s="28"/>
      <c r="L34" s="28"/>
      <c r="M34" s="221">
        <v>0</v>
      </c>
      <c r="N34" s="162"/>
      <c r="O34" s="162"/>
      <c r="P34" s="162"/>
      <c r="Q34" s="28"/>
      <c r="R34" s="29"/>
    </row>
    <row r="35" spans="2:18" s="1" customFormat="1" ht="14.25" customHeight="1" hidden="1">
      <c r="B35" s="27"/>
      <c r="C35" s="28"/>
      <c r="D35" s="28"/>
      <c r="E35" s="34" t="s">
        <v>52</v>
      </c>
      <c r="F35" s="35">
        <v>0</v>
      </c>
      <c r="G35" s="97" t="s">
        <v>48</v>
      </c>
      <c r="H35" s="221">
        <f>ROUND((SUM(BI103:BI104)+SUM(BI121:BI203)),2)</f>
        <v>0</v>
      </c>
      <c r="I35" s="162"/>
      <c r="J35" s="162"/>
      <c r="K35" s="28"/>
      <c r="L35" s="28"/>
      <c r="M35" s="221">
        <v>0</v>
      </c>
      <c r="N35" s="162"/>
      <c r="O35" s="162"/>
      <c r="P35" s="162"/>
      <c r="Q35" s="28"/>
      <c r="R35" s="29"/>
    </row>
    <row r="36" spans="2:18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2:18" s="1" customFormat="1" ht="24.75" customHeight="1">
      <c r="B37" s="27"/>
      <c r="C37" s="94"/>
      <c r="D37" s="98" t="s">
        <v>53</v>
      </c>
      <c r="E37" s="67"/>
      <c r="F37" s="67"/>
      <c r="G37" s="99" t="s">
        <v>54</v>
      </c>
      <c r="H37" s="100" t="s">
        <v>55</v>
      </c>
      <c r="I37" s="67"/>
      <c r="J37" s="67"/>
      <c r="K37" s="67"/>
      <c r="L37" s="222">
        <f>SUM(M29:M35)</f>
        <v>0</v>
      </c>
      <c r="M37" s="174"/>
      <c r="N37" s="174"/>
      <c r="O37" s="174"/>
      <c r="P37" s="176"/>
      <c r="Q37" s="94"/>
      <c r="R37" s="29"/>
    </row>
    <row r="38" spans="2:18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56</v>
      </c>
      <c r="E50" s="43"/>
      <c r="F50" s="43"/>
      <c r="G50" s="43"/>
      <c r="H50" s="44"/>
      <c r="I50" s="28"/>
      <c r="J50" s="42" t="s">
        <v>57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58</v>
      </c>
      <c r="E59" s="48"/>
      <c r="F59" s="48"/>
      <c r="G59" s="49" t="s">
        <v>59</v>
      </c>
      <c r="H59" s="50"/>
      <c r="I59" s="28"/>
      <c r="J59" s="47" t="s">
        <v>58</v>
      </c>
      <c r="K59" s="48"/>
      <c r="L59" s="48"/>
      <c r="M59" s="48"/>
      <c r="N59" s="49" t="s">
        <v>59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60</v>
      </c>
      <c r="E61" s="43"/>
      <c r="F61" s="43"/>
      <c r="G61" s="43"/>
      <c r="H61" s="44"/>
      <c r="I61" s="28"/>
      <c r="J61" s="42" t="s">
        <v>61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58</v>
      </c>
      <c r="E70" s="48"/>
      <c r="F70" s="48"/>
      <c r="G70" s="49" t="s">
        <v>59</v>
      </c>
      <c r="H70" s="50"/>
      <c r="I70" s="28"/>
      <c r="J70" s="47" t="s">
        <v>58</v>
      </c>
      <c r="K70" s="48"/>
      <c r="L70" s="48"/>
      <c r="M70" s="48"/>
      <c r="N70" s="49" t="s">
        <v>59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84" t="s">
        <v>98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6.75" customHeight="1">
      <c r="B78" s="27"/>
      <c r="C78" s="61" t="s">
        <v>15</v>
      </c>
      <c r="D78" s="28"/>
      <c r="E78" s="28"/>
      <c r="F78" s="166" t="str">
        <f>F6</f>
        <v>ÚSPORY ENERGIE - areál VELOX WERK s.r.o., Elektroinstalace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28"/>
      <c r="R78" s="29"/>
    </row>
    <row r="79" spans="2:18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18" s="1" customFormat="1" ht="18" customHeight="1">
      <c r="B80" s="27"/>
      <c r="C80" s="24" t="s">
        <v>21</v>
      </c>
      <c r="D80" s="28"/>
      <c r="E80" s="28"/>
      <c r="F80" s="22" t="str">
        <f>F8</f>
        <v>k.ú. Hranice, p.č. 1794/2, 5406 a 1325/18</v>
      </c>
      <c r="G80" s="28"/>
      <c r="H80" s="28"/>
      <c r="I80" s="28"/>
      <c r="J80" s="28"/>
      <c r="K80" s="24" t="s">
        <v>23</v>
      </c>
      <c r="L80" s="28"/>
      <c r="M80" s="218" t="str">
        <f>IF(O8="","",O8)</f>
        <v>28. 4. 2020</v>
      </c>
      <c r="N80" s="162"/>
      <c r="O80" s="162"/>
      <c r="P80" s="162"/>
      <c r="Q80" s="28"/>
      <c r="R80" s="29"/>
    </row>
    <row r="81" spans="2:18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</row>
    <row r="82" spans="2:18" s="1" customFormat="1" ht="15">
      <c r="B82" s="27"/>
      <c r="C82" s="24" t="s">
        <v>27</v>
      </c>
      <c r="D82" s="28"/>
      <c r="E82" s="28"/>
      <c r="F82" s="22" t="str">
        <f>E11</f>
        <v>VELOX WERK s.r.o.</v>
      </c>
      <c r="G82" s="28"/>
      <c r="H82" s="28"/>
      <c r="I82" s="28"/>
      <c r="J82" s="28"/>
      <c r="K82" s="24" t="s">
        <v>35</v>
      </c>
      <c r="L82" s="28"/>
      <c r="M82" s="190" t="str">
        <f>E17</f>
        <v>Ing. Vítězslav Humplík</v>
      </c>
      <c r="N82" s="162"/>
      <c r="O82" s="162"/>
      <c r="P82" s="162"/>
      <c r="Q82" s="162"/>
      <c r="R82" s="29"/>
    </row>
    <row r="83" spans="2:18" s="1" customFormat="1" ht="14.25" customHeight="1">
      <c r="B83" s="27"/>
      <c r="C83" s="24" t="s">
        <v>33</v>
      </c>
      <c r="D83" s="28"/>
      <c r="E83" s="28"/>
      <c r="F83" s="22" t="str">
        <f>IF(E14="","",E14)</f>
        <v>zatím neurčen</v>
      </c>
      <c r="G83" s="28"/>
      <c r="H83" s="28"/>
      <c r="I83" s="28"/>
      <c r="J83" s="28"/>
      <c r="K83" s="24" t="s">
        <v>38</v>
      </c>
      <c r="L83" s="28"/>
      <c r="M83" s="190" t="str">
        <f>E20</f>
        <v>Projektil spol. s r.o. Hranice</v>
      </c>
      <c r="N83" s="162"/>
      <c r="O83" s="162"/>
      <c r="P83" s="162"/>
      <c r="Q83" s="162"/>
      <c r="R83" s="29"/>
    </row>
    <row r="84" spans="2:18" s="1" customFormat="1" ht="9.7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2:18" s="1" customFormat="1" ht="29.25" customHeight="1">
      <c r="B85" s="27"/>
      <c r="C85" s="220" t="s">
        <v>99</v>
      </c>
      <c r="D85" s="217"/>
      <c r="E85" s="217"/>
      <c r="F85" s="217"/>
      <c r="G85" s="217"/>
      <c r="H85" s="94"/>
      <c r="I85" s="94"/>
      <c r="J85" s="94"/>
      <c r="K85" s="94"/>
      <c r="L85" s="94"/>
      <c r="M85" s="94"/>
      <c r="N85" s="220" t="s">
        <v>100</v>
      </c>
      <c r="O85" s="162"/>
      <c r="P85" s="162"/>
      <c r="Q85" s="162"/>
      <c r="R85" s="29"/>
    </row>
    <row r="86" spans="2:18" s="1" customFormat="1" ht="9.7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</row>
    <row r="87" spans="2:47" s="1" customFormat="1" ht="29.25" customHeight="1">
      <c r="B87" s="27"/>
      <c r="C87" s="101" t="s">
        <v>101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1">
        <f>N121</f>
        <v>0</v>
      </c>
      <c r="O87" s="162"/>
      <c r="P87" s="162"/>
      <c r="Q87" s="162"/>
      <c r="R87" s="29"/>
      <c r="AU87" s="13" t="s">
        <v>102</v>
      </c>
    </row>
    <row r="88" spans="2:18" s="6" customFormat="1" ht="24.75" customHeight="1">
      <c r="B88" s="102"/>
      <c r="C88" s="103"/>
      <c r="D88" s="104" t="s">
        <v>103</v>
      </c>
      <c r="E88" s="103"/>
      <c r="F88" s="103"/>
      <c r="G88" s="103"/>
      <c r="H88" s="103"/>
      <c r="I88" s="103"/>
      <c r="J88" s="103"/>
      <c r="K88" s="103"/>
      <c r="L88" s="103"/>
      <c r="M88" s="103"/>
      <c r="N88" s="209">
        <f>N122</f>
        <v>0</v>
      </c>
      <c r="O88" s="219"/>
      <c r="P88" s="219"/>
      <c r="Q88" s="219"/>
      <c r="R88" s="105"/>
    </row>
    <row r="89" spans="2:18" s="7" customFormat="1" ht="19.5" customHeight="1">
      <c r="B89" s="106"/>
      <c r="C89" s="107"/>
      <c r="D89" s="108" t="s">
        <v>104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14">
        <f>N123</f>
        <v>0</v>
      </c>
      <c r="O89" s="215"/>
      <c r="P89" s="215"/>
      <c r="Q89" s="215"/>
      <c r="R89" s="109"/>
    </row>
    <row r="90" spans="2:18" s="7" customFormat="1" ht="19.5" customHeight="1">
      <c r="B90" s="106"/>
      <c r="C90" s="107"/>
      <c r="D90" s="108" t="s">
        <v>105</v>
      </c>
      <c r="E90" s="107"/>
      <c r="F90" s="107"/>
      <c r="G90" s="107"/>
      <c r="H90" s="107"/>
      <c r="I90" s="107"/>
      <c r="J90" s="107"/>
      <c r="K90" s="107"/>
      <c r="L90" s="107"/>
      <c r="M90" s="107"/>
      <c r="N90" s="214">
        <f>N125</f>
        <v>0</v>
      </c>
      <c r="O90" s="215"/>
      <c r="P90" s="215"/>
      <c r="Q90" s="215"/>
      <c r="R90" s="109"/>
    </row>
    <row r="91" spans="2:18" s="6" customFormat="1" ht="24.75" customHeight="1">
      <c r="B91" s="102"/>
      <c r="C91" s="103"/>
      <c r="D91" s="104" t="s">
        <v>106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09">
        <f>N129</f>
        <v>0</v>
      </c>
      <c r="O91" s="219"/>
      <c r="P91" s="219"/>
      <c r="Q91" s="219"/>
      <c r="R91" s="105"/>
    </row>
    <row r="92" spans="2:18" s="7" customFormat="1" ht="19.5" customHeight="1">
      <c r="B92" s="106"/>
      <c r="C92" s="107"/>
      <c r="D92" s="108" t="s">
        <v>107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14">
        <f>N130</f>
        <v>0</v>
      </c>
      <c r="O92" s="215"/>
      <c r="P92" s="215"/>
      <c r="Q92" s="215"/>
      <c r="R92" s="109"/>
    </row>
    <row r="93" spans="2:18" s="7" customFormat="1" ht="19.5" customHeight="1">
      <c r="B93" s="106"/>
      <c r="C93" s="107"/>
      <c r="D93" s="108" t="s">
        <v>108</v>
      </c>
      <c r="E93" s="107"/>
      <c r="F93" s="107"/>
      <c r="G93" s="107"/>
      <c r="H93" s="107"/>
      <c r="I93" s="107"/>
      <c r="J93" s="107"/>
      <c r="K93" s="107"/>
      <c r="L93" s="107"/>
      <c r="M93" s="107"/>
      <c r="N93" s="214">
        <f>N133</f>
        <v>0</v>
      </c>
      <c r="O93" s="215"/>
      <c r="P93" s="215"/>
      <c r="Q93" s="215"/>
      <c r="R93" s="109"/>
    </row>
    <row r="94" spans="2:18" s="7" customFormat="1" ht="19.5" customHeight="1">
      <c r="B94" s="106"/>
      <c r="C94" s="107"/>
      <c r="D94" s="108" t="s">
        <v>109</v>
      </c>
      <c r="E94" s="107"/>
      <c r="F94" s="107"/>
      <c r="G94" s="107"/>
      <c r="H94" s="107"/>
      <c r="I94" s="107"/>
      <c r="J94" s="107"/>
      <c r="K94" s="107"/>
      <c r="L94" s="107"/>
      <c r="M94" s="107"/>
      <c r="N94" s="214">
        <f>N138</f>
        <v>0</v>
      </c>
      <c r="O94" s="215"/>
      <c r="P94" s="215"/>
      <c r="Q94" s="215"/>
      <c r="R94" s="109"/>
    </row>
    <row r="95" spans="2:18" s="7" customFormat="1" ht="19.5" customHeight="1">
      <c r="B95" s="106"/>
      <c r="C95" s="107"/>
      <c r="D95" s="108" t="s">
        <v>110</v>
      </c>
      <c r="E95" s="107"/>
      <c r="F95" s="107"/>
      <c r="G95" s="107"/>
      <c r="H95" s="107"/>
      <c r="I95" s="107"/>
      <c r="J95" s="107"/>
      <c r="K95" s="107"/>
      <c r="L95" s="107"/>
      <c r="M95" s="107"/>
      <c r="N95" s="214">
        <f>N148</f>
        <v>0</v>
      </c>
      <c r="O95" s="215"/>
      <c r="P95" s="215"/>
      <c r="Q95" s="215"/>
      <c r="R95" s="109"/>
    </row>
    <row r="96" spans="2:18" s="7" customFormat="1" ht="19.5" customHeight="1">
      <c r="B96" s="106"/>
      <c r="C96" s="107"/>
      <c r="D96" s="108" t="s">
        <v>111</v>
      </c>
      <c r="E96" s="107"/>
      <c r="F96" s="107"/>
      <c r="G96" s="107"/>
      <c r="H96" s="107"/>
      <c r="I96" s="107"/>
      <c r="J96" s="107"/>
      <c r="K96" s="107"/>
      <c r="L96" s="107"/>
      <c r="M96" s="107"/>
      <c r="N96" s="214">
        <f>N159</f>
        <v>0</v>
      </c>
      <c r="O96" s="215"/>
      <c r="P96" s="215"/>
      <c r="Q96" s="215"/>
      <c r="R96" s="109"/>
    </row>
    <row r="97" spans="2:18" s="7" customFormat="1" ht="19.5" customHeight="1">
      <c r="B97" s="106"/>
      <c r="C97" s="107"/>
      <c r="D97" s="108" t="s">
        <v>112</v>
      </c>
      <c r="E97" s="107"/>
      <c r="F97" s="107"/>
      <c r="G97" s="107"/>
      <c r="H97" s="107"/>
      <c r="I97" s="107"/>
      <c r="J97" s="107"/>
      <c r="K97" s="107"/>
      <c r="L97" s="107"/>
      <c r="M97" s="107"/>
      <c r="N97" s="214">
        <f>N163</f>
        <v>0</v>
      </c>
      <c r="O97" s="215"/>
      <c r="P97" s="215"/>
      <c r="Q97" s="215"/>
      <c r="R97" s="109"/>
    </row>
    <row r="98" spans="2:18" s="7" customFormat="1" ht="19.5" customHeight="1">
      <c r="B98" s="106"/>
      <c r="C98" s="107"/>
      <c r="D98" s="108" t="s">
        <v>113</v>
      </c>
      <c r="E98" s="107"/>
      <c r="F98" s="107"/>
      <c r="G98" s="107"/>
      <c r="H98" s="107"/>
      <c r="I98" s="107"/>
      <c r="J98" s="107"/>
      <c r="K98" s="107"/>
      <c r="L98" s="107"/>
      <c r="M98" s="107"/>
      <c r="N98" s="214">
        <f>N171</f>
        <v>0</v>
      </c>
      <c r="O98" s="215"/>
      <c r="P98" s="215"/>
      <c r="Q98" s="215"/>
      <c r="R98" s="109"/>
    </row>
    <row r="99" spans="2:18" s="6" customFormat="1" ht="24.75" customHeight="1">
      <c r="B99" s="102"/>
      <c r="C99" s="103"/>
      <c r="D99" s="104" t="s">
        <v>114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09">
        <f>N176</f>
        <v>0</v>
      </c>
      <c r="O99" s="219"/>
      <c r="P99" s="219"/>
      <c r="Q99" s="219"/>
      <c r="R99" s="105"/>
    </row>
    <row r="100" spans="2:18" s="7" customFormat="1" ht="19.5" customHeight="1">
      <c r="B100" s="106"/>
      <c r="C100" s="107"/>
      <c r="D100" s="108" t="s">
        <v>115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214">
        <f>N177</f>
        <v>0</v>
      </c>
      <c r="O100" s="215"/>
      <c r="P100" s="215"/>
      <c r="Q100" s="215"/>
      <c r="R100" s="109"/>
    </row>
    <row r="101" spans="2:18" s="7" customFormat="1" ht="19.5" customHeight="1">
      <c r="B101" s="106"/>
      <c r="C101" s="107"/>
      <c r="D101" s="108" t="s">
        <v>116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214">
        <f>N201</f>
        <v>0</v>
      </c>
      <c r="O101" s="215"/>
      <c r="P101" s="215"/>
      <c r="Q101" s="215"/>
      <c r="R101" s="109"/>
    </row>
    <row r="102" spans="2:18" s="1" customFormat="1" ht="21.75" customHeight="1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</row>
    <row r="103" spans="2:21" s="1" customFormat="1" ht="29.25" customHeight="1">
      <c r="B103" s="27"/>
      <c r="C103" s="101" t="s">
        <v>117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16">
        <v>0</v>
      </c>
      <c r="O103" s="162"/>
      <c r="P103" s="162"/>
      <c r="Q103" s="162"/>
      <c r="R103" s="29"/>
      <c r="T103" s="110"/>
      <c r="U103" s="111" t="s">
        <v>46</v>
      </c>
    </row>
    <row r="104" spans="2:18" s="1" customFormat="1" ht="18" customHeight="1"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</row>
    <row r="105" spans="2:18" s="1" customFormat="1" ht="29.25" customHeight="1">
      <c r="B105" s="27"/>
      <c r="C105" s="93" t="s">
        <v>92</v>
      </c>
      <c r="D105" s="94"/>
      <c r="E105" s="94"/>
      <c r="F105" s="94"/>
      <c r="G105" s="94"/>
      <c r="H105" s="94"/>
      <c r="I105" s="94"/>
      <c r="J105" s="94"/>
      <c r="K105" s="94"/>
      <c r="L105" s="163">
        <f>ROUND(SUM(N87+N103),2)</f>
        <v>0</v>
      </c>
      <c r="M105" s="217"/>
      <c r="N105" s="217"/>
      <c r="O105" s="217"/>
      <c r="P105" s="217"/>
      <c r="Q105" s="217"/>
      <c r="R105" s="29"/>
    </row>
    <row r="106" spans="2:18" s="1" customFormat="1" ht="6.75" customHeight="1"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3"/>
    </row>
    <row r="110" spans="2:18" s="1" customFormat="1" ht="6.75" customHeight="1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spans="2:18" s="1" customFormat="1" ht="36.75" customHeight="1">
      <c r="B111" s="27"/>
      <c r="C111" s="184" t="s">
        <v>118</v>
      </c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29"/>
    </row>
    <row r="112" spans="2:18" s="1" customFormat="1" ht="6.75" customHeight="1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</row>
    <row r="113" spans="2:18" s="1" customFormat="1" ht="36.75" customHeight="1">
      <c r="B113" s="27"/>
      <c r="C113" s="61" t="s">
        <v>15</v>
      </c>
      <c r="D113" s="28"/>
      <c r="E113" s="28"/>
      <c r="F113" s="166" t="str">
        <f>F6</f>
        <v>ÚSPORY ENERGIE - areál VELOX WERK s.r.o., Elektroinstalace</v>
      </c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28"/>
      <c r="R113" s="29"/>
    </row>
    <row r="114" spans="2:18" s="1" customFormat="1" ht="6.75" customHeight="1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18" s="1" customFormat="1" ht="18" customHeight="1">
      <c r="B115" s="27"/>
      <c r="C115" s="24" t="s">
        <v>21</v>
      </c>
      <c r="D115" s="28"/>
      <c r="E115" s="28"/>
      <c r="F115" s="22" t="str">
        <f>F8</f>
        <v>k.ú. Hranice, p.č. 1794/2, 5406 a 1325/18</v>
      </c>
      <c r="G115" s="28"/>
      <c r="H115" s="28"/>
      <c r="I115" s="28"/>
      <c r="J115" s="28"/>
      <c r="K115" s="24" t="s">
        <v>23</v>
      </c>
      <c r="L115" s="28"/>
      <c r="M115" s="218" t="str">
        <f>IF(O8="","",O8)</f>
        <v>28. 4. 2020</v>
      </c>
      <c r="N115" s="162"/>
      <c r="O115" s="162"/>
      <c r="P115" s="162"/>
      <c r="Q115" s="28"/>
      <c r="R115" s="29"/>
    </row>
    <row r="116" spans="2:18" s="1" customFormat="1" ht="6.75" customHeight="1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/>
    </row>
    <row r="117" spans="2:18" s="1" customFormat="1" ht="15">
      <c r="B117" s="27"/>
      <c r="C117" s="24" t="s">
        <v>27</v>
      </c>
      <c r="D117" s="28"/>
      <c r="E117" s="28"/>
      <c r="F117" s="22" t="str">
        <f>E11</f>
        <v>VELOX WERK s.r.o.</v>
      </c>
      <c r="G117" s="28"/>
      <c r="H117" s="28"/>
      <c r="I117" s="28"/>
      <c r="J117" s="28"/>
      <c r="K117" s="24" t="s">
        <v>35</v>
      </c>
      <c r="L117" s="28"/>
      <c r="M117" s="190" t="str">
        <f>E17</f>
        <v>Ing. Vítězslav Humplík</v>
      </c>
      <c r="N117" s="162"/>
      <c r="O117" s="162"/>
      <c r="P117" s="162"/>
      <c r="Q117" s="162"/>
      <c r="R117" s="29"/>
    </row>
    <row r="118" spans="2:18" s="1" customFormat="1" ht="14.25" customHeight="1">
      <c r="B118" s="27"/>
      <c r="C118" s="24" t="s">
        <v>33</v>
      </c>
      <c r="D118" s="28"/>
      <c r="E118" s="28"/>
      <c r="F118" s="22" t="str">
        <f>IF(E14="","",E14)</f>
        <v>zatím neurčen</v>
      </c>
      <c r="G118" s="28"/>
      <c r="H118" s="28"/>
      <c r="I118" s="28"/>
      <c r="J118" s="28"/>
      <c r="K118" s="24" t="s">
        <v>38</v>
      </c>
      <c r="L118" s="28"/>
      <c r="M118" s="190" t="str">
        <f>E20</f>
        <v>Projektil spol. s r.o. Hranice</v>
      </c>
      <c r="N118" s="162"/>
      <c r="O118" s="162"/>
      <c r="P118" s="162"/>
      <c r="Q118" s="162"/>
      <c r="R118" s="29"/>
    </row>
    <row r="119" spans="2:18" s="1" customFormat="1" ht="9.75" customHeight="1">
      <c r="B119" s="2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9"/>
    </row>
    <row r="120" spans="2:27" s="8" customFormat="1" ht="29.25" customHeight="1">
      <c r="B120" s="112"/>
      <c r="C120" s="113" t="s">
        <v>119</v>
      </c>
      <c r="D120" s="114" t="s">
        <v>120</v>
      </c>
      <c r="E120" s="114" t="s">
        <v>64</v>
      </c>
      <c r="F120" s="210" t="s">
        <v>121</v>
      </c>
      <c r="G120" s="211"/>
      <c r="H120" s="211"/>
      <c r="I120" s="211"/>
      <c r="J120" s="114" t="s">
        <v>122</v>
      </c>
      <c r="K120" s="114" t="s">
        <v>123</v>
      </c>
      <c r="L120" s="212" t="s">
        <v>124</v>
      </c>
      <c r="M120" s="211"/>
      <c r="N120" s="210" t="s">
        <v>100</v>
      </c>
      <c r="O120" s="211"/>
      <c r="P120" s="211"/>
      <c r="Q120" s="213"/>
      <c r="R120" s="115"/>
      <c r="T120" s="68" t="s">
        <v>125</v>
      </c>
      <c r="U120" s="69" t="s">
        <v>46</v>
      </c>
      <c r="V120" s="69" t="s">
        <v>126</v>
      </c>
      <c r="W120" s="69" t="s">
        <v>127</v>
      </c>
      <c r="X120" s="69" t="s">
        <v>128</v>
      </c>
      <c r="Y120" s="69" t="s">
        <v>129</v>
      </c>
      <c r="Z120" s="69" t="s">
        <v>130</v>
      </c>
      <c r="AA120" s="70" t="s">
        <v>131</v>
      </c>
    </row>
    <row r="121" spans="2:63" s="1" customFormat="1" ht="29.25" customHeight="1">
      <c r="B121" s="27"/>
      <c r="C121" s="72" t="s">
        <v>96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06">
        <f>BK121</f>
        <v>0</v>
      </c>
      <c r="O121" s="207"/>
      <c r="P121" s="207"/>
      <c r="Q121" s="207"/>
      <c r="R121" s="29"/>
      <c r="T121" s="71"/>
      <c r="U121" s="43"/>
      <c r="V121" s="43"/>
      <c r="W121" s="116">
        <f>W122+W129+W176</f>
        <v>2797.835</v>
      </c>
      <c r="X121" s="43"/>
      <c r="Y121" s="116">
        <f>Y122+Y129+Y176</f>
        <v>0.60637</v>
      </c>
      <c r="Z121" s="43"/>
      <c r="AA121" s="117">
        <f>AA122+AA129+AA176</f>
        <v>0</v>
      </c>
      <c r="AT121" s="13" t="s">
        <v>81</v>
      </c>
      <c r="AU121" s="13" t="s">
        <v>102</v>
      </c>
      <c r="BK121" s="118">
        <f>BK122+BK129+BK176</f>
        <v>0</v>
      </c>
    </row>
    <row r="122" spans="2:63" s="9" customFormat="1" ht="36.75" customHeight="1">
      <c r="B122" s="119"/>
      <c r="C122" s="120"/>
      <c r="D122" s="121" t="s">
        <v>103</v>
      </c>
      <c r="E122" s="121"/>
      <c r="F122" s="121"/>
      <c r="G122" s="121"/>
      <c r="H122" s="121"/>
      <c r="I122" s="121"/>
      <c r="J122" s="121"/>
      <c r="K122" s="121"/>
      <c r="L122" s="121"/>
      <c r="M122" s="121"/>
      <c r="N122" s="208">
        <f>BK122</f>
        <v>0</v>
      </c>
      <c r="O122" s="209"/>
      <c r="P122" s="209"/>
      <c r="Q122" s="209"/>
      <c r="R122" s="122"/>
      <c r="T122" s="123"/>
      <c r="U122" s="120"/>
      <c r="V122" s="120"/>
      <c r="W122" s="124">
        <f>W123+W125</f>
        <v>1890.524</v>
      </c>
      <c r="X122" s="120"/>
      <c r="Y122" s="124">
        <f>Y123+Y125</f>
        <v>0</v>
      </c>
      <c r="Z122" s="120"/>
      <c r="AA122" s="125">
        <f>AA123+AA125</f>
        <v>0</v>
      </c>
      <c r="AR122" s="126" t="s">
        <v>20</v>
      </c>
      <c r="AT122" s="127" t="s">
        <v>81</v>
      </c>
      <c r="AU122" s="127" t="s">
        <v>82</v>
      </c>
      <c r="AY122" s="126" t="s">
        <v>132</v>
      </c>
      <c r="BK122" s="128">
        <f>BK123+BK125</f>
        <v>0</v>
      </c>
    </row>
    <row r="123" spans="2:63" s="9" customFormat="1" ht="19.5" customHeight="1">
      <c r="B123" s="119"/>
      <c r="C123" s="120"/>
      <c r="D123" s="129" t="s">
        <v>104</v>
      </c>
      <c r="E123" s="129"/>
      <c r="F123" s="129"/>
      <c r="G123" s="129"/>
      <c r="H123" s="129"/>
      <c r="I123" s="129"/>
      <c r="J123" s="129"/>
      <c r="K123" s="129"/>
      <c r="L123" s="129"/>
      <c r="M123" s="129"/>
      <c r="N123" s="196">
        <f>BK123</f>
        <v>0</v>
      </c>
      <c r="O123" s="197"/>
      <c r="P123" s="197"/>
      <c r="Q123" s="197"/>
      <c r="R123" s="122"/>
      <c r="T123" s="123"/>
      <c r="U123" s="120"/>
      <c r="V123" s="120"/>
      <c r="W123" s="124">
        <f>W124</f>
        <v>1890.5</v>
      </c>
      <c r="X123" s="120"/>
      <c r="Y123" s="124">
        <f>Y124</f>
        <v>0</v>
      </c>
      <c r="Z123" s="120"/>
      <c r="AA123" s="125">
        <f>AA124</f>
        <v>0</v>
      </c>
      <c r="AR123" s="126" t="s">
        <v>20</v>
      </c>
      <c r="AT123" s="127" t="s">
        <v>81</v>
      </c>
      <c r="AU123" s="127" t="s">
        <v>20</v>
      </c>
      <c r="AY123" s="126" t="s">
        <v>132</v>
      </c>
      <c r="BK123" s="128">
        <f>BK124</f>
        <v>0</v>
      </c>
    </row>
    <row r="124" spans="2:65" s="1" customFormat="1" ht="31.5" customHeight="1">
      <c r="B124" s="130"/>
      <c r="C124" s="131" t="s">
        <v>20</v>
      </c>
      <c r="D124" s="131" t="s">
        <v>133</v>
      </c>
      <c r="E124" s="132" t="s">
        <v>134</v>
      </c>
      <c r="F124" s="198" t="s">
        <v>135</v>
      </c>
      <c r="G124" s="199"/>
      <c r="H124" s="199"/>
      <c r="I124" s="199"/>
      <c r="J124" s="133" t="s">
        <v>136</v>
      </c>
      <c r="K124" s="134">
        <v>19900</v>
      </c>
      <c r="L124" s="200"/>
      <c r="M124" s="199"/>
      <c r="N124" s="200">
        <f>ROUND(L124*K124,2)</f>
        <v>0</v>
      </c>
      <c r="O124" s="199"/>
      <c r="P124" s="199"/>
      <c r="Q124" s="199"/>
      <c r="R124" s="135"/>
      <c r="T124" s="136" t="s">
        <v>3</v>
      </c>
      <c r="U124" s="36" t="s">
        <v>47</v>
      </c>
      <c r="V124" s="137">
        <v>0.095</v>
      </c>
      <c r="W124" s="137">
        <f>V124*K124</f>
        <v>1890.5</v>
      </c>
      <c r="X124" s="137">
        <v>0</v>
      </c>
      <c r="Y124" s="137">
        <f>X124*K124</f>
        <v>0</v>
      </c>
      <c r="Z124" s="137">
        <v>0</v>
      </c>
      <c r="AA124" s="138">
        <f>Z124*K124</f>
        <v>0</v>
      </c>
      <c r="AR124" s="13" t="s">
        <v>137</v>
      </c>
      <c r="AT124" s="13" t="s">
        <v>133</v>
      </c>
      <c r="AU124" s="13" t="s">
        <v>94</v>
      </c>
      <c r="AY124" s="13" t="s">
        <v>132</v>
      </c>
      <c r="BE124" s="139">
        <f>IF(U124="základní",N124,0)</f>
        <v>0</v>
      </c>
      <c r="BF124" s="139">
        <f>IF(U124="snížená",N124,0)</f>
        <v>0</v>
      </c>
      <c r="BG124" s="139">
        <f>IF(U124="zákl. přenesená",N124,0)</f>
        <v>0</v>
      </c>
      <c r="BH124" s="139">
        <f>IF(U124="sníž. přenesená",N124,0)</f>
        <v>0</v>
      </c>
      <c r="BI124" s="139">
        <f>IF(U124="nulová",N124,0)</f>
        <v>0</v>
      </c>
      <c r="BJ124" s="13" t="s">
        <v>20</v>
      </c>
      <c r="BK124" s="139">
        <f>ROUND(L124*K124,2)</f>
        <v>0</v>
      </c>
      <c r="BL124" s="13" t="s">
        <v>137</v>
      </c>
      <c r="BM124" s="13"/>
    </row>
    <row r="125" spans="2:63" s="9" customFormat="1" ht="29.25" customHeight="1">
      <c r="B125" s="119"/>
      <c r="C125" s="120"/>
      <c r="D125" s="129" t="s">
        <v>105</v>
      </c>
      <c r="E125" s="129"/>
      <c r="F125" s="129"/>
      <c r="G125" s="129"/>
      <c r="H125" s="129"/>
      <c r="I125" s="129"/>
      <c r="J125" s="129"/>
      <c r="K125" s="129"/>
      <c r="L125" s="129"/>
      <c r="M125" s="129"/>
      <c r="N125" s="194">
        <f>BK125</f>
        <v>0</v>
      </c>
      <c r="O125" s="195"/>
      <c r="P125" s="195"/>
      <c r="Q125" s="195"/>
      <c r="R125" s="122"/>
      <c r="T125" s="123"/>
      <c r="U125" s="120"/>
      <c r="V125" s="120"/>
      <c r="W125" s="124">
        <f>SUM(W126:W128)</f>
        <v>0.024</v>
      </c>
      <c r="X125" s="120"/>
      <c r="Y125" s="124">
        <f>SUM(Y126:Y128)</f>
        <v>0</v>
      </c>
      <c r="Z125" s="120"/>
      <c r="AA125" s="125">
        <f>SUM(AA126:AA128)</f>
        <v>0</v>
      </c>
      <c r="AR125" s="126" t="s">
        <v>20</v>
      </c>
      <c r="AT125" s="127" t="s">
        <v>81</v>
      </c>
      <c r="AU125" s="127" t="s">
        <v>20</v>
      </c>
      <c r="AY125" s="126" t="s">
        <v>132</v>
      </c>
      <c r="BK125" s="128">
        <f>SUM(BK126:BK128)</f>
        <v>0</v>
      </c>
    </row>
    <row r="126" spans="2:65" s="1" customFormat="1" ht="31.5" customHeight="1">
      <c r="B126" s="130"/>
      <c r="C126" s="131" t="s">
        <v>94</v>
      </c>
      <c r="D126" s="131" t="s">
        <v>133</v>
      </c>
      <c r="E126" s="132" t="s">
        <v>138</v>
      </c>
      <c r="F126" s="198" t="s">
        <v>139</v>
      </c>
      <c r="G126" s="199"/>
      <c r="H126" s="199"/>
      <c r="I126" s="199"/>
      <c r="J126" s="133" t="s">
        <v>140</v>
      </c>
      <c r="K126" s="134">
        <v>4</v>
      </c>
      <c r="L126" s="200"/>
      <c r="M126" s="199"/>
      <c r="N126" s="200">
        <f>ROUND(L126*K126,2)</f>
        <v>0</v>
      </c>
      <c r="O126" s="199"/>
      <c r="P126" s="199"/>
      <c r="Q126" s="199"/>
      <c r="R126" s="135"/>
      <c r="T126" s="136" t="s">
        <v>3</v>
      </c>
      <c r="U126" s="36" t="s">
        <v>47</v>
      </c>
      <c r="V126" s="137">
        <v>0.006</v>
      </c>
      <c r="W126" s="137">
        <f>V126*K126</f>
        <v>0.024</v>
      </c>
      <c r="X126" s="137">
        <v>0</v>
      </c>
      <c r="Y126" s="137">
        <f>X126*K126</f>
        <v>0</v>
      </c>
      <c r="Z126" s="137">
        <v>0</v>
      </c>
      <c r="AA126" s="138">
        <f>Z126*K126</f>
        <v>0</v>
      </c>
      <c r="AR126" s="13" t="s">
        <v>137</v>
      </c>
      <c r="AT126" s="13" t="s">
        <v>133</v>
      </c>
      <c r="AU126" s="13" t="s">
        <v>94</v>
      </c>
      <c r="AY126" s="13" t="s">
        <v>132</v>
      </c>
      <c r="BE126" s="139">
        <f>IF(U126="základní",N126,0)</f>
        <v>0</v>
      </c>
      <c r="BF126" s="139">
        <f>IF(U126="snížená",N126,0)</f>
        <v>0</v>
      </c>
      <c r="BG126" s="139">
        <f>IF(U126="zákl. přenesená",N126,0)</f>
        <v>0</v>
      </c>
      <c r="BH126" s="139">
        <f>IF(U126="sníž. přenesená",N126,0)</f>
        <v>0</v>
      </c>
      <c r="BI126" s="139">
        <f>IF(U126="nulová",N126,0)</f>
        <v>0</v>
      </c>
      <c r="BJ126" s="13" t="s">
        <v>20</v>
      </c>
      <c r="BK126" s="139">
        <f>ROUND(L126*K126,2)</f>
        <v>0</v>
      </c>
      <c r="BL126" s="13" t="s">
        <v>137</v>
      </c>
      <c r="BM126" s="13"/>
    </row>
    <row r="127" spans="2:65" s="1" customFormat="1" ht="31.5" customHeight="1">
      <c r="B127" s="130"/>
      <c r="C127" s="131" t="s">
        <v>141</v>
      </c>
      <c r="D127" s="131" t="s">
        <v>133</v>
      </c>
      <c r="E127" s="132" t="s">
        <v>142</v>
      </c>
      <c r="F127" s="198" t="s">
        <v>143</v>
      </c>
      <c r="G127" s="199"/>
      <c r="H127" s="199"/>
      <c r="I127" s="199"/>
      <c r="J127" s="133" t="s">
        <v>140</v>
      </c>
      <c r="K127" s="134">
        <v>2</v>
      </c>
      <c r="L127" s="200"/>
      <c r="M127" s="199"/>
      <c r="N127" s="200">
        <f>ROUND(L127*K127,2)</f>
        <v>0</v>
      </c>
      <c r="O127" s="199"/>
      <c r="P127" s="199"/>
      <c r="Q127" s="199"/>
      <c r="R127" s="135"/>
      <c r="T127" s="136" t="s">
        <v>3</v>
      </c>
      <c r="U127" s="36" t="s">
        <v>47</v>
      </c>
      <c r="V127" s="137">
        <v>0</v>
      </c>
      <c r="W127" s="137">
        <f>V127*K127</f>
        <v>0</v>
      </c>
      <c r="X127" s="137">
        <v>0</v>
      </c>
      <c r="Y127" s="137">
        <f>X127*K127</f>
        <v>0</v>
      </c>
      <c r="Z127" s="137">
        <v>0</v>
      </c>
      <c r="AA127" s="138">
        <f>Z127*K127</f>
        <v>0</v>
      </c>
      <c r="AR127" s="13" t="s">
        <v>137</v>
      </c>
      <c r="AT127" s="13" t="s">
        <v>133</v>
      </c>
      <c r="AU127" s="13" t="s">
        <v>94</v>
      </c>
      <c r="AY127" s="13" t="s">
        <v>132</v>
      </c>
      <c r="BE127" s="139">
        <f>IF(U127="základní",N127,0)</f>
        <v>0</v>
      </c>
      <c r="BF127" s="139">
        <f>IF(U127="snížená",N127,0)</f>
        <v>0</v>
      </c>
      <c r="BG127" s="139">
        <f>IF(U127="zákl. přenesená",N127,0)</f>
        <v>0</v>
      </c>
      <c r="BH127" s="139">
        <f>IF(U127="sníž. přenesená",N127,0)</f>
        <v>0</v>
      </c>
      <c r="BI127" s="139">
        <f>IF(U127="nulová",N127,0)</f>
        <v>0</v>
      </c>
      <c r="BJ127" s="13" t="s">
        <v>20</v>
      </c>
      <c r="BK127" s="139">
        <f>ROUND(L127*K127,2)</f>
        <v>0</v>
      </c>
      <c r="BL127" s="13" t="s">
        <v>137</v>
      </c>
      <c r="BM127" s="13"/>
    </row>
    <row r="128" spans="2:65" s="1" customFormat="1" ht="31.5" customHeight="1">
      <c r="B128" s="130"/>
      <c r="C128" s="131" t="s">
        <v>137</v>
      </c>
      <c r="D128" s="131" t="s">
        <v>133</v>
      </c>
      <c r="E128" s="132" t="s">
        <v>144</v>
      </c>
      <c r="F128" s="198" t="s">
        <v>145</v>
      </c>
      <c r="G128" s="199"/>
      <c r="H128" s="199"/>
      <c r="I128" s="199"/>
      <c r="J128" s="133" t="s">
        <v>140</v>
      </c>
      <c r="K128" s="134">
        <v>2</v>
      </c>
      <c r="L128" s="200"/>
      <c r="M128" s="199"/>
      <c r="N128" s="200">
        <f>ROUND(L128*K128,2)</f>
        <v>0</v>
      </c>
      <c r="O128" s="199"/>
      <c r="P128" s="199"/>
      <c r="Q128" s="199"/>
      <c r="R128" s="135"/>
      <c r="T128" s="136" t="s">
        <v>3</v>
      </c>
      <c r="U128" s="36" t="s">
        <v>47</v>
      </c>
      <c r="V128" s="137">
        <v>0</v>
      </c>
      <c r="W128" s="137">
        <f>V128*K128</f>
        <v>0</v>
      </c>
      <c r="X128" s="137">
        <v>0</v>
      </c>
      <c r="Y128" s="137">
        <f>X128*K128</f>
        <v>0</v>
      </c>
      <c r="Z128" s="137">
        <v>0</v>
      </c>
      <c r="AA128" s="138">
        <f>Z128*K128</f>
        <v>0</v>
      </c>
      <c r="AR128" s="13" t="s">
        <v>137</v>
      </c>
      <c r="AT128" s="13" t="s">
        <v>133</v>
      </c>
      <c r="AU128" s="13" t="s">
        <v>94</v>
      </c>
      <c r="AY128" s="13" t="s">
        <v>132</v>
      </c>
      <c r="BE128" s="139">
        <f>IF(U128="základní",N128,0)</f>
        <v>0</v>
      </c>
      <c r="BF128" s="139">
        <f>IF(U128="snížená",N128,0)</f>
        <v>0</v>
      </c>
      <c r="BG128" s="139">
        <f>IF(U128="zákl. přenesená",N128,0)</f>
        <v>0</v>
      </c>
      <c r="BH128" s="139">
        <f>IF(U128="sníž. přenesená",N128,0)</f>
        <v>0</v>
      </c>
      <c r="BI128" s="139">
        <f>IF(U128="nulová",N128,0)</f>
        <v>0</v>
      </c>
      <c r="BJ128" s="13" t="s">
        <v>20</v>
      </c>
      <c r="BK128" s="139">
        <f>ROUND(L128*K128,2)</f>
        <v>0</v>
      </c>
      <c r="BL128" s="13" t="s">
        <v>137</v>
      </c>
      <c r="BM128" s="13"/>
    </row>
    <row r="129" spans="2:63" s="9" customFormat="1" ht="36.75" customHeight="1">
      <c r="B129" s="119"/>
      <c r="C129" s="120"/>
      <c r="D129" s="121" t="s">
        <v>106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201">
        <f>BK129</f>
        <v>0</v>
      </c>
      <c r="O129" s="202"/>
      <c r="P129" s="202"/>
      <c r="Q129" s="202"/>
      <c r="R129" s="122"/>
      <c r="T129" s="123"/>
      <c r="U129" s="120"/>
      <c r="V129" s="120"/>
      <c r="W129" s="124">
        <f>W130+W133+W138+W148+W159+W163+W171</f>
        <v>864.811</v>
      </c>
      <c r="X129" s="120"/>
      <c r="Y129" s="124">
        <f>Y130+Y133+Y138+Y148+Y159+Y163+Y171</f>
        <v>0.605775</v>
      </c>
      <c r="Z129" s="120"/>
      <c r="AA129" s="125">
        <f>AA130+AA133+AA138+AA148+AA159+AA163+AA171</f>
        <v>0</v>
      </c>
      <c r="AR129" s="126" t="s">
        <v>94</v>
      </c>
      <c r="AT129" s="127" t="s">
        <v>81</v>
      </c>
      <c r="AU129" s="127" t="s">
        <v>82</v>
      </c>
      <c r="AY129" s="126" t="s">
        <v>132</v>
      </c>
      <c r="BK129" s="128">
        <f>BK130+BK133+BK138+BK148+BK159+BK163+BK171</f>
        <v>0</v>
      </c>
    </row>
    <row r="130" spans="2:63" s="9" customFormat="1" ht="19.5" customHeight="1">
      <c r="B130" s="119"/>
      <c r="C130" s="120"/>
      <c r="D130" s="129" t="s">
        <v>107</v>
      </c>
      <c r="E130" s="129"/>
      <c r="F130" s="129"/>
      <c r="G130" s="129"/>
      <c r="H130" s="129"/>
      <c r="I130" s="129"/>
      <c r="J130" s="129"/>
      <c r="K130" s="129"/>
      <c r="L130" s="129"/>
      <c r="M130" s="129"/>
      <c r="N130" s="196">
        <f>BK130</f>
        <v>0</v>
      </c>
      <c r="O130" s="197"/>
      <c r="P130" s="197"/>
      <c r="Q130" s="197"/>
      <c r="R130" s="122"/>
      <c r="T130" s="123"/>
      <c r="U130" s="120"/>
      <c r="V130" s="120"/>
      <c r="W130" s="124">
        <f>SUM(W131:W132)</f>
        <v>43.569</v>
      </c>
      <c r="X130" s="120"/>
      <c r="Y130" s="124">
        <f>SUM(Y131:Y132)</f>
        <v>0</v>
      </c>
      <c r="Z130" s="120"/>
      <c r="AA130" s="125">
        <f>SUM(AA131:AA132)</f>
        <v>0</v>
      </c>
      <c r="AR130" s="126" t="s">
        <v>94</v>
      </c>
      <c r="AT130" s="127" t="s">
        <v>81</v>
      </c>
      <c r="AU130" s="127" t="s">
        <v>20</v>
      </c>
      <c r="AY130" s="126" t="s">
        <v>132</v>
      </c>
      <c r="BK130" s="128">
        <f>SUM(BK131:BK132)</f>
        <v>0</v>
      </c>
    </row>
    <row r="131" spans="2:65" s="1" customFormat="1" ht="31.5" customHeight="1">
      <c r="B131" s="130"/>
      <c r="C131" s="131" t="s">
        <v>146</v>
      </c>
      <c r="D131" s="131" t="s">
        <v>133</v>
      </c>
      <c r="E131" s="132" t="s">
        <v>147</v>
      </c>
      <c r="F131" s="198" t="s">
        <v>148</v>
      </c>
      <c r="G131" s="199"/>
      <c r="H131" s="199"/>
      <c r="I131" s="199"/>
      <c r="J131" s="133" t="s">
        <v>149</v>
      </c>
      <c r="K131" s="134">
        <v>1</v>
      </c>
      <c r="L131" s="200"/>
      <c r="M131" s="199"/>
      <c r="N131" s="200">
        <f>ROUND(L131*K131,2)</f>
        <v>0</v>
      </c>
      <c r="O131" s="199"/>
      <c r="P131" s="199"/>
      <c r="Q131" s="199"/>
      <c r="R131" s="135"/>
      <c r="T131" s="136" t="s">
        <v>3</v>
      </c>
      <c r="U131" s="36" t="s">
        <v>47</v>
      </c>
      <c r="V131" s="137">
        <v>31.842</v>
      </c>
      <c r="W131" s="137">
        <f>V131*K131</f>
        <v>31.842</v>
      </c>
      <c r="X131" s="137">
        <v>0</v>
      </c>
      <c r="Y131" s="137">
        <f>X131*K131</f>
        <v>0</v>
      </c>
      <c r="Z131" s="137">
        <v>0</v>
      </c>
      <c r="AA131" s="138">
        <f>Z131*K131</f>
        <v>0</v>
      </c>
      <c r="AR131" s="13" t="s">
        <v>150</v>
      </c>
      <c r="AT131" s="13" t="s">
        <v>133</v>
      </c>
      <c r="AU131" s="13" t="s">
        <v>94</v>
      </c>
      <c r="AY131" s="13" t="s">
        <v>132</v>
      </c>
      <c r="BE131" s="139">
        <f>IF(U131="základní",N131,0)</f>
        <v>0</v>
      </c>
      <c r="BF131" s="139">
        <f>IF(U131="snížená",N131,0)</f>
        <v>0</v>
      </c>
      <c r="BG131" s="139">
        <f>IF(U131="zákl. přenesená",N131,0)</f>
        <v>0</v>
      </c>
      <c r="BH131" s="139">
        <f>IF(U131="sníž. přenesená",N131,0)</f>
        <v>0</v>
      </c>
      <c r="BI131" s="139">
        <f>IF(U131="nulová",N131,0)</f>
        <v>0</v>
      </c>
      <c r="BJ131" s="13" t="s">
        <v>20</v>
      </c>
      <c r="BK131" s="139">
        <f>ROUND(L131*K131,2)</f>
        <v>0</v>
      </c>
      <c r="BL131" s="13" t="s">
        <v>150</v>
      </c>
      <c r="BM131" s="13"/>
    </row>
    <row r="132" spans="2:65" s="1" customFormat="1" ht="31.5" customHeight="1">
      <c r="B132" s="130"/>
      <c r="C132" s="131" t="s">
        <v>151</v>
      </c>
      <c r="D132" s="131" t="s">
        <v>133</v>
      </c>
      <c r="E132" s="132" t="s">
        <v>152</v>
      </c>
      <c r="F132" s="198" t="s">
        <v>153</v>
      </c>
      <c r="G132" s="199"/>
      <c r="H132" s="199"/>
      <c r="I132" s="199"/>
      <c r="J132" s="133" t="s">
        <v>149</v>
      </c>
      <c r="K132" s="134">
        <v>1</v>
      </c>
      <c r="L132" s="200"/>
      <c r="M132" s="199"/>
      <c r="N132" s="200">
        <f>ROUND(L132*K132,2)</f>
        <v>0</v>
      </c>
      <c r="O132" s="199"/>
      <c r="P132" s="199"/>
      <c r="Q132" s="199"/>
      <c r="R132" s="135"/>
      <c r="T132" s="136" t="s">
        <v>3</v>
      </c>
      <c r="U132" s="36" t="s">
        <v>47</v>
      </c>
      <c r="V132" s="137">
        <v>11.727</v>
      </c>
      <c r="W132" s="137">
        <f>V132*K132</f>
        <v>11.727</v>
      </c>
      <c r="X132" s="137">
        <v>0</v>
      </c>
      <c r="Y132" s="137">
        <f>X132*K132</f>
        <v>0</v>
      </c>
      <c r="Z132" s="137">
        <v>0</v>
      </c>
      <c r="AA132" s="138">
        <f>Z132*K132</f>
        <v>0</v>
      </c>
      <c r="AR132" s="13" t="s">
        <v>150</v>
      </c>
      <c r="AT132" s="13" t="s">
        <v>133</v>
      </c>
      <c r="AU132" s="13" t="s">
        <v>94</v>
      </c>
      <c r="AY132" s="13" t="s">
        <v>132</v>
      </c>
      <c r="BE132" s="139">
        <f>IF(U132="základní",N132,0)</f>
        <v>0</v>
      </c>
      <c r="BF132" s="139">
        <f>IF(U132="snížená",N132,0)</f>
        <v>0</v>
      </c>
      <c r="BG132" s="139">
        <f>IF(U132="zákl. přenesená",N132,0)</f>
        <v>0</v>
      </c>
      <c r="BH132" s="139">
        <f>IF(U132="sníž. přenesená",N132,0)</f>
        <v>0</v>
      </c>
      <c r="BI132" s="139">
        <f>IF(U132="nulová",N132,0)</f>
        <v>0</v>
      </c>
      <c r="BJ132" s="13" t="s">
        <v>20</v>
      </c>
      <c r="BK132" s="139">
        <f>ROUND(L132*K132,2)</f>
        <v>0</v>
      </c>
      <c r="BL132" s="13" t="s">
        <v>150</v>
      </c>
      <c r="BM132" s="13"/>
    </row>
    <row r="133" spans="2:63" s="9" customFormat="1" ht="29.25" customHeight="1">
      <c r="B133" s="119"/>
      <c r="C133" s="120"/>
      <c r="D133" s="129" t="s">
        <v>108</v>
      </c>
      <c r="E133" s="129"/>
      <c r="F133" s="129"/>
      <c r="G133" s="129"/>
      <c r="H133" s="129"/>
      <c r="I133" s="129"/>
      <c r="J133" s="129"/>
      <c r="K133" s="129"/>
      <c r="L133" s="129"/>
      <c r="M133" s="129"/>
      <c r="N133" s="194">
        <f>BK133</f>
        <v>0</v>
      </c>
      <c r="O133" s="195"/>
      <c r="P133" s="195"/>
      <c r="Q133" s="195"/>
      <c r="R133" s="122"/>
      <c r="T133" s="123"/>
      <c r="U133" s="120"/>
      <c r="V133" s="120"/>
      <c r="W133" s="124">
        <f>SUM(W134:W137)</f>
        <v>23.738</v>
      </c>
      <c r="X133" s="120"/>
      <c r="Y133" s="124">
        <f>SUM(Y134:Y137)</f>
        <v>0</v>
      </c>
      <c r="Z133" s="120"/>
      <c r="AA133" s="125">
        <f>SUM(AA134:AA137)</f>
        <v>0</v>
      </c>
      <c r="AR133" s="126" t="s">
        <v>94</v>
      </c>
      <c r="AT133" s="127" t="s">
        <v>81</v>
      </c>
      <c r="AU133" s="127" t="s">
        <v>20</v>
      </c>
      <c r="AY133" s="126" t="s">
        <v>132</v>
      </c>
      <c r="BK133" s="128">
        <f>SUM(BK134:BK137)</f>
        <v>0</v>
      </c>
    </row>
    <row r="134" spans="2:65" s="1" customFormat="1" ht="31.5" customHeight="1">
      <c r="B134" s="130"/>
      <c r="C134" s="131" t="s">
        <v>154</v>
      </c>
      <c r="D134" s="131" t="s">
        <v>133</v>
      </c>
      <c r="E134" s="132" t="s">
        <v>155</v>
      </c>
      <c r="F134" s="198" t="s">
        <v>156</v>
      </c>
      <c r="G134" s="199"/>
      <c r="H134" s="199"/>
      <c r="I134" s="199"/>
      <c r="J134" s="133" t="s">
        <v>149</v>
      </c>
      <c r="K134" s="134">
        <v>3</v>
      </c>
      <c r="L134" s="200"/>
      <c r="M134" s="199"/>
      <c r="N134" s="200">
        <f>ROUND(L134*K134,2)</f>
        <v>0</v>
      </c>
      <c r="O134" s="199"/>
      <c r="P134" s="199"/>
      <c r="Q134" s="199"/>
      <c r="R134" s="135"/>
      <c r="T134" s="136" t="s">
        <v>3</v>
      </c>
      <c r="U134" s="36" t="s">
        <v>47</v>
      </c>
      <c r="V134" s="137">
        <v>0.506</v>
      </c>
      <c r="W134" s="137">
        <f>V134*K134</f>
        <v>1.518</v>
      </c>
      <c r="X134" s="137">
        <v>0</v>
      </c>
      <c r="Y134" s="137">
        <f>X134*K134</f>
        <v>0</v>
      </c>
      <c r="Z134" s="137">
        <v>0</v>
      </c>
      <c r="AA134" s="138">
        <f>Z134*K134</f>
        <v>0</v>
      </c>
      <c r="AR134" s="13" t="s">
        <v>150</v>
      </c>
      <c r="AT134" s="13" t="s">
        <v>133</v>
      </c>
      <c r="AU134" s="13" t="s">
        <v>94</v>
      </c>
      <c r="AY134" s="13" t="s">
        <v>132</v>
      </c>
      <c r="BE134" s="139">
        <f>IF(U134="základní",N134,0)</f>
        <v>0</v>
      </c>
      <c r="BF134" s="139">
        <f>IF(U134="snížená",N134,0)</f>
        <v>0</v>
      </c>
      <c r="BG134" s="139">
        <f>IF(U134="zákl. přenesená",N134,0)</f>
        <v>0</v>
      </c>
      <c r="BH134" s="139">
        <f>IF(U134="sníž. přenesená",N134,0)</f>
        <v>0</v>
      </c>
      <c r="BI134" s="139">
        <f>IF(U134="nulová",N134,0)</f>
        <v>0</v>
      </c>
      <c r="BJ134" s="13" t="s">
        <v>20</v>
      </c>
      <c r="BK134" s="139">
        <f>ROUND(L134*K134,2)</f>
        <v>0</v>
      </c>
      <c r="BL134" s="13" t="s">
        <v>150</v>
      </c>
      <c r="BM134" s="13"/>
    </row>
    <row r="135" spans="2:65" s="1" customFormat="1" ht="31.5" customHeight="1">
      <c r="B135" s="130"/>
      <c r="C135" s="131" t="s">
        <v>157</v>
      </c>
      <c r="D135" s="131" t="s">
        <v>133</v>
      </c>
      <c r="E135" s="132" t="s">
        <v>158</v>
      </c>
      <c r="F135" s="198" t="s">
        <v>159</v>
      </c>
      <c r="G135" s="199"/>
      <c r="H135" s="199"/>
      <c r="I135" s="199"/>
      <c r="J135" s="133" t="s">
        <v>149</v>
      </c>
      <c r="K135" s="134">
        <v>1</v>
      </c>
      <c r="L135" s="200"/>
      <c r="M135" s="199"/>
      <c r="N135" s="200">
        <f>ROUND(L135*K135,2)</f>
        <v>0</v>
      </c>
      <c r="O135" s="199"/>
      <c r="P135" s="199"/>
      <c r="Q135" s="199"/>
      <c r="R135" s="135"/>
      <c r="T135" s="136" t="s">
        <v>3</v>
      </c>
      <c r="U135" s="36" t="s">
        <v>47</v>
      </c>
      <c r="V135" s="137">
        <v>0.865</v>
      </c>
      <c r="W135" s="137">
        <f>V135*K135</f>
        <v>0.865</v>
      </c>
      <c r="X135" s="137">
        <v>0</v>
      </c>
      <c r="Y135" s="137">
        <f>X135*K135</f>
        <v>0</v>
      </c>
      <c r="Z135" s="137">
        <v>0</v>
      </c>
      <c r="AA135" s="138">
        <f>Z135*K135</f>
        <v>0</v>
      </c>
      <c r="AR135" s="13" t="s">
        <v>150</v>
      </c>
      <c r="AT135" s="13" t="s">
        <v>133</v>
      </c>
      <c r="AU135" s="13" t="s">
        <v>94</v>
      </c>
      <c r="AY135" s="13" t="s">
        <v>132</v>
      </c>
      <c r="BE135" s="139">
        <f>IF(U135="základní",N135,0)</f>
        <v>0</v>
      </c>
      <c r="BF135" s="139">
        <f>IF(U135="snížená",N135,0)</f>
        <v>0</v>
      </c>
      <c r="BG135" s="139">
        <f>IF(U135="zákl. přenesená",N135,0)</f>
        <v>0</v>
      </c>
      <c r="BH135" s="139">
        <f>IF(U135="sníž. přenesená",N135,0)</f>
        <v>0</v>
      </c>
      <c r="BI135" s="139">
        <f>IF(U135="nulová",N135,0)</f>
        <v>0</v>
      </c>
      <c r="BJ135" s="13" t="s">
        <v>20</v>
      </c>
      <c r="BK135" s="139">
        <f>ROUND(L135*K135,2)</f>
        <v>0</v>
      </c>
      <c r="BL135" s="13" t="s">
        <v>150</v>
      </c>
      <c r="BM135" s="13"/>
    </row>
    <row r="136" spans="2:65" s="1" customFormat="1" ht="31.5" customHeight="1">
      <c r="B136" s="130"/>
      <c r="C136" s="131" t="s">
        <v>160</v>
      </c>
      <c r="D136" s="131" t="s">
        <v>133</v>
      </c>
      <c r="E136" s="132" t="s">
        <v>161</v>
      </c>
      <c r="F136" s="198" t="s">
        <v>162</v>
      </c>
      <c r="G136" s="199"/>
      <c r="H136" s="199"/>
      <c r="I136" s="199"/>
      <c r="J136" s="133" t="s">
        <v>149</v>
      </c>
      <c r="K136" s="134">
        <v>1</v>
      </c>
      <c r="L136" s="200"/>
      <c r="M136" s="199"/>
      <c r="N136" s="200">
        <f>ROUND(L136*K136,2)</f>
        <v>0</v>
      </c>
      <c r="O136" s="199"/>
      <c r="P136" s="199"/>
      <c r="Q136" s="199"/>
      <c r="R136" s="135"/>
      <c r="T136" s="136" t="s">
        <v>3</v>
      </c>
      <c r="U136" s="36" t="s">
        <v>47</v>
      </c>
      <c r="V136" s="137">
        <v>1.16</v>
      </c>
      <c r="W136" s="137">
        <f>V136*K136</f>
        <v>1.16</v>
      </c>
      <c r="X136" s="137">
        <v>0</v>
      </c>
      <c r="Y136" s="137">
        <f>X136*K136</f>
        <v>0</v>
      </c>
      <c r="Z136" s="137">
        <v>0</v>
      </c>
      <c r="AA136" s="138">
        <f>Z136*K136</f>
        <v>0</v>
      </c>
      <c r="AR136" s="13" t="s">
        <v>150</v>
      </c>
      <c r="AT136" s="13" t="s">
        <v>133</v>
      </c>
      <c r="AU136" s="13" t="s">
        <v>94</v>
      </c>
      <c r="AY136" s="13" t="s">
        <v>132</v>
      </c>
      <c r="BE136" s="139">
        <f>IF(U136="základní",N136,0)</f>
        <v>0</v>
      </c>
      <c r="BF136" s="139">
        <f>IF(U136="snížená",N136,0)</f>
        <v>0</v>
      </c>
      <c r="BG136" s="139">
        <f>IF(U136="zákl. přenesená",N136,0)</f>
        <v>0</v>
      </c>
      <c r="BH136" s="139">
        <f>IF(U136="sníž. přenesená",N136,0)</f>
        <v>0</v>
      </c>
      <c r="BI136" s="139">
        <f>IF(U136="nulová",N136,0)</f>
        <v>0</v>
      </c>
      <c r="BJ136" s="13" t="s">
        <v>20</v>
      </c>
      <c r="BK136" s="139">
        <f>ROUND(L136*K136,2)</f>
        <v>0</v>
      </c>
      <c r="BL136" s="13" t="s">
        <v>150</v>
      </c>
      <c r="BM136" s="13"/>
    </row>
    <row r="137" spans="2:65" s="1" customFormat="1" ht="22.5" customHeight="1">
      <c r="B137" s="130"/>
      <c r="C137" s="131" t="s">
        <v>25</v>
      </c>
      <c r="D137" s="131" t="s">
        <v>133</v>
      </c>
      <c r="E137" s="132" t="s">
        <v>163</v>
      </c>
      <c r="F137" s="198" t="s">
        <v>164</v>
      </c>
      <c r="G137" s="199"/>
      <c r="H137" s="199"/>
      <c r="I137" s="199"/>
      <c r="J137" s="133" t="s">
        <v>149</v>
      </c>
      <c r="K137" s="134">
        <v>7</v>
      </c>
      <c r="L137" s="200"/>
      <c r="M137" s="199"/>
      <c r="N137" s="200">
        <f>ROUND(L137*K137,2)</f>
        <v>0</v>
      </c>
      <c r="O137" s="199"/>
      <c r="P137" s="199"/>
      <c r="Q137" s="199"/>
      <c r="R137" s="135"/>
      <c r="T137" s="136" t="s">
        <v>3</v>
      </c>
      <c r="U137" s="36" t="s">
        <v>47</v>
      </c>
      <c r="V137" s="137">
        <v>2.885</v>
      </c>
      <c r="W137" s="137">
        <f>V137*K137</f>
        <v>20.195</v>
      </c>
      <c r="X137" s="137">
        <v>0</v>
      </c>
      <c r="Y137" s="137">
        <f>X137*K137</f>
        <v>0</v>
      </c>
      <c r="Z137" s="137">
        <v>0</v>
      </c>
      <c r="AA137" s="138">
        <f>Z137*K137</f>
        <v>0</v>
      </c>
      <c r="AR137" s="13" t="s">
        <v>150</v>
      </c>
      <c r="AT137" s="13" t="s">
        <v>133</v>
      </c>
      <c r="AU137" s="13" t="s">
        <v>94</v>
      </c>
      <c r="AY137" s="13" t="s">
        <v>132</v>
      </c>
      <c r="BE137" s="139">
        <f>IF(U137="základní",N137,0)</f>
        <v>0</v>
      </c>
      <c r="BF137" s="139">
        <f>IF(U137="snížená",N137,0)</f>
        <v>0</v>
      </c>
      <c r="BG137" s="139">
        <f>IF(U137="zákl. přenesená",N137,0)</f>
        <v>0</v>
      </c>
      <c r="BH137" s="139">
        <f>IF(U137="sníž. přenesená",N137,0)</f>
        <v>0</v>
      </c>
      <c r="BI137" s="139">
        <f>IF(U137="nulová",N137,0)</f>
        <v>0</v>
      </c>
      <c r="BJ137" s="13" t="s">
        <v>20</v>
      </c>
      <c r="BK137" s="139">
        <f>ROUND(L137*K137,2)</f>
        <v>0</v>
      </c>
      <c r="BL137" s="13" t="s">
        <v>150</v>
      </c>
      <c r="BM137" s="13"/>
    </row>
    <row r="138" spans="2:63" s="9" customFormat="1" ht="29.25" customHeight="1">
      <c r="B138" s="119"/>
      <c r="C138" s="120"/>
      <c r="D138" s="129" t="s">
        <v>109</v>
      </c>
      <c r="E138" s="129"/>
      <c r="F138" s="129"/>
      <c r="G138" s="129"/>
      <c r="H138" s="129"/>
      <c r="I138" s="129"/>
      <c r="J138" s="129"/>
      <c r="K138" s="129"/>
      <c r="L138" s="129"/>
      <c r="M138" s="129"/>
      <c r="N138" s="194">
        <f>BK138</f>
        <v>0</v>
      </c>
      <c r="O138" s="195"/>
      <c r="P138" s="195"/>
      <c r="Q138" s="195"/>
      <c r="R138" s="122"/>
      <c r="T138" s="123"/>
      <c r="U138" s="120"/>
      <c r="V138" s="120"/>
      <c r="W138" s="124">
        <f>SUM(W139:W147)</f>
        <v>224.93</v>
      </c>
      <c r="X138" s="120"/>
      <c r="Y138" s="124">
        <f>SUM(Y139:Y147)</f>
        <v>0.22315600000000002</v>
      </c>
      <c r="Z138" s="120"/>
      <c r="AA138" s="125">
        <f>SUM(AA139:AA147)</f>
        <v>0</v>
      </c>
      <c r="AR138" s="126" t="s">
        <v>94</v>
      </c>
      <c r="AT138" s="127" t="s">
        <v>81</v>
      </c>
      <c r="AU138" s="127" t="s">
        <v>20</v>
      </c>
      <c r="AY138" s="126" t="s">
        <v>132</v>
      </c>
      <c r="BK138" s="128">
        <f>SUM(BK139:BK147)</f>
        <v>0</v>
      </c>
    </row>
    <row r="139" spans="2:65" s="1" customFormat="1" ht="31.5" customHeight="1">
      <c r="B139" s="130"/>
      <c r="C139" s="131" t="s">
        <v>165</v>
      </c>
      <c r="D139" s="131" t="s">
        <v>133</v>
      </c>
      <c r="E139" s="132" t="s">
        <v>166</v>
      </c>
      <c r="F139" s="198" t="s">
        <v>167</v>
      </c>
      <c r="G139" s="199"/>
      <c r="H139" s="199"/>
      <c r="I139" s="199"/>
      <c r="J139" s="133" t="s">
        <v>168</v>
      </c>
      <c r="K139" s="134">
        <v>980</v>
      </c>
      <c r="L139" s="200"/>
      <c r="M139" s="199"/>
      <c r="N139" s="200">
        <f aca="true" t="shared" si="0" ref="N139:N147">ROUND(L139*K139,2)</f>
        <v>0</v>
      </c>
      <c r="O139" s="199"/>
      <c r="P139" s="199"/>
      <c r="Q139" s="199"/>
      <c r="R139" s="135"/>
      <c r="T139" s="136" t="s">
        <v>3</v>
      </c>
      <c r="U139" s="36" t="s">
        <v>47</v>
      </c>
      <c r="V139" s="137">
        <v>0.083</v>
      </c>
      <c r="W139" s="137">
        <f aca="true" t="shared" si="1" ref="W139:W147">V139*K139</f>
        <v>81.34</v>
      </c>
      <c r="X139" s="137">
        <v>0</v>
      </c>
      <c r="Y139" s="137">
        <f aca="true" t="shared" si="2" ref="Y139:Y147">X139*K139</f>
        <v>0</v>
      </c>
      <c r="Z139" s="137">
        <v>0</v>
      </c>
      <c r="AA139" s="138">
        <f aca="true" t="shared" si="3" ref="AA139:AA147">Z139*K139</f>
        <v>0</v>
      </c>
      <c r="AR139" s="13" t="s">
        <v>150</v>
      </c>
      <c r="AT139" s="13" t="s">
        <v>133</v>
      </c>
      <c r="AU139" s="13" t="s">
        <v>94</v>
      </c>
      <c r="AY139" s="13" t="s">
        <v>132</v>
      </c>
      <c r="BE139" s="139">
        <f aca="true" t="shared" si="4" ref="BE139:BE147">IF(U139="základní",N139,0)</f>
        <v>0</v>
      </c>
      <c r="BF139" s="139">
        <f aca="true" t="shared" si="5" ref="BF139:BF147">IF(U139="snížená",N139,0)</f>
        <v>0</v>
      </c>
      <c r="BG139" s="139">
        <f aca="true" t="shared" si="6" ref="BG139:BG147">IF(U139="zákl. přenesená",N139,0)</f>
        <v>0</v>
      </c>
      <c r="BH139" s="139">
        <f aca="true" t="shared" si="7" ref="BH139:BH147">IF(U139="sníž. přenesená",N139,0)</f>
        <v>0</v>
      </c>
      <c r="BI139" s="139">
        <f aca="true" t="shared" si="8" ref="BI139:BI147">IF(U139="nulová",N139,0)</f>
        <v>0</v>
      </c>
      <c r="BJ139" s="13" t="s">
        <v>20</v>
      </c>
      <c r="BK139" s="139">
        <f aca="true" t="shared" si="9" ref="BK139:BK147">ROUND(L139*K139,2)</f>
        <v>0</v>
      </c>
      <c r="BL139" s="13" t="s">
        <v>150</v>
      </c>
      <c r="BM139" s="13"/>
    </row>
    <row r="140" spans="2:65" s="1" customFormat="1" ht="22.5" customHeight="1">
      <c r="B140" s="130"/>
      <c r="C140" s="140" t="s">
        <v>169</v>
      </c>
      <c r="D140" s="140" t="s">
        <v>170</v>
      </c>
      <c r="E140" s="141" t="s">
        <v>171</v>
      </c>
      <c r="F140" s="203" t="s">
        <v>172</v>
      </c>
      <c r="G140" s="204"/>
      <c r="H140" s="204"/>
      <c r="I140" s="204"/>
      <c r="J140" s="142" t="s">
        <v>168</v>
      </c>
      <c r="K140" s="143">
        <v>980</v>
      </c>
      <c r="L140" s="205"/>
      <c r="M140" s="204"/>
      <c r="N140" s="205">
        <f t="shared" si="0"/>
        <v>0</v>
      </c>
      <c r="O140" s="199"/>
      <c r="P140" s="199"/>
      <c r="Q140" s="199"/>
      <c r="R140" s="135"/>
      <c r="T140" s="136" t="s">
        <v>3</v>
      </c>
      <c r="U140" s="36" t="s">
        <v>47</v>
      </c>
      <c r="V140" s="137">
        <v>0</v>
      </c>
      <c r="W140" s="137">
        <f t="shared" si="1"/>
        <v>0</v>
      </c>
      <c r="X140" s="137">
        <v>0.000158</v>
      </c>
      <c r="Y140" s="137">
        <f t="shared" si="2"/>
        <v>0.15484</v>
      </c>
      <c r="Z140" s="137">
        <v>0</v>
      </c>
      <c r="AA140" s="138">
        <f t="shared" si="3"/>
        <v>0</v>
      </c>
      <c r="AR140" s="13" t="s">
        <v>173</v>
      </c>
      <c r="AT140" s="13" t="s">
        <v>170</v>
      </c>
      <c r="AU140" s="13" t="s">
        <v>94</v>
      </c>
      <c r="AY140" s="13" t="s">
        <v>132</v>
      </c>
      <c r="BE140" s="139">
        <f t="shared" si="4"/>
        <v>0</v>
      </c>
      <c r="BF140" s="139">
        <f t="shared" si="5"/>
        <v>0</v>
      </c>
      <c r="BG140" s="139">
        <f t="shared" si="6"/>
        <v>0</v>
      </c>
      <c r="BH140" s="139">
        <f t="shared" si="7"/>
        <v>0</v>
      </c>
      <c r="BI140" s="139">
        <f t="shared" si="8"/>
        <v>0</v>
      </c>
      <c r="BJ140" s="13" t="s">
        <v>20</v>
      </c>
      <c r="BK140" s="139">
        <f t="shared" si="9"/>
        <v>0</v>
      </c>
      <c r="BL140" s="13" t="s">
        <v>150</v>
      </c>
      <c r="BM140" s="13"/>
    </row>
    <row r="141" spans="2:65" s="1" customFormat="1" ht="31.5" customHeight="1">
      <c r="B141" s="130"/>
      <c r="C141" s="131" t="s">
        <v>174</v>
      </c>
      <c r="D141" s="131" t="s">
        <v>133</v>
      </c>
      <c r="E141" s="132" t="s">
        <v>175</v>
      </c>
      <c r="F141" s="198" t="s">
        <v>176</v>
      </c>
      <c r="G141" s="199"/>
      <c r="H141" s="199"/>
      <c r="I141" s="199"/>
      <c r="J141" s="133" t="s">
        <v>168</v>
      </c>
      <c r="K141" s="134">
        <v>220</v>
      </c>
      <c r="L141" s="200"/>
      <c r="M141" s="199"/>
      <c r="N141" s="200">
        <f t="shared" si="0"/>
        <v>0</v>
      </c>
      <c r="O141" s="199"/>
      <c r="P141" s="199"/>
      <c r="Q141" s="199"/>
      <c r="R141" s="135"/>
      <c r="T141" s="136" t="s">
        <v>3</v>
      </c>
      <c r="U141" s="36" t="s">
        <v>47</v>
      </c>
      <c r="V141" s="137">
        <v>0.087</v>
      </c>
      <c r="W141" s="137">
        <f t="shared" si="1"/>
        <v>19.139999999999997</v>
      </c>
      <c r="X141" s="137">
        <v>0</v>
      </c>
      <c r="Y141" s="137">
        <f t="shared" si="2"/>
        <v>0</v>
      </c>
      <c r="Z141" s="137">
        <v>0</v>
      </c>
      <c r="AA141" s="138">
        <f t="shared" si="3"/>
        <v>0</v>
      </c>
      <c r="AR141" s="13" t="s">
        <v>150</v>
      </c>
      <c r="AT141" s="13" t="s">
        <v>133</v>
      </c>
      <c r="AU141" s="13" t="s">
        <v>94</v>
      </c>
      <c r="AY141" s="13" t="s">
        <v>132</v>
      </c>
      <c r="BE141" s="139">
        <f t="shared" si="4"/>
        <v>0</v>
      </c>
      <c r="BF141" s="139">
        <f t="shared" si="5"/>
        <v>0</v>
      </c>
      <c r="BG141" s="139">
        <f t="shared" si="6"/>
        <v>0</v>
      </c>
      <c r="BH141" s="139">
        <f t="shared" si="7"/>
        <v>0</v>
      </c>
      <c r="BI141" s="139">
        <f t="shared" si="8"/>
        <v>0</v>
      </c>
      <c r="BJ141" s="13" t="s">
        <v>20</v>
      </c>
      <c r="BK141" s="139">
        <f t="shared" si="9"/>
        <v>0</v>
      </c>
      <c r="BL141" s="13" t="s">
        <v>150</v>
      </c>
      <c r="BM141" s="13"/>
    </row>
    <row r="142" spans="2:65" s="1" customFormat="1" ht="22.5" customHeight="1">
      <c r="B142" s="130"/>
      <c r="C142" s="140" t="s">
        <v>177</v>
      </c>
      <c r="D142" s="140" t="s">
        <v>170</v>
      </c>
      <c r="E142" s="141" t="s">
        <v>178</v>
      </c>
      <c r="F142" s="203" t="s">
        <v>179</v>
      </c>
      <c r="G142" s="204"/>
      <c r="H142" s="204"/>
      <c r="I142" s="204"/>
      <c r="J142" s="142" t="s">
        <v>168</v>
      </c>
      <c r="K142" s="143">
        <v>220</v>
      </c>
      <c r="L142" s="205"/>
      <c r="M142" s="204"/>
      <c r="N142" s="205">
        <f t="shared" si="0"/>
        <v>0</v>
      </c>
      <c r="O142" s="199"/>
      <c r="P142" s="199"/>
      <c r="Q142" s="199"/>
      <c r="R142" s="135"/>
      <c r="T142" s="136" t="s">
        <v>3</v>
      </c>
      <c r="U142" s="36" t="s">
        <v>47</v>
      </c>
      <c r="V142" s="137">
        <v>0</v>
      </c>
      <c r="W142" s="137">
        <f t="shared" si="1"/>
        <v>0</v>
      </c>
      <c r="X142" s="137">
        <v>0.000188</v>
      </c>
      <c r="Y142" s="137">
        <f t="shared" si="2"/>
        <v>0.04136</v>
      </c>
      <c r="Z142" s="137">
        <v>0</v>
      </c>
      <c r="AA142" s="138">
        <f t="shared" si="3"/>
        <v>0</v>
      </c>
      <c r="AR142" s="13" t="s">
        <v>173</v>
      </c>
      <c r="AT142" s="13" t="s">
        <v>170</v>
      </c>
      <c r="AU142" s="13" t="s">
        <v>94</v>
      </c>
      <c r="AY142" s="13" t="s">
        <v>132</v>
      </c>
      <c r="BE142" s="139">
        <f t="shared" si="4"/>
        <v>0</v>
      </c>
      <c r="BF142" s="139">
        <f t="shared" si="5"/>
        <v>0</v>
      </c>
      <c r="BG142" s="139">
        <f t="shared" si="6"/>
        <v>0</v>
      </c>
      <c r="BH142" s="139">
        <f t="shared" si="7"/>
        <v>0</v>
      </c>
      <c r="BI142" s="139">
        <f t="shared" si="8"/>
        <v>0</v>
      </c>
      <c r="BJ142" s="13" t="s">
        <v>20</v>
      </c>
      <c r="BK142" s="139">
        <f t="shared" si="9"/>
        <v>0</v>
      </c>
      <c r="BL142" s="13" t="s">
        <v>150</v>
      </c>
      <c r="BM142" s="13"/>
    </row>
    <row r="143" spans="2:65" s="1" customFormat="1" ht="31.5" customHeight="1">
      <c r="B143" s="130"/>
      <c r="C143" s="131" t="s">
        <v>9</v>
      </c>
      <c r="D143" s="131" t="s">
        <v>133</v>
      </c>
      <c r="E143" s="132" t="s">
        <v>180</v>
      </c>
      <c r="F143" s="198" t="s">
        <v>181</v>
      </c>
      <c r="G143" s="199"/>
      <c r="H143" s="199"/>
      <c r="I143" s="199"/>
      <c r="J143" s="133" t="s">
        <v>149</v>
      </c>
      <c r="K143" s="134">
        <v>58</v>
      </c>
      <c r="L143" s="200"/>
      <c r="M143" s="199"/>
      <c r="N143" s="200">
        <f t="shared" si="0"/>
        <v>0</v>
      </c>
      <c r="O143" s="199"/>
      <c r="P143" s="199"/>
      <c r="Q143" s="199"/>
      <c r="R143" s="135"/>
      <c r="T143" s="136" t="s">
        <v>3</v>
      </c>
      <c r="U143" s="36" t="s">
        <v>47</v>
      </c>
      <c r="V143" s="137">
        <v>0.675</v>
      </c>
      <c r="W143" s="137">
        <f t="shared" si="1"/>
        <v>39.150000000000006</v>
      </c>
      <c r="X143" s="137">
        <v>0</v>
      </c>
      <c r="Y143" s="137">
        <f t="shared" si="2"/>
        <v>0</v>
      </c>
      <c r="Z143" s="137">
        <v>0</v>
      </c>
      <c r="AA143" s="138">
        <f t="shared" si="3"/>
        <v>0</v>
      </c>
      <c r="AR143" s="13" t="s">
        <v>150</v>
      </c>
      <c r="AT143" s="13" t="s">
        <v>133</v>
      </c>
      <c r="AU143" s="13" t="s">
        <v>94</v>
      </c>
      <c r="AY143" s="13" t="s">
        <v>132</v>
      </c>
      <c r="BE143" s="139">
        <f t="shared" si="4"/>
        <v>0</v>
      </c>
      <c r="BF143" s="139">
        <f t="shared" si="5"/>
        <v>0</v>
      </c>
      <c r="BG143" s="139">
        <f t="shared" si="6"/>
        <v>0</v>
      </c>
      <c r="BH143" s="139">
        <f t="shared" si="7"/>
        <v>0</v>
      </c>
      <c r="BI143" s="139">
        <f t="shared" si="8"/>
        <v>0</v>
      </c>
      <c r="BJ143" s="13" t="s">
        <v>20</v>
      </c>
      <c r="BK143" s="139">
        <f t="shared" si="9"/>
        <v>0</v>
      </c>
      <c r="BL143" s="13" t="s">
        <v>150</v>
      </c>
      <c r="BM143" s="13"/>
    </row>
    <row r="144" spans="2:65" s="1" customFormat="1" ht="31.5" customHeight="1">
      <c r="B144" s="130"/>
      <c r="C144" s="140" t="s">
        <v>150</v>
      </c>
      <c r="D144" s="140" t="s">
        <v>170</v>
      </c>
      <c r="E144" s="141" t="s">
        <v>182</v>
      </c>
      <c r="F144" s="203" t="s">
        <v>183</v>
      </c>
      <c r="G144" s="204"/>
      <c r="H144" s="204"/>
      <c r="I144" s="204"/>
      <c r="J144" s="142" t="s">
        <v>149</v>
      </c>
      <c r="K144" s="143">
        <v>58</v>
      </c>
      <c r="L144" s="205"/>
      <c r="M144" s="204"/>
      <c r="N144" s="205">
        <f t="shared" si="0"/>
        <v>0</v>
      </c>
      <c r="O144" s="199"/>
      <c r="P144" s="199"/>
      <c r="Q144" s="199"/>
      <c r="R144" s="135"/>
      <c r="T144" s="136" t="s">
        <v>3</v>
      </c>
      <c r="U144" s="36" t="s">
        <v>47</v>
      </c>
      <c r="V144" s="137">
        <v>0</v>
      </c>
      <c r="W144" s="137">
        <f t="shared" si="1"/>
        <v>0</v>
      </c>
      <c r="X144" s="137">
        <v>0.000432</v>
      </c>
      <c r="Y144" s="137">
        <f t="shared" si="2"/>
        <v>0.025056</v>
      </c>
      <c r="Z144" s="137">
        <v>0</v>
      </c>
      <c r="AA144" s="138">
        <f t="shared" si="3"/>
        <v>0</v>
      </c>
      <c r="AR144" s="13" t="s">
        <v>173</v>
      </c>
      <c r="AT144" s="13" t="s">
        <v>170</v>
      </c>
      <c r="AU144" s="13" t="s">
        <v>94</v>
      </c>
      <c r="AY144" s="13" t="s">
        <v>132</v>
      </c>
      <c r="BE144" s="139">
        <f t="shared" si="4"/>
        <v>0</v>
      </c>
      <c r="BF144" s="139">
        <f t="shared" si="5"/>
        <v>0</v>
      </c>
      <c r="BG144" s="139">
        <f t="shared" si="6"/>
        <v>0</v>
      </c>
      <c r="BH144" s="139">
        <f t="shared" si="7"/>
        <v>0</v>
      </c>
      <c r="BI144" s="139">
        <f t="shared" si="8"/>
        <v>0</v>
      </c>
      <c r="BJ144" s="13" t="s">
        <v>20</v>
      </c>
      <c r="BK144" s="139">
        <f t="shared" si="9"/>
        <v>0</v>
      </c>
      <c r="BL144" s="13" t="s">
        <v>150</v>
      </c>
      <c r="BM144" s="13"/>
    </row>
    <row r="145" spans="2:65" s="1" customFormat="1" ht="31.5" customHeight="1">
      <c r="B145" s="130"/>
      <c r="C145" s="140" t="s">
        <v>184</v>
      </c>
      <c r="D145" s="140" t="s">
        <v>170</v>
      </c>
      <c r="E145" s="141" t="s">
        <v>185</v>
      </c>
      <c r="F145" s="203" t="s">
        <v>186</v>
      </c>
      <c r="G145" s="204"/>
      <c r="H145" s="204"/>
      <c r="I145" s="204"/>
      <c r="J145" s="142" t="s">
        <v>149</v>
      </c>
      <c r="K145" s="143">
        <v>10</v>
      </c>
      <c r="L145" s="205"/>
      <c r="M145" s="204"/>
      <c r="N145" s="205">
        <f t="shared" si="0"/>
        <v>0</v>
      </c>
      <c r="O145" s="199"/>
      <c r="P145" s="199"/>
      <c r="Q145" s="199"/>
      <c r="R145" s="135"/>
      <c r="T145" s="136" t="s">
        <v>3</v>
      </c>
      <c r="U145" s="36" t="s">
        <v>47</v>
      </c>
      <c r="V145" s="137">
        <v>0</v>
      </c>
      <c r="W145" s="137">
        <f t="shared" si="1"/>
        <v>0</v>
      </c>
      <c r="X145" s="137">
        <v>0.00019</v>
      </c>
      <c r="Y145" s="137">
        <f t="shared" si="2"/>
        <v>0.0019000000000000002</v>
      </c>
      <c r="Z145" s="137">
        <v>0</v>
      </c>
      <c r="AA145" s="138">
        <f t="shared" si="3"/>
        <v>0</v>
      </c>
      <c r="AR145" s="13" t="s">
        <v>173</v>
      </c>
      <c r="AT145" s="13" t="s">
        <v>170</v>
      </c>
      <c r="AU145" s="13" t="s">
        <v>94</v>
      </c>
      <c r="AY145" s="13" t="s">
        <v>132</v>
      </c>
      <c r="BE145" s="139">
        <f t="shared" si="4"/>
        <v>0</v>
      </c>
      <c r="BF145" s="139">
        <f t="shared" si="5"/>
        <v>0</v>
      </c>
      <c r="BG145" s="139">
        <f t="shared" si="6"/>
        <v>0</v>
      </c>
      <c r="BH145" s="139">
        <f t="shared" si="7"/>
        <v>0</v>
      </c>
      <c r="BI145" s="139">
        <f t="shared" si="8"/>
        <v>0</v>
      </c>
      <c r="BJ145" s="13" t="s">
        <v>20</v>
      </c>
      <c r="BK145" s="139">
        <f t="shared" si="9"/>
        <v>0</v>
      </c>
      <c r="BL145" s="13" t="s">
        <v>150</v>
      </c>
      <c r="BM145" s="13"/>
    </row>
    <row r="146" spans="2:65" s="1" customFormat="1" ht="31.5" customHeight="1">
      <c r="B146" s="130"/>
      <c r="C146" s="131" t="s">
        <v>187</v>
      </c>
      <c r="D146" s="131" t="s">
        <v>133</v>
      </c>
      <c r="E146" s="132" t="s">
        <v>188</v>
      </c>
      <c r="F146" s="198" t="s">
        <v>189</v>
      </c>
      <c r="G146" s="199"/>
      <c r="H146" s="199"/>
      <c r="I146" s="199"/>
      <c r="J146" s="133" t="s">
        <v>149</v>
      </c>
      <c r="K146" s="134">
        <v>10</v>
      </c>
      <c r="L146" s="200"/>
      <c r="M146" s="199"/>
      <c r="N146" s="200">
        <f t="shared" si="0"/>
        <v>0</v>
      </c>
      <c r="O146" s="199"/>
      <c r="P146" s="199"/>
      <c r="Q146" s="199"/>
      <c r="R146" s="135"/>
      <c r="T146" s="136" t="s">
        <v>3</v>
      </c>
      <c r="U146" s="36" t="s">
        <v>47</v>
      </c>
      <c r="V146" s="137">
        <v>0.844</v>
      </c>
      <c r="W146" s="137">
        <f t="shared" si="1"/>
        <v>8.44</v>
      </c>
      <c r="X146" s="137">
        <v>0</v>
      </c>
      <c r="Y146" s="137">
        <f t="shared" si="2"/>
        <v>0</v>
      </c>
      <c r="Z146" s="137">
        <v>0</v>
      </c>
      <c r="AA146" s="138">
        <f t="shared" si="3"/>
        <v>0</v>
      </c>
      <c r="AR146" s="13" t="s">
        <v>150</v>
      </c>
      <c r="AT146" s="13" t="s">
        <v>133</v>
      </c>
      <c r="AU146" s="13" t="s">
        <v>94</v>
      </c>
      <c r="AY146" s="13" t="s">
        <v>132</v>
      </c>
      <c r="BE146" s="139">
        <f t="shared" si="4"/>
        <v>0</v>
      </c>
      <c r="BF146" s="139">
        <f t="shared" si="5"/>
        <v>0</v>
      </c>
      <c r="BG146" s="139">
        <f t="shared" si="6"/>
        <v>0</v>
      </c>
      <c r="BH146" s="139">
        <f t="shared" si="7"/>
        <v>0</v>
      </c>
      <c r="BI146" s="139">
        <f t="shared" si="8"/>
        <v>0</v>
      </c>
      <c r="BJ146" s="13" t="s">
        <v>20</v>
      </c>
      <c r="BK146" s="139">
        <f t="shared" si="9"/>
        <v>0</v>
      </c>
      <c r="BL146" s="13" t="s">
        <v>150</v>
      </c>
      <c r="BM146" s="13"/>
    </row>
    <row r="147" spans="2:65" s="1" customFormat="1" ht="22.5" customHeight="1">
      <c r="B147" s="130"/>
      <c r="C147" s="131" t="s">
        <v>190</v>
      </c>
      <c r="D147" s="131" t="s">
        <v>133</v>
      </c>
      <c r="E147" s="132" t="s">
        <v>191</v>
      </c>
      <c r="F147" s="198" t="s">
        <v>192</v>
      </c>
      <c r="G147" s="199"/>
      <c r="H147" s="199"/>
      <c r="I147" s="199"/>
      <c r="J147" s="133" t="s">
        <v>149</v>
      </c>
      <c r="K147" s="134">
        <v>12</v>
      </c>
      <c r="L147" s="200"/>
      <c r="M147" s="199"/>
      <c r="N147" s="200">
        <f t="shared" si="0"/>
        <v>0</v>
      </c>
      <c r="O147" s="199"/>
      <c r="P147" s="199"/>
      <c r="Q147" s="199"/>
      <c r="R147" s="135"/>
      <c r="T147" s="136" t="s">
        <v>3</v>
      </c>
      <c r="U147" s="36" t="s">
        <v>47</v>
      </c>
      <c r="V147" s="137">
        <v>6.405</v>
      </c>
      <c r="W147" s="137">
        <f t="shared" si="1"/>
        <v>76.86</v>
      </c>
      <c r="X147" s="137">
        <v>0</v>
      </c>
      <c r="Y147" s="137">
        <f t="shared" si="2"/>
        <v>0</v>
      </c>
      <c r="Z147" s="137">
        <v>0</v>
      </c>
      <c r="AA147" s="138">
        <f t="shared" si="3"/>
        <v>0</v>
      </c>
      <c r="AR147" s="13" t="s">
        <v>150</v>
      </c>
      <c r="AT147" s="13" t="s">
        <v>133</v>
      </c>
      <c r="AU147" s="13" t="s">
        <v>94</v>
      </c>
      <c r="AY147" s="13" t="s">
        <v>132</v>
      </c>
      <c r="BE147" s="139">
        <f t="shared" si="4"/>
        <v>0</v>
      </c>
      <c r="BF147" s="139">
        <f t="shared" si="5"/>
        <v>0</v>
      </c>
      <c r="BG147" s="139">
        <f t="shared" si="6"/>
        <v>0</v>
      </c>
      <c r="BH147" s="139">
        <f t="shared" si="7"/>
        <v>0</v>
      </c>
      <c r="BI147" s="139">
        <f t="shared" si="8"/>
        <v>0</v>
      </c>
      <c r="BJ147" s="13" t="s">
        <v>20</v>
      </c>
      <c r="BK147" s="139">
        <f t="shared" si="9"/>
        <v>0</v>
      </c>
      <c r="BL147" s="13" t="s">
        <v>150</v>
      </c>
      <c r="BM147" s="13"/>
    </row>
    <row r="148" spans="2:63" s="9" customFormat="1" ht="29.25" customHeight="1">
      <c r="B148" s="119"/>
      <c r="C148" s="120"/>
      <c r="D148" s="129" t="s">
        <v>110</v>
      </c>
      <c r="E148" s="129"/>
      <c r="F148" s="129"/>
      <c r="G148" s="129"/>
      <c r="H148" s="129"/>
      <c r="I148" s="129"/>
      <c r="J148" s="129"/>
      <c r="K148" s="129"/>
      <c r="L148" s="129"/>
      <c r="M148" s="129"/>
      <c r="N148" s="194">
        <f>BK148</f>
        <v>0</v>
      </c>
      <c r="O148" s="195"/>
      <c r="P148" s="195"/>
      <c r="Q148" s="195"/>
      <c r="R148" s="122"/>
      <c r="T148" s="123"/>
      <c r="U148" s="120"/>
      <c r="V148" s="120"/>
      <c r="W148" s="124">
        <f>SUM(W149:W158)</f>
        <v>254.93</v>
      </c>
      <c r="X148" s="120"/>
      <c r="Y148" s="124">
        <f>SUM(Y149:Y158)</f>
        <v>0.38164999999999993</v>
      </c>
      <c r="Z148" s="120"/>
      <c r="AA148" s="125">
        <f>SUM(AA149:AA158)</f>
        <v>0</v>
      </c>
      <c r="AR148" s="126" t="s">
        <v>94</v>
      </c>
      <c r="AT148" s="127" t="s">
        <v>81</v>
      </c>
      <c r="AU148" s="127" t="s">
        <v>20</v>
      </c>
      <c r="AY148" s="126" t="s">
        <v>132</v>
      </c>
      <c r="BK148" s="128">
        <f>SUM(BK149:BK158)</f>
        <v>0</v>
      </c>
    </row>
    <row r="149" spans="2:65" s="1" customFormat="1" ht="31.5" customHeight="1">
      <c r="B149" s="130"/>
      <c r="C149" s="131" t="s">
        <v>193</v>
      </c>
      <c r="D149" s="131" t="s">
        <v>133</v>
      </c>
      <c r="E149" s="132" t="s">
        <v>194</v>
      </c>
      <c r="F149" s="198" t="s">
        <v>195</v>
      </c>
      <c r="G149" s="199"/>
      <c r="H149" s="199"/>
      <c r="I149" s="199"/>
      <c r="J149" s="133" t="s">
        <v>168</v>
      </c>
      <c r="K149" s="134">
        <v>140</v>
      </c>
      <c r="L149" s="200"/>
      <c r="M149" s="199"/>
      <c r="N149" s="200">
        <f aca="true" t="shared" si="10" ref="N149:N158">ROUND(L149*K149,2)</f>
        <v>0</v>
      </c>
      <c r="O149" s="199"/>
      <c r="P149" s="199"/>
      <c r="Q149" s="199"/>
      <c r="R149" s="135"/>
      <c r="T149" s="136" t="s">
        <v>3</v>
      </c>
      <c r="U149" s="36" t="s">
        <v>47</v>
      </c>
      <c r="V149" s="137">
        <v>0.091</v>
      </c>
      <c r="W149" s="137">
        <f aca="true" t="shared" si="11" ref="W149:W158">V149*K149</f>
        <v>12.74</v>
      </c>
      <c r="X149" s="137">
        <v>0</v>
      </c>
      <c r="Y149" s="137">
        <f aca="true" t="shared" si="12" ref="Y149:Y158">X149*K149</f>
        <v>0</v>
      </c>
      <c r="Z149" s="137">
        <v>0</v>
      </c>
      <c r="AA149" s="138">
        <f aca="true" t="shared" si="13" ref="AA149:AA158">Z149*K149</f>
        <v>0</v>
      </c>
      <c r="AR149" s="13" t="s">
        <v>150</v>
      </c>
      <c r="AT149" s="13" t="s">
        <v>133</v>
      </c>
      <c r="AU149" s="13" t="s">
        <v>94</v>
      </c>
      <c r="AY149" s="13" t="s">
        <v>132</v>
      </c>
      <c r="BE149" s="139">
        <f aca="true" t="shared" si="14" ref="BE149:BE158">IF(U149="základní",N149,0)</f>
        <v>0</v>
      </c>
      <c r="BF149" s="139">
        <f aca="true" t="shared" si="15" ref="BF149:BF158">IF(U149="snížená",N149,0)</f>
        <v>0</v>
      </c>
      <c r="BG149" s="139">
        <f aca="true" t="shared" si="16" ref="BG149:BG158">IF(U149="zákl. přenesená",N149,0)</f>
        <v>0</v>
      </c>
      <c r="BH149" s="139">
        <f aca="true" t="shared" si="17" ref="BH149:BH158">IF(U149="sníž. přenesená",N149,0)</f>
        <v>0</v>
      </c>
      <c r="BI149" s="139">
        <f aca="true" t="shared" si="18" ref="BI149:BI158">IF(U149="nulová",N149,0)</f>
        <v>0</v>
      </c>
      <c r="BJ149" s="13" t="s">
        <v>20</v>
      </c>
      <c r="BK149" s="139">
        <f aca="true" t="shared" si="19" ref="BK149:BK158">ROUND(L149*K149,2)</f>
        <v>0</v>
      </c>
      <c r="BL149" s="13" t="s">
        <v>150</v>
      </c>
      <c r="BM149" s="13"/>
    </row>
    <row r="150" spans="2:65" s="1" customFormat="1" ht="22.5" customHeight="1">
      <c r="B150" s="130"/>
      <c r="C150" s="140" t="s">
        <v>8</v>
      </c>
      <c r="D150" s="140" t="s">
        <v>170</v>
      </c>
      <c r="E150" s="141" t="s">
        <v>196</v>
      </c>
      <c r="F150" s="203" t="s">
        <v>197</v>
      </c>
      <c r="G150" s="204"/>
      <c r="H150" s="204"/>
      <c r="I150" s="204"/>
      <c r="J150" s="142" t="s">
        <v>168</v>
      </c>
      <c r="K150" s="143">
        <v>140</v>
      </c>
      <c r="L150" s="205"/>
      <c r="M150" s="204"/>
      <c r="N150" s="205">
        <f t="shared" si="10"/>
        <v>0</v>
      </c>
      <c r="O150" s="199"/>
      <c r="P150" s="199"/>
      <c r="Q150" s="199"/>
      <c r="R150" s="135"/>
      <c r="T150" s="136" t="s">
        <v>3</v>
      </c>
      <c r="U150" s="36" t="s">
        <v>47</v>
      </c>
      <c r="V150" s="137">
        <v>0</v>
      </c>
      <c r="W150" s="137">
        <f t="shared" si="11"/>
        <v>0</v>
      </c>
      <c r="X150" s="137">
        <v>4E-05</v>
      </c>
      <c r="Y150" s="137">
        <f t="shared" si="12"/>
        <v>0.005600000000000001</v>
      </c>
      <c r="Z150" s="137">
        <v>0</v>
      </c>
      <c r="AA150" s="138">
        <f t="shared" si="13"/>
        <v>0</v>
      </c>
      <c r="AR150" s="13" t="s">
        <v>198</v>
      </c>
      <c r="AT150" s="13" t="s">
        <v>170</v>
      </c>
      <c r="AU150" s="13" t="s">
        <v>94</v>
      </c>
      <c r="AY150" s="13" t="s">
        <v>132</v>
      </c>
      <c r="BE150" s="139">
        <f t="shared" si="14"/>
        <v>0</v>
      </c>
      <c r="BF150" s="139">
        <f t="shared" si="15"/>
        <v>0</v>
      </c>
      <c r="BG150" s="139">
        <f t="shared" si="16"/>
        <v>0</v>
      </c>
      <c r="BH150" s="139">
        <f t="shared" si="17"/>
        <v>0</v>
      </c>
      <c r="BI150" s="139">
        <f t="shared" si="18"/>
        <v>0</v>
      </c>
      <c r="BJ150" s="13" t="s">
        <v>20</v>
      </c>
      <c r="BK150" s="139">
        <f t="shared" si="19"/>
        <v>0</v>
      </c>
      <c r="BL150" s="13" t="s">
        <v>198</v>
      </c>
      <c r="BM150" s="13"/>
    </row>
    <row r="151" spans="2:65" s="1" customFormat="1" ht="31.5" customHeight="1">
      <c r="B151" s="130"/>
      <c r="C151" s="131" t="s">
        <v>199</v>
      </c>
      <c r="D151" s="131" t="s">
        <v>133</v>
      </c>
      <c r="E151" s="132" t="s">
        <v>200</v>
      </c>
      <c r="F151" s="198" t="s">
        <v>201</v>
      </c>
      <c r="G151" s="199"/>
      <c r="H151" s="199"/>
      <c r="I151" s="199"/>
      <c r="J151" s="133" t="s">
        <v>168</v>
      </c>
      <c r="K151" s="134">
        <v>2515</v>
      </c>
      <c r="L151" s="200"/>
      <c r="M151" s="199"/>
      <c r="N151" s="200">
        <f t="shared" si="10"/>
        <v>0</v>
      </c>
      <c r="O151" s="199"/>
      <c r="P151" s="199"/>
      <c r="Q151" s="199"/>
      <c r="R151" s="135"/>
      <c r="T151" s="136" t="s">
        <v>3</v>
      </c>
      <c r="U151" s="36" t="s">
        <v>47</v>
      </c>
      <c r="V151" s="137">
        <v>0.09</v>
      </c>
      <c r="W151" s="137">
        <f t="shared" si="11"/>
        <v>226.35</v>
      </c>
      <c r="X151" s="137">
        <v>0</v>
      </c>
      <c r="Y151" s="137">
        <f t="shared" si="12"/>
        <v>0</v>
      </c>
      <c r="Z151" s="137">
        <v>0</v>
      </c>
      <c r="AA151" s="138">
        <f t="shared" si="13"/>
        <v>0</v>
      </c>
      <c r="AR151" s="13" t="s">
        <v>150</v>
      </c>
      <c r="AT151" s="13" t="s">
        <v>133</v>
      </c>
      <c r="AU151" s="13" t="s">
        <v>94</v>
      </c>
      <c r="AY151" s="13" t="s">
        <v>132</v>
      </c>
      <c r="BE151" s="139">
        <f t="shared" si="14"/>
        <v>0</v>
      </c>
      <c r="BF151" s="139">
        <f t="shared" si="15"/>
        <v>0</v>
      </c>
      <c r="BG151" s="139">
        <f t="shared" si="16"/>
        <v>0</v>
      </c>
      <c r="BH151" s="139">
        <f t="shared" si="17"/>
        <v>0</v>
      </c>
      <c r="BI151" s="139">
        <f t="shared" si="18"/>
        <v>0</v>
      </c>
      <c r="BJ151" s="13" t="s">
        <v>20</v>
      </c>
      <c r="BK151" s="139">
        <f t="shared" si="19"/>
        <v>0</v>
      </c>
      <c r="BL151" s="13" t="s">
        <v>150</v>
      </c>
      <c r="BM151" s="13"/>
    </row>
    <row r="152" spans="2:65" s="1" customFormat="1" ht="22.5" customHeight="1">
      <c r="B152" s="130"/>
      <c r="C152" s="140" t="s">
        <v>202</v>
      </c>
      <c r="D152" s="140" t="s">
        <v>170</v>
      </c>
      <c r="E152" s="141" t="s">
        <v>203</v>
      </c>
      <c r="F152" s="203" t="s">
        <v>204</v>
      </c>
      <c r="G152" s="204"/>
      <c r="H152" s="204"/>
      <c r="I152" s="204"/>
      <c r="J152" s="142" t="s">
        <v>168</v>
      </c>
      <c r="K152" s="143">
        <v>100</v>
      </c>
      <c r="L152" s="205"/>
      <c r="M152" s="204"/>
      <c r="N152" s="205">
        <f t="shared" si="10"/>
        <v>0</v>
      </c>
      <c r="O152" s="199"/>
      <c r="P152" s="199"/>
      <c r="Q152" s="199"/>
      <c r="R152" s="135"/>
      <c r="T152" s="136" t="s">
        <v>3</v>
      </c>
      <c r="U152" s="36" t="s">
        <v>47</v>
      </c>
      <c r="V152" s="137">
        <v>0</v>
      </c>
      <c r="W152" s="137">
        <f t="shared" si="11"/>
        <v>0</v>
      </c>
      <c r="X152" s="137">
        <v>9.7E-05</v>
      </c>
      <c r="Y152" s="137">
        <f t="shared" si="12"/>
        <v>0.0097</v>
      </c>
      <c r="Z152" s="137">
        <v>0</v>
      </c>
      <c r="AA152" s="138">
        <f t="shared" si="13"/>
        <v>0</v>
      </c>
      <c r="AR152" s="13" t="s">
        <v>173</v>
      </c>
      <c r="AT152" s="13" t="s">
        <v>170</v>
      </c>
      <c r="AU152" s="13" t="s">
        <v>94</v>
      </c>
      <c r="AY152" s="13" t="s">
        <v>132</v>
      </c>
      <c r="BE152" s="139">
        <f t="shared" si="14"/>
        <v>0</v>
      </c>
      <c r="BF152" s="139">
        <f t="shared" si="15"/>
        <v>0</v>
      </c>
      <c r="BG152" s="139">
        <f t="shared" si="16"/>
        <v>0</v>
      </c>
      <c r="BH152" s="139">
        <f t="shared" si="17"/>
        <v>0</v>
      </c>
      <c r="BI152" s="139">
        <f t="shared" si="18"/>
        <v>0</v>
      </c>
      <c r="BJ152" s="13" t="s">
        <v>20</v>
      </c>
      <c r="BK152" s="139">
        <f t="shared" si="19"/>
        <v>0</v>
      </c>
      <c r="BL152" s="13" t="s">
        <v>150</v>
      </c>
      <c r="BM152" s="13"/>
    </row>
    <row r="153" spans="2:65" s="1" customFormat="1" ht="22.5" customHeight="1">
      <c r="B153" s="130"/>
      <c r="C153" s="140" t="s">
        <v>205</v>
      </c>
      <c r="D153" s="140" t="s">
        <v>170</v>
      </c>
      <c r="E153" s="141" t="s">
        <v>206</v>
      </c>
      <c r="F153" s="203" t="s">
        <v>207</v>
      </c>
      <c r="G153" s="204"/>
      <c r="H153" s="204"/>
      <c r="I153" s="204"/>
      <c r="J153" s="142" t="s">
        <v>168</v>
      </c>
      <c r="K153" s="143">
        <v>1985</v>
      </c>
      <c r="L153" s="205"/>
      <c r="M153" s="204"/>
      <c r="N153" s="205">
        <f t="shared" si="10"/>
        <v>0</v>
      </c>
      <c r="O153" s="199"/>
      <c r="P153" s="199"/>
      <c r="Q153" s="199"/>
      <c r="R153" s="135"/>
      <c r="T153" s="136" t="s">
        <v>3</v>
      </c>
      <c r="U153" s="36" t="s">
        <v>47</v>
      </c>
      <c r="V153" s="137">
        <v>0</v>
      </c>
      <c r="W153" s="137">
        <f t="shared" si="11"/>
        <v>0</v>
      </c>
      <c r="X153" s="137">
        <v>0.000117</v>
      </c>
      <c r="Y153" s="137">
        <f t="shared" si="12"/>
        <v>0.232245</v>
      </c>
      <c r="Z153" s="137">
        <v>0</v>
      </c>
      <c r="AA153" s="138">
        <f t="shared" si="13"/>
        <v>0</v>
      </c>
      <c r="AR153" s="13" t="s">
        <v>173</v>
      </c>
      <c r="AT153" s="13" t="s">
        <v>170</v>
      </c>
      <c r="AU153" s="13" t="s">
        <v>94</v>
      </c>
      <c r="AY153" s="13" t="s">
        <v>132</v>
      </c>
      <c r="BE153" s="139">
        <f t="shared" si="14"/>
        <v>0</v>
      </c>
      <c r="BF153" s="139">
        <f t="shared" si="15"/>
        <v>0</v>
      </c>
      <c r="BG153" s="139">
        <f t="shared" si="16"/>
        <v>0</v>
      </c>
      <c r="BH153" s="139">
        <f t="shared" si="17"/>
        <v>0</v>
      </c>
      <c r="BI153" s="139">
        <f t="shared" si="18"/>
        <v>0</v>
      </c>
      <c r="BJ153" s="13" t="s">
        <v>20</v>
      </c>
      <c r="BK153" s="139">
        <f t="shared" si="19"/>
        <v>0</v>
      </c>
      <c r="BL153" s="13" t="s">
        <v>150</v>
      </c>
      <c r="BM153" s="13"/>
    </row>
    <row r="154" spans="2:65" s="1" customFormat="1" ht="22.5" customHeight="1">
      <c r="B154" s="130"/>
      <c r="C154" s="140" t="s">
        <v>208</v>
      </c>
      <c r="D154" s="140" t="s">
        <v>170</v>
      </c>
      <c r="E154" s="141" t="s">
        <v>209</v>
      </c>
      <c r="F154" s="203" t="s">
        <v>210</v>
      </c>
      <c r="G154" s="204"/>
      <c r="H154" s="204"/>
      <c r="I154" s="204"/>
      <c r="J154" s="142" t="s">
        <v>168</v>
      </c>
      <c r="K154" s="143">
        <v>400</v>
      </c>
      <c r="L154" s="205"/>
      <c r="M154" s="204"/>
      <c r="N154" s="205">
        <f t="shared" si="10"/>
        <v>0</v>
      </c>
      <c r="O154" s="199"/>
      <c r="P154" s="199"/>
      <c r="Q154" s="199"/>
      <c r="R154" s="135"/>
      <c r="T154" s="136" t="s">
        <v>3</v>
      </c>
      <c r="U154" s="36" t="s">
        <v>47</v>
      </c>
      <c r="V154" s="137">
        <v>0</v>
      </c>
      <c r="W154" s="137">
        <f t="shared" si="11"/>
        <v>0</v>
      </c>
      <c r="X154" s="137">
        <v>0.000167</v>
      </c>
      <c r="Y154" s="137">
        <f t="shared" si="12"/>
        <v>0.0668</v>
      </c>
      <c r="Z154" s="137">
        <v>0</v>
      </c>
      <c r="AA154" s="138">
        <f t="shared" si="13"/>
        <v>0</v>
      </c>
      <c r="AR154" s="13" t="s">
        <v>173</v>
      </c>
      <c r="AT154" s="13" t="s">
        <v>170</v>
      </c>
      <c r="AU154" s="13" t="s">
        <v>94</v>
      </c>
      <c r="AY154" s="13" t="s">
        <v>132</v>
      </c>
      <c r="BE154" s="139">
        <f t="shared" si="14"/>
        <v>0</v>
      </c>
      <c r="BF154" s="139">
        <f t="shared" si="15"/>
        <v>0</v>
      </c>
      <c r="BG154" s="139">
        <f t="shared" si="16"/>
        <v>0</v>
      </c>
      <c r="BH154" s="139">
        <f t="shared" si="17"/>
        <v>0</v>
      </c>
      <c r="BI154" s="139">
        <f t="shared" si="18"/>
        <v>0</v>
      </c>
      <c r="BJ154" s="13" t="s">
        <v>20</v>
      </c>
      <c r="BK154" s="139">
        <f t="shared" si="19"/>
        <v>0</v>
      </c>
      <c r="BL154" s="13" t="s">
        <v>150</v>
      </c>
      <c r="BM154" s="13"/>
    </row>
    <row r="155" spans="2:65" s="1" customFormat="1" ht="22.5" customHeight="1">
      <c r="B155" s="130"/>
      <c r="C155" s="140" t="s">
        <v>211</v>
      </c>
      <c r="D155" s="140" t="s">
        <v>170</v>
      </c>
      <c r="E155" s="141" t="s">
        <v>212</v>
      </c>
      <c r="F155" s="203" t="s">
        <v>213</v>
      </c>
      <c r="G155" s="204"/>
      <c r="H155" s="204"/>
      <c r="I155" s="204"/>
      <c r="J155" s="142" t="s">
        <v>168</v>
      </c>
      <c r="K155" s="143">
        <v>30</v>
      </c>
      <c r="L155" s="205"/>
      <c r="M155" s="204"/>
      <c r="N155" s="205">
        <f t="shared" si="10"/>
        <v>0</v>
      </c>
      <c r="O155" s="199"/>
      <c r="P155" s="199"/>
      <c r="Q155" s="199"/>
      <c r="R155" s="135"/>
      <c r="T155" s="136" t="s">
        <v>3</v>
      </c>
      <c r="U155" s="36" t="s">
        <v>47</v>
      </c>
      <c r="V155" s="137">
        <v>0</v>
      </c>
      <c r="W155" s="137">
        <f t="shared" si="11"/>
        <v>0</v>
      </c>
      <c r="X155" s="137">
        <v>0.000164</v>
      </c>
      <c r="Y155" s="137">
        <f t="shared" si="12"/>
        <v>0.00492</v>
      </c>
      <c r="Z155" s="137">
        <v>0</v>
      </c>
      <c r="AA155" s="138">
        <f t="shared" si="13"/>
        <v>0</v>
      </c>
      <c r="AR155" s="13" t="s">
        <v>173</v>
      </c>
      <c r="AT155" s="13" t="s">
        <v>170</v>
      </c>
      <c r="AU155" s="13" t="s">
        <v>94</v>
      </c>
      <c r="AY155" s="13" t="s">
        <v>132</v>
      </c>
      <c r="BE155" s="139">
        <f t="shared" si="14"/>
        <v>0</v>
      </c>
      <c r="BF155" s="139">
        <f t="shared" si="15"/>
        <v>0</v>
      </c>
      <c r="BG155" s="139">
        <f t="shared" si="16"/>
        <v>0</v>
      </c>
      <c r="BH155" s="139">
        <f t="shared" si="17"/>
        <v>0</v>
      </c>
      <c r="BI155" s="139">
        <f t="shared" si="18"/>
        <v>0</v>
      </c>
      <c r="BJ155" s="13" t="s">
        <v>20</v>
      </c>
      <c r="BK155" s="139">
        <f t="shared" si="19"/>
        <v>0</v>
      </c>
      <c r="BL155" s="13" t="s">
        <v>150</v>
      </c>
      <c r="BM155" s="13"/>
    </row>
    <row r="156" spans="2:65" s="1" customFormat="1" ht="31.5" customHeight="1">
      <c r="B156" s="130"/>
      <c r="C156" s="131" t="s">
        <v>214</v>
      </c>
      <c r="D156" s="131" t="s">
        <v>133</v>
      </c>
      <c r="E156" s="132" t="s">
        <v>215</v>
      </c>
      <c r="F156" s="198" t="s">
        <v>216</v>
      </c>
      <c r="G156" s="199"/>
      <c r="H156" s="199"/>
      <c r="I156" s="199"/>
      <c r="J156" s="133" t="s">
        <v>168</v>
      </c>
      <c r="K156" s="134">
        <v>165</v>
      </c>
      <c r="L156" s="200"/>
      <c r="M156" s="199"/>
      <c r="N156" s="200">
        <f t="shared" si="10"/>
        <v>0</v>
      </c>
      <c r="O156" s="199"/>
      <c r="P156" s="199"/>
      <c r="Q156" s="199"/>
      <c r="R156" s="135"/>
      <c r="T156" s="136" t="s">
        <v>3</v>
      </c>
      <c r="U156" s="36" t="s">
        <v>47</v>
      </c>
      <c r="V156" s="137">
        <v>0.096</v>
      </c>
      <c r="W156" s="137">
        <f t="shared" si="11"/>
        <v>15.84</v>
      </c>
      <c r="X156" s="137">
        <v>0</v>
      </c>
      <c r="Y156" s="137">
        <f t="shared" si="12"/>
        <v>0</v>
      </c>
      <c r="Z156" s="137">
        <v>0</v>
      </c>
      <c r="AA156" s="138">
        <f t="shared" si="13"/>
        <v>0</v>
      </c>
      <c r="AR156" s="13" t="s">
        <v>150</v>
      </c>
      <c r="AT156" s="13" t="s">
        <v>133</v>
      </c>
      <c r="AU156" s="13" t="s">
        <v>94</v>
      </c>
      <c r="AY156" s="13" t="s">
        <v>132</v>
      </c>
      <c r="BE156" s="139">
        <f t="shared" si="14"/>
        <v>0</v>
      </c>
      <c r="BF156" s="139">
        <f t="shared" si="15"/>
        <v>0</v>
      </c>
      <c r="BG156" s="139">
        <f t="shared" si="16"/>
        <v>0</v>
      </c>
      <c r="BH156" s="139">
        <f t="shared" si="17"/>
        <v>0</v>
      </c>
      <c r="BI156" s="139">
        <f t="shared" si="18"/>
        <v>0</v>
      </c>
      <c r="BJ156" s="13" t="s">
        <v>20</v>
      </c>
      <c r="BK156" s="139">
        <f t="shared" si="19"/>
        <v>0</v>
      </c>
      <c r="BL156" s="13" t="s">
        <v>150</v>
      </c>
      <c r="BM156" s="13"/>
    </row>
    <row r="157" spans="2:65" s="1" customFormat="1" ht="22.5" customHeight="1">
      <c r="B157" s="130"/>
      <c r="C157" s="140" t="s">
        <v>217</v>
      </c>
      <c r="D157" s="140" t="s">
        <v>170</v>
      </c>
      <c r="E157" s="141" t="s">
        <v>218</v>
      </c>
      <c r="F157" s="203" t="s">
        <v>219</v>
      </c>
      <c r="G157" s="204"/>
      <c r="H157" s="204"/>
      <c r="I157" s="204"/>
      <c r="J157" s="142" t="s">
        <v>168</v>
      </c>
      <c r="K157" s="143">
        <v>30</v>
      </c>
      <c r="L157" s="205"/>
      <c r="M157" s="204"/>
      <c r="N157" s="205">
        <f t="shared" si="10"/>
        <v>0</v>
      </c>
      <c r="O157" s="199"/>
      <c r="P157" s="199"/>
      <c r="Q157" s="199"/>
      <c r="R157" s="135"/>
      <c r="T157" s="136" t="s">
        <v>3</v>
      </c>
      <c r="U157" s="36" t="s">
        <v>47</v>
      </c>
      <c r="V157" s="137">
        <v>0</v>
      </c>
      <c r="W157" s="137">
        <f t="shared" si="11"/>
        <v>0</v>
      </c>
      <c r="X157" s="137">
        <v>0.000527</v>
      </c>
      <c r="Y157" s="137">
        <f t="shared" si="12"/>
        <v>0.01581</v>
      </c>
      <c r="Z157" s="137">
        <v>0</v>
      </c>
      <c r="AA157" s="138">
        <f t="shared" si="13"/>
        <v>0</v>
      </c>
      <c r="AR157" s="13" t="s">
        <v>173</v>
      </c>
      <c r="AT157" s="13" t="s">
        <v>170</v>
      </c>
      <c r="AU157" s="13" t="s">
        <v>94</v>
      </c>
      <c r="AY157" s="13" t="s">
        <v>132</v>
      </c>
      <c r="BE157" s="139">
        <f t="shared" si="14"/>
        <v>0</v>
      </c>
      <c r="BF157" s="139">
        <f t="shared" si="15"/>
        <v>0</v>
      </c>
      <c r="BG157" s="139">
        <f t="shared" si="16"/>
        <v>0</v>
      </c>
      <c r="BH157" s="139">
        <f t="shared" si="17"/>
        <v>0</v>
      </c>
      <c r="BI157" s="139">
        <f t="shared" si="18"/>
        <v>0</v>
      </c>
      <c r="BJ157" s="13" t="s">
        <v>20</v>
      </c>
      <c r="BK157" s="139">
        <f t="shared" si="19"/>
        <v>0</v>
      </c>
      <c r="BL157" s="13" t="s">
        <v>150</v>
      </c>
      <c r="BM157" s="13"/>
    </row>
    <row r="158" spans="2:65" s="1" customFormat="1" ht="22.5" customHeight="1">
      <c r="B158" s="130"/>
      <c r="C158" s="140" t="s">
        <v>220</v>
      </c>
      <c r="D158" s="140" t="s">
        <v>170</v>
      </c>
      <c r="E158" s="141" t="s">
        <v>221</v>
      </c>
      <c r="F158" s="203" t="s">
        <v>222</v>
      </c>
      <c r="G158" s="204"/>
      <c r="H158" s="204"/>
      <c r="I158" s="204"/>
      <c r="J158" s="142" t="s">
        <v>168</v>
      </c>
      <c r="K158" s="143">
        <v>135</v>
      </c>
      <c r="L158" s="205"/>
      <c r="M158" s="204"/>
      <c r="N158" s="205">
        <f t="shared" si="10"/>
        <v>0</v>
      </c>
      <c r="O158" s="199"/>
      <c r="P158" s="199"/>
      <c r="Q158" s="199"/>
      <c r="R158" s="135"/>
      <c r="T158" s="136" t="s">
        <v>3</v>
      </c>
      <c r="U158" s="36" t="s">
        <v>47</v>
      </c>
      <c r="V158" s="137">
        <v>0</v>
      </c>
      <c r="W158" s="137">
        <f t="shared" si="11"/>
        <v>0</v>
      </c>
      <c r="X158" s="137">
        <v>0.000345</v>
      </c>
      <c r="Y158" s="137">
        <f t="shared" si="12"/>
        <v>0.046575</v>
      </c>
      <c r="Z158" s="137">
        <v>0</v>
      </c>
      <c r="AA158" s="138">
        <f t="shared" si="13"/>
        <v>0</v>
      </c>
      <c r="AR158" s="13" t="s">
        <v>173</v>
      </c>
      <c r="AT158" s="13" t="s">
        <v>170</v>
      </c>
      <c r="AU158" s="13" t="s">
        <v>94</v>
      </c>
      <c r="AY158" s="13" t="s">
        <v>132</v>
      </c>
      <c r="BE158" s="139">
        <f t="shared" si="14"/>
        <v>0</v>
      </c>
      <c r="BF158" s="139">
        <f t="shared" si="15"/>
        <v>0</v>
      </c>
      <c r="BG158" s="139">
        <f t="shared" si="16"/>
        <v>0</v>
      </c>
      <c r="BH158" s="139">
        <f t="shared" si="17"/>
        <v>0</v>
      </c>
      <c r="BI158" s="139">
        <f t="shared" si="18"/>
        <v>0</v>
      </c>
      <c r="BJ158" s="13" t="s">
        <v>20</v>
      </c>
      <c r="BK158" s="139">
        <f t="shared" si="19"/>
        <v>0</v>
      </c>
      <c r="BL158" s="13" t="s">
        <v>150</v>
      </c>
      <c r="BM158" s="13"/>
    </row>
    <row r="159" spans="2:63" s="9" customFormat="1" ht="29.25" customHeight="1">
      <c r="B159" s="119"/>
      <c r="C159" s="120"/>
      <c r="D159" s="129" t="s">
        <v>111</v>
      </c>
      <c r="E159" s="129"/>
      <c r="F159" s="129"/>
      <c r="G159" s="129"/>
      <c r="H159" s="129"/>
      <c r="I159" s="129"/>
      <c r="J159" s="129"/>
      <c r="K159" s="129"/>
      <c r="L159" s="129"/>
      <c r="M159" s="129"/>
      <c r="N159" s="194">
        <f>BK159</f>
        <v>0</v>
      </c>
      <c r="O159" s="195"/>
      <c r="P159" s="195"/>
      <c r="Q159" s="195"/>
      <c r="R159" s="122"/>
      <c r="T159" s="123"/>
      <c r="U159" s="120"/>
      <c r="V159" s="120"/>
      <c r="W159" s="124">
        <f>SUM(W160:W162)</f>
        <v>12.184</v>
      </c>
      <c r="X159" s="120"/>
      <c r="Y159" s="124">
        <f>SUM(Y160:Y162)</f>
        <v>0</v>
      </c>
      <c r="Z159" s="120"/>
      <c r="AA159" s="125">
        <f>SUM(AA160:AA162)</f>
        <v>0</v>
      </c>
      <c r="AR159" s="126" t="s">
        <v>94</v>
      </c>
      <c r="AT159" s="127" t="s">
        <v>81</v>
      </c>
      <c r="AU159" s="127" t="s">
        <v>20</v>
      </c>
      <c r="AY159" s="126" t="s">
        <v>132</v>
      </c>
      <c r="BK159" s="128">
        <f>SUM(BK160:BK162)</f>
        <v>0</v>
      </c>
    </row>
    <row r="160" spans="2:65" s="1" customFormat="1" ht="31.5" customHeight="1">
      <c r="B160" s="130"/>
      <c r="C160" s="131" t="s">
        <v>223</v>
      </c>
      <c r="D160" s="131" t="s">
        <v>133</v>
      </c>
      <c r="E160" s="132" t="s">
        <v>224</v>
      </c>
      <c r="F160" s="198" t="s">
        <v>225</v>
      </c>
      <c r="G160" s="199"/>
      <c r="H160" s="199"/>
      <c r="I160" s="199"/>
      <c r="J160" s="133" t="s">
        <v>149</v>
      </c>
      <c r="K160" s="134">
        <v>50</v>
      </c>
      <c r="L160" s="200"/>
      <c r="M160" s="199"/>
      <c r="N160" s="200">
        <f>ROUND(L160*K160,2)</f>
        <v>0</v>
      </c>
      <c r="O160" s="199"/>
      <c r="P160" s="199"/>
      <c r="Q160" s="199"/>
      <c r="R160" s="135"/>
      <c r="T160" s="136" t="s">
        <v>3</v>
      </c>
      <c r="U160" s="36" t="s">
        <v>47</v>
      </c>
      <c r="V160" s="137">
        <v>0.187</v>
      </c>
      <c r="W160" s="137">
        <f>V160*K160</f>
        <v>9.35</v>
      </c>
      <c r="X160" s="137">
        <v>0</v>
      </c>
      <c r="Y160" s="137">
        <f>X160*K160</f>
        <v>0</v>
      </c>
      <c r="Z160" s="137">
        <v>0</v>
      </c>
      <c r="AA160" s="138">
        <f>Z160*K160</f>
        <v>0</v>
      </c>
      <c r="AR160" s="13" t="s">
        <v>150</v>
      </c>
      <c r="AT160" s="13" t="s">
        <v>133</v>
      </c>
      <c r="AU160" s="13" t="s">
        <v>94</v>
      </c>
      <c r="AY160" s="13" t="s">
        <v>132</v>
      </c>
      <c r="BE160" s="139">
        <f>IF(U160="základní",N160,0)</f>
        <v>0</v>
      </c>
      <c r="BF160" s="139">
        <f>IF(U160="snížená",N160,0)</f>
        <v>0</v>
      </c>
      <c r="BG160" s="139">
        <f>IF(U160="zákl. přenesená",N160,0)</f>
        <v>0</v>
      </c>
      <c r="BH160" s="139">
        <f>IF(U160="sníž. přenesená",N160,0)</f>
        <v>0</v>
      </c>
      <c r="BI160" s="139">
        <f>IF(U160="nulová",N160,0)</f>
        <v>0</v>
      </c>
      <c r="BJ160" s="13" t="s">
        <v>20</v>
      </c>
      <c r="BK160" s="139">
        <f>ROUND(L160*K160,2)</f>
        <v>0</v>
      </c>
      <c r="BL160" s="13" t="s">
        <v>150</v>
      </c>
      <c r="BM160" s="13"/>
    </row>
    <row r="161" spans="2:65" s="1" customFormat="1" ht="31.5" customHeight="1">
      <c r="B161" s="130"/>
      <c r="C161" s="131" t="s">
        <v>226</v>
      </c>
      <c r="D161" s="131" t="s">
        <v>133</v>
      </c>
      <c r="E161" s="132" t="s">
        <v>227</v>
      </c>
      <c r="F161" s="198" t="s">
        <v>228</v>
      </c>
      <c r="G161" s="199"/>
      <c r="H161" s="199"/>
      <c r="I161" s="199"/>
      <c r="J161" s="133" t="s">
        <v>149</v>
      </c>
      <c r="K161" s="134">
        <v>6</v>
      </c>
      <c r="L161" s="200"/>
      <c r="M161" s="199"/>
      <c r="N161" s="200">
        <f>ROUND(L161*K161,2)</f>
        <v>0</v>
      </c>
      <c r="O161" s="199"/>
      <c r="P161" s="199"/>
      <c r="Q161" s="199"/>
      <c r="R161" s="135"/>
      <c r="T161" s="136" t="s">
        <v>3</v>
      </c>
      <c r="U161" s="36" t="s">
        <v>47</v>
      </c>
      <c r="V161" s="137">
        <v>0.348</v>
      </c>
      <c r="W161" s="137">
        <f>V161*K161</f>
        <v>2.088</v>
      </c>
      <c r="X161" s="137">
        <v>0</v>
      </c>
      <c r="Y161" s="137">
        <f>X161*K161</f>
        <v>0</v>
      </c>
      <c r="Z161" s="137">
        <v>0</v>
      </c>
      <c r="AA161" s="138">
        <f>Z161*K161</f>
        <v>0</v>
      </c>
      <c r="AR161" s="13" t="s">
        <v>150</v>
      </c>
      <c r="AT161" s="13" t="s">
        <v>133</v>
      </c>
      <c r="AU161" s="13" t="s">
        <v>94</v>
      </c>
      <c r="AY161" s="13" t="s">
        <v>132</v>
      </c>
      <c r="BE161" s="139">
        <f>IF(U161="základní",N161,0)</f>
        <v>0</v>
      </c>
      <c r="BF161" s="139">
        <f>IF(U161="snížená",N161,0)</f>
        <v>0</v>
      </c>
      <c r="BG161" s="139">
        <f>IF(U161="zákl. přenesená",N161,0)</f>
        <v>0</v>
      </c>
      <c r="BH161" s="139">
        <f>IF(U161="sníž. přenesená",N161,0)</f>
        <v>0</v>
      </c>
      <c r="BI161" s="139">
        <f>IF(U161="nulová",N161,0)</f>
        <v>0</v>
      </c>
      <c r="BJ161" s="13" t="s">
        <v>20</v>
      </c>
      <c r="BK161" s="139">
        <f>ROUND(L161*K161,2)</f>
        <v>0</v>
      </c>
      <c r="BL161" s="13" t="s">
        <v>150</v>
      </c>
      <c r="BM161" s="13"/>
    </row>
    <row r="162" spans="2:65" s="1" customFormat="1" ht="31.5" customHeight="1">
      <c r="B162" s="130"/>
      <c r="C162" s="131" t="s">
        <v>173</v>
      </c>
      <c r="D162" s="131" t="s">
        <v>133</v>
      </c>
      <c r="E162" s="132" t="s">
        <v>229</v>
      </c>
      <c r="F162" s="198" t="s">
        <v>230</v>
      </c>
      <c r="G162" s="199"/>
      <c r="H162" s="199"/>
      <c r="I162" s="199"/>
      <c r="J162" s="133" t="s">
        <v>149</v>
      </c>
      <c r="K162" s="134">
        <v>2</v>
      </c>
      <c r="L162" s="200"/>
      <c r="M162" s="199"/>
      <c r="N162" s="200">
        <f>ROUND(L162*K162,2)</f>
        <v>0</v>
      </c>
      <c r="O162" s="199"/>
      <c r="P162" s="199"/>
      <c r="Q162" s="199"/>
      <c r="R162" s="135"/>
      <c r="T162" s="136" t="s">
        <v>3</v>
      </c>
      <c r="U162" s="36" t="s">
        <v>47</v>
      </c>
      <c r="V162" s="137">
        <v>0.373</v>
      </c>
      <c r="W162" s="137">
        <f>V162*K162</f>
        <v>0.746</v>
      </c>
      <c r="X162" s="137">
        <v>0</v>
      </c>
      <c r="Y162" s="137">
        <f>X162*K162</f>
        <v>0</v>
      </c>
      <c r="Z162" s="137">
        <v>0</v>
      </c>
      <c r="AA162" s="138">
        <f>Z162*K162</f>
        <v>0</v>
      </c>
      <c r="AR162" s="13" t="s">
        <v>150</v>
      </c>
      <c r="AT162" s="13" t="s">
        <v>133</v>
      </c>
      <c r="AU162" s="13" t="s">
        <v>94</v>
      </c>
      <c r="AY162" s="13" t="s">
        <v>132</v>
      </c>
      <c r="BE162" s="139">
        <f>IF(U162="základní",N162,0)</f>
        <v>0</v>
      </c>
      <c r="BF162" s="139">
        <f>IF(U162="snížená",N162,0)</f>
        <v>0</v>
      </c>
      <c r="BG162" s="139">
        <f>IF(U162="zákl. přenesená",N162,0)</f>
        <v>0</v>
      </c>
      <c r="BH162" s="139">
        <f>IF(U162="sníž. přenesená",N162,0)</f>
        <v>0</v>
      </c>
      <c r="BI162" s="139">
        <f>IF(U162="nulová",N162,0)</f>
        <v>0</v>
      </c>
      <c r="BJ162" s="13" t="s">
        <v>20</v>
      </c>
      <c r="BK162" s="139">
        <f>ROUND(L162*K162,2)</f>
        <v>0</v>
      </c>
      <c r="BL162" s="13" t="s">
        <v>150</v>
      </c>
      <c r="BM162" s="13"/>
    </row>
    <row r="163" spans="2:63" s="9" customFormat="1" ht="29.25" customHeight="1">
      <c r="B163" s="119"/>
      <c r="C163" s="120"/>
      <c r="D163" s="129" t="s">
        <v>112</v>
      </c>
      <c r="E163" s="129"/>
      <c r="F163" s="129"/>
      <c r="G163" s="129"/>
      <c r="H163" s="129"/>
      <c r="I163" s="129"/>
      <c r="J163" s="129"/>
      <c r="K163" s="129"/>
      <c r="L163" s="129"/>
      <c r="M163" s="129"/>
      <c r="N163" s="194">
        <f>BK163</f>
        <v>0</v>
      </c>
      <c r="O163" s="195"/>
      <c r="P163" s="195"/>
      <c r="Q163" s="195"/>
      <c r="R163" s="122"/>
      <c r="T163" s="123"/>
      <c r="U163" s="120"/>
      <c r="V163" s="120"/>
      <c r="W163" s="124">
        <f>SUM(W164:W170)</f>
        <v>10.592</v>
      </c>
      <c r="X163" s="120"/>
      <c r="Y163" s="124">
        <f>SUM(Y164:Y170)</f>
        <v>0.000969</v>
      </c>
      <c r="Z163" s="120"/>
      <c r="AA163" s="125">
        <f>SUM(AA164:AA170)</f>
        <v>0</v>
      </c>
      <c r="AR163" s="126" t="s">
        <v>94</v>
      </c>
      <c r="AT163" s="127" t="s">
        <v>81</v>
      </c>
      <c r="AU163" s="127" t="s">
        <v>20</v>
      </c>
      <c r="AY163" s="126" t="s">
        <v>132</v>
      </c>
      <c r="BK163" s="128">
        <f>SUM(BK164:BK170)</f>
        <v>0</v>
      </c>
    </row>
    <row r="164" spans="2:65" s="1" customFormat="1" ht="31.5" customHeight="1">
      <c r="B164" s="130"/>
      <c r="C164" s="131" t="s">
        <v>231</v>
      </c>
      <c r="D164" s="131" t="s">
        <v>133</v>
      </c>
      <c r="E164" s="132" t="s">
        <v>232</v>
      </c>
      <c r="F164" s="198" t="s">
        <v>233</v>
      </c>
      <c r="G164" s="199"/>
      <c r="H164" s="199"/>
      <c r="I164" s="199"/>
      <c r="J164" s="133" t="s">
        <v>149</v>
      </c>
      <c r="K164" s="134">
        <v>1</v>
      </c>
      <c r="L164" s="200"/>
      <c r="M164" s="199"/>
      <c r="N164" s="200">
        <f aca="true" t="shared" si="20" ref="N164:N170">ROUND(L164*K164,2)</f>
        <v>0</v>
      </c>
      <c r="O164" s="199"/>
      <c r="P164" s="199"/>
      <c r="Q164" s="199"/>
      <c r="R164" s="135"/>
      <c r="T164" s="136" t="s">
        <v>3</v>
      </c>
      <c r="U164" s="36" t="s">
        <v>47</v>
      </c>
      <c r="V164" s="137">
        <v>0.306</v>
      </c>
      <c r="W164" s="137">
        <f aca="true" t="shared" si="21" ref="W164:W170">V164*K164</f>
        <v>0.306</v>
      </c>
      <c r="X164" s="137">
        <v>0</v>
      </c>
      <c r="Y164" s="137">
        <f aca="true" t="shared" si="22" ref="Y164:Y170">X164*K164</f>
        <v>0</v>
      </c>
      <c r="Z164" s="137">
        <v>0</v>
      </c>
      <c r="AA164" s="138">
        <f aca="true" t="shared" si="23" ref="AA164:AA170">Z164*K164</f>
        <v>0</v>
      </c>
      <c r="AR164" s="13" t="s">
        <v>150</v>
      </c>
      <c r="AT164" s="13" t="s">
        <v>133</v>
      </c>
      <c r="AU164" s="13" t="s">
        <v>94</v>
      </c>
      <c r="AY164" s="13" t="s">
        <v>132</v>
      </c>
      <c r="BE164" s="139">
        <f aca="true" t="shared" si="24" ref="BE164:BE170">IF(U164="základní",N164,0)</f>
        <v>0</v>
      </c>
      <c r="BF164" s="139">
        <f aca="true" t="shared" si="25" ref="BF164:BF170">IF(U164="snížená",N164,0)</f>
        <v>0</v>
      </c>
      <c r="BG164" s="139">
        <f aca="true" t="shared" si="26" ref="BG164:BG170">IF(U164="zákl. přenesená",N164,0)</f>
        <v>0</v>
      </c>
      <c r="BH164" s="139">
        <f aca="true" t="shared" si="27" ref="BH164:BH170">IF(U164="sníž. přenesená",N164,0)</f>
        <v>0</v>
      </c>
      <c r="BI164" s="139">
        <f aca="true" t="shared" si="28" ref="BI164:BI170">IF(U164="nulová",N164,0)</f>
        <v>0</v>
      </c>
      <c r="BJ164" s="13" t="s">
        <v>20</v>
      </c>
      <c r="BK164" s="139">
        <f aca="true" t="shared" si="29" ref="BK164:BK170">ROUND(L164*K164,2)</f>
        <v>0</v>
      </c>
      <c r="BL164" s="13" t="s">
        <v>150</v>
      </c>
      <c r="BM164" s="13"/>
    </row>
    <row r="165" spans="2:65" s="1" customFormat="1" ht="22.5" customHeight="1">
      <c r="B165" s="130"/>
      <c r="C165" s="140" t="s">
        <v>234</v>
      </c>
      <c r="D165" s="140" t="s">
        <v>170</v>
      </c>
      <c r="E165" s="141" t="s">
        <v>235</v>
      </c>
      <c r="F165" s="203" t="s">
        <v>236</v>
      </c>
      <c r="G165" s="204"/>
      <c r="H165" s="204"/>
      <c r="I165" s="204"/>
      <c r="J165" s="142" t="s">
        <v>149</v>
      </c>
      <c r="K165" s="143">
        <v>8</v>
      </c>
      <c r="L165" s="205"/>
      <c r="M165" s="204"/>
      <c r="N165" s="205">
        <f t="shared" si="20"/>
        <v>0</v>
      </c>
      <c r="O165" s="199"/>
      <c r="P165" s="199"/>
      <c r="Q165" s="199"/>
      <c r="R165" s="135"/>
      <c r="T165" s="136" t="s">
        <v>3</v>
      </c>
      <c r="U165" s="36" t="s">
        <v>47</v>
      </c>
      <c r="V165" s="137">
        <v>0</v>
      </c>
      <c r="W165" s="137">
        <f t="shared" si="21"/>
        <v>0</v>
      </c>
      <c r="X165" s="137">
        <v>5E-05</v>
      </c>
      <c r="Y165" s="137">
        <f t="shared" si="22"/>
        <v>0.0004</v>
      </c>
      <c r="Z165" s="137">
        <v>0</v>
      </c>
      <c r="AA165" s="138">
        <f t="shared" si="23"/>
        <v>0</v>
      </c>
      <c r="AR165" s="13" t="s">
        <v>173</v>
      </c>
      <c r="AT165" s="13" t="s">
        <v>170</v>
      </c>
      <c r="AU165" s="13" t="s">
        <v>94</v>
      </c>
      <c r="AY165" s="13" t="s">
        <v>132</v>
      </c>
      <c r="BE165" s="139">
        <f t="shared" si="24"/>
        <v>0</v>
      </c>
      <c r="BF165" s="139">
        <f t="shared" si="25"/>
        <v>0</v>
      </c>
      <c r="BG165" s="139">
        <f t="shared" si="26"/>
        <v>0</v>
      </c>
      <c r="BH165" s="139">
        <f t="shared" si="27"/>
        <v>0</v>
      </c>
      <c r="BI165" s="139">
        <f t="shared" si="28"/>
        <v>0</v>
      </c>
      <c r="BJ165" s="13" t="s">
        <v>20</v>
      </c>
      <c r="BK165" s="139">
        <f t="shared" si="29"/>
        <v>0</v>
      </c>
      <c r="BL165" s="13" t="s">
        <v>150</v>
      </c>
      <c r="BM165" s="13"/>
    </row>
    <row r="166" spans="2:65" s="1" customFormat="1" ht="31.5" customHeight="1">
      <c r="B166" s="130"/>
      <c r="C166" s="131" t="s">
        <v>237</v>
      </c>
      <c r="D166" s="131" t="s">
        <v>133</v>
      </c>
      <c r="E166" s="132" t="s">
        <v>238</v>
      </c>
      <c r="F166" s="198" t="s">
        <v>239</v>
      </c>
      <c r="G166" s="199"/>
      <c r="H166" s="199"/>
      <c r="I166" s="199"/>
      <c r="J166" s="133" t="s">
        <v>149</v>
      </c>
      <c r="K166" s="134">
        <v>8</v>
      </c>
      <c r="L166" s="200"/>
      <c r="M166" s="199"/>
      <c r="N166" s="200">
        <f t="shared" si="20"/>
        <v>0</v>
      </c>
      <c r="O166" s="199"/>
      <c r="P166" s="199"/>
      <c r="Q166" s="199"/>
      <c r="R166" s="135"/>
      <c r="T166" s="136" t="s">
        <v>3</v>
      </c>
      <c r="U166" s="36" t="s">
        <v>47</v>
      </c>
      <c r="V166" s="137">
        <v>0.327</v>
      </c>
      <c r="W166" s="137">
        <f t="shared" si="21"/>
        <v>2.616</v>
      </c>
      <c r="X166" s="137">
        <v>0</v>
      </c>
      <c r="Y166" s="137">
        <f t="shared" si="22"/>
        <v>0</v>
      </c>
      <c r="Z166" s="137">
        <v>0</v>
      </c>
      <c r="AA166" s="138">
        <f t="shared" si="23"/>
        <v>0</v>
      </c>
      <c r="AR166" s="13" t="s">
        <v>150</v>
      </c>
      <c r="AT166" s="13" t="s">
        <v>133</v>
      </c>
      <c r="AU166" s="13" t="s">
        <v>94</v>
      </c>
      <c r="AY166" s="13" t="s">
        <v>132</v>
      </c>
      <c r="BE166" s="139">
        <f t="shared" si="24"/>
        <v>0</v>
      </c>
      <c r="BF166" s="139">
        <f t="shared" si="25"/>
        <v>0</v>
      </c>
      <c r="BG166" s="139">
        <f t="shared" si="26"/>
        <v>0</v>
      </c>
      <c r="BH166" s="139">
        <f t="shared" si="27"/>
        <v>0</v>
      </c>
      <c r="BI166" s="139">
        <f t="shared" si="28"/>
        <v>0</v>
      </c>
      <c r="BJ166" s="13" t="s">
        <v>20</v>
      </c>
      <c r="BK166" s="139">
        <f t="shared" si="29"/>
        <v>0</v>
      </c>
      <c r="BL166" s="13" t="s">
        <v>150</v>
      </c>
      <c r="BM166" s="13"/>
    </row>
    <row r="167" spans="2:65" s="1" customFormat="1" ht="22.5" customHeight="1">
      <c r="B167" s="130"/>
      <c r="C167" s="140" t="s">
        <v>240</v>
      </c>
      <c r="D167" s="140" t="s">
        <v>170</v>
      </c>
      <c r="E167" s="141" t="s">
        <v>241</v>
      </c>
      <c r="F167" s="203" t="s">
        <v>242</v>
      </c>
      <c r="G167" s="204"/>
      <c r="H167" s="204"/>
      <c r="I167" s="204"/>
      <c r="J167" s="142" t="s">
        <v>149</v>
      </c>
      <c r="K167" s="143">
        <v>8</v>
      </c>
      <c r="L167" s="205"/>
      <c r="M167" s="204"/>
      <c r="N167" s="205">
        <f t="shared" si="20"/>
        <v>0</v>
      </c>
      <c r="O167" s="199"/>
      <c r="P167" s="199"/>
      <c r="Q167" s="199"/>
      <c r="R167" s="135"/>
      <c r="T167" s="136" t="s">
        <v>3</v>
      </c>
      <c r="U167" s="36" t="s">
        <v>47</v>
      </c>
      <c r="V167" s="137">
        <v>0</v>
      </c>
      <c r="W167" s="137">
        <f t="shared" si="21"/>
        <v>0</v>
      </c>
      <c r="X167" s="137">
        <v>5E-05</v>
      </c>
      <c r="Y167" s="137">
        <f t="shared" si="22"/>
        <v>0.0004</v>
      </c>
      <c r="Z167" s="137">
        <v>0</v>
      </c>
      <c r="AA167" s="138">
        <f t="shared" si="23"/>
        <v>0</v>
      </c>
      <c r="AR167" s="13" t="s">
        <v>173</v>
      </c>
      <c r="AT167" s="13" t="s">
        <v>170</v>
      </c>
      <c r="AU167" s="13" t="s">
        <v>94</v>
      </c>
      <c r="AY167" s="13" t="s">
        <v>132</v>
      </c>
      <c r="BE167" s="139">
        <f t="shared" si="24"/>
        <v>0</v>
      </c>
      <c r="BF167" s="139">
        <f t="shared" si="25"/>
        <v>0</v>
      </c>
      <c r="BG167" s="139">
        <f t="shared" si="26"/>
        <v>0</v>
      </c>
      <c r="BH167" s="139">
        <f t="shared" si="27"/>
        <v>0</v>
      </c>
      <c r="BI167" s="139">
        <f t="shared" si="28"/>
        <v>0</v>
      </c>
      <c r="BJ167" s="13" t="s">
        <v>20</v>
      </c>
      <c r="BK167" s="139">
        <f t="shared" si="29"/>
        <v>0</v>
      </c>
      <c r="BL167" s="13" t="s">
        <v>150</v>
      </c>
      <c r="BM167" s="13"/>
    </row>
    <row r="168" spans="2:65" s="1" customFormat="1" ht="31.5" customHeight="1">
      <c r="B168" s="130"/>
      <c r="C168" s="131" t="s">
        <v>243</v>
      </c>
      <c r="D168" s="131" t="s">
        <v>133</v>
      </c>
      <c r="E168" s="132" t="s">
        <v>244</v>
      </c>
      <c r="F168" s="198" t="s">
        <v>245</v>
      </c>
      <c r="G168" s="199"/>
      <c r="H168" s="199"/>
      <c r="I168" s="199"/>
      <c r="J168" s="133" t="s">
        <v>149</v>
      </c>
      <c r="K168" s="134">
        <v>7</v>
      </c>
      <c r="L168" s="200"/>
      <c r="M168" s="199"/>
      <c r="N168" s="200">
        <f t="shared" si="20"/>
        <v>0</v>
      </c>
      <c r="O168" s="199"/>
      <c r="P168" s="199"/>
      <c r="Q168" s="199"/>
      <c r="R168" s="135"/>
      <c r="T168" s="136" t="s">
        <v>3</v>
      </c>
      <c r="U168" s="36" t="s">
        <v>47</v>
      </c>
      <c r="V168" s="137">
        <v>0.39</v>
      </c>
      <c r="W168" s="137">
        <f t="shared" si="21"/>
        <v>2.73</v>
      </c>
      <c r="X168" s="137">
        <v>0</v>
      </c>
      <c r="Y168" s="137">
        <f t="shared" si="22"/>
        <v>0</v>
      </c>
      <c r="Z168" s="137">
        <v>0</v>
      </c>
      <c r="AA168" s="138">
        <f t="shared" si="23"/>
        <v>0</v>
      </c>
      <c r="AR168" s="13" t="s">
        <v>150</v>
      </c>
      <c r="AT168" s="13" t="s">
        <v>133</v>
      </c>
      <c r="AU168" s="13" t="s">
        <v>94</v>
      </c>
      <c r="AY168" s="13" t="s">
        <v>132</v>
      </c>
      <c r="BE168" s="139">
        <f t="shared" si="24"/>
        <v>0</v>
      </c>
      <c r="BF168" s="139">
        <f t="shared" si="25"/>
        <v>0</v>
      </c>
      <c r="BG168" s="139">
        <f t="shared" si="26"/>
        <v>0</v>
      </c>
      <c r="BH168" s="139">
        <f t="shared" si="27"/>
        <v>0</v>
      </c>
      <c r="BI168" s="139">
        <f t="shared" si="28"/>
        <v>0</v>
      </c>
      <c r="BJ168" s="13" t="s">
        <v>20</v>
      </c>
      <c r="BK168" s="139">
        <f t="shared" si="29"/>
        <v>0</v>
      </c>
      <c r="BL168" s="13" t="s">
        <v>150</v>
      </c>
      <c r="BM168" s="13"/>
    </row>
    <row r="169" spans="2:65" s="1" customFormat="1" ht="31.5" customHeight="1">
      <c r="B169" s="130"/>
      <c r="C169" s="131" t="s">
        <v>246</v>
      </c>
      <c r="D169" s="131" t="s">
        <v>133</v>
      </c>
      <c r="E169" s="132" t="s">
        <v>247</v>
      </c>
      <c r="F169" s="198" t="s">
        <v>248</v>
      </c>
      <c r="G169" s="199"/>
      <c r="H169" s="199"/>
      <c r="I169" s="199"/>
      <c r="J169" s="133" t="s">
        <v>149</v>
      </c>
      <c r="K169" s="134">
        <v>13</v>
      </c>
      <c r="L169" s="200"/>
      <c r="M169" s="199"/>
      <c r="N169" s="200">
        <f t="shared" si="20"/>
        <v>0</v>
      </c>
      <c r="O169" s="199"/>
      <c r="P169" s="199"/>
      <c r="Q169" s="199"/>
      <c r="R169" s="135"/>
      <c r="T169" s="136" t="s">
        <v>3</v>
      </c>
      <c r="U169" s="36" t="s">
        <v>47</v>
      </c>
      <c r="V169" s="137">
        <v>0.38</v>
      </c>
      <c r="W169" s="137">
        <f t="shared" si="21"/>
        <v>4.94</v>
      </c>
      <c r="X169" s="137">
        <v>0</v>
      </c>
      <c r="Y169" s="137">
        <f t="shared" si="22"/>
        <v>0</v>
      </c>
      <c r="Z169" s="137">
        <v>0</v>
      </c>
      <c r="AA169" s="138">
        <f t="shared" si="23"/>
        <v>0</v>
      </c>
      <c r="AR169" s="13" t="s">
        <v>137</v>
      </c>
      <c r="AT169" s="13" t="s">
        <v>133</v>
      </c>
      <c r="AU169" s="13" t="s">
        <v>94</v>
      </c>
      <c r="AY169" s="13" t="s">
        <v>132</v>
      </c>
      <c r="BE169" s="139">
        <f t="shared" si="24"/>
        <v>0</v>
      </c>
      <c r="BF169" s="139">
        <f t="shared" si="25"/>
        <v>0</v>
      </c>
      <c r="BG169" s="139">
        <f t="shared" si="26"/>
        <v>0</v>
      </c>
      <c r="BH169" s="139">
        <f t="shared" si="27"/>
        <v>0</v>
      </c>
      <c r="BI169" s="139">
        <f t="shared" si="28"/>
        <v>0</v>
      </c>
      <c r="BJ169" s="13" t="s">
        <v>20</v>
      </c>
      <c r="BK169" s="139">
        <f t="shared" si="29"/>
        <v>0</v>
      </c>
      <c r="BL169" s="13" t="s">
        <v>137</v>
      </c>
      <c r="BM169" s="13"/>
    </row>
    <row r="170" spans="2:65" s="1" customFormat="1" ht="22.5" customHeight="1">
      <c r="B170" s="130"/>
      <c r="C170" s="140" t="s">
        <v>249</v>
      </c>
      <c r="D170" s="140" t="s">
        <v>170</v>
      </c>
      <c r="E170" s="141" t="s">
        <v>250</v>
      </c>
      <c r="F170" s="203" t="s">
        <v>251</v>
      </c>
      <c r="G170" s="204"/>
      <c r="H170" s="204"/>
      <c r="I170" s="204"/>
      <c r="J170" s="142" t="s">
        <v>149</v>
      </c>
      <c r="K170" s="143">
        <v>13</v>
      </c>
      <c r="L170" s="205"/>
      <c r="M170" s="204"/>
      <c r="N170" s="205">
        <f t="shared" si="20"/>
        <v>0</v>
      </c>
      <c r="O170" s="199"/>
      <c r="P170" s="199"/>
      <c r="Q170" s="199"/>
      <c r="R170" s="135"/>
      <c r="T170" s="136" t="s">
        <v>3</v>
      </c>
      <c r="U170" s="36" t="s">
        <v>47</v>
      </c>
      <c r="V170" s="137">
        <v>0</v>
      </c>
      <c r="W170" s="137">
        <f t="shared" si="21"/>
        <v>0</v>
      </c>
      <c r="X170" s="137">
        <v>1.3E-05</v>
      </c>
      <c r="Y170" s="137">
        <f t="shared" si="22"/>
        <v>0.000169</v>
      </c>
      <c r="Z170" s="137">
        <v>0</v>
      </c>
      <c r="AA170" s="138">
        <f t="shared" si="23"/>
        <v>0</v>
      </c>
      <c r="AR170" s="13" t="s">
        <v>157</v>
      </c>
      <c r="AT170" s="13" t="s">
        <v>170</v>
      </c>
      <c r="AU170" s="13" t="s">
        <v>94</v>
      </c>
      <c r="AY170" s="13" t="s">
        <v>132</v>
      </c>
      <c r="BE170" s="139">
        <f t="shared" si="24"/>
        <v>0</v>
      </c>
      <c r="BF170" s="139">
        <f t="shared" si="25"/>
        <v>0</v>
      </c>
      <c r="BG170" s="139">
        <f t="shared" si="26"/>
        <v>0</v>
      </c>
      <c r="BH170" s="139">
        <f t="shared" si="27"/>
        <v>0</v>
      </c>
      <c r="BI170" s="139">
        <f t="shared" si="28"/>
        <v>0</v>
      </c>
      <c r="BJ170" s="13" t="s">
        <v>20</v>
      </c>
      <c r="BK170" s="139">
        <f t="shared" si="29"/>
        <v>0</v>
      </c>
      <c r="BL170" s="13" t="s">
        <v>137</v>
      </c>
      <c r="BM170" s="13"/>
    </row>
    <row r="171" spans="2:63" s="9" customFormat="1" ht="29.25" customHeight="1">
      <c r="B171" s="119"/>
      <c r="C171" s="120"/>
      <c r="D171" s="129" t="s">
        <v>113</v>
      </c>
      <c r="E171" s="129"/>
      <c r="F171" s="129"/>
      <c r="G171" s="129"/>
      <c r="H171" s="129"/>
      <c r="I171" s="129"/>
      <c r="J171" s="129"/>
      <c r="K171" s="129"/>
      <c r="L171" s="129"/>
      <c r="M171" s="129"/>
      <c r="N171" s="194">
        <f>BK171</f>
        <v>0</v>
      </c>
      <c r="O171" s="195"/>
      <c r="P171" s="195"/>
      <c r="Q171" s="195"/>
      <c r="R171" s="122"/>
      <c r="T171" s="123"/>
      <c r="U171" s="120"/>
      <c r="V171" s="120"/>
      <c r="W171" s="124">
        <f>SUM(W172:W175)</f>
        <v>294.86800000000005</v>
      </c>
      <c r="X171" s="120"/>
      <c r="Y171" s="124">
        <f>SUM(Y172:Y175)</f>
        <v>0</v>
      </c>
      <c r="Z171" s="120"/>
      <c r="AA171" s="125">
        <f>SUM(AA172:AA175)</f>
        <v>0</v>
      </c>
      <c r="AR171" s="126" t="s">
        <v>94</v>
      </c>
      <c r="AT171" s="127" t="s">
        <v>81</v>
      </c>
      <c r="AU171" s="127" t="s">
        <v>20</v>
      </c>
      <c r="AY171" s="126" t="s">
        <v>132</v>
      </c>
      <c r="BK171" s="128">
        <f>SUM(BK172:BK175)</f>
        <v>0</v>
      </c>
    </row>
    <row r="172" spans="2:65" s="1" customFormat="1" ht="31.5" customHeight="1">
      <c r="B172" s="130"/>
      <c r="C172" s="131" t="s">
        <v>252</v>
      </c>
      <c r="D172" s="131" t="s">
        <v>133</v>
      </c>
      <c r="E172" s="132" t="s">
        <v>253</v>
      </c>
      <c r="F172" s="198" t="s">
        <v>254</v>
      </c>
      <c r="G172" s="199"/>
      <c r="H172" s="199"/>
      <c r="I172" s="199"/>
      <c r="J172" s="133" t="s">
        <v>149</v>
      </c>
      <c r="K172" s="134">
        <v>289</v>
      </c>
      <c r="L172" s="200"/>
      <c r="M172" s="199"/>
      <c r="N172" s="200">
        <f>ROUND(L172*K172,2)</f>
        <v>0</v>
      </c>
      <c r="O172" s="199"/>
      <c r="P172" s="199"/>
      <c r="Q172" s="199"/>
      <c r="R172" s="135"/>
      <c r="T172" s="136" t="s">
        <v>3</v>
      </c>
      <c r="U172" s="36" t="s">
        <v>47</v>
      </c>
      <c r="V172" s="137">
        <v>0.864</v>
      </c>
      <c r="W172" s="137">
        <f>V172*K172</f>
        <v>249.696</v>
      </c>
      <c r="X172" s="137">
        <v>0</v>
      </c>
      <c r="Y172" s="137">
        <f>X172*K172</f>
        <v>0</v>
      </c>
      <c r="Z172" s="137">
        <v>0</v>
      </c>
      <c r="AA172" s="138">
        <f>Z172*K172</f>
        <v>0</v>
      </c>
      <c r="AR172" s="13" t="s">
        <v>150</v>
      </c>
      <c r="AT172" s="13" t="s">
        <v>133</v>
      </c>
      <c r="AU172" s="13" t="s">
        <v>94</v>
      </c>
      <c r="AY172" s="13" t="s">
        <v>132</v>
      </c>
      <c r="BE172" s="139">
        <f>IF(U172="základní",N172,0)</f>
        <v>0</v>
      </c>
      <c r="BF172" s="139">
        <f>IF(U172="snížená",N172,0)</f>
        <v>0</v>
      </c>
      <c r="BG172" s="139">
        <f>IF(U172="zákl. přenesená",N172,0)</f>
        <v>0</v>
      </c>
      <c r="BH172" s="139">
        <f>IF(U172="sníž. přenesená",N172,0)</f>
        <v>0</v>
      </c>
      <c r="BI172" s="139">
        <f>IF(U172="nulová",N172,0)</f>
        <v>0</v>
      </c>
      <c r="BJ172" s="13" t="s">
        <v>20</v>
      </c>
      <c r="BK172" s="139">
        <f>ROUND(L172*K172,2)</f>
        <v>0</v>
      </c>
      <c r="BL172" s="13" t="s">
        <v>150</v>
      </c>
      <c r="BM172" s="13"/>
    </row>
    <row r="173" spans="2:65" s="1" customFormat="1" ht="31.5" customHeight="1">
      <c r="B173" s="130"/>
      <c r="C173" s="131" t="s">
        <v>255</v>
      </c>
      <c r="D173" s="131" t="s">
        <v>133</v>
      </c>
      <c r="E173" s="132" t="s">
        <v>256</v>
      </c>
      <c r="F173" s="198" t="s">
        <v>257</v>
      </c>
      <c r="G173" s="199"/>
      <c r="H173" s="199"/>
      <c r="I173" s="199"/>
      <c r="J173" s="133" t="s">
        <v>149</v>
      </c>
      <c r="K173" s="134">
        <v>6</v>
      </c>
      <c r="L173" s="200"/>
      <c r="M173" s="199"/>
      <c r="N173" s="200">
        <f>ROUND(L173*K173,2)</f>
        <v>0</v>
      </c>
      <c r="O173" s="199"/>
      <c r="P173" s="199"/>
      <c r="Q173" s="199"/>
      <c r="R173" s="135"/>
      <c r="T173" s="136" t="s">
        <v>3</v>
      </c>
      <c r="U173" s="36" t="s">
        <v>47</v>
      </c>
      <c r="V173" s="137">
        <v>0.66</v>
      </c>
      <c r="W173" s="137">
        <f>V173*K173</f>
        <v>3.96</v>
      </c>
      <c r="X173" s="137">
        <v>0</v>
      </c>
      <c r="Y173" s="137">
        <f>X173*K173</f>
        <v>0</v>
      </c>
      <c r="Z173" s="137">
        <v>0</v>
      </c>
      <c r="AA173" s="138">
        <f>Z173*K173</f>
        <v>0</v>
      </c>
      <c r="AR173" s="13" t="s">
        <v>150</v>
      </c>
      <c r="AT173" s="13" t="s">
        <v>133</v>
      </c>
      <c r="AU173" s="13" t="s">
        <v>94</v>
      </c>
      <c r="AY173" s="13" t="s">
        <v>132</v>
      </c>
      <c r="BE173" s="139">
        <f>IF(U173="základní",N173,0)</f>
        <v>0</v>
      </c>
      <c r="BF173" s="139">
        <f>IF(U173="snížená",N173,0)</f>
        <v>0</v>
      </c>
      <c r="BG173" s="139">
        <f>IF(U173="zákl. přenesená",N173,0)</f>
        <v>0</v>
      </c>
      <c r="BH173" s="139">
        <f>IF(U173="sníž. přenesená",N173,0)</f>
        <v>0</v>
      </c>
      <c r="BI173" s="139">
        <f>IF(U173="nulová",N173,0)</f>
        <v>0</v>
      </c>
      <c r="BJ173" s="13" t="s">
        <v>20</v>
      </c>
      <c r="BK173" s="139">
        <f>ROUND(L173*K173,2)</f>
        <v>0</v>
      </c>
      <c r="BL173" s="13" t="s">
        <v>150</v>
      </c>
      <c r="BM173" s="13"/>
    </row>
    <row r="174" spans="2:65" s="1" customFormat="1" ht="31.5" customHeight="1">
      <c r="B174" s="130"/>
      <c r="C174" s="131" t="s">
        <v>258</v>
      </c>
      <c r="D174" s="131" t="s">
        <v>133</v>
      </c>
      <c r="E174" s="132" t="s">
        <v>259</v>
      </c>
      <c r="F174" s="198" t="s">
        <v>260</v>
      </c>
      <c r="G174" s="199"/>
      <c r="H174" s="199"/>
      <c r="I174" s="199"/>
      <c r="J174" s="133" t="s">
        <v>149</v>
      </c>
      <c r="K174" s="134">
        <v>14</v>
      </c>
      <c r="L174" s="200"/>
      <c r="M174" s="199"/>
      <c r="N174" s="200">
        <f>ROUND(L174*K174,2)</f>
        <v>0</v>
      </c>
      <c r="O174" s="199"/>
      <c r="P174" s="199"/>
      <c r="Q174" s="199"/>
      <c r="R174" s="135"/>
      <c r="T174" s="136" t="s">
        <v>3</v>
      </c>
      <c r="U174" s="36" t="s">
        <v>47</v>
      </c>
      <c r="V174" s="137">
        <v>0.792</v>
      </c>
      <c r="W174" s="137">
        <f>V174*K174</f>
        <v>11.088000000000001</v>
      </c>
      <c r="X174" s="137">
        <v>0</v>
      </c>
      <c r="Y174" s="137">
        <f>X174*K174</f>
        <v>0</v>
      </c>
      <c r="Z174" s="137">
        <v>0</v>
      </c>
      <c r="AA174" s="138">
        <f>Z174*K174</f>
        <v>0</v>
      </c>
      <c r="AR174" s="13" t="s">
        <v>150</v>
      </c>
      <c r="AT174" s="13" t="s">
        <v>133</v>
      </c>
      <c r="AU174" s="13" t="s">
        <v>94</v>
      </c>
      <c r="AY174" s="13" t="s">
        <v>132</v>
      </c>
      <c r="BE174" s="139">
        <f>IF(U174="základní",N174,0)</f>
        <v>0</v>
      </c>
      <c r="BF174" s="139">
        <f>IF(U174="snížená",N174,0)</f>
        <v>0</v>
      </c>
      <c r="BG174" s="139">
        <f>IF(U174="zákl. přenesená",N174,0)</f>
        <v>0</v>
      </c>
      <c r="BH174" s="139">
        <f>IF(U174="sníž. přenesená",N174,0)</f>
        <v>0</v>
      </c>
      <c r="BI174" s="139">
        <f>IF(U174="nulová",N174,0)</f>
        <v>0</v>
      </c>
      <c r="BJ174" s="13" t="s">
        <v>20</v>
      </c>
      <c r="BK174" s="139">
        <f>ROUND(L174*K174,2)</f>
        <v>0</v>
      </c>
      <c r="BL174" s="13" t="s">
        <v>150</v>
      </c>
      <c r="BM174" s="13"/>
    </row>
    <row r="175" spans="2:65" s="1" customFormat="1" ht="31.5" customHeight="1">
      <c r="B175" s="130"/>
      <c r="C175" s="131" t="s">
        <v>261</v>
      </c>
      <c r="D175" s="131" t="s">
        <v>133</v>
      </c>
      <c r="E175" s="132" t="s">
        <v>262</v>
      </c>
      <c r="F175" s="198" t="s">
        <v>263</v>
      </c>
      <c r="G175" s="199"/>
      <c r="H175" s="199"/>
      <c r="I175" s="199"/>
      <c r="J175" s="133" t="s">
        <v>149</v>
      </c>
      <c r="K175" s="134">
        <v>34</v>
      </c>
      <c r="L175" s="200"/>
      <c r="M175" s="199"/>
      <c r="N175" s="200">
        <f>ROUND(L175*K175,2)</f>
        <v>0</v>
      </c>
      <c r="O175" s="199"/>
      <c r="P175" s="199"/>
      <c r="Q175" s="199"/>
      <c r="R175" s="135"/>
      <c r="T175" s="136" t="s">
        <v>3</v>
      </c>
      <c r="U175" s="36" t="s">
        <v>47</v>
      </c>
      <c r="V175" s="137">
        <v>0.886</v>
      </c>
      <c r="W175" s="137">
        <f>V175*K175</f>
        <v>30.124</v>
      </c>
      <c r="X175" s="137">
        <v>0</v>
      </c>
      <c r="Y175" s="137">
        <f>X175*K175</f>
        <v>0</v>
      </c>
      <c r="Z175" s="137">
        <v>0</v>
      </c>
      <c r="AA175" s="138">
        <f>Z175*K175</f>
        <v>0</v>
      </c>
      <c r="AR175" s="13" t="s">
        <v>150</v>
      </c>
      <c r="AT175" s="13" t="s">
        <v>133</v>
      </c>
      <c r="AU175" s="13" t="s">
        <v>94</v>
      </c>
      <c r="AY175" s="13" t="s">
        <v>132</v>
      </c>
      <c r="BE175" s="139">
        <f>IF(U175="základní",N175,0)</f>
        <v>0</v>
      </c>
      <c r="BF175" s="139">
        <f>IF(U175="snížená",N175,0)</f>
        <v>0</v>
      </c>
      <c r="BG175" s="139">
        <f>IF(U175="zákl. přenesená",N175,0)</f>
        <v>0</v>
      </c>
      <c r="BH175" s="139">
        <f>IF(U175="sníž. přenesená",N175,0)</f>
        <v>0</v>
      </c>
      <c r="BI175" s="139">
        <f>IF(U175="nulová",N175,0)</f>
        <v>0</v>
      </c>
      <c r="BJ175" s="13" t="s">
        <v>20</v>
      </c>
      <c r="BK175" s="139">
        <f>ROUND(L175*K175,2)</f>
        <v>0</v>
      </c>
      <c r="BL175" s="13" t="s">
        <v>150</v>
      </c>
      <c r="BM175" s="13"/>
    </row>
    <row r="176" spans="2:63" s="9" customFormat="1" ht="36.75" customHeight="1">
      <c r="B176" s="119"/>
      <c r="C176" s="120"/>
      <c r="D176" s="121" t="s">
        <v>114</v>
      </c>
      <c r="E176" s="121"/>
      <c r="F176" s="121"/>
      <c r="G176" s="121"/>
      <c r="H176" s="121"/>
      <c r="I176" s="121"/>
      <c r="J176" s="121"/>
      <c r="K176" s="121"/>
      <c r="L176" s="121"/>
      <c r="M176" s="121"/>
      <c r="N176" s="201">
        <f>BK176</f>
        <v>0</v>
      </c>
      <c r="O176" s="202"/>
      <c r="P176" s="202"/>
      <c r="Q176" s="202"/>
      <c r="R176" s="122"/>
      <c r="T176" s="123"/>
      <c r="U176" s="120"/>
      <c r="V176" s="120"/>
      <c r="W176" s="124">
        <f>W177+W201</f>
        <v>42.5</v>
      </c>
      <c r="X176" s="120"/>
      <c r="Y176" s="124">
        <f>Y177+Y201</f>
        <v>0.0005949999999999999</v>
      </c>
      <c r="Z176" s="120"/>
      <c r="AA176" s="125">
        <f>AA177+AA201</f>
        <v>0</v>
      </c>
      <c r="AR176" s="126" t="s">
        <v>141</v>
      </c>
      <c r="AT176" s="127" t="s">
        <v>81</v>
      </c>
      <c r="AU176" s="127" t="s">
        <v>82</v>
      </c>
      <c r="AY176" s="126" t="s">
        <v>132</v>
      </c>
      <c r="BK176" s="128">
        <f>BK177+BK201</f>
        <v>0</v>
      </c>
    </row>
    <row r="177" spans="2:63" s="9" customFormat="1" ht="19.5" customHeight="1">
      <c r="B177" s="119"/>
      <c r="C177" s="120"/>
      <c r="D177" s="129" t="s">
        <v>115</v>
      </c>
      <c r="E177" s="129"/>
      <c r="F177" s="129"/>
      <c r="G177" s="129"/>
      <c r="H177" s="129"/>
      <c r="I177" s="129"/>
      <c r="J177" s="129"/>
      <c r="K177" s="129"/>
      <c r="L177" s="129"/>
      <c r="M177" s="129"/>
      <c r="N177" s="196">
        <f>BK177</f>
        <v>0</v>
      </c>
      <c r="O177" s="197"/>
      <c r="P177" s="197"/>
      <c r="Q177" s="197"/>
      <c r="R177" s="122"/>
      <c r="T177" s="123"/>
      <c r="U177" s="120"/>
      <c r="V177" s="120"/>
      <c r="W177" s="124">
        <f>SUM(W178:W200)</f>
        <v>0</v>
      </c>
      <c r="X177" s="120"/>
      <c r="Y177" s="124">
        <f>SUM(Y178:Y200)</f>
        <v>0</v>
      </c>
      <c r="Z177" s="120"/>
      <c r="AA177" s="125">
        <f>SUM(AA178:AA200)</f>
        <v>0</v>
      </c>
      <c r="AR177" s="126" t="s">
        <v>141</v>
      </c>
      <c r="AT177" s="127" t="s">
        <v>81</v>
      </c>
      <c r="AU177" s="127" t="s">
        <v>20</v>
      </c>
      <c r="AY177" s="126" t="s">
        <v>132</v>
      </c>
      <c r="BK177" s="128">
        <f>SUM(BK178:BK200)</f>
        <v>0</v>
      </c>
    </row>
    <row r="178" spans="2:65" s="1" customFormat="1" ht="44.25" customHeight="1">
      <c r="B178" s="130"/>
      <c r="C178" s="140" t="s">
        <v>264</v>
      </c>
      <c r="D178" s="140" t="s">
        <v>170</v>
      </c>
      <c r="E178" s="141" t="s">
        <v>265</v>
      </c>
      <c r="F178" s="203" t="s">
        <v>266</v>
      </c>
      <c r="G178" s="204"/>
      <c r="H178" s="204"/>
      <c r="I178" s="204"/>
      <c r="J178" s="142" t="s">
        <v>149</v>
      </c>
      <c r="K178" s="143">
        <v>14</v>
      </c>
      <c r="L178" s="205"/>
      <c r="M178" s="204"/>
      <c r="N178" s="205">
        <f aca="true" t="shared" si="30" ref="N178:N200">ROUND(L178*K178,2)</f>
        <v>0</v>
      </c>
      <c r="O178" s="199"/>
      <c r="P178" s="199"/>
      <c r="Q178" s="199"/>
      <c r="R178" s="135"/>
      <c r="T178" s="136" t="s">
        <v>3</v>
      </c>
      <c r="U178" s="36" t="s">
        <v>47</v>
      </c>
      <c r="V178" s="137">
        <v>0</v>
      </c>
      <c r="W178" s="137">
        <f aca="true" t="shared" si="31" ref="W178:W200">V178*K178</f>
        <v>0</v>
      </c>
      <c r="X178" s="137">
        <v>0</v>
      </c>
      <c r="Y178" s="137">
        <f aca="true" t="shared" si="32" ref="Y178:Y200">X178*K178</f>
        <v>0</v>
      </c>
      <c r="Z178" s="137">
        <v>0</v>
      </c>
      <c r="AA178" s="138">
        <f aca="true" t="shared" si="33" ref="AA178:AA200">Z178*K178</f>
        <v>0</v>
      </c>
      <c r="AR178" s="13" t="s">
        <v>267</v>
      </c>
      <c r="AT178" s="13" t="s">
        <v>170</v>
      </c>
      <c r="AU178" s="13" t="s">
        <v>94</v>
      </c>
      <c r="AY178" s="13" t="s">
        <v>132</v>
      </c>
      <c r="BE178" s="139">
        <f aca="true" t="shared" si="34" ref="BE178:BE200">IF(U178="základní",N178,0)</f>
        <v>0</v>
      </c>
      <c r="BF178" s="139">
        <f aca="true" t="shared" si="35" ref="BF178:BF200">IF(U178="snížená",N178,0)</f>
        <v>0</v>
      </c>
      <c r="BG178" s="139">
        <f aca="true" t="shared" si="36" ref="BG178:BG200">IF(U178="zákl. přenesená",N178,0)</f>
        <v>0</v>
      </c>
      <c r="BH178" s="139">
        <f aca="true" t="shared" si="37" ref="BH178:BH200">IF(U178="sníž. přenesená",N178,0)</f>
        <v>0</v>
      </c>
      <c r="BI178" s="139">
        <f aca="true" t="shared" si="38" ref="BI178:BI200">IF(U178="nulová",N178,0)</f>
        <v>0</v>
      </c>
      <c r="BJ178" s="13" t="s">
        <v>20</v>
      </c>
      <c r="BK178" s="139">
        <f aca="true" t="shared" si="39" ref="BK178:BK200">ROUND(L178*K178,2)</f>
        <v>0</v>
      </c>
      <c r="BL178" s="13" t="s">
        <v>267</v>
      </c>
      <c r="BM178" s="13"/>
    </row>
    <row r="179" spans="2:65" s="1" customFormat="1" ht="44.25" customHeight="1">
      <c r="B179" s="130"/>
      <c r="C179" s="140" t="s">
        <v>268</v>
      </c>
      <c r="D179" s="140" t="s">
        <v>170</v>
      </c>
      <c r="E179" s="141" t="s">
        <v>269</v>
      </c>
      <c r="F179" s="203" t="s">
        <v>270</v>
      </c>
      <c r="G179" s="204"/>
      <c r="H179" s="204"/>
      <c r="I179" s="204"/>
      <c r="J179" s="142" t="s">
        <v>149</v>
      </c>
      <c r="K179" s="143">
        <v>90</v>
      </c>
      <c r="L179" s="205"/>
      <c r="M179" s="204"/>
      <c r="N179" s="205">
        <f t="shared" si="30"/>
        <v>0</v>
      </c>
      <c r="O179" s="199"/>
      <c r="P179" s="199"/>
      <c r="Q179" s="199"/>
      <c r="R179" s="135"/>
      <c r="T179" s="136" t="s">
        <v>3</v>
      </c>
      <c r="U179" s="36" t="s">
        <v>47</v>
      </c>
      <c r="V179" s="137">
        <v>0</v>
      </c>
      <c r="W179" s="137">
        <f t="shared" si="31"/>
        <v>0</v>
      </c>
      <c r="X179" s="137">
        <v>0</v>
      </c>
      <c r="Y179" s="137">
        <f t="shared" si="32"/>
        <v>0</v>
      </c>
      <c r="Z179" s="137">
        <v>0</v>
      </c>
      <c r="AA179" s="138">
        <f t="shared" si="33"/>
        <v>0</v>
      </c>
      <c r="AR179" s="13" t="s">
        <v>267</v>
      </c>
      <c r="AT179" s="13" t="s">
        <v>170</v>
      </c>
      <c r="AU179" s="13" t="s">
        <v>94</v>
      </c>
      <c r="AY179" s="13" t="s">
        <v>132</v>
      </c>
      <c r="BE179" s="139">
        <f t="shared" si="34"/>
        <v>0</v>
      </c>
      <c r="BF179" s="139">
        <f t="shared" si="35"/>
        <v>0</v>
      </c>
      <c r="BG179" s="139">
        <f t="shared" si="36"/>
        <v>0</v>
      </c>
      <c r="BH179" s="139">
        <f t="shared" si="37"/>
        <v>0</v>
      </c>
      <c r="BI179" s="139">
        <f t="shared" si="38"/>
        <v>0</v>
      </c>
      <c r="BJ179" s="13" t="s">
        <v>20</v>
      </c>
      <c r="BK179" s="139">
        <f t="shared" si="39"/>
        <v>0</v>
      </c>
      <c r="BL179" s="13" t="s">
        <v>267</v>
      </c>
      <c r="BM179" s="13"/>
    </row>
    <row r="180" spans="2:65" s="1" customFormat="1" ht="44.25" customHeight="1">
      <c r="B180" s="130"/>
      <c r="C180" s="140" t="s">
        <v>271</v>
      </c>
      <c r="D180" s="140" t="s">
        <v>170</v>
      </c>
      <c r="E180" s="141" t="s">
        <v>272</v>
      </c>
      <c r="F180" s="203" t="s">
        <v>273</v>
      </c>
      <c r="G180" s="204"/>
      <c r="H180" s="204"/>
      <c r="I180" s="204"/>
      <c r="J180" s="142" t="s">
        <v>149</v>
      </c>
      <c r="K180" s="143">
        <v>29</v>
      </c>
      <c r="L180" s="205"/>
      <c r="M180" s="204"/>
      <c r="N180" s="205">
        <f t="shared" si="30"/>
        <v>0</v>
      </c>
      <c r="O180" s="199"/>
      <c r="P180" s="199"/>
      <c r="Q180" s="199"/>
      <c r="R180" s="135"/>
      <c r="T180" s="136" t="s">
        <v>3</v>
      </c>
      <c r="U180" s="36" t="s">
        <v>47</v>
      </c>
      <c r="V180" s="137">
        <v>0</v>
      </c>
      <c r="W180" s="137">
        <f t="shared" si="31"/>
        <v>0</v>
      </c>
      <c r="X180" s="137">
        <v>0</v>
      </c>
      <c r="Y180" s="137">
        <f t="shared" si="32"/>
        <v>0</v>
      </c>
      <c r="Z180" s="137">
        <v>0</v>
      </c>
      <c r="AA180" s="138">
        <f t="shared" si="33"/>
        <v>0</v>
      </c>
      <c r="AR180" s="13" t="s">
        <v>267</v>
      </c>
      <c r="AT180" s="13" t="s">
        <v>170</v>
      </c>
      <c r="AU180" s="13" t="s">
        <v>94</v>
      </c>
      <c r="AY180" s="13" t="s">
        <v>132</v>
      </c>
      <c r="BE180" s="139">
        <f t="shared" si="34"/>
        <v>0</v>
      </c>
      <c r="BF180" s="139">
        <f t="shared" si="35"/>
        <v>0</v>
      </c>
      <c r="BG180" s="139">
        <f t="shared" si="36"/>
        <v>0</v>
      </c>
      <c r="BH180" s="139">
        <f t="shared" si="37"/>
        <v>0</v>
      </c>
      <c r="BI180" s="139">
        <f t="shared" si="38"/>
        <v>0</v>
      </c>
      <c r="BJ180" s="13" t="s">
        <v>20</v>
      </c>
      <c r="BK180" s="139">
        <f t="shared" si="39"/>
        <v>0</v>
      </c>
      <c r="BL180" s="13" t="s">
        <v>267</v>
      </c>
      <c r="BM180" s="13"/>
    </row>
    <row r="181" spans="2:65" s="1" customFormat="1" ht="44.25" customHeight="1">
      <c r="B181" s="130"/>
      <c r="C181" s="140" t="s">
        <v>274</v>
      </c>
      <c r="D181" s="140" t="s">
        <v>170</v>
      </c>
      <c r="E181" s="141" t="s">
        <v>275</v>
      </c>
      <c r="F181" s="203" t="s">
        <v>276</v>
      </c>
      <c r="G181" s="204"/>
      <c r="H181" s="204"/>
      <c r="I181" s="204"/>
      <c r="J181" s="142" t="s">
        <v>149</v>
      </c>
      <c r="K181" s="143">
        <v>44</v>
      </c>
      <c r="L181" s="205"/>
      <c r="M181" s="204"/>
      <c r="N181" s="205">
        <f t="shared" si="30"/>
        <v>0</v>
      </c>
      <c r="O181" s="199"/>
      <c r="P181" s="199"/>
      <c r="Q181" s="199"/>
      <c r="R181" s="135"/>
      <c r="T181" s="136" t="s">
        <v>3</v>
      </c>
      <c r="U181" s="36" t="s">
        <v>47</v>
      </c>
      <c r="V181" s="137">
        <v>0</v>
      </c>
      <c r="W181" s="137">
        <f t="shared" si="31"/>
        <v>0</v>
      </c>
      <c r="X181" s="137">
        <v>0</v>
      </c>
      <c r="Y181" s="137">
        <f t="shared" si="32"/>
        <v>0</v>
      </c>
      <c r="Z181" s="137">
        <v>0</v>
      </c>
      <c r="AA181" s="138">
        <f t="shared" si="33"/>
        <v>0</v>
      </c>
      <c r="AR181" s="13" t="s">
        <v>267</v>
      </c>
      <c r="AT181" s="13" t="s">
        <v>170</v>
      </c>
      <c r="AU181" s="13" t="s">
        <v>94</v>
      </c>
      <c r="AY181" s="13" t="s">
        <v>132</v>
      </c>
      <c r="BE181" s="139">
        <f t="shared" si="34"/>
        <v>0</v>
      </c>
      <c r="BF181" s="139">
        <f t="shared" si="35"/>
        <v>0</v>
      </c>
      <c r="BG181" s="139">
        <f t="shared" si="36"/>
        <v>0</v>
      </c>
      <c r="BH181" s="139">
        <f t="shared" si="37"/>
        <v>0</v>
      </c>
      <c r="BI181" s="139">
        <f t="shared" si="38"/>
        <v>0</v>
      </c>
      <c r="BJ181" s="13" t="s">
        <v>20</v>
      </c>
      <c r="BK181" s="139">
        <f t="shared" si="39"/>
        <v>0</v>
      </c>
      <c r="BL181" s="13" t="s">
        <v>267</v>
      </c>
      <c r="BM181" s="13"/>
    </row>
    <row r="182" spans="2:65" s="1" customFormat="1" ht="44.25" customHeight="1">
      <c r="B182" s="130"/>
      <c r="C182" s="140" t="s">
        <v>277</v>
      </c>
      <c r="D182" s="140" t="s">
        <v>170</v>
      </c>
      <c r="E182" s="141" t="s">
        <v>278</v>
      </c>
      <c r="F182" s="203" t="s">
        <v>279</v>
      </c>
      <c r="G182" s="204"/>
      <c r="H182" s="204"/>
      <c r="I182" s="204"/>
      <c r="J182" s="142" t="s">
        <v>149</v>
      </c>
      <c r="K182" s="143">
        <v>62</v>
      </c>
      <c r="L182" s="205"/>
      <c r="M182" s="204"/>
      <c r="N182" s="205">
        <f t="shared" si="30"/>
        <v>0</v>
      </c>
      <c r="O182" s="199"/>
      <c r="P182" s="199"/>
      <c r="Q182" s="199"/>
      <c r="R182" s="135"/>
      <c r="T182" s="136" t="s">
        <v>3</v>
      </c>
      <c r="U182" s="36" t="s">
        <v>47</v>
      </c>
      <c r="V182" s="137">
        <v>0</v>
      </c>
      <c r="W182" s="137">
        <f t="shared" si="31"/>
        <v>0</v>
      </c>
      <c r="X182" s="137">
        <v>0</v>
      </c>
      <c r="Y182" s="137">
        <f t="shared" si="32"/>
        <v>0</v>
      </c>
      <c r="Z182" s="137">
        <v>0</v>
      </c>
      <c r="AA182" s="138">
        <f t="shared" si="33"/>
        <v>0</v>
      </c>
      <c r="AR182" s="13" t="s">
        <v>267</v>
      </c>
      <c r="AT182" s="13" t="s">
        <v>170</v>
      </c>
      <c r="AU182" s="13" t="s">
        <v>94</v>
      </c>
      <c r="AY182" s="13" t="s">
        <v>132</v>
      </c>
      <c r="BE182" s="139">
        <f t="shared" si="34"/>
        <v>0</v>
      </c>
      <c r="BF182" s="139">
        <f t="shared" si="35"/>
        <v>0</v>
      </c>
      <c r="BG182" s="139">
        <f t="shared" si="36"/>
        <v>0</v>
      </c>
      <c r="BH182" s="139">
        <f t="shared" si="37"/>
        <v>0</v>
      </c>
      <c r="BI182" s="139">
        <f t="shared" si="38"/>
        <v>0</v>
      </c>
      <c r="BJ182" s="13" t="s">
        <v>20</v>
      </c>
      <c r="BK182" s="139">
        <f t="shared" si="39"/>
        <v>0</v>
      </c>
      <c r="BL182" s="13" t="s">
        <v>267</v>
      </c>
      <c r="BM182" s="13"/>
    </row>
    <row r="183" spans="2:65" s="1" customFormat="1" ht="44.25" customHeight="1">
      <c r="B183" s="130"/>
      <c r="C183" s="140" t="s">
        <v>280</v>
      </c>
      <c r="D183" s="140" t="s">
        <v>170</v>
      </c>
      <c r="E183" s="141" t="s">
        <v>281</v>
      </c>
      <c r="F183" s="203" t="s">
        <v>282</v>
      </c>
      <c r="G183" s="204"/>
      <c r="H183" s="204"/>
      <c r="I183" s="204"/>
      <c r="J183" s="142" t="s">
        <v>149</v>
      </c>
      <c r="K183" s="143">
        <v>64</v>
      </c>
      <c r="L183" s="205"/>
      <c r="M183" s="204"/>
      <c r="N183" s="205">
        <f t="shared" si="30"/>
        <v>0</v>
      </c>
      <c r="O183" s="199"/>
      <c r="P183" s="199"/>
      <c r="Q183" s="199"/>
      <c r="R183" s="135"/>
      <c r="T183" s="136" t="s">
        <v>3</v>
      </c>
      <c r="U183" s="36" t="s">
        <v>47</v>
      </c>
      <c r="V183" s="137">
        <v>0</v>
      </c>
      <c r="W183" s="137">
        <f t="shared" si="31"/>
        <v>0</v>
      </c>
      <c r="X183" s="137">
        <v>0</v>
      </c>
      <c r="Y183" s="137">
        <f t="shared" si="32"/>
        <v>0</v>
      </c>
      <c r="Z183" s="137">
        <v>0</v>
      </c>
      <c r="AA183" s="138">
        <f t="shared" si="33"/>
        <v>0</v>
      </c>
      <c r="AR183" s="13" t="s">
        <v>267</v>
      </c>
      <c r="AT183" s="13" t="s">
        <v>170</v>
      </c>
      <c r="AU183" s="13" t="s">
        <v>94</v>
      </c>
      <c r="AY183" s="13" t="s">
        <v>132</v>
      </c>
      <c r="BE183" s="139">
        <f t="shared" si="34"/>
        <v>0</v>
      </c>
      <c r="BF183" s="139">
        <f t="shared" si="35"/>
        <v>0</v>
      </c>
      <c r="BG183" s="139">
        <f t="shared" si="36"/>
        <v>0</v>
      </c>
      <c r="BH183" s="139">
        <f t="shared" si="37"/>
        <v>0</v>
      </c>
      <c r="BI183" s="139">
        <f t="shared" si="38"/>
        <v>0</v>
      </c>
      <c r="BJ183" s="13" t="s">
        <v>20</v>
      </c>
      <c r="BK183" s="139">
        <f t="shared" si="39"/>
        <v>0</v>
      </c>
      <c r="BL183" s="13" t="s">
        <v>267</v>
      </c>
      <c r="BM183" s="13"/>
    </row>
    <row r="184" spans="2:65" s="1" customFormat="1" ht="57" customHeight="1">
      <c r="B184" s="130"/>
      <c r="C184" s="140" t="s">
        <v>283</v>
      </c>
      <c r="D184" s="140" t="s">
        <v>170</v>
      </c>
      <c r="E184" s="141" t="s">
        <v>284</v>
      </c>
      <c r="F184" s="203" t="s">
        <v>285</v>
      </c>
      <c r="G184" s="204"/>
      <c r="H184" s="204"/>
      <c r="I184" s="204"/>
      <c r="J184" s="142" t="s">
        <v>149</v>
      </c>
      <c r="K184" s="143">
        <v>34</v>
      </c>
      <c r="L184" s="205"/>
      <c r="M184" s="204"/>
      <c r="N184" s="205">
        <f t="shared" si="30"/>
        <v>0</v>
      </c>
      <c r="O184" s="199"/>
      <c r="P184" s="199"/>
      <c r="Q184" s="199"/>
      <c r="R184" s="135"/>
      <c r="T184" s="136" t="s">
        <v>3</v>
      </c>
      <c r="U184" s="36" t="s">
        <v>47</v>
      </c>
      <c r="V184" s="137">
        <v>0</v>
      </c>
      <c r="W184" s="137">
        <f t="shared" si="31"/>
        <v>0</v>
      </c>
      <c r="X184" s="137">
        <v>0</v>
      </c>
      <c r="Y184" s="137">
        <f t="shared" si="32"/>
        <v>0</v>
      </c>
      <c r="Z184" s="137">
        <v>0</v>
      </c>
      <c r="AA184" s="138">
        <f t="shared" si="33"/>
        <v>0</v>
      </c>
      <c r="AR184" s="13" t="s">
        <v>267</v>
      </c>
      <c r="AT184" s="13" t="s">
        <v>170</v>
      </c>
      <c r="AU184" s="13" t="s">
        <v>94</v>
      </c>
      <c r="AY184" s="13" t="s">
        <v>132</v>
      </c>
      <c r="BE184" s="139">
        <f t="shared" si="34"/>
        <v>0</v>
      </c>
      <c r="BF184" s="139">
        <f t="shared" si="35"/>
        <v>0</v>
      </c>
      <c r="BG184" s="139">
        <f t="shared" si="36"/>
        <v>0</v>
      </c>
      <c r="BH184" s="139">
        <f t="shared" si="37"/>
        <v>0</v>
      </c>
      <c r="BI184" s="139">
        <f t="shared" si="38"/>
        <v>0</v>
      </c>
      <c r="BJ184" s="13" t="s">
        <v>20</v>
      </c>
      <c r="BK184" s="139">
        <f t="shared" si="39"/>
        <v>0</v>
      </c>
      <c r="BL184" s="13" t="s">
        <v>267</v>
      </c>
      <c r="BM184" s="13"/>
    </row>
    <row r="185" spans="2:65" s="1" customFormat="1" ht="22.5" customHeight="1">
      <c r="B185" s="130"/>
      <c r="C185" s="140" t="s">
        <v>286</v>
      </c>
      <c r="D185" s="140" t="s">
        <v>170</v>
      </c>
      <c r="E185" s="141" t="s">
        <v>287</v>
      </c>
      <c r="F185" s="203" t="s">
        <v>288</v>
      </c>
      <c r="G185" s="204"/>
      <c r="H185" s="204"/>
      <c r="I185" s="204"/>
      <c r="J185" s="142" t="s">
        <v>149</v>
      </c>
      <c r="K185" s="143">
        <v>34</v>
      </c>
      <c r="L185" s="205"/>
      <c r="M185" s="204"/>
      <c r="N185" s="205">
        <f t="shared" si="30"/>
        <v>0</v>
      </c>
      <c r="O185" s="199"/>
      <c r="P185" s="199"/>
      <c r="Q185" s="199"/>
      <c r="R185" s="135"/>
      <c r="T185" s="136" t="s">
        <v>3</v>
      </c>
      <c r="U185" s="36" t="s">
        <v>47</v>
      </c>
      <c r="V185" s="137">
        <v>0</v>
      </c>
      <c r="W185" s="137">
        <f t="shared" si="31"/>
        <v>0</v>
      </c>
      <c r="X185" s="137">
        <v>0</v>
      </c>
      <c r="Y185" s="137">
        <f t="shared" si="32"/>
        <v>0</v>
      </c>
      <c r="Z185" s="137">
        <v>0</v>
      </c>
      <c r="AA185" s="138">
        <f t="shared" si="33"/>
        <v>0</v>
      </c>
      <c r="AR185" s="13" t="s">
        <v>267</v>
      </c>
      <c r="AT185" s="13" t="s">
        <v>170</v>
      </c>
      <c r="AU185" s="13" t="s">
        <v>94</v>
      </c>
      <c r="AY185" s="13" t="s">
        <v>132</v>
      </c>
      <c r="BE185" s="139">
        <f t="shared" si="34"/>
        <v>0</v>
      </c>
      <c r="BF185" s="139">
        <f t="shared" si="35"/>
        <v>0</v>
      </c>
      <c r="BG185" s="139">
        <f t="shared" si="36"/>
        <v>0</v>
      </c>
      <c r="BH185" s="139">
        <f t="shared" si="37"/>
        <v>0</v>
      </c>
      <c r="BI185" s="139">
        <f t="shared" si="38"/>
        <v>0</v>
      </c>
      <c r="BJ185" s="13" t="s">
        <v>20</v>
      </c>
      <c r="BK185" s="139">
        <f t="shared" si="39"/>
        <v>0</v>
      </c>
      <c r="BL185" s="13" t="s">
        <v>267</v>
      </c>
      <c r="BM185" s="13"/>
    </row>
    <row r="186" spans="2:65" s="1" customFormat="1" ht="31.5" customHeight="1">
      <c r="B186" s="130"/>
      <c r="C186" s="140" t="s">
        <v>289</v>
      </c>
      <c r="D186" s="140" t="s">
        <v>170</v>
      </c>
      <c r="E186" s="141" t="s">
        <v>290</v>
      </c>
      <c r="F186" s="203" t="s">
        <v>291</v>
      </c>
      <c r="G186" s="204"/>
      <c r="H186" s="204"/>
      <c r="I186" s="204"/>
      <c r="J186" s="142" t="s">
        <v>149</v>
      </c>
      <c r="K186" s="143">
        <v>1</v>
      </c>
      <c r="L186" s="205"/>
      <c r="M186" s="204"/>
      <c r="N186" s="205">
        <f t="shared" si="30"/>
        <v>0</v>
      </c>
      <c r="O186" s="199"/>
      <c r="P186" s="199"/>
      <c r="Q186" s="199"/>
      <c r="R186" s="135"/>
      <c r="T186" s="136" t="s">
        <v>3</v>
      </c>
      <c r="U186" s="36" t="s">
        <v>47</v>
      </c>
      <c r="V186" s="137">
        <v>0</v>
      </c>
      <c r="W186" s="137">
        <f t="shared" si="31"/>
        <v>0</v>
      </c>
      <c r="X186" s="137">
        <v>0</v>
      </c>
      <c r="Y186" s="137">
        <f t="shared" si="32"/>
        <v>0</v>
      </c>
      <c r="Z186" s="137">
        <v>0</v>
      </c>
      <c r="AA186" s="138">
        <f t="shared" si="33"/>
        <v>0</v>
      </c>
      <c r="AR186" s="13" t="s">
        <v>267</v>
      </c>
      <c r="AT186" s="13" t="s">
        <v>170</v>
      </c>
      <c r="AU186" s="13" t="s">
        <v>94</v>
      </c>
      <c r="AY186" s="13" t="s">
        <v>132</v>
      </c>
      <c r="BE186" s="139">
        <f t="shared" si="34"/>
        <v>0</v>
      </c>
      <c r="BF186" s="139">
        <f t="shared" si="35"/>
        <v>0</v>
      </c>
      <c r="BG186" s="139">
        <f t="shared" si="36"/>
        <v>0</v>
      </c>
      <c r="BH186" s="139">
        <f t="shared" si="37"/>
        <v>0</v>
      </c>
      <c r="BI186" s="139">
        <f t="shared" si="38"/>
        <v>0</v>
      </c>
      <c r="BJ186" s="13" t="s">
        <v>20</v>
      </c>
      <c r="BK186" s="139">
        <f t="shared" si="39"/>
        <v>0</v>
      </c>
      <c r="BL186" s="13" t="s">
        <v>267</v>
      </c>
      <c r="BM186" s="13"/>
    </row>
    <row r="187" spans="2:65" s="1" customFormat="1" ht="31.5" customHeight="1">
      <c r="B187" s="130"/>
      <c r="C187" s="140" t="s">
        <v>292</v>
      </c>
      <c r="D187" s="140" t="s">
        <v>170</v>
      </c>
      <c r="E187" s="141" t="s">
        <v>293</v>
      </c>
      <c r="F187" s="203" t="s">
        <v>294</v>
      </c>
      <c r="G187" s="204"/>
      <c r="H187" s="204"/>
      <c r="I187" s="204"/>
      <c r="J187" s="142" t="s">
        <v>149</v>
      </c>
      <c r="K187" s="143">
        <v>6</v>
      </c>
      <c r="L187" s="205"/>
      <c r="M187" s="204"/>
      <c r="N187" s="205">
        <f t="shared" si="30"/>
        <v>0</v>
      </c>
      <c r="O187" s="199"/>
      <c r="P187" s="199"/>
      <c r="Q187" s="199"/>
      <c r="R187" s="135"/>
      <c r="T187" s="136" t="s">
        <v>3</v>
      </c>
      <c r="U187" s="36" t="s">
        <v>47</v>
      </c>
      <c r="V187" s="137">
        <v>0</v>
      </c>
      <c r="W187" s="137">
        <f t="shared" si="31"/>
        <v>0</v>
      </c>
      <c r="X187" s="137">
        <v>0</v>
      </c>
      <c r="Y187" s="137">
        <f t="shared" si="32"/>
        <v>0</v>
      </c>
      <c r="Z187" s="137">
        <v>0</v>
      </c>
      <c r="AA187" s="138">
        <f t="shared" si="33"/>
        <v>0</v>
      </c>
      <c r="AR187" s="13" t="s">
        <v>267</v>
      </c>
      <c r="AT187" s="13" t="s">
        <v>170</v>
      </c>
      <c r="AU187" s="13" t="s">
        <v>94</v>
      </c>
      <c r="AY187" s="13" t="s">
        <v>132</v>
      </c>
      <c r="BE187" s="139">
        <f t="shared" si="34"/>
        <v>0</v>
      </c>
      <c r="BF187" s="139">
        <f t="shared" si="35"/>
        <v>0</v>
      </c>
      <c r="BG187" s="139">
        <f t="shared" si="36"/>
        <v>0</v>
      </c>
      <c r="BH187" s="139">
        <f t="shared" si="37"/>
        <v>0</v>
      </c>
      <c r="BI187" s="139">
        <f t="shared" si="38"/>
        <v>0</v>
      </c>
      <c r="BJ187" s="13" t="s">
        <v>20</v>
      </c>
      <c r="BK187" s="139">
        <f t="shared" si="39"/>
        <v>0</v>
      </c>
      <c r="BL187" s="13" t="s">
        <v>267</v>
      </c>
      <c r="BM187" s="13"/>
    </row>
    <row r="188" spans="2:65" s="1" customFormat="1" ht="22.5" customHeight="1">
      <c r="B188" s="130"/>
      <c r="C188" s="140" t="s">
        <v>295</v>
      </c>
      <c r="D188" s="140" t="s">
        <v>170</v>
      </c>
      <c r="E188" s="141" t="s">
        <v>296</v>
      </c>
      <c r="F188" s="203" t="s">
        <v>297</v>
      </c>
      <c r="G188" s="204"/>
      <c r="H188" s="204"/>
      <c r="I188" s="204"/>
      <c r="J188" s="142" t="s">
        <v>149</v>
      </c>
      <c r="K188" s="143">
        <v>25</v>
      </c>
      <c r="L188" s="205"/>
      <c r="M188" s="204"/>
      <c r="N188" s="205">
        <f t="shared" si="30"/>
        <v>0</v>
      </c>
      <c r="O188" s="199"/>
      <c r="P188" s="199"/>
      <c r="Q188" s="199"/>
      <c r="R188" s="135"/>
      <c r="T188" s="136" t="s">
        <v>3</v>
      </c>
      <c r="U188" s="36" t="s">
        <v>47</v>
      </c>
      <c r="V188" s="137">
        <v>0</v>
      </c>
      <c r="W188" s="137">
        <f t="shared" si="31"/>
        <v>0</v>
      </c>
      <c r="X188" s="137">
        <v>0</v>
      </c>
      <c r="Y188" s="137">
        <f t="shared" si="32"/>
        <v>0</v>
      </c>
      <c r="Z188" s="137">
        <v>0</v>
      </c>
      <c r="AA188" s="138">
        <f t="shared" si="33"/>
        <v>0</v>
      </c>
      <c r="AR188" s="13" t="s">
        <v>267</v>
      </c>
      <c r="AT188" s="13" t="s">
        <v>170</v>
      </c>
      <c r="AU188" s="13" t="s">
        <v>94</v>
      </c>
      <c r="AY188" s="13" t="s">
        <v>132</v>
      </c>
      <c r="BE188" s="139">
        <f t="shared" si="34"/>
        <v>0</v>
      </c>
      <c r="BF188" s="139">
        <f t="shared" si="35"/>
        <v>0</v>
      </c>
      <c r="BG188" s="139">
        <f t="shared" si="36"/>
        <v>0</v>
      </c>
      <c r="BH188" s="139">
        <f t="shared" si="37"/>
        <v>0</v>
      </c>
      <c r="BI188" s="139">
        <f t="shared" si="38"/>
        <v>0</v>
      </c>
      <c r="BJ188" s="13" t="s">
        <v>20</v>
      </c>
      <c r="BK188" s="139">
        <f t="shared" si="39"/>
        <v>0</v>
      </c>
      <c r="BL188" s="13" t="s">
        <v>267</v>
      </c>
      <c r="BM188" s="13"/>
    </row>
    <row r="189" spans="2:65" s="1" customFormat="1" ht="22.5" customHeight="1">
      <c r="B189" s="130"/>
      <c r="C189" s="140" t="s">
        <v>298</v>
      </c>
      <c r="D189" s="140" t="s">
        <v>170</v>
      </c>
      <c r="E189" s="141" t="s">
        <v>299</v>
      </c>
      <c r="F189" s="203" t="s">
        <v>300</v>
      </c>
      <c r="G189" s="204"/>
      <c r="H189" s="204"/>
      <c r="I189" s="204"/>
      <c r="J189" s="142" t="s">
        <v>149</v>
      </c>
      <c r="K189" s="143">
        <v>15</v>
      </c>
      <c r="L189" s="205"/>
      <c r="M189" s="204"/>
      <c r="N189" s="205">
        <f t="shared" si="30"/>
        <v>0</v>
      </c>
      <c r="O189" s="199"/>
      <c r="P189" s="199"/>
      <c r="Q189" s="199"/>
      <c r="R189" s="135"/>
      <c r="T189" s="136" t="s">
        <v>3</v>
      </c>
      <c r="U189" s="36" t="s">
        <v>47</v>
      </c>
      <c r="V189" s="137">
        <v>0</v>
      </c>
      <c r="W189" s="137">
        <f t="shared" si="31"/>
        <v>0</v>
      </c>
      <c r="X189" s="137">
        <v>0</v>
      </c>
      <c r="Y189" s="137">
        <f t="shared" si="32"/>
        <v>0</v>
      </c>
      <c r="Z189" s="137">
        <v>0</v>
      </c>
      <c r="AA189" s="138">
        <f t="shared" si="33"/>
        <v>0</v>
      </c>
      <c r="AR189" s="13" t="s">
        <v>267</v>
      </c>
      <c r="AT189" s="13" t="s">
        <v>170</v>
      </c>
      <c r="AU189" s="13" t="s">
        <v>94</v>
      </c>
      <c r="AY189" s="13" t="s">
        <v>132</v>
      </c>
      <c r="BE189" s="139">
        <f t="shared" si="34"/>
        <v>0</v>
      </c>
      <c r="BF189" s="139">
        <f t="shared" si="35"/>
        <v>0</v>
      </c>
      <c r="BG189" s="139">
        <f t="shared" si="36"/>
        <v>0</v>
      </c>
      <c r="BH189" s="139">
        <f t="shared" si="37"/>
        <v>0</v>
      </c>
      <c r="BI189" s="139">
        <f t="shared" si="38"/>
        <v>0</v>
      </c>
      <c r="BJ189" s="13" t="s">
        <v>20</v>
      </c>
      <c r="BK189" s="139">
        <f t="shared" si="39"/>
        <v>0</v>
      </c>
      <c r="BL189" s="13" t="s">
        <v>267</v>
      </c>
      <c r="BM189" s="13"/>
    </row>
    <row r="190" spans="2:65" s="1" customFormat="1" ht="31.5" customHeight="1">
      <c r="B190" s="130"/>
      <c r="C190" s="140" t="s">
        <v>301</v>
      </c>
      <c r="D190" s="140" t="s">
        <v>170</v>
      </c>
      <c r="E190" s="141" t="s">
        <v>302</v>
      </c>
      <c r="F190" s="203" t="s">
        <v>303</v>
      </c>
      <c r="G190" s="204"/>
      <c r="H190" s="204"/>
      <c r="I190" s="204"/>
      <c r="J190" s="142" t="s">
        <v>149</v>
      </c>
      <c r="K190" s="143">
        <v>1</v>
      </c>
      <c r="L190" s="205"/>
      <c r="M190" s="204"/>
      <c r="N190" s="205">
        <f t="shared" si="30"/>
        <v>0</v>
      </c>
      <c r="O190" s="199"/>
      <c r="P190" s="199"/>
      <c r="Q190" s="199"/>
      <c r="R190" s="135"/>
      <c r="T190" s="136" t="s">
        <v>3</v>
      </c>
      <c r="U190" s="36" t="s">
        <v>47</v>
      </c>
      <c r="V190" s="137">
        <v>0</v>
      </c>
      <c r="W190" s="137">
        <f t="shared" si="31"/>
        <v>0</v>
      </c>
      <c r="X190" s="137">
        <v>0</v>
      </c>
      <c r="Y190" s="137">
        <f t="shared" si="32"/>
        <v>0</v>
      </c>
      <c r="Z190" s="137">
        <v>0</v>
      </c>
      <c r="AA190" s="138">
        <f t="shared" si="33"/>
        <v>0</v>
      </c>
      <c r="AR190" s="13" t="s">
        <v>267</v>
      </c>
      <c r="AT190" s="13" t="s">
        <v>170</v>
      </c>
      <c r="AU190" s="13" t="s">
        <v>94</v>
      </c>
      <c r="AY190" s="13" t="s">
        <v>132</v>
      </c>
      <c r="BE190" s="139">
        <f t="shared" si="34"/>
        <v>0</v>
      </c>
      <c r="BF190" s="139">
        <f t="shared" si="35"/>
        <v>0</v>
      </c>
      <c r="BG190" s="139">
        <f t="shared" si="36"/>
        <v>0</v>
      </c>
      <c r="BH190" s="139">
        <f t="shared" si="37"/>
        <v>0</v>
      </c>
      <c r="BI190" s="139">
        <f t="shared" si="38"/>
        <v>0</v>
      </c>
      <c r="BJ190" s="13" t="s">
        <v>20</v>
      </c>
      <c r="BK190" s="139">
        <f t="shared" si="39"/>
        <v>0</v>
      </c>
      <c r="BL190" s="13" t="s">
        <v>267</v>
      </c>
      <c r="BM190" s="13"/>
    </row>
    <row r="191" spans="2:65" s="1" customFormat="1" ht="31.5" customHeight="1">
      <c r="B191" s="130"/>
      <c r="C191" s="140" t="s">
        <v>304</v>
      </c>
      <c r="D191" s="140" t="s">
        <v>170</v>
      </c>
      <c r="E191" s="141" t="s">
        <v>305</v>
      </c>
      <c r="F191" s="203" t="s">
        <v>306</v>
      </c>
      <c r="G191" s="204"/>
      <c r="H191" s="204"/>
      <c r="I191" s="204"/>
      <c r="J191" s="142" t="s">
        <v>149</v>
      </c>
      <c r="K191" s="143">
        <v>1</v>
      </c>
      <c r="L191" s="205"/>
      <c r="M191" s="204"/>
      <c r="N191" s="205">
        <f t="shared" si="30"/>
        <v>0</v>
      </c>
      <c r="O191" s="199"/>
      <c r="P191" s="199"/>
      <c r="Q191" s="199"/>
      <c r="R191" s="135"/>
      <c r="T191" s="136" t="s">
        <v>3</v>
      </c>
      <c r="U191" s="36" t="s">
        <v>47</v>
      </c>
      <c r="V191" s="137">
        <v>0</v>
      </c>
      <c r="W191" s="137">
        <f t="shared" si="31"/>
        <v>0</v>
      </c>
      <c r="X191" s="137">
        <v>0</v>
      </c>
      <c r="Y191" s="137">
        <f t="shared" si="32"/>
        <v>0</v>
      </c>
      <c r="Z191" s="137">
        <v>0</v>
      </c>
      <c r="AA191" s="138">
        <f t="shared" si="33"/>
        <v>0</v>
      </c>
      <c r="AR191" s="13" t="s">
        <v>267</v>
      </c>
      <c r="AT191" s="13" t="s">
        <v>170</v>
      </c>
      <c r="AU191" s="13" t="s">
        <v>94</v>
      </c>
      <c r="AY191" s="13" t="s">
        <v>132</v>
      </c>
      <c r="BE191" s="139">
        <f t="shared" si="34"/>
        <v>0</v>
      </c>
      <c r="BF191" s="139">
        <f t="shared" si="35"/>
        <v>0</v>
      </c>
      <c r="BG191" s="139">
        <f t="shared" si="36"/>
        <v>0</v>
      </c>
      <c r="BH191" s="139">
        <f t="shared" si="37"/>
        <v>0</v>
      </c>
      <c r="BI191" s="139">
        <f t="shared" si="38"/>
        <v>0</v>
      </c>
      <c r="BJ191" s="13" t="s">
        <v>20</v>
      </c>
      <c r="BK191" s="139">
        <f t="shared" si="39"/>
        <v>0</v>
      </c>
      <c r="BL191" s="13" t="s">
        <v>267</v>
      </c>
      <c r="BM191" s="13"/>
    </row>
    <row r="192" spans="2:65" s="1" customFormat="1" ht="31.5" customHeight="1">
      <c r="B192" s="130"/>
      <c r="C192" s="140" t="s">
        <v>307</v>
      </c>
      <c r="D192" s="140" t="s">
        <v>170</v>
      </c>
      <c r="E192" s="141" t="s">
        <v>308</v>
      </c>
      <c r="F192" s="203" t="s">
        <v>309</v>
      </c>
      <c r="G192" s="204"/>
      <c r="H192" s="204"/>
      <c r="I192" s="204"/>
      <c r="J192" s="142" t="s">
        <v>149</v>
      </c>
      <c r="K192" s="143">
        <v>1</v>
      </c>
      <c r="L192" s="205"/>
      <c r="M192" s="204"/>
      <c r="N192" s="205">
        <f t="shared" si="30"/>
        <v>0</v>
      </c>
      <c r="O192" s="199"/>
      <c r="P192" s="199"/>
      <c r="Q192" s="199"/>
      <c r="R192" s="135"/>
      <c r="T192" s="136" t="s">
        <v>3</v>
      </c>
      <c r="U192" s="36" t="s">
        <v>47</v>
      </c>
      <c r="V192" s="137">
        <v>0</v>
      </c>
      <c r="W192" s="137">
        <f t="shared" si="31"/>
        <v>0</v>
      </c>
      <c r="X192" s="137">
        <v>0</v>
      </c>
      <c r="Y192" s="137">
        <f t="shared" si="32"/>
        <v>0</v>
      </c>
      <c r="Z192" s="137">
        <v>0</v>
      </c>
      <c r="AA192" s="138">
        <f t="shared" si="33"/>
        <v>0</v>
      </c>
      <c r="AR192" s="13" t="s">
        <v>267</v>
      </c>
      <c r="AT192" s="13" t="s">
        <v>170</v>
      </c>
      <c r="AU192" s="13" t="s">
        <v>94</v>
      </c>
      <c r="AY192" s="13" t="s">
        <v>132</v>
      </c>
      <c r="BE192" s="139">
        <f t="shared" si="34"/>
        <v>0</v>
      </c>
      <c r="BF192" s="139">
        <f t="shared" si="35"/>
        <v>0</v>
      </c>
      <c r="BG192" s="139">
        <f t="shared" si="36"/>
        <v>0</v>
      </c>
      <c r="BH192" s="139">
        <f t="shared" si="37"/>
        <v>0</v>
      </c>
      <c r="BI192" s="139">
        <f t="shared" si="38"/>
        <v>0</v>
      </c>
      <c r="BJ192" s="13" t="s">
        <v>20</v>
      </c>
      <c r="BK192" s="139">
        <f t="shared" si="39"/>
        <v>0</v>
      </c>
      <c r="BL192" s="13" t="s">
        <v>267</v>
      </c>
      <c r="BM192" s="13"/>
    </row>
    <row r="193" spans="2:65" s="1" customFormat="1" ht="31.5" customHeight="1">
      <c r="B193" s="130"/>
      <c r="C193" s="140" t="s">
        <v>310</v>
      </c>
      <c r="D193" s="140" t="s">
        <v>170</v>
      </c>
      <c r="E193" s="141" t="s">
        <v>311</v>
      </c>
      <c r="F193" s="203" t="s">
        <v>312</v>
      </c>
      <c r="G193" s="204"/>
      <c r="H193" s="204"/>
      <c r="I193" s="204"/>
      <c r="J193" s="142" t="s">
        <v>149</v>
      </c>
      <c r="K193" s="143">
        <v>1</v>
      </c>
      <c r="L193" s="205"/>
      <c r="M193" s="204"/>
      <c r="N193" s="205">
        <f t="shared" si="30"/>
        <v>0</v>
      </c>
      <c r="O193" s="199"/>
      <c r="P193" s="199"/>
      <c r="Q193" s="199"/>
      <c r="R193" s="135"/>
      <c r="T193" s="136" t="s">
        <v>3</v>
      </c>
      <c r="U193" s="36" t="s">
        <v>47</v>
      </c>
      <c r="V193" s="137">
        <v>0</v>
      </c>
      <c r="W193" s="137">
        <f t="shared" si="31"/>
        <v>0</v>
      </c>
      <c r="X193" s="137">
        <v>0</v>
      </c>
      <c r="Y193" s="137">
        <f t="shared" si="32"/>
        <v>0</v>
      </c>
      <c r="Z193" s="137">
        <v>0</v>
      </c>
      <c r="AA193" s="138">
        <f t="shared" si="33"/>
        <v>0</v>
      </c>
      <c r="AR193" s="13" t="s">
        <v>267</v>
      </c>
      <c r="AT193" s="13" t="s">
        <v>170</v>
      </c>
      <c r="AU193" s="13" t="s">
        <v>94</v>
      </c>
      <c r="AY193" s="13" t="s">
        <v>132</v>
      </c>
      <c r="BE193" s="139">
        <f t="shared" si="34"/>
        <v>0</v>
      </c>
      <c r="BF193" s="139">
        <f t="shared" si="35"/>
        <v>0</v>
      </c>
      <c r="BG193" s="139">
        <f t="shared" si="36"/>
        <v>0</v>
      </c>
      <c r="BH193" s="139">
        <f t="shared" si="37"/>
        <v>0</v>
      </c>
      <c r="BI193" s="139">
        <f t="shared" si="38"/>
        <v>0</v>
      </c>
      <c r="BJ193" s="13" t="s">
        <v>20</v>
      </c>
      <c r="BK193" s="139">
        <f t="shared" si="39"/>
        <v>0</v>
      </c>
      <c r="BL193" s="13" t="s">
        <v>267</v>
      </c>
      <c r="BM193" s="13"/>
    </row>
    <row r="194" spans="2:65" s="1" customFormat="1" ht="31.5" customHeight="1">
      <c r="B194" s="130"/>
      <c r="C194" s="140" t="s">
        <v>313</v>
      </c>
      <c r="D194" s="140" t="s">
        <v>170</v>
      </c>
      <c r="E194" s="141" t="s">
        <v>314</v>
      </c>
      <c r="F194" s="203" t="s">
        <v>315</v>
      </c>
      <c r="G194" s="204"/>
      <c r="H194" s="204"/>
      <c r="I194" s="204"/>
      <c r="J194" s="142" t="s">
        <v>149</v>
      </c>
      <c r="K194" s="143">
        <v>1</v>
      </c>
      <c r="L194" s="205"/>
      <c r="M194" s="204"/>
      <c r="N194" s="205">
        <f t="shared" si="30"/>
        <v>0</v>
      </c>
      <c r="O194" s="199"/>
      <c r="P194" s="199"/>
      <c r="Q194" s="199"/>
      <c r="R194" s="135"/>
      <c r="T194" s="136" t="s">
        <v>3</v>
      </c>
      <c r="U194" s="36" t="s">
        <v>47</v>
      </c>
      <c r="V194" s="137">
        <v>0</v>
      </c>
      <c r="W194" s="137">
        <f t="shared" si="31"/>
        <v>0</v>
      </c>
      <c r="X194" s="137">
        <v>0</v>
      </c>
      <c r="Y194" s="137">
        <f t="shared" si="32"/>
        <v>0</v>
      </c>
      <c r="Z194" s="137">
        <v>0</v>
      </c>
      <c r="AA194" s="138">
        <f t="shared" si="33"/>
        <v>0</v>
      </c>
      <c r="AR194" s="13" t="s">
        <v>267</v>
      </c>
      <c r="AT194" s="13" t="s">
        <v>170</v>
      </c>
      <c r="AU194" s="13" t="s">
        <v>94</v>
      </c>
      <c r="AY194" s="13" t="s">
        <v>132</v>
      </c>
      <c r="BE194" s="139">
        <f t="shared" si="34"/>
        <v>0</v>
      </c>
      <c r="BF194" s="139">
        <f t="shared" si="35"/>
        <v>0</v>
      </c>
      <c r="BG194" s="139">
        <f t="shared" si="36"/>
        <v>0</v>
      </c>
      <c r="BH194" s="139">
        <f t="shared" si="37"/>
        <v>0</v>
      </c>
      <c r="BI194" s="139">
        <f t="shared" si="38"/>
        <v>0</v>
      </c>
      <c r="BJ194" s="13" t="s">
        <v>20</v>
      </c>
      <c r="BK194" s="139">
        <f t="shared" si="39"/>
        <v>0</v>
      </c>
      <c r="BL194" s="13" t="s">
        <v>267</v>
      </c>
      <c r="BM194" s="13"/>
    </row>
    <row r="195" spans="2:65" s="1" customFormat="1" ht="31.5" customHeight="1">
      <c r="B195" s="130"/>
      <c r="C195" s="140" t="s">
        <v>316</v>
      </c>
      <c r="D195" s="140" t="s">
        <v>170</v>
      </c>
      <c r="E195" s="141" t="s">
        <v>317</v>
      </c>
      <c r="F195" s="203" t="s">
        <v>318</v>
      </c>
      <c r="G195" s="204"/>
      <c r="H195" s="204"/>
      <c r="I195" s="204"/>
      <c r="J195" s="142" t="s">
        <v>149</v>
      </c>
      <c r="K195" s="143">
        <v>1</v>
      </c>
      <c r="L195" s="205"/>
      <c r="M195" s="204"/>
      <c r="N195" s="205">
        <f t="shared" si="30"/>
        <v>0</v>
      </c>
      <c r="O195" s="199"/>
      <c r="P195" s="199"/>
      <c r="Q195" s="199"/>
      <c r="R195" s="135"/>
      <c r="T195" s="136" t="s">
        <v>3</v>
      </c>
      <c r="U195" s="36" t="s">
        <v>47</v>
      </c>
      <c r="V195" s="137">
        <v>0</v>
      </c>
      <c r="W195" s="137">
        <f t="shared" si="31"/>
        <v>0</v>
      </c>
      <c r="X195" s="137">
        <v>0</v>
      </c>
      <c r="Y195" s="137">
        <f t="shared" si="32"/>
        <v>0</v>
      </c>
      <c r="Z195" s="137">
        <v>0</v>
      </c>
      <c r="AA195" s="138">
        <f t="shared" si="33"/>
        <v>0</v>
      </c>
      <c r="AR195" s="13" t="s">
        <v>267</v>
      </c>
      <c r="AT195" s="13" t="s">
        <v>170</v>
      </c>
      <c r="AU195" s="13" t="s">
        <v>94</v>
      </c>
      <c r="AY195" s="13" t="s">
        <v>132</v>
      </c>
      <c r="BE195" s="139">
        <f t="shared" si="34"/>
        <v>0</v>
      </c>
      <c r="BF195" s="139">
        <f t="shared" si="35"/>
        <v>0</v>
      </c>
      <c r="BG195" s="139">
        <f t="shared" si="36"/>
        <v>0</v>
      </c>
      <c r="BH195" s="139">
        <f t="shared" si="37"/>
        <v>0</v>
      </c>
      <c r="BI195" s="139">
        <f t="shared" si="38"/>
        <v>0</v>
      </c>
      <c r="BJ195" s="13" t="s">
        <v>20</v>
      </c>
      <c r="BK195" s="139">
        <f t="shared" si="39"/>
        <v>0</v>
      </c>
      <c r="BL195" s="13" t="s">
        <v>267</v>
      </c>
      <c r="BM195" s="13"/>
    </row>
    <row r="196" spans="2:65" s="1" customFormat="1" ht="31.5" customHeight="1">
      <c r="B196" s="130"/>
      <c r="C196" s="140" t="s">
        <v>319</v>
      </c>
      <c r="D196" s="140" t="s">
        <v>170</v>
      </c>
      <c r="E196" s="141" t="s">
        <v>320</v>
      </c>
      <c r="F196" s="203" t="s">
        <v>321</v>
      </c>
      <c r="G196" s="204"/>
      <c r="H196" s="204"/>
      <c r="I196" s="204"/>
      <c r="J196" s="142" t="s">
        <v>149</v>
      </c>
      <c r="K196" s="143">
        <v>1</v>
      </c>
      <c r="L196" s="205"/>
      <c r="M196" s="204"/>
      <c r="N196" s="205">
        <f t="shared" si="30"/>
        <v>0</v>
      </c>
      <c r="O196" s="199"/>
      <c r="P196" s="199"/>
      <c r="Q196" s="199"/>
      <c r="R196" s="135"/>
      <c r="T196" s="136" t="s">
        <v>3</v>
      </c>
      <c r="U196" s="36" t="s">
        <v>47</v>
      </c>
      <c r="V196" s="137">
        <v>0</v>
      </c>
      <c r="W196" s="137">
        <f t="shared" si="31"/>
        <v>0</v>
      </c>
      <c r="X196" s="137">
        <v>0</v>
      </c>
      <c r="Y196" s="137">
        <f t="shared" si="32"/>
        <v>0</v>
      </c>
      <c r="Z196" s="137">
        <v>0</v>
      </c>
      <c r="AA196" s="138">
        <f t="shared" si="33"/>
        <v>0</v>
      </c>
      <c r="AR196" s="13" t="s">
        <v>267</v>
      </c>
      <c r="AT196" s="13" t="s">
        <v>170</v>
      </c>
      <c r="AU196" s="13" t="s">
        <v>94</v>
      </c>
      <c r="AY196" s="13" t="s">
        <v>132</v>
      </c>
      <c r="BE196" s="139">
        <f t="shared" si="34"/>
        <v>0</v>
      </c>
      <c r="BF196" s="139">
        <f t="shared" si="35"/>
        <v>0</v>
      </c>
      <c r="BG196" s="139">
        <f t="shared" si="36"/>
        <v>0</v>
      </c>
      <c r="BH196" s="139">
        <f t="shared" si="37"/>
        <v>0</v>
      </c>
      <c r="BI196" s="139">
        <f t="shared" si="38"/>
        <v>0</v>
      </c>
      <c r="BJ196" s="13" t="s">
        <v>20</v>
      </c>
      <c r="BK196" s="139">
        <f t="shared" si="39"/>
        <v>0</v>
      </c>
      <c r="BL196" s="13" t="s">
        <v>267</v>
      </c>
      <c r="BM196" s="13"/>
    </row>
    <row r="197" spans="2:65" s="1" customFormat="1" ht="31.5" customHeight="1">
      <c r="B197" s="130"/>
      <c r="C197" s="140" t="s">
        <v>322</v>
      </c>
      <c r="D197" s="140" t="s">
        <v>170</v>
      </c>
      <c r="E197" s="141" t="s">
        <v>323</v>
      </c>
      <c r="F197" s="203" t="s">
        <v>324</v>
      </c>
      <c r="G197" s="204"/>
      <c r="H197" s="204"/>
      <c r="I197" s="204"/>
      <c r="J197" s="142" t="s">
        <v>325</v>
      </c>
      <c r="K197" s="143">
        <v>160</v>
      </c>
      <c r="L197" s="205"/>
      <c r="M197" s="204"/>
      <c r="N197" s="205">
        <f t="shared" si="30"/>
        <v>0</v>
      </c>
      <c r="O197" s="199"/>
      <c r="P197" s="199"/>
      <c r="Q197" s="199"/>
      <c r="R197" s="135"/>
      <c r="T197" s="136" t="s">
        <v>3</v>
      </c>
      <c r="U197" s="36" t="s">
        <v>47</v>
      </c>
      <c r="V197" s="137">
        <v>0</v>
      </c>
      <c r="W197" s="137">
        <f t="shared" si="31"/>
        <v>0</v>
      </c>
      <c r="X197" s="137">
        <v>0</v>
      </c>
      <c r="Y197" s="137">
        <f t="shared" si="32"/>
        <v>0</v>
      </c>
      <c r="Z197" s="137">
        <v>0</v>
      </c>
      <c r="AA197" s="138">
        <f t="shared" si="33"/>
        <v>0</v>
      </c>
      <c r="AR197" s="13" t="s">
        <v>267</v>
      </c>
      <c r="AT197" s="13" t="s">
        <v>170</v>
      </c>
      <c r="AU197" s="13" t="s">
        <v>94</v>
      </c>
      <c r="AY197" s="13" t="s">
        <v>132</v>
      </c>
      <c r="BE197" s="139">
        <f t="shared" si="34"/>
        <v>0</v>
      </c>
      <c r="BF197" s="139">
        <f t="shared" si="35"/>
        <v>0</v>
      </c>
      <c r="BG197" s="139">
        <f t="shared" si="36"/>
        <v>0</v>
      </c>
      <c r="BH197" s="139">
        <f t="shared" si="37"/>
        <v>0</v>
      </c>
      <c r="BI197" s="139">
        <f t="shared" si="38"/>
        <v>0</v>
      </c>
      <c r="BJ197" s="13" t="s">
        <v>20</v>
      </c>
      <c r="BK197" s="139">
        <f t="shared" si="39"/>
        <v>0</v>
      </c>
      <c r="BL197" s="13" t="s">
        <v>267</v>
      </c>
      <c r="BM197" s="13"/>
    </row>
    <row r="198" spans="2:65" s="1" customFormat="1" ht="31.5" customHeight="1">
      <c r="B198" s="130"/>
      <c r="C198" s="140" t="s">
        <v>326</v>
      </c>
      <c r="D198" s="140" t="s">
        <v>170</v>
      </c>
      <c r="E198" s="141" t="s">
        <v>327</v>
      </c>
      <c r="F198" s="203" t="s">
        <v>328</v>
      </c>
      <c r="G198" s="204"/>
      <c r="H198" s="204"/>
      <c r="I198" s="204"/>
      <c r="J198" s="142" t="s">
        <v>149</v>
      </c>
      <c r="K198" s="143">
        <v>1</v>
      </c>
      <c r="L198" s="205"/>
      <c r="M198" s="204"/>
      <c r="N198" s="205">
        <f t="shared" si="30"/>
        <v>0</v>
      </c>
      <c r="O198" s="199"/>
      <c r="P198" s="199"/>
      <c r="Q198" s="199"/>
      <c r="R198" s="135"/>
      <c r="T198" s="136" t="s">
        <v>3</v>
      </c>
      <c r="U198" s="36" t="s">
        <v>47</v>
      </c>
      <c r="V198" s="137">
        <v>0</v>
      </c>
      <c r="W198" s="137">
        <f t="shared" si="31"/>
        <v>0</v>
      </c>
      <c r="X198" s="137">
        <v>0</v>
      </c>
      <c r="Y198" s="137">
        <f t="shared" si="32"/>
        <v>0</v>
      </c>
      <c r="Z198" s="137">
        <v>0</v>
      </c>
      <c r="AA198" s="138">
        <f t="shared" si="33"/>
        <v>0</v>
      </c>
      <c r="AR198" s="13" t="s">
        <v>267</v>
      </c>
      <c r="AT198" s="13" t="s">
        <v>170</v>
      </c>
      <c r="AU198" s="13" t="s">
        <v>94</v>
      </c>
      <c r="AY198" s="13" t="s">
        <v>132</v>
      </c>
      <c r="BE198" s="139">
        <f t="shared" si="34"/>
        <v>0</v>
      </c>
      <c r="BF198" s="139">
        <f t="shared" si="35"/>
        <v>0</v>
      </c>
      <c r="BG198" s="139">
        <f t="shared" si="36"/>
        <v>0</v>
      </c>
      <c r="BH198" s="139">
        <f t="shared" si="37"/>
        <v>0</v>
      </c>
      <c r="BI198" s="139">
        <f t="shared" si="38"/>
        <v>0</v>
      </c>
      <c r="BJ198" s="13" t="s">
        <v>20</v>
      </c>
      <c r="BK198" s="139">
        <f t="shared" si="39"/>
        <v>0</v>
      </c>
      <c r="BL198" s="13" t="s">
        <v>267</v>
      </c>
      <c r="BM198" s="13"/>
    </row>
    <row r="199" spans="2:65" s="1" customFormat="1" ht="22.5" customHeight="1">
      <c r="B199" s="130"/>
      <c r="C199" s="140" t="s">
        <v>329</v>
      </c>
      <c r="D199" s="140" t="s">
        <v>170</v>
      </c>
      <c r="E199" s="141" t="s">
        <v>330</v>
      </c>
      <c r="F199" s="203" t="s">
        <v>331</v>
      </c>
      <c r="G199" s="204"/>
      <c r="H199" s="204"/>
      <c r="I199" s="204"/>
      <c r="J199" s="142" t="s">
        <v>168</v>
      </c>
      <c r="K199" s="143">
        <v>50</v>
      </c>
      <c r="L199" s="205"/>
      <c r="M199" s="204"/>
      <c r="N199" s="205">
        <f t="shared" si="30"/>
        <v>0</v>
      </c>
      <c r="O199" s="199"/>
      <c r="P199" s="199"/>
      <c r="Q199" s="199"/>
      <c r="R199" s="135"/>
      <c r="T199" s="136" t="s">
        <v>3</v>
      </c>
      <c r="U199" s="36" t="s">
        <v>47</v>
      </c>
      <c r="V199" s="137">
        <v>0</v>
      </c>
      <c r="W199" s="137">
        <f t="shared" si="31"/>
        <v>0</v>
      </c>
      <c r="X199" s="137">
        <v>0</v>
      </c>
      <c r="Y199" s="137">
        <f t="shared" si="32"/>
        <v>0</v>
      </c>
      <c r="Z199" s="137">
        <v>0</v>
      </c>
      <c r="AA199" s="138">
        <f t="shared" si="33"/>
        <v>0</v>
      </c>
      <c r="AR199" s="13" t="s">
        <v>267</v>
      </c>
      <c r="AT199" s="13" t="s">
        <v>170</v>
      </c>
      <c r="AU199" s="13" t="s">
        <v>94</v>
      </c>
      <c r="AY199" s="13" t="s">
        <v>132</v>
      </c>
      <c r="BE199" s="139">
        <f t="shared" si="34"/>
        <v>0</v>
      </c>
      <c r="BF199" s="139">
        <f t="shared" si="35"/>
        <v>0</v>
      </c>
      <c r="BG199" s="139">
        <f t="shared" si="36"/>
        <v>0</v>
      </c>
      <c r="BH199" s="139">
        <f t="shared" si="37"/>
        <v>0</v>
      </c>
      <c r="BI199" s="139">
        <f t="shared" si="38"/>
        <v>0</v>
      </c>
      <c r="BJ199" s="13" t="s">
        <v>20</v>
      </c>
      <c r="BK199" s="139">
        <f t="shared" si="39"/>
        <v>0</v>
      </c>
      <c r="BL199" s="13" t="s">
        <v>267</v>
      </c>
      <c r="BM199" s="13"/>
    </row>
    <row r="200" spans="2:65" s="1" customFormat="1" ht="22.5" customHeight="1">
      <c r="B200" s="130"/>
      <c r="C200" s="140" t="s">
        <v>332</v>
      </c>
      <c r="D200" s="140" t="s">
        <v>170</v>
      </c>
      <c r="E200" s="141" t="s">
        <v>333</v>
      </c>
      <c r="F200" s="203" t="s">
        <v>334</v>
      </c>
      <c r="G200" s="204"/>
      <c r="H200" s="204"/>
      <c r="I200" s="204"/>
      <c r="J200" s="142" t="s">
        <v>335</v>
      </c>
      <c r="K200" s="143">
        <v>1</v>
      </c>
      <c r="L200" s="205"/>
      <c r="M200" s="204"/>
      <c r="N200" s="205">
        <f t="shared" si="30"/>
        <v>0</v>
      </c>
      <c r="O200" s="199"/>
      <c r="P200" s="199"/>
      <c r="Q200" s="199"/>
      <c r="R200" s="135"/>
      <c r="T200" s="136" t="s">
        <v>3</v>
      </c>
      <c r="U200" s="36" t="s">
        <v>47</v>
      </c>
      <c r="V200" s="137">
        <v>0</v>
      </c>
      <c r="W200" s="137">
        <f t="shared" si="31"/>
        <v>0</v>
      </c>
      <c r="X200" s="137">
        <v>0</v>
      </c>
      <c r="Y200" s="137">
        <f t="shared" si="32"/>
        <v>0</v>
      </c>
      <c r="Z200" s="137">
        <v>0</v>
      </c>
      <c r="AA200" s="138">
        <f t="shared" si="33"/>
        <v>0</v>
      </c>
      <c r="AR200" s="13" t="s">
        <v>267</v>
      </c>
      <c r="AT200" s="13" t="s">
        <v>170</v>
      </c>
      <c r="AU200" s="13" t="s">
        <v>94</v>
      </c>
      <c r="AY200" s="13" t="s">
        <v>132</v>
      </c>
      <c r="BE200" s="139">
        <f t="shared" si="34"/>
        <v>0</v>
      </c>
      <c r="BF200" s="139">
        <f t="shared" si="35"/>
        <v>0</v>
      </c>
      <c r="BG200" s="139">
        <f t="shared" si="36"/>
        <v>0</v>
      </c>
      <c r="BH200" s="139">
        <f t="shared" si="37"/>
        <v>0</v>
      </c>
      <c r="BI200" s="139">
        <f t="shared" si="38"/>
        <v>0</v>
      </c>
      <c r="BJ200" s="13" t="s">
        <v>20</v>
      </c>
      <c r="BK200" s="139">
        <f t="shared" si="39"/>
        <v>0</v>
      </c>
      <c r="BL200" s="13" t="s">
        <v>267</v>
      </c>
      <c r="BM200" s="13"/>
    </row>
    <row r="201" spans="2:63" s="9" customFormat="1" ht="29.25" customHeight="1">
      <c r="B201" s="119"/>
      <c r="C201" s="120"/>
      <c r="D201" s="129" t="s">
        <v>116</v>
      </c>
      <c r="E201" s="129"/>
      <c r="F201" s="129"/>
      <c r="G201" s="129"/>
      <c r="H201" s="129"/>
      <c r="I201" s="129"/>
      <c r="J201" s="129"/>
      <c r="K201" s="129"/>
      <c r="L201" s="129"/>
      <c r="M201" s="129"/>
      <c r="N201" s="194">
        <f>BK201</f>
        <v>0</v>
      </c>
      <c r="O201" s="195"/>
      <c r="P201" s="195"/>
      <c r="Q201" s="195"/>
      <c r="R201" s="122"/>
      <c r="T201" s="123"/>
      <c r="U201" s="120"/>
      <c r="V201" s="120"/>
      <c r="W201" s="124">
        <f>SUM(W202:W203)</f>
        <v>42.5</v>
      </c>
      <c r="X201" s="120"/>
      <c r="Y201" s="124">
        <f>SUM(Y202:Y203)</f>
        <v>0.0005949999999999999</v>
      </c>
      <c r="Z201" s="120"/>
      <c r="AA201" s="125">
        <f>SUM(AA202:AA203)</f>
        <v>0</v>
      </c>
      <c r="AR201" s="126" t="s">
        <v>141</v>
      </c>
      <c r="AT201" s="127" t="s">
        <v>81</v>
      </c>
      <c r="AU201" s="127" t="s">
        <v>20</v>
      </c>
      <c r="AY201" s="126" t="s">
        <v>132</v>
      </c>
      <c r="BK201" s="128">
        <f>SUM(BK202:BK203)</f>
        <v>0</v>
      </c>
    </row>
    <row r="202" spans="2:65" s="1" customFormat="1" ht="31.5" customHeight="1">
      <c r="B202" s="130"/>
      <c r="C202" s="131" t="s">
        <v>336</v>
      </c>
      <c r="D202" s="131" t="s">
        <v>133</v>
      </c>
      <c r="E202" s="132" t="s">
        <v>337</v>
      </c>
      <c r="F202" s="198" t="s">
        <v>338</v>
      </c>
      <c r="G202" s="199"/>
      <c r="H202" s="199"/>
      <c r="I202" s="199"/>
      <c r="J202" s="133" t="s">
        <v>149</v>
      </c>
      <c r="K202" s="134">
        <v>850</v>
      </c>
      <c r="L202" s="200"/>
      <c r="M202" s="199"/>
      <c r="N202" s="200">
        <f>ROUND(L202*K202,2)</f>
        <v>0</v>
      </c>
      <c r="O202" s="199"/>
      <c r="P202" s="199"/>
      <c r="Q202" s="199"/>
      <c r="R202" s="135"/>
      <c r="T202" s="136" t="s">
        <v>3</v>
      </c>
      <c r="U202" s="36" t="s">
        <v>47</v>
      </c>
      <c r="V202" s="137">
        <v>0.05</v>
      </c>
      <c r="W202" s="137">
        <f>V202*K202</f>
        <v>42.5</v>
      </c>
      <c r="X202" s="137">
        <v>0</v>
      </c>
      <c r="Y202" s="137">
        <f>X202*K202</f>
        <v>0</v>
      </c>
      <c r="Z202" s="137">
        <v>0</v>
      </c>
      <c r="AA202" s="138">
        <f>Z202*K202</f>
        <v>0</v>
      </c>
      <c r="AR202" s="13" t="s">
        <v>326</v>
      </c>
      <c r="AT202" s="13" t="s">
        <v>133</v>
      </c>
      <c r="AU202" s="13" t="s">
        <v>94</v>
      </c>
      <c r="AY202" s="13" t="s">
        <v>132</v>
      </c>
      <c r="BE202" s="139">
        <f>IF(U202="základní",N202,0)</f>
        <v>0</v>
      </c>
      <c r="BF202" s="139">
        <f>IF(U202="snížená",N202,0)</f>
        <v>0</v>
      </c>
      <c r="BG202" s="139">
        <f>IF(U202="zákl. přenesená",N202,0)</f>
        <v>0</v>
      </c>
      <c r="BH202" s="139">
        <f>IF(U202="sníž. přenesená",N202,0)</f>
        <v>0</v>
      </c>
      <c r="BI202" s="139">
        <f>IF(U202="nulová",N202,0)</f>
        <v>0</v>
      </c>
      <c r="BJ202" s="13" t="s">
        <v>20</v>
      </c>
      <c r="BK202" s="139">
        <f>ROUND(L202*K202,2)</f>
        <v>0</v>
      </c>
      <c r="BL202" s="13" t="s">
        <v>326</v>
      </c>
      <c r="BM202" s="13"/>
    </row>
    <row r="203" spans="2:65" s="1" customFormat="1" ht="22.5" customHeight="1">
      <c r="B203" s="130"/>
      <c r="C203" s="140" t="s">
        <v>339</v>
      </c>
      <c r="D203" s="140" t="s">
        <v>170</v>
      </c>
      <c r="E203" s="141" t="s">
        <v>340</v>
      </c>
      <c r="F203" s="203" t="s">
        <v>341</v>
      </c>
      <c r="G203" s="204"/>
      <c r="H203" s="204"/>
      <c r="I203" s="204"/>
      <c r="J203" s="142" t="s">
        <v>342</v>
      </c>
      <c r="K203" s="143">
        <v>0.85</v>
      </c>
      <c r="L203" s="205"/>
      <c r="M203" s="204"/>
      <c r="N203" s="205">
        <f>ROUND(L203*K203,2)</f>
        <v>0</v>
      </c>
      <c r="O203" s="199"/>
      <c r="P203" s="199"/>
      <c r="Q203" s="199"/>
      <c r="R203" s="135"/>
      <c r="T203" s="136" t="s">
        <v>3</v>
      </c>
      <c r="U203" s="144" t="s">
        <v>47</v>
      </c>
      <c r="V203" s="145">
        <v>0</v>
      </c>
      <c r="W203" s="145">
        <f>V203*K203</f>
        <v>0</v>
      </c>
      <c r="X203" s="145">
        <v>0.0007</v>
      </c>
      <c r="Y203" s="145">
        <f>X203*K203</f>
        <v>0.0005949999999999999</v>
      </c>
      <c r="Z203" s="145">
        <v>0</v>
      </c>
      <c r="AA203" s="146">
        <f>Z203*K203</f>
        <v>0</v>
      </c>
      <c r="AR203" s="13" t="s">
        <v>198</v>
      </c>
      <c r="AT203" s="13" t="s">
        <v>170</v>
      </c>
      <c r="AU203" s="13" t="s">
        <v>94</v>
      </c>
      <c r="AY203" s="13" t="s">
        <v>132</v>
      </c>
      <c r="BE203" s="139">
        <f>IF(U203="základní",N203,0)</f>
        <v>0</v>
      </c>
      <c r="BF203" s="139">
        <f>IF(U203="snížená",N203,0)</f>
        <v>0</v>
      </c>
      <c r="BG203" s="139">
        <f>IF(U203="zákl. přenesená",N203,0)</f>
        <v>0</v>
      </c>
      <c r="BH203" s="139">
        <f>IF(U203="sníž. přenesená",N203,0)</f>
        <v>0</v>
      </c>
      <c r="BI203" s="139">
        <f>IF(U203="nulová",N203,0)</f>
        <v>0</v>
      </c>
      <c r="BJ203" s="13" t="s">
        <v>20</v>
      </c>
      <c r="BK203" s="139">
        <f>ROUND(L203*K203,2)</f>
        <v>0</v>
      </c>
      <c r="BL203" s="13" t="s">
        <v>198</v>
      </c>
      <c r="BM203" s="13"/>
    </row>
    <row r="204" spans="2:18" s="1" customFormat="1" ht="6.75" customHeight="1"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3"/>
    </row>
  </sheetData>
  <sheetProtection/>
  <mergeCells count="280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N201:Q201"/>
    <mergeCell ref="N176:Q176"/>
    <mergeCell ref="N177:Q177"/>
    <mergeCell ref="F203:I203"/>
    <mergeCell ref="L203:M203"/>
    <mergeCell ref="N203:Q203"/>
    <mergeCell ref="N121:Q121"/>
    <mergeCell ref="N122:Q122"/>
    <mergeCell ref="N123:Q123"/>
    <mergeCell ref="N125:Q125"/>
    <mergeCell ref="N129:Q129"/>
    <mergeCell ref="H1:K1"/>
    <mergeCell ref="S2:AC2"/>
    <mergeCell ref="N148:Q148"/>
    <mergeCell ref="N159:Q159"/>
    <mergeCell ref="N163:Q163"/>
    <mergeCell ref="N171:Q171"/>
    <mergeCell ref="N130:Q130"/>
    <mergeCell ref="N133:Q133"/>
    <mergeCell ref="F169:I169"/>
    <mergeCell ref="L169:M16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1"/>
  <sheetViews>
    <sheetView showGridLines="0" zoomScalePageLayoutView="0" workbookViewId="0" topLeftCell="A1">
      <pane ySplit="1" topLeftCell="A91" activePane="bottomLeft" state="frozen"/>
      <selection pane="topLeft" activeCell="A1" sqref="A1"/>
      <selection pane="bottomLeft" activeCell="P133" sqref="P1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2"/>
      <c r="B1" s="149"/>
      <c r="C1" s="149"/>
      <c r="D1" s="150" t="s">
        <v>1</v>
      </c>
      <c r="E1" s="149"/>
      <c r="F1" s="151" t="s">
        <v>359</v>
      </c>
      <c r="G1" s="151"/>
      <c r="H1" s="193" t="s">
        <v>360</v>
      </c>
      <c r="I1" s="193"/>
      <c r="J1" s="193"/>
      <c r="K1" s="193"/>
      <c r="L1" s="151" t="s">
        <v>361</v>
      </c>
      <c r="M1" s="149"/>
      <c r="N1" s="149"/>
      <c r="O1" s="150" t="s">
        <v>93</v>
      </c>
      <c r="P1" s="149"/>
      <c r="Q1" s="149"/>
      <c r="R1" s="149"/>
      <c r="S1" s="151" t="s">
        <v>362</v>
      </c>
      <c r="T1" s="151"/>
      <c r="U1" s="152"/>
      <c r="V1" s="15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9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6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13" t="s">
        <v>88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94</v>
      </c>
    </row>
    <row r="4" spans="2:46" ht="36.75" customHeight="1">
      <c r="B4" s="17"/>
      <c r="C4" s="184" t="s">
        <v>95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224" t="s">
        <v>16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25" customHeight="1">
      <c r="B7" s="27"/>
      <c r="C7" s="28"/>
      <c r="D7" s="23" t="s">
        <v>343</v>
      </c>
      <c r="E7" s="28"/>
      <c r="F7" s="191" t="s">
        <v>344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28"/>
      <c r="R7" s="29"/>
    </row>
    <row r="8" spans="2:18" s="1" customFormat="1" ht="14.25" customHeight="1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21</v>
      </c>
      <c r="E9" s="28"/>
      <c r="F9" s="22" t="s">
        <v>22</v>
      </c>
      <c r="G9" s="28"/>
      <c r="H9" s="28"/>
      <c r="I9" s="28"/>
      <c r="J9" s="28"/>
      <c r="K9" s="28"/>
      <c r="L9" s="28"/>
      <c r="M9" s="24" t="s">
        <v>23</v>
      </c>
      <c r="N9" s="28"/>
      <c r="O9" s="218" t="s">
        <v>24</v>
      </c>
      <c r="P9" s="162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27</v>
      </c>
      <c r="E11" s="28"/>
      <c r="F11" s="28"/>
      <c r="G11" s="28"/>
      <c r="H11" s="28"/>
      <c r="I11" s="28"/>
      <c r="J11" s="28"/>
      <c r="K11" s="28"/>
      <c r="L11" s="28"/>
      <c r="M11" s="24" t="s">
        <v>28</v>
      </c>
      <c r="N11" s="28"/>
      <c r="O11" s="190" t="s">
        <v>29</v>
      </c>
      <c r="P11" s="162"/>
      <c r="Q11" s="28"/>
      <c r="R11" s="29"/>
    </row>
    <row r="12" spans="2:18" s="1" customFormat="1" ht="18" customHeight="1">
      <c r="B12" s="27"/>
      <c r="C12" s="28"/>
      <c r="D12" s="28"/>
      <c r="E12" s="22" t="s">
        <v>30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90" t="s">
        <v>32</v>
      </c>
      <c r="P12" s="162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33</v>
      </c>
      <c r="E14" s="28"/>
      <c r="F14" s="28"/>
      <c r="G14" s="28"/>
      <c r="H14" s="28"/>
      <c r="I14" s="28"/>
      <c r="J14" s="28"/>
      <c r="K14" s="28"/>
      <c r="L14" s="28"/>
      <c r="M14" s="24" t="s">
        <v>28</v>
      </c>
      <c r="N14" s="28"/>
      <c r="O14" s="190" t="s">
        <v>3</v>
      </c>
      <c r="P14" s="162"/>
      <c r="Q14" s="28"/>
      <c r="R14" s="29"/>
    </row>
    <row r="15" spans="2:18" s="1" customFormat="1" ht="18" customHeight="1">
      <c r="B15" s="27"/>
      <c r="C15" s="28"/>
      <c r="D15" s="28"/>
      <c r="E15" s="22" t="s">
        <v>34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90" t="s">
        <v>3</v>
      </c>
      <c r="P15" s="162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35</v>
      </c>
      <c r="E17" s="28"/>
      <c r="F17" s="28"/>
      <c r="G17" s="28"/>
      <c r="H17" s="28"/>
      <c r="I17" s="28"/>
      <c r="J17" s="28"/>
      <c r="K17" s="28"/>
      <c r="L17" s="28"/>
      <c r="M17" s="24" t="s">
        <v>28</v>
      </c>
      <c r="N17" s="28"/>
      <c r="O17" s="190" t="s">
        <v>3</v>
      </c>
      <c r="P17" s="162"/>
      <c r="Q17" s="28"/>
      <c r="R17" s="29"/>
    </row>
    <row r="18" spans="2:18" s="1" customFormat="1" ht="18" customHeight="1">
      <c r="B18" s="27"/>
      <c r="C18" s="28"/>
      <c r="D18" s="28"/>
      <c r="E18" s="22" t="s">
        <v>36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90" t="s">
        <v>3</v>
      </c>
      <c r="P18" s="162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38</v>
      </c>
      <c r="E20" s="28"/>
      <c r="F20" s="28"/>
      <c r="G20" s="28"/>
      <c r="H20" s="28"/>
      <c r="I20" s="28"/>
      <c r="J20" s="28"/>
      <c r="K20" s="28"/>
      <c r="L20" s="28"/>
      <c r="M20" s="24" t="s">
        <v>28</v>
      </c>
      <c r="N20" s="28"/>
      <c r="O20" s="190" t="s">
        <v>39</v>
      </c>
      <c r="P20" s="162"/>
      <c r="Q20" s="28"/>
      <c r="R20" s="29"/>
    </row>
    <row r="21" spans="2:18" s="1" customFormat="1" ht="18" customHeight="1">
      <c r="B21" s="27"/>
      <c r="C21" s="28"/>
      <c r="D21" s="28"/>
      <c r="E21" s="22" t="s">
        <v>40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90" t="s">
        <v>41</v>
      </c>
      <c r="P21" s="162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42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>
      <c r="B24" s="27"/>
      <c r="C24" s="28"/>
      <c r="D24" s="28"/>
      <c r="E24" s="192" t="s">
        <v>3</v>
      </c>
      <c r="F24" s="162"/>
      <c r="G24" s="162"/>
      <c r="H24" s="162"/>
      <c r="I24" s="162"/>
      <c r="J24" s="162"/>
      <c r="K24" s="162"/>
      <c r="L24" s="162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5" t="s">
        <v>96</v>
      </c>
      <c r="E27" s="28"/>
      <c r="F27" s="28"/>
      <c r="G27" s="28"/>
      <c r="H27" s="28"/>
      <c r="I27" s="28"/>
      <c r="J27" s="28"/>
      <c r="K27" s="28"/>
      <c r="L27" s="28"/>
      <c r="M27" s="185">
        <f>N88</f>
        <v>0</v>
      </c>
      <c r="N27" s="162"/>
      <c r="O27" s="162"/>
      <c r="P27" s="162"/>
      <c r="Q27" s="28"/>
      <c r="R27" s="29"/>
    </row>
    <row r="28" spans="2:18" s="1" customFormat="1" ht="14.25" customHeight="1">
      <c r="B28" s="27"/>
      <c r="C28" s="28"/>
      <c r="D28" s="26" t="s">
        <v>97</v>
      </c>
      <c r="E28" s="28"/>
      <c r="F28" s="28"/>
      <c r="G28" s="28"/>
      <c r="H28" s="28"/>
      <c r="I28" s="28"/>
      <c r="J28" s="28"/>
      <c r="K28" s="28"/>
      <c r="L28" s="28"/>
      <c r="M28" s="185">
        <f>N94</f>
        <v>0</v>
      </c>
      <c r="N28" s="162"/>
      <c r="O28" s="162"/>
      <c r="P28" s="162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6" t="s">
        <v>45</v>
      </c>
      <c r="E30" s="28"/>
      <c r="F30" s="28"/>
      <c r="G30" s="28"/>
      <c r="H30" s="28"/>
      <c r="I30" s="28"/>
      <c r="J30" s="28"/>
      <c r="K30" s="28"/>
      <c r="L30" s="28"/>
      <c r="M30" s="223">
        <f>ROUND(M27+M28,2)</f>
        <v>0</v>
      </c>
      <c r="N30" s="162"/>
      <c r="O30" s="162"/>
      <c r="P30" s="162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46</v>
      </c>
      <c r="E32" s="34" t="s">
        <v>47</v>
      </c>
      <c r="F32" s="35">
        <v>0.21</v>
      </c>
      <c r="G32" s="97" t="s">
        <v>48</v>
      </c>
      <c r="H32" s="221">
        <f>ROUND((SUM(BE94:BE95)+SUM(BE113:BE120)),2)</f>
        <v>0</v>
      </c>
      <c r="I32" s="162"/>
      <c r="J32" s="162"/>
      <c r="K32" s="28"/>
      <c r="L32" s="28"/>
      <c r="M32" s="221">
        <f>ROUND(ROUND((SUM(BE94:BE95)+SUM(BE113:BE120)),2)*F32,2)</f>
        <v>0</v>
      </c>
      <c r="N32" s="162"/>
      <c r="O32" s="162"/>
      <c r="P32" s="162"/>
      <c r="Q32" s="28"/>
      <c r="R32" s="29"/>
    </row>
    <row r="33" spans="2:18" s="1" customFormat="1" ht="14.25" customHeight="1">
      <c r="B33" s="27"/>
      <c r="C33" s="28"/>
      <c r="D33" s="28"/>
      <c r="E33" s="34" t="s">
        <v>49</v>
      </c>
      <c r="F33" s="35">
        <v>0.15</v>
      </c>
      <c r="G33" s="97" t="s">
        <v>48</v>
      </c>
      <c r="H33" s="221">
        <f>ROUND((SUM(BF94:BF95)+SUM(BF113:BF120)),2)</f>
        <v>0</v>
      </c>
      <c r="I33" s="162"/>
      <c r="J33" s="162"/>
      <c r="K33" s="28"/>
      <c r="L33" s="28"/>
      <c r="M33" s="221">
        <f>ROUND(ROUND((SUM(BF94:BF95)+SUM(BF113:BF120)),2)*F33,2)</f>
        <v>0</v>
      </c>
      <c r="N33" s="162"/>
      <c r="O33" s="162"/>
      <c r="P33" s="162"/>
      <c r="Q33" s="28"/>
      <c r="R33" s="29"/>
    </row>
    <row r="34" spans="2:18" s="1" customFormat="1" ht="14.25" customHeight="1" hidden="1">
      <c r="B34" s="27"/>
      <c r="C34" s="28"/>
      <c r="D34" s="28"/>
      <c r="E34" s="34" t="s">
        <v>50</v>
      </c>
      <c r="F34" s="35">
        <v>0.21</v>
      </c>
      <c r="G34" s="97" t="s">
        <v>48</v>
      </c>
      <c r="H34" s="221">
        <f>ROUND((SUM(BG94:BG95)+SUM(BG113:BG120)),2)</f>
        <v>0</v>
      </c>
      <c r="I34" s="162"/>
      <c r="J34" s="162"/>
      <c r="K34" s="28"/>
      <c r="L34" s="28"/>
      <c r="M34" s="221">
        <v>0</v>
      </c>
      <c r="N34" s="162"/>
      <c r="O34" s="162"/>
      <c r="P34" s="162"/>
      <c r="Q34" s="28"/>
      <c r="R34" s="29"/>
    </row>
    <row r="35" spans="2:18" s="1" customFormat="1" ht="14.25" customHeight="1" hidden="1">
      <c r="B35" s="27"/>
      <c r="C35" s="28"/>
      <c r="D35" s="28"/>
      <c r="E35" s="34" t="s">
        <v>51</v>
      </c>
      <c r="F35" s="35">
        <v>0.15</v>
      </c>
      <c r="G35" s="97" t="s">
        <v>48</v>
      </c>
      <c r="H35" s="221">
        <f>ROUND((SUM(BH94:BH95)+SUM(BH113:BH120)),2)</f>
        <v>0</v>
      </c>
      <c r="I35" s="162"/>
      <c r="J35" s="162"/>
      <c r="K35" s="28"/>
      <c r="L35" s="28"/>
      <c r="M35" s="221">
        <v>0</v>
      </c>
      <c r="N35" s="162"/>
      <c r="O35" s="162"/>
      <c r="P35" s="162"/>
      <c r="Q35" s="28"/>
      <c r="R35" s="29"/>
    </row>
    <row r="36" spans="2:18" s="1" customFormat="1" ht="14.25" customHeight="1" hidden="1">
      <c r="B36" s="27"/>
      <c r="C36" s="28"/>
      <c r="D36" s="28"/>
      <c r="E36" s="34" t="s">
        <v>52</v>
      </c>
      <c r="F36" s="35">
        <v>0</v>
      </c>
      <c r="G36" s="97" t="s">
        <v>48</v>
      </c>
      <c r="H36" s="221">
        <f>ROUND((SUM(BI94:BI95)+SUM(BI113:BI120)),2)</f>
        <v>0</v>
      </c>
      <c r="I36" s="162"/>
      <c r="J36" s="162"/>
      <c r="K36" s="28"/>
      <c r="L36" s="28"/>
      <c r="M36" s="221">
        <v>0</v>
      </c>
      <c r="N36" s="162"/>
      <c r="O36" s="162"/>
      <c r="P36" s="162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4"/>
      <c r="D38" s="98" t="s">
        <v>53</v>
      </c>
      <c r="E38" s="67"/>
      <c r="F38" s="67"/>
      <c r="G38" s="99" t="s">
        <v>54</v>
      </c>
      <c r="H38" s="100" t="s">
        <v>55</v>
      </c>
      <c r="I38" s="67"/>
      <c r="J38" s="67"/>
      <c r="K38" s="67"/>
      <c r="L38" s="222">
        <f>SUM(M30:M36)</f>
        <v>0</v>
      </c>
      <c r="M38" s="174"/>
      <c r="N38" s="174"/>
      <c r="O38" s="174"/>
      <c r="P38" s="176"/>
      <c r="Q38" s="94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56</v>
      </c>
      <c r="E50" s="43"/>
      <c r="F50" s="43"/>
      <c r="G50" s="43"/>
      <c r="H50" s="44"/>
      <c r="I50" s="28"/>
      <c r="J50" s="42" t="s">
        <v>57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58</v>
      </c>
      <c r="E59" s="48"/>
      <c r="F59" s="48"/>
      <c r="G59" s="49" t="s">
        <v>59</v>
      </c>
      <c r="H59" s="50"/>
      <c r="I59" s="28"/>
      <c r="J59" s="47" t="s">
        <v>58</v>
      </c>
      <c r="K59" s="48"/>
      <c r="L59" s="48"/>
      <c r="M59" s="48"/>
      <c r="N59" s="49" t="s">
        <v>59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60</v>
      </c>
      <c r="E61" s="43"/>
      <c r="F61" s="43"/>
      <c r="G61" s="43"/>
      <c r="H61" s="44"/>
      <c r="I61" s="28"/>
      <c r="J61" s="42" t="s">
        <v>61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58</v>
      </c>
      <c r="E70" s="48"/>
      <c r="F70" s="48"/>
      <c r="G70" s="49" t="s">
        <v>59</v>
      </c>
      <c r="H70" s="50"/>
      <c r="I70" s="28"/>
      <c r="J70" s="47" t="s">
        <v>58</v>
      </c>
      <c r="K70" s="48"/>
      <c r="L70" s="48"/>
      <c r="M70" s="48"/>
      <c r="N70" s="49" t="s">
        <v>59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84" t="s">
        <v>98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15</v>
      </c>
      <c r="D78" s="28"/>
      <c r="E78" s="28"/>
      <c r="F78" s="224" t="str">
        <f>F6</f>
        <v>ÚSPORY ENERGIE - areál VELOX WERK s.r.o., Elektroinstalace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28"/>
      <c r="R78" s="29"/>
    </row>
    <row r="79" spans="2:18" s="1" customFormat="1" ht="36.75" customHeight="1">
      <c r="B79" s="27"/>
      <c r="C79" s="61" t="s">
        <v>343</v>
      </c>
      <c r="D79" s="28"/>
      <c r="E79" s="28"/>
      <c r="F79" s="166" t="str">
        <f>F7</f>
        <v>VELOX - Ostatní a vedlejší RN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28"/>
      <c r="R79" s="29"/>
    </row>
    <row r="80" spans="2:18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1" customFormat="1" ht="18" customHeight="1">
      <c r="B81" s="27"/>
      <c r="C81" s="24" t="s">
        <v>21</v>
      </c>
      <c r="D81" s="28"/>
      <c r="E81" s="28"/>
      <c r="F81" s="22" t="str">
        <f>F9</f>
        <v>k.ú. Hranice, p.č. 1794/2, 5406 a 1325/18</v>
      </c>
      <c r="G81" s="28"/>
      <c r="H81" s="28"/>
      <c r="I81" s="28"/>
      <c r="J81" s="28"/>
      <c r="K81" s="24" t="s">
        <v>23</v>
      </c>
      <c r="L81" s="28"/>
      <c r="M81" s="218" t="str">
        <f>IF(O9="","",O9)</f>
        <v>28. 4. 2020</v>
      </c>
      <c r="N81" s="162"/>
      <c r="O81" s="162"/>
      <c r="P81" s="162"/>
      <c r="Q81" s="28"/>
      <c r="R81" s="29"/>
    </row>
    <row r="82" spans="2:18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1" customFormat="1" ht="15">
      <c r="B83" s="27"/>
      <c r="C83" s="24" t="s">
        <v>27</v>
      </c>
      <c r="D83" s="28"/>
      <c r="E83" s="28"/>
      <c r="F83" s="22" t="str">
        <f>E12</f>
        <v>VELOX WERK s.r.o.</v>
      </c>
      <c r="G83" s="28"/>
      <c r="H83" s="28"/>
      <c r="I83" s="28"/>
      <c r="J83" s="28"/>
      <c r="K83" s="24" t="s">
        <v>35</v>
      </c>
      <c r="L83" s="28"/>
      <c r="M83" s="190" t="str">
        <f>E18</f>
        <v>Ing. Vítězslav Humplík</v>
      </c>
      <c r="N83" s="162"/>
      <c r="O83" s="162"/>
      <c r="P83" s="162"/>
      <c r="Q83" s="162"/>
      <c r="R83" s="29"/>
    </row>
    <row r="84" spans="2:18" s="1" customFormat="1" ht="14.25" customHeight="1">
      <c r="B84" s="27"/>
      <c r="C84" s="24" t="s">
        <v>33</v>
      </c>
      <c r="D84" s="28"/>
      <c r="E84" s="28"/>
      <c r="F84" s="22" t="str">
        <f>IF(E15="","",E15)</f>
        <v>zatím neurčen</v>
      </c>
      <c r="G84" s="28"/>
      <c r="H84" s="28"/>
      <c r="I84" s="28"/>
      <c r="J84" s="28"/>
      <c r="K84" s="24" t="s">
        <v>38</v>
      </c>
      <c r="L84" s="28"/>
      <c r="M84" s="190" t="str">
        <f>E21</f>
        <v>Projektil spol. s r.o. Hranice</v>
      </c>
      <c r="N84" s="162"/>
      <c r="O84" s="162"/>
      <c r="P84" s="162"/>
      <c r="Q84" s="162"/>
      <c r="R84" s="29"/>
    </row>
    <row r="85" spans="2:18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220" t="s">
        <v>99</v>
      </c>
      <c r="D86" s="217"/>
      <c r="E86" s="217"/>
      <c r="F86" s="217"/>
      <c r="G86" s="217"/>
      <c r="H86" s="94"/>
      <c r="I86" s="94"/>
      <c r="J86" s="94"/>
      <c r="K86" s="94"/>
      <c r="L86" s="94"/>
      <c r="M86" s="94"/>
      <c r="N86" s="220" t="s">
        <v>100</v>
      </c>
      <c r="O86" s="162"/>
      <c r="P86" s="162"/>
      <c r="Q86" s="162"/>
      <c r="R86" s="29"/>
    </row>
    <row r="87" spans="2:18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1" t="s">
        <v>101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1">
        <f>N113</f>
        <v>0</v>
      </c>
      <c r="O88" s="162"/>
      <c r="P88" s="162"/>
      <c r="Q88" s="162"/>
      <c r="R88" s="29"/>
      <c r="AU88" s="13" t="s">
        <v>102</v>
      </c>
    </row>
    <row r="89" spans="2:18" s="6" customFormat="1" ht="24.75" customHeight="1">
      <c r="B89" s="102"/>
      <c r="C89" s="103"/>
      <c r="D89" s="104" t="s">
        <v>345</v>
      </c>
      <c r="E89" s="103"/>
      <c r="F89" s="103"/>
      <c r="G89" s="103"/>
      <c r="H89" s="103"/>
      <c r="I89" s="103"/>
      <c r="J89" s="103"/>
      <c r="K89" s="103"/>
      <c r="L89" s="103"/>
      <c r="M89" s="103"/>
      <c r="N89" s="209">
        <f>N114</f>
        <v>0</v>
      </c>
      <c r="O89" s="219"/>
      <c r="P89" s="219"/>
      <c r="Q89" s="219"/>
      <c r="R89" s="105"/>
    </row>
    <row r="90" spans="2:18" s="7" customFormat="1" ht="19.5" customHeight="1">
      <c r="B90" s="106"/>
      <c r="C90" s="107"/>
      <c r="D90" s="108" t="s">
        <v>346</v>
      </c>
      <c r="E90" s="107"/>
      <c r="F90" s="107"/>
      <c r="G90" s="107"/>
      <c r="H90" s="107"/>
      <c r="I90" s="107"/>
      <c r="J90" s="107"/>
      <c r="K90" s="107"/>
      <c r="L90" s="107"/>
      <c r="M90" s="107"/>
      <c r="N90" s="214">
        <f>N115</f>
        <v>0</v>
      </c>
      <c r="O90" s="215"/>
      <c r="P90" s="215"/>
      <c r="Q90" s="215"/>
      <c r="R90" s="109"/>
    </row>
    <row r="91" spans="2:18" s="7" customFormat="1" ht="19.5" customHeight="1">
      <c r="B91" s="106"/>
      <c r="C91" s="107"/>
      <c r="D91" s="108" t="s">
        <v>347</v>
      </c>
      <c r="E91" s="107"/>
      <c r="F91" s="107"/>
      <c r="G91" s="107"/>
      <c r="H91" s="107"/>
      <c r="I91" s="107"/>
      <c r="J91" s="107"/>
      <c r="K91" s="107"/>
      <c r="L91" s="107"/>
      <c r="M91" s="107"/>
      <c r="N91" s="214">
        <f>N117</f>
        <v>0</v>
      </c>
      <c r="O91" s="215"/>
      <c r="P91" s="215"/>
      <c r="Q91" s="215"/>
      <c r="R91" s="109"/>
    </row>
    <row r="92" spans="2:18" s="7" customFormat="1" ht="19.5" customHeight="1">
      <c r="B92" s="106"/>
      <c r="C92" s="107"/>
      <c r="D92" s="108" t="s">
        <v>348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14">
        <f>N119</f>
        <v>0</v>
      </c>
      <c r="O92" s="215"/>
      <c r="P92" s="215"/>
      <c r="Q92" s="215"/>
      <c r="R92" s="109"/>
    </row>
    <row r="93" spans="2:18" s="1" customFormat="1" ht="21.75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</row>
    <row r="94" spans="2:21" s="1" customFormat="1" ht="29.25" customHeight="1">
      <c r="B94" s="27"/>
      <c r="C94" s="101" t="s">
        <v>117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16">
        <v>0</v>
      </c>
      <c r="O94" s="162"/>
      <c r="P94" s="162"/>
      <c r="Q94" s="162"/>
      <c r="R94" s="29"/>
      <c r="T94" s="110"/>
      <c r="U94" s="111" t="s">
        <v>46</v>
      </c>
    </row>
    <row r="95" spans="2:18" s="1" customFormat="1" ht="18" customHeight="1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18" s="1" customFormat="1" ht="29.25" customHeight="1">
      <c r="B96" s="27"/>
      <c r="C96" s="93" t="s">
        <v>92</v>
      </c>
      <c r="D96" s="94"/>
      <c r="E96" s="94"/>
      <c r="F96" s="94"/>
      <c r="G96" s="94"/>
      <c r="H96" s="94"/>
      <c r="I96" s="94"/>
      <c r="J96" s="94"/>
      <c r="K96" s="94"/>
      <c r="L96" s="163">
        <f>ROUND(SUM(N88+N94),2)</f>
        <v>0</v>
      </c>
      <c r="M96" s="217"/>
      <c r="N96" s="217"/>
      <c r="O96" s="217"/>
      <c r="P96" s="217"/>
      <c r="Q96" s="217"/>
      <c r="R96" s="29"/>
    </row>
    <row r="97" spans="2:18" s="1" customFormat="1" ht="6.75" customHeight="1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/>
    </row>
    <row r="101" spans="2:18" s="1" customFormat="1" ht="6.75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</row>
    <row r="102" spans="2:18" s="1" customFormat="1" ht="36.75" customHeight="1">
      <c r="B102" s="27"/>
      <c r="C102" s="184" t="s">
        <v>118</v>
      </c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29"/>
    </row>
    <row r="103" spans="2:18" s="1" customFormat="1" ht="6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</row>
    <row r="104" spans="2:18" s="1" customFormat="1" ht="30" customHeight="1">
      <c r="B104" s="27"/>
      <c r="C104" s="24" t="s">
        <v>15</v>
      </c>
      <c r="D104" s="28"/>
      <c r="E104" s="28"/>
      <c r="F104" s="224" t="str">
        <f>F6</f>
        <v>ÚSPORY ENERGIE - areál VELOX WERK s.r.o., Elektroinstalace</v>
      </c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28"/>
      <c r="R104" s="29"/>
    </row>
    <row r="105" spans="2:18" s="1" customFormat="1" ht="36.75" customHeight="1">
      <c r="B105" s="27"/>
      <c r="C105" s="61" t="s">
        <v>343</v>
      </c>
      <c r="D105" s="28"/>
      <c r="E105" s="28"/>
      <c r="F105" s="166" t="str">
        <f>F7</f>
        <v>VELOX - Ostatní a vedlejší RN</v>
      </c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28"/>
      <c r="R105" s="29"/>
    </row>
    <row r="106" spans="2:18" s="1" customFormat="1" ht="6.75" customHeight="1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18" s="1" customFormat="1" ht="18" customHeight="1">
      <c r="B107" s="27"/>
      <c r="C107" s="24" t="s">
        <v>21</v>
      </c>
      <c r="D107" s="28"/>
      <c r="E107" s="28"/>
      <c r="F107" s="22" t="str">
        <f>F9</f>
        <v>k.ú. Hranice, p.č. 1794/2, 5406 a 1325/18</v>
      </c>
      <c r="G107" s="28"/>
      <c r="H107" s="28"/>
      <c r="I107" s="28"/>
      <c r="J107" s="28"/>
      <c r="K107" s="24" t="s">
        <v>23</v>
      </c>
      <c r="L107" s="28"/>
      <c r="M107" s="218" t="str">
        <f>IF(O9="","",O9)</f>
        <v>28. 4. 2020</v>
      </c>
      <c r="N107" s="162"/>
      <c r="O107" s="162"/>
      <c r="P107" s="162"/>
      <c r="Q107" s="28"/>
      <c r="R107" s="29"/>
    </row>
    <row r="108" spans="2:18" s="1" customFormat="1" ht="6.75" customHeight="1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</row>
    <row r="109" spans="2:18" s="1" customFormat="1" ht="15">
      <c r="B109" s="27"/>
      <c r="C109" s="24" t="s">
        <v>27</v>
      </c>
      <c r="D109" s="28"/>
      <c r="E109" s="28"/>
      <c r="F109" s="22" t="str">
        <f>E12</f>
        <v>VELOX WERK s.r.o.</v>
      </c>
      <c r="G109" s="28"/>
      <c r="H109" s="28"/>
      <c r="I109" s="28"/>
      <c r="J109" s="28"/>
      <c r="K109" s="24" t="s">
        <v>35</v>
      </c>
      <c r="L109" s="28"/>
      <c r="M109" s="190" t="str">
        <f>E18</f>
        <v>Ing. Vítězslav Humplík</v>
      </c>
      <c r="N109" s="162"/>
      <c r="O109" s="162"/>
      <c r="P109" s="162"/>
      <c r="Q109" s="162"/>
      <c r="R109" s="29"/>
    </row>
    <row r="110" spans="2:18" s="1" customFormat="1" ht="14.25" customHeight="1">
      <c r="B110" s="27"/>
      <c r="C110" s="24" t="s">
        <v>33</v>
      </c>
      <c r="D110" s="28"/>
      <c r="E110" s="28"/>
      <c r="F110" s="22" t="str">
        <f>IF(E15="","",E15)</f>
        <v>zatím neurčen</v>
      </c>
      <c r="G110" s="28"/>
      <c r="H110" s="28"/>
      <c r="I110" s="28"/>
      <c r="J110" s="28"/>
      <c r="K110" s="24" t="s">
        <v>38</v>
      </c>
      <c r="L110" s="28"/>
      <c r="M110" s="190" t="str">
        <f>E21</f>
        <v>Projektil spol. s r.o. Hranice</v>
      </c>
      <c r="N110" s="162"/>
      <c r="O110" s="162"/>
      <c r="P110" s="162"/>
      <c r="Q110" s="162"/>
      <c r="R110" s="29"/>
    </row>
    <row r="111" spans="2:18" s="1" customFormat="1" ht="9.75" customHeight="1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27" s="8" customFormat="1" ht="29.25" customHeight="1">
      <c r="B112" s="112"/>
      <c r="C112" s="113" t="s">
        <v>119</v>
      </c>
      <c r="D112" s="114" t="s">
        <v>120</v>
      </c>
      <c r="E112" s="114" t="s">
        <v>64</v>
      </c>
      <c r="F112" s="210" t="s">
        <v>121</v>
      </c>
      <c r="G112" s="211"/>
      <c r="H112" s="211"/>
      <c r="I112" s="211"/>
      <c r="J112" s="114" t="s">
        <v>122</v>
      </c>
      <c r="K112" s="114" t="s">
        <v>123</v>
      </c>
      <c r="L112" s="212" t="s">
        <v>124</v>
      </c>
      <c r="M112" s="211"/>
      <c r="N112" s="210" t="s">
        <v>100</v>
      </c>
      <c r="O112" s="211"/>
      <c r="P112" s="211"/>
      <c r="Q112" s="213"/>
      <c r="R112" s="115"/>
      <c r="T112" s="68" t="s">
        <v>125</v>
      </c>
      <c r="U112" s="69" t="s">
        <v>46</v>
      </c>
      <c r="V112" s="69" t="s">
        <v>126</v>
      </c>
      <c r="W112" s="69" t="s">
        <v>127</v>
      </c>
      <c r="X112" s="69" t="s">
        <v>128</v>
      </c>
      <c r="Y112" s="69" t="s">
        <v>129</v>
      </c>
      <c r="Z112" s="69" t="s">
        <v>130</v>
      </c>
      <c r="AA112" s="70" t="s">
        <v>131</v>
      </c>
    </row>
    <row r="113" spans="2:63" s="1" customFormat="1" ht="29.25" customHeight="1">
      <c r="B113" s="27"/>
      <c r="C113" s="72" t="s">
        <v>96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06">
        <f>BK113</f>
        <v>0</v>
      </c>
      <c r="O113" s="207"/>
      <c r="P113" s="207"/>
      <c r="Q113" s="207"/>
      <c r="R113" s="29"/>
      <c r="T113" s="71"/>
      <c r="U113" s="43"/>
      <c r="V113" s="43"/>
      <c r="W113" s="116">
        <f>W114</f>
        <v>0</v>
      </c>
      <c r="X113" s="43"/>
      <c r="Y113" s="116">
        <f>Y114</f>
        <v>0</v>
      </c>
      <c r="Z113" s="43"/>
      <c r="AA113" s="117">
        <f>AA114</f>
        <v>0</v>
      </c>
      <c r="AT113" s="13" t="s">
        <v>81</v>
      </c>
      <c r="AU113" s="13" t="s">
        <v>102</v>
      </c>
      <c r="BK113" s="118">
        <f>BK114</f>
        <v>0</v>
      </c>
    </row>
    <row r="114" spans="2:63" s="9" customFormat="1" ht="36.75" customHeight="1">
      <c r="B114" s="119"/>
      <c r="C114" s="120"/>
      <c r="D114" s="121" t="s">
        <v>345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208">
        <f>BK114</f>
        <v>0</v>
      </c>
      <c r="O114" s="209"/>
      <c r="P114" s="209"/>
      <c r="Q114" s="209"/>
      <c r="R114" s="122"/>
      <c r="T114" s="123"/>
      <c r="U114" s="120"/>
      <c r="V114" s="120"/>
      <c r="W114" s="124">
        <f>W115+W117+W119</f>
        <v>0</v>
      </c>
      <c r="X114" s="120"/>
      <c r="Y114" s="124">
        <f>Y115+Y117+Y119</f>
        <v>0</v>
      </c>
      <c r="Z114" s="120"/>
      <c r="AA114" s="125">
        <f>AA115+AA117+AA119</f>
        <v>0</v>
      </c>
      <c r="AR114" s="126" t="s">
        <v>146</v>
      </c>
      <c r="AT114" s="127" t="s">
        <v>81</v>
      </c>
      <c r="AU114" s="127" t="s">
        <v>82</v>
      </c>
      <c r="AY114" s="126" t="s">
        <v>132</v>
      </c>
      <c r="BK114" s="128">
        <f>BK115+BK117+BK119</f>
        <v>0</v>
      </c>
    </row>
    <row r="115" spans="2:63" s="9" customFormat="1" ht="19.5" customHeight="1">
      <c r="B115" s="119"/>
      <c r="C115" s="120"/>
      <c r="D115" s="129" t="s">
        <v>346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196">
        <f>BK115</f>
        <v>0</v>
      </c>
      <c r="O115" s="197"/>
      <c r="P115" s="197"/>
      <c r="Q115" s="197"/>
      <c r="R115" s="122"/>
      <c r="T115" s="123"/>
      <c r="U115" s="120"/>
      <c r="V115" s="120"/>
      <c r="W115" s="124">
        <f>W116</f>
        <v>0</v>
      </c>
      <c r="X115" s="120"/>
      <c r="Y115" s="124">
        <f>Y116</f>
        <v>0</v>
      </c>
      <c r="Z115" s="120"/>
      <c r="AA115" s="125">
        <f>AA116</f>
        <v>0</v>
      </c>
      <c r="AR115" s="126" t="s">
        <v>146</v>
      </c>
      <c r="AT115" s="127" t="s">
        <v>81</v>
      </c>
      <c r="AU115" s="127" t="s">
        <v>20</v>
      </c>
      <c r="AY115" s="126" t="s">
        <v>132</v>
      </c>
      <c r="BK115" s="128">
        <f>BK116</f>
        <v>0</v>
      </c>
    </row>
    <row r="116" spans="2:65" s="1" customFormat="1" ht="22.5" customHeight="1">
      <c r="B116" s="130"/>
      <c r="C116" s="131" t="s">
        <v>20</v>
      </c>
      <c r="D116" s="131" t="s">
        <v>133</v>
      </c>
      <c r="E116" s="132" t="s">
        <v>349</v>
      </c>
      <c r="F116" s="198" t="s">
        <v>350</v>
      </c>
      <c r="G116" s="199"/>
      <c r="H116" s="199"/>
      <c r="I116" s="199"/>
      <c r="J116" s="133" t="s">
        <v>351</v>
      </c>
      <c r="K116" s="134">
        <v>2.3</v>
      </c>
      <c r="L116" s="200"/>
      <c r="M116" s="199"/>
      <c r="N116" s="200">
        <f>ROUND(L116*K116,2)</f>
        <v>0</v>
      </c>
      <c r="O116" s="199"/>
      <c r="P116" s="199"/>
      <c r="Q116" s="199"/>
      <c r="R116" s="135"/>
      <c r="T116" s="136" t="s">
        <v>3</v>
      </c>
      <c r="U116" s="36" t="s">
        <v>47</v>
      </c>
      <c r="V116" s="137">
        <v>0</v>
      </c>
      <c r="W116" s="137">
        <f>V116*K116</f>
        <v>0</v>
      </c>
      <c r="X116" s="137">
        <v>0</v>
      </c>
      <c r="Y116" s="137">
        <f>X116*K116</f>
        <v>0</v>
      </c>
      <c r="Z116" s="137">
        <v>0</v>
      </c>
      <c r="AA116" s="138">
        <f>Z116*K116</f>
        <v>0</v>
      </c>
      <c r="AR116" s="13" t="s">
        <v>352</v>
      </c>
      <c r="AT116" s="13" t="s">
        <v>133</v>
      </c>
      <c r="AU116" s="13" t="s">
        <v>94</v>
      </c>
      <c r="AY116" s="13" t="s">
        <v>132</v>
      </c>
      <c r="BE116" s="139">
        <f>IF(U116="základní",N116,0)</f>
        <v>0</v>
      </c>
      <c r="BF116" s="139">
        <f>IF(U116="snížená",N116,0)</f>
        <v>0</v>
      </c>
      <c r="BG116" s="139">
        <f>IF(U116="zákl. přenesená",N116,0)</f>
        <v>0</v>
      </c>
      <c r="BH116" s="139">
        <f>IF(U116="sníž. přenesená",N116,0)</f>
        <v>0</v>
      </c>
      <c r="BI116" s="139">
        <f>IF(U116="nulová",N116,0)</f>
        <v>0</v>
      </c>
      <c r="BJ116" s="13" t="s">
        <v>20</v>
      </c>
      <c r="BK116" s="139">
        <f>ROUND(L116*K116,2)</f>
        <v>0</v>
      </c>
      <c r="BL116" s="13" t="s">
        <v>352</v>
      </c>
      <c r="BM116" s="13"/>
    </row>
    <row r="117" spans="2:63" s="9" customFormat="1" ht="29.25" customHeight="1">
      <c r="B117" s="119"/>
      <c r="C117" s="120"/>
      <c r="D117" s="129" t="s">
        <v>347</v>
      </c>
      <c r="E117" s="129"/>
      <c r="F117" s="129"/>
      <c r="G117" s="129"/>
      <c r="H117" s="129"/>
      <c r="I117" s="129"/>
      <c r="J117" s="129"/>
      <c r="K117" s="129"/>
      <c r="L117" s="129"/>
      <c r="M117" s="129"/>
      <c r="N117" s="194">
        <f>BK117</f>
        <v>0</v>
      </c>
      <c r="O117" s="195"/>
      <c r="P117" s="195"/>
      <c r="Q117" s="195"/>
      <c r="R117" s="122"/>
      <c r="T117" s="123"/>
      <c r="U117" s="120"/>
      <c r="V117" s="120"/>
      <c r="W117" s="124">
        <f>W118</f>
        <v>0</v>
      </c>
      <c r="X117" s="120"/>
      <c r="Y117" s="124">
        <f>Y118</f>
        <v>0</v>
      </c>
      <c r="Z117" s="120"/>
      <c r="AA117" s="125">
        <f>AA118</f>
        <v>0</v>
      </c>
      <c r="AR117" s="126" t="s">
        <v>146</v>
      </c>
      <c r="AT117" s="127" t="s">
        <v>81</v>
      </c>
      <c r="AU117" s="127" t="s">
        <v>20</v>
      </c>
      <c r="AY117" s="126" t="s">
        <v>132</v>
      </c>
      <c r="BK117" s="128">
        <f>BK118</f>
        <v>0</v>
      </c>
    </row>
    <row r="118" spans="2:65" s="1" customFormat="1" ht="22.5" customHeight="1">
      <c r="B118" s="130"/>
      <c r="C118" s="131" t="s">
        <v>94</v>
      </c>
      <c r="D118" s="131" t="s">
        <v>133</v>
      </c>
      <c r="E118" s="132" t="s">
        <v>353</v>
      </c>
      <c r="F118" s="198" t="s">
        <v>354</v>
      </c>
      <c r="G118" s="199"/>
      <c r="H118" s="199"/>
      <c r="I118" s="199"/>
      <c r="J118" s="133" t="s">
        <v>351</v>
      </c>
      <c r="K118" s="134">
        <v>0.6</v>
      </c>
      <c r="L118" s="200"/>
      <c r="M118" s="199"/>
      <c r="N118" s="200">
        <f>ROUND(L118*K118,2)</f>
        <v>0</v>
      </c>
      <c r="O118" s="199"/>
      <c r="P118" s="199"/>
      <c r="Q118" s="199"/>
      <c r="R118" s="135"/>
      <c r="T118" s="136" t="s">
        <v>3</v>
      </c>
      <c r="U118" s="36" t="s">
        <v>47</v>
      </c>
      <c r="V118" s="137">
        <v>0</v>
      </c>
      <c r="W118" s="137">
        <f>V118*K118</f>
        <v>0</v>
      </c>
      <c r="X118" s="137">
        <v>0</v>
      </c>
      <c r="Y118" s="137">
        <f>X118*K118</f>
        <v>0</v>
      </c>
      <c r="Z118" s="137">
        <v>0</v>
      </c>
      <c r="AA118" s="138">
        <f>Z118*K118</f>
        <v>0</v>
      </c>
      <c r="AR118" s="13" t="s">
        <v>352</v>
      </c>
      <c r="AT118" s="13" t="s">
        <v>133</v>
      </c>
      <c r="AU118" s="13" t="s">
        <v>94</v>
      </c>
      <c r="AY118" s="13" t="s">
        <v>132</v>
      </c>
      <c r="BE118" s="139">
        <f>IF(U118="základní",N118,0)</f>
        <v>0</v>
      </c>
      <c r="BF118" s="139">
        <f>IF(U118="snížená",N118,0)</f>
        <v>0</v>
      </c>
      <c r="BG118" s="139">
        <f>IF(U118="zákl. přenesená",N118,0)</f>
        <v>0</v>
      </c>
      <c r="BH118" s="139">
        <f>IF(U118="sníž. přenesená",N118,0)</f>
        <v>0</v>
      </c>
      <c r="BI118" s="139">
        <f>IF(U118="nulová",N118,0)</f>
        <v>0</v>
      </c>
      <c r="BJ118" s="13" t="s">
        <v>20</v>
      </c>
      <c r="BK118" s="139">
        <f>ROUND(L118*K118,2)</f>
        <v>0</v>
      </c>
      <c r="BL118" s="13" t="s">
        <v>352</v>
      </c>
      <c r="BM118" s="13"/>
    </row>
    <row r="119" spans="2:63" s="9" customFormat="1" ht="29.25" customHeight="1">
      <c r="B119" s="119"/>
      <c r="C119" s="120"/>
      <c r="D119" s="129" t="s">
        <v>348</v>
      </c>
      <c r="E119" s="129"/>
      <c r="F119" s="129"/>
      <c r="G119" s="129"/>
      <c r="H119" s="129"/>
      <c r="I119" s="129"/>
      <c r="J119" s="129"/>
      <c r="K119" s="129"/>
      <c r="L119" s="129"/>
      <c r="M119" s="129"/>
      <c r="N119" s="194">
        <f>BK119</f>
        <v>0</v>
      </c>
      <c r="O119" s="195"/>
      <c r="P119" s="195"/>
      <c r="Q119" s="195"/>
      <c r="R119" s="122"/>
      <c r="T119" s="123"/>
      <c r="U119" s="120"/>
      <c r="V119" s="120"/>
      <c r="W119" s="124">
        <f>W120</f>
        <v>0</v>
      </c>
      <c r="X119" s="120"/>
      <c r="Y119" s="124">
        <f>Y120</f>
        <v>0</v>
      </c>
      <c r="Z119" s="120"/>
      <c r="AA119" s="125">
        <f>AA120</f>
        <v>0</v>
      </c>
      <c r="AR119" s="126" t="s">
        <v>146</v>
      </c>
      <c r="AT119" s="127" t="s">
        <v>81</v>
      </c>
      <c r="AU119" s="127" t="s">
        <v>20</v>
      </c>
      <c r="AY119" s="126" t="s">
        <v>132</v>
      </c>
      <c r="BK119" s="128">
        <f>BK120</f>
        <v>0</v>
      </c>
    </row>
    <row r="120" spans="2:65" s="1" customFormat="1" ht="22.5" customHeight="1">
      <c r="B120" s="130"/>
      <c r="C120" s="131" t="s">
        <v>141</v>
      </c>
      <c r="D120" s="131" t="s">
        <v>133</v>
      </c>
      <c r="E120" s="132" t="s">
        <v>355</v>
      </c>
      <c r="F120" s="198" t="s">
        <v>97</v>
      </c>
      <c r="G120" s="199"/>
      <c r="H120" s="199"/>
      <c r="I120" s="199"/>
      <c r="J120" s="133" t="s">
        <v>351</v>
      </c>
      <c r="K120" s="134">
        <v>2</v>
      </c>
      <c r="L120" s="200"/>
      <c r="M120" s="199"/>
      <c r="N120" s="200">
        <f>ROUND(L120*K120,2)</f>
        <v>0</v>
      </c>
      <c r="O120" s="199"/>
      <c r="P120" s="199"/>
      <c r="Q120" s="199"/>
      <c r="R120" s="135"/>
      <c r="T120" s="136" t="s">
        <v>3</v>
      </c>
      <c r="U120" s="144" t="s">
        <v>47</v>
      </c>
      <c r="V120" s="145">
        <v>0</v>
      </c>
      <c r="W120" s="145">
        <f>V120*K120</f>
        <v>0</v>
      </c>
      <c r="X120" s="145">
        <v>0</v>
      </c>
      <c r="Y120" s="145">
        <f>X120*K120</f>
        <v>0</v>
      </c>
      <c r="Z120" s="145">
        <v>0</v>
      </c>
      <c r="AA120" s="146">
        <f>Z120*K120</f>
        <v>0</v>
      </c>
      <c r="AR120" s="13" t="s">
        <v>352</v>
      </c>
      <c r="AT120" s="13" t="s">
        <v>133</v>
      </c>
      <c r="AU120" s="13" t="s">
        <v>94</v>
      </c>
      <c r="AY120" s="13" t="s">
        <v>132</v>
      </c>
      <c r="BE120" s="139">
        <f>IF(U120="základní",N120,0)</f>
        <v>0</v>
      </c>
      <c r="BF120" s="139">
        <f>IF(U120="snížená",N120,0)</f>
        <v>0</v>
      </c>
      <c r="BG120" s="139">
        <f>IF(U120="zákl. přenesená",N120,0)</f>
        <v>0</v>
      </c>
      <c r="BH120" s="139">
        <f>IF(U120="sníž. přenesená",N120,0)</f>
        <v>0</v>
      </c>
      <c r="BI120" s="139">
        <f>IF(U120="nulová",N120,0)</f>
        <v>0</v>
      </c>
      <c r="BJ120" s="13" t="s">
        <v>20</v>
      </c>
      <c r="BK120" s="139">
        <f>ROUND(L120*K120,2)</f>
        <v>0</v>
      </c>
      <c r="BL120" s="13" t="s">
        <v>352</v>
      </c>
      <c r="BM120" s="13"/>
    </row>
    <row r="121" spans="2:18" s="1" customFormat="1" ht="6.75" customHeight="1"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3"/>
    </row>
  </sheetData>
  <sheetProtection/>
  <mergeCells count="6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L96:Q96"/>
    <mergeCell ref="M81:P81"/>
    <mergeCell ref="M83:Q83"/>
    <mergeCell ref="M84:Q84"/>
    <mergeCell ref="C86:G86"/>
    <mergeCell ref="N86:Q86"/>
    <mergeCell ref="N88:Q88"/>
    <mergeCell ref="F104:P104"/>
    <mergeCell ref="F105:P105"/>
    <mergeCell ref="M107:P107"/>
    <mergeCell ref="M109:Q109"/>
    <mergeCell ref="M110:Q110"/>
    <mergeCell ref="N89:Q89"/>
    <mergeCell ref="N90:Q90"/>
    <mergeCell ref="N91:Q91"/>
    <mergeCell ref="N92:Q92"/>
    <mergeCell ref="N94:Q94"/>
    <mergeCell ref="F120:I120"/>
    <mergeCell ref="L120:M120"/>
    <mergeCell ref="N120:Q120"/>
    <mergeCell ref="F112:I112"/>
    <mergeCell ref="L112:M112"/>
    <mergeCell ref="N112:Q112"/>
    <mergeCell ref="F116:I116"/>
    <mergeCell ref="L116:M116"/>
    <mergeCell ref="N116:Q116"/>
    <mergeCell ref="N113:Q113"/>
    <mergeCell ref="N117:Q117"/>
    <mergeCell ref="N119:Q119"/>
    <mergeCell ref="H1:K1"/>
    <mergeCell ref="S2:AC2"/>
    <mergeCell ref="F118:I118"/>
    <mergeCell ref="L118:M118"/>
    <mergeCell ref="N118:Q118"/>
    <mergeCell ref="N114:Q114"/>
    <mergeCell ref="N115:Q115"/>
    <mergeCell ref="C102:Q10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A72" activePane="bottomLeft" state="frozen"/>
      <selection pane="topLeft" activeCell="AD39" sqref="AD39"/>
      <selection pane="bottomLeft" activeCell="AG91" sqref="AG91:AM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151" t="s">
        <v>356</v>
      </c>
      <c r="L1" s="151"/>
      <c r="M1" s="151"/>
      <c r="N1" s="151"/>
      <c r="O1" s="151"/>
      <c r="P1" s="151"/>
      <c r="Q1" s="151"/>
      <c r="R1" s="151"/>
      <c r="S1" s="151"/>
      <c r="T1" s="225"/>
      <c r="U1" s="225"/>
      <c r="V1" s="225"/>
      <c r="W1" s="151" t="s">
        <v>357</v>
      </c>
      <c r="X1" s="151"/>
      <c r="Y1" s="151"/>
      <c r="Z1" s="151"/>
      <c r="AA1" s="151"/>
      <c r="AB1" s="151"/>
      <c r="AC1" s="151"/>
      <c r="AD1" s="151"/>
      <c r="AE1" s="151"/>
      <c r="AF1" s="151"/>
      <c r="AG1" s="225"/>
      <c r="AH1" s="22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27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58" t="s">
        <v>6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28" t="s">
        <v>10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9"/>
      <c r="AS4" s="20" t="s">
        <v>11</v>
      </c>
      <c r="BS4" s="13" t="s">
        <v>12</v>
      </c>
    </row>
    <row r="5" spans="2:71" ht="14.25" customHeight="1">
      <c r="B5" s="17"/>
      <c r="D5" s="229" t="s">
        <v>13</v>
      </c>
      <c r="K5" s="230" t="s">
        <v>363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Q5" s="19"/>
      <c r="BS5" s="13" t="s">
        <v>7</v>
      </c>
    </row>
    <row r="6" spans="2:71" ht="36.75" customHeight="1">
      <c r="B6" s="17"/>
      <c r="D6" s="231" t="s">
        <v>15</v>
      </c>
      <c r="K6" s="232" t="s">
        <v>364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Q6" s="19"/>
      <c r="BS6" s="13" t="s">
        <v>17</v>
      </c>
    </row>
    <row r="7" spans="2:71" ht="14.25" customHeight="1">
      <c r="B7" s="17"/>
      <c r="D7" s="233" t="s">
        <v>18</v>
      </c>
      <c r="K7" s="234" t="s">
        <v>3</v>
      </c>
      <c r="AK7" s="233" t="s">
        <v>19</v>
      </c>
      <c r="AN7" s="234" t="s">
        <v>3</v>
      </c>
      <c r="AQ7" s="19"/>
      <c r="BS7" s="13" t="s">
        <v>20</v>
      </c>
    </row>
    <row r="8" spans="2:71" ht="14.25" customHeight="1">
      <c r="B8" s="17"/>
      <c r="D8" s="233" t="s">
        <v>21</v>
      </c>
      <c r="K8" s="234" t="s">
        <v>22</v>
      </c>
      <c r="AK8" s="233" t="s">
        <v>23</v>
      </c>
      <c r="AN8" s="234" t="s">
        <v>24</v>
      </c>
      <c r="AQ8" s="19"/>
      <c r="BS8" s="13" t="s">
        <v>25</v>
      </c>
    </row>
    <row r="9" spans="2:71" ht="14.25" customHeight="1">
      <c r="B9" s="17"/>
      <c r="AQ9" s="19"/>
      <c r="BS9" s="13" t="s">
        <v>26</v>
      </c>
    </row>
    <row r="10" spans="2:71" ht="14.25" customHeight="1">
      <c r="B10" s="17"/>
      <c r="D10" s="233" t="s">
        <v>27</v>
      </c>
      <c r="AK10" s="233" t="s">
        <v>28</v>
      </c>
      <c r="AN10" s="234" t="s">
        <v>29</v>
      </c>
      <c r="AQ10" s="19"/>
      <c r="BS10" s="13" t="s">
        <v>17</v>
      </c>
    </row>
    <row r="11" spans="2:71" ht="18" customHeight="1">
      <c r="B11" s="17"/>
      <c r="E11" s="234" t="s">
        <v>30</v>
      </c>
      <c r="AK11" s="233" t="s">
        <v>31</v>
      </c>
      <c r="AN11" s="234" t="s">
        <v>32</v>
      </c>
      <c r="AQ11" s="19"/>
      <c r="BS11" s="13" t="s">
        <v>17</v>
      </c>
    </row>
    <row r="12" spans="2:71" ht="6.75" customHeight="1">
      <c r="B12" s="17"/>
      <c r="AQ12" s="19"/>
      <c r="BS12" s="13" t="s">
        <v>17</v>
      </c>
    </row>
    <row r="13" spans="2:71" ht="14.25" customHeight="1">
      <c r="B13" s="17"/>
      <c r="D13" s="233" t="s">
        <v>33</v>
      </c>
      <c r="AK13" s="233" t="s">
        <v>28</v>
      </c>
      <c r="AN13" s="234" t="s">
        <v>3</v>
      </c>
      <c r="AQ13" s="19"/>
      <c r="BS13" s="13" t="s">
        <v>17</v>
      </c>
    </row>
    <row r="14" spans="2:71" ht="15">
      <c r="B14" s="17"/>
      <c r="E14" s="234" t="s">
        <v>34</v>
      </c>
      <c r="AK14" s="233" t="s">
        <v>31</v>
      </c>
      <c r="AN14" s="234" t="s">
        <v>3</v>
      </c>
      <c r="AQ14" s="19"/>
      <c r="BS14" s="13" t="s">
        <v>17</v>
      </c>
    </row>
    <row r="15" spans="2:71" ht="6.75" customHeight="1">
      <c r="B15" s="17"/>
      <c r="AQ15" s="19"/>
      <c r="BS15" s="13" t="s">
        <v>4</v>
      </c>
    </row>
    <row r="16" spans="2:71" ht="14.25" customHeight="1">
      <c r="B16" s="17"/>
      <c r="D16" s="233" t="s">
        <v>35</v>
      </c>
      <c r="AK16" s="233" t="s">
        <v>28</v>
      </c>
      <c r="AN16" s="234" t="s">
        <v>3</v>
      </c>
      <c r="AQ16" s="19"/>
      <c r="BS16" s="13" t="s">
        <v>4</v>
      </c>
    </row>
    <row r="17" spans="2:71" ht="18" customHeight="1">
      <c r="B17" s="17"/>
      <c r="E17" s="234" t="s">
        <v>36</v>
      </c>
      <c r="AK17" s="233" t="s">
        <v>31</v>
      </c>
      <c r="AN17" s="234" t="s">
        <v>3</v>
      </c>
      <c r="AQ17" s="19"/>
      <c r="BS17" s="13" t="s">
        <v>37</v>
      </c>
    </row>
    <row r="18" spans="2:71" ht="6.75" customHeight="1">
      <c r="B18" s="17"/>
      <c r="AQ18" s="19"/>
      <c r="BS18" s="13" t="s">
        <v>7</v>
      </c>
    </row>
    <row r="19" spans="2:71" ht="14.25" customHeight="1">
      <c r="B19" s="17"/>
      <c r="D19" s="233" t="s">
        <v>38</v>
      </c>
      <c r="AK19" s="233" t="s">
        <v>28</v>
      </c>
      <c r="AN19" s="234" t="s">
        <v>39</v>
      </c>
      <c r="AQ19" s="19"/>
      <c r="BS19" s="13" t="s">
        <v>7</v>
      </c>
    </row>
    <row r="20" spans="2:43" ht="18" customHeight="1">
      <c r="B20" s="17"/>
      <c r="E20" s="234" t="s">
        <v>40</v>
      </c>
      <c r="AK20" s="233" t="s">
        <v>31</v>
      </c>
      <c r="AN20" s="234" t="s">
        <v>41</v>
      </c>
      <c r="AQ20" s="19"/>
    </row>
    <row r="21" spans="2:43" ht="6.75" customHeight="1">
      <c r="B21" s="17"/>
      <c r="AQ21" s="19"/>
    </row>
    <row r="22" spans="2:43" ht="15">
      <c r="B22" s="17"/>
      <c r="D22" s="233" t="s">
        <v>42</v>
      </c>
      <c r="AQ22" s="19"/>
    </row>
    <row r="23" spans="2:43" ht="22.5" customHeight="1">
      <c r="B23" s="17"/>
      <c r="E23" s="235" t="s">
        <v>3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Q23" s="19"/>
    </row>
    <row r="24" spans="2:43" ht="6.75" customHeight="1">
      <c r="B24" s="17"/>
      <c r="AQ24" s="19"/>
    </row>
    <row r="25" spans="2:43" ht="6.7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Q25" s="19"/>
    </row>
    <row r="26" spans="2:43" ht="14.25" customHeight="1">
      <c r="B26" s="17"/>
      <c r="D26" s="236" t="s">
        <v>43</v>
      </c>
      <c r="AK26" s="237">
        <f>ROUND(AG87,2)</f>
        <v>0</v>
      </c>
      <c r="AL26" s="159"/>
      <c r="AM26" s="159"/>
      <c r="AN26" s="159"/>
      <c r="AO26" s="159"/>
      <c r="AQ26" s="19"/>
    </row>
    <row r="27" spans="2:43" ht="14.25" customHeight="1">
      <c r="B27" s="17"/>
      <c r="D27" s="236" t="s">
        <v>44</v>
      </c>
      <c r="AK27" s="237">
        <f>ROUND(AG91,2)</f>
        <v>0</v>
      </c>
      <c r="AL27" s="159"/>
      <c r="AM27" s="159"/>
      <c r="AN27" s="159"/>
      <c r="AO27" s="159"/>
      <c r="AQ27" s="19"/>
    </row>
    <row r="28" spans="2:43" s="1" customFormat="1" ht="6.75" customHeight="1">
      <c r="B28" s="27"/>
      <c r="AQ28" s="29"/>
    </row>
    <row r="29" spans="2:43" s="1" customFormat="1" ht="25.5" customHeight="1">
      <c r="B29" s="27"/>
      <c r="D29" s="30" t="s">
        <v>45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87">
        <f>ROUND(AK26+AK27,2)</f>
        <v>0</v>
      </c>
      <c r="AL29" s="188"/>
      <c r="AM29" s="188"/>
      <c r="AN29" s="188"/>
      <c r="AO29" s="188"/>
      <c r="AQ29" s="29"/>
    </row>
    <row r="30" spans="2:43" s="1" customFormat="1" ht="6.75" customHeight="1">
      <c r="B30" s="27"/>
      <c r="AQ30" s="29"/>
    </row>
    <row r="31" spans="2:43" s="2" customFormat="1" ht="14.25" customHeight="1">
      <c r="B31" s="32"/>
      <c r="D31" s="238" t="s">
        <v>46</v>
      </c>
      <c r="F31" s="238" t="s">
        <v>47</v>
      </c>
      <c r="L31" s="239">
        <v>0.21</v>
      </c>
      <c r="M31" s="240"/>
      <c r="N31" s="240"/>
      <c r="O31" s="240"/>
      <c r="T31" s="241" t="s">
        <v>48</v>
      </c>
      <c r="W31" s="242">
        <f>ROUND(AZ87+SUM(CD92:CD92),2)</f>
        <v>0</v>
      </c>
      <c r="X31" s="240"/>
      <c r="Y31" s="240"/>
      <c r="Z31" s="240"/>
      <c r="AA31" s="240"/>
      <c r="AB31" s="240"/>
      <c r="AC31" s="240"/>
      <c r="AD31" s="240"/>
      <c r="AE31" s="240"/>
      <c r="AK31" s="242">
        <f>ROUND(AV87+SUM(BY92:BY92),2)</f>
        <v>0</v>
      </c>
      <c r="AL31" s="240"/>
      <c r="AM31" s="240"/>
      <c r="AN31" s="240"/>
      <c r="AO31" s="240"/>
      <c r="AQ31" s="37"/>
    </row>
    <row r="32" spans="2:43" s="2" customFormat="1" ht="14.25" customHeight="1">
      <c r="B32" s="32"/>
      <c r="F32" s="238" t="s">
        <v>49</v>
      </c>
      <c r="L32" s="239">
        <v>0.15</v>
      </c>
      <c r="M32" s="240"/>
      <c r="N32" s="240"/>
      <c r="O32" s="240"/>
      <c r="T32" s="241" t="s">
        <v>48</v>
      </c>
      <c r="W32" s="242">
        <f>ROUND(BA87+SUM(CE92:CE92),2)</f>
        <v>0</v>
      </c>
      <c r="X32" s="240"/>
      <c r="Y32" s="240"/>
      <c r="Z32" s="240"/>
      <c r="AA32" s="240"/>
      <c r="AB32" s="240"/>
      <c r="AC32" s="240"/>
      <c r="AD32" s="240"/>
      <c r="AE32" s="240"/>
      <c r="AK32" s="242">
        <f>ROUND(AW87+SUM(BZ92:BZ92),2)</f>
        <v>0</v>
      </c>
      <c r="AL32" s="240"/>
      <c r="AM32" s="240"/>
      <c r="AN32" s="240"/>
      <c r="AO32" s="240"/>
      <c r="AQ32" s="37"/>
    </row>
    <row r="33" spans="2:43" s="2" customFormat="1" ht="14.25" customHeight="1" hidden="1">
      <c r="B33" s="32"/>
      <c r="F33" s="238" t="s">
        <v>50</v>
      </c>
      <c r="L33" s="239">
        <v>0.21</v>
      </c>
      <c r="M33" s="240"/>
      <c r="N33" s="240"/>
      <c r="O33" s="240"/>
      <c r="T33" s="241" t="s">
        <v>48</v>
      </c>
      <c r="W33" s="242">
        <f>ROUND(BB87+SUM(CF92:CF92),2)</f>
        <v>0</v>
      </c>
      <c r="X33" s="240"/>
      <c r="Y33" s="240"/>
      <c r="Z33" s="240"/>
      <c r="AA33" s="240"/>
      <c r="AB33" s="240"/>
      <c r="AC33" s="240"/>
      <c r="AD33" s="240"/>
      <c r="AE33" s="240"/>
      <c r="AK33" s="242">
        <v>0</v>
      </c>
      <c r="AL33" s="240"/>
      <c r="AM33" s="240"/>
      <c r="AN33" s="240"/>
      <c r="AO33" s="240"/>
      <c r="AQ33" s="37"/>
    </row>
    <row r="34" spans="2:43" s="2" customFormat="1" ht="14.25" customHeight="1" hidden="1">
      <c r="B34" s="32"/>
      <c r="F34" s="238" t="s">
        <v>51</v>
      </c>
      <c r="L34" s="239">
        <v>0.15</v>
      </c>
      <c r="M34" s="240"/>
      <c r="N34" s="240"/>
      <c r="O34" s="240"/>
      <c r="T34" s="241" t="s">
        <v>48</v>
      </c>
      <c r="W34" s="242">
        <f>ROUND(BC87+SUM(CG92:CG92),2)</f>
        <v>0</v>
      </c>
      <c r="X34" s="240"/>
      <c r="Y34" s="240"/>
      <c r="Z34" s="240"/>
      <c r="AA34" s="240"/>
      <c r="AB34" s="240"/>
      <c r="AC34" s="240"/>
      <c r="AD34" s="240"/>
      <c r="AE34" s="240"/>
      <c r="AK34" s="242">
        <v>0</v>
      </c>
      <c r="AL34" s="240"/>
      <c r="AM34" s="240"/>
      <c r="AN34" s="240"/>
      <c r="AO34" s="240"/>
      <c r="AQ34" s="37"/>
    </row>
    <row r="35" spans="2:43" s="2" customFormat="1" ht="14.25" customHeight="1" hidden="1">
      <c r="B35" s="32"/>
      <c r="F35" s="238" t="s">
        <v>52</v>
      </c>
      <c r="L35" s="239">
        <v>0</v>
      </c>
      <c r="M35" s="240"/>
      <c r="N35" s="240"/>
      <c r="O35" s="240"/>
      <c r="T35" s="241" t="s">
        <v>48</v>
      </c>
      <c r="W35" s="242">
        <f>ROUND(BD87+SUM(CH92:CH92),2)</f>
        <v>0</v>
      </c>
      <c r="X35" s="240"/>
      <c r="Y35" s="240"/>
      <c r="Z35" s="240"/>
      <c r="AA35" s="240"/>
      <c r="AB35" s="240"/>
      <c r="AC35" s="240"/>
      <c r="AD35" s="240"/>
      <c r="AE35" s="240"/>
      <c r="AK35" s="242">
        <v>0</v>
      </c>
      <c r="AL35" s="240"/>
      <c r="AM35" s="240"/>
      <c r="AN35" s="240"/>
      <c r="AO35" s="240"/>
      <c r="AQ35" s="37"/>
    </row>
    <row r="36" spans="2:43" s="1" customFormat="1" ht="6.75" customHeight="1">
      <c r="B36" s="27"/>
      <c r="AQ36" s="29"/>
    </row>
    <row r="37" spans="2:43" s="1" customFormat="1" ht="25.5" customHeight="1">
      <c r="B37" s="27"/>
      <c r="C37" s="243"/>
      <c r="D37" s="39" t="s">
        <v>53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41" t="s">
        <v>54</v>
      </c>
      <c r="U37" s="154"/>
      <c r="V37" s="154"/>
      <c r="W37" s="154"/>
      <c r="X37" s="180" t="s">
        <v>55</v>
      </c>
      <c r="Y37" s="181"/>
      <c r="Z37" s="181"/>
      <c r="AA37" s="181"/>
      <c r="AB37" s="181"/>
      <c r="AC37" s="154"/>
      <c r="AD37" s="154"/>
      <c r="AE37" s="154"/>
      <c r="AF37" s="154"/>
      <c r="AG37" s="154"/>
      <c r="AH37" s="154"/>
      <c r="AI37" s="154"/>
      <c r="AJ37" s="154"/>
      <c r="AK37" s="182">
        <f>SUM(AK29:AK35)</f>
        <v>0</v>
      </c>
      <c r="AL37" s="181"/>
      <c r="AM37" s="181"/>
      <c r="AN37" s="181"/>
      <c r="AO37" s="183"/>
      <c r="AP37" s="243"/>
      <c r="AQ37" s="29"/>
    </row>
    <row r="38" spans="2:43" s="1" customFormat="1" ht="14.25" customHeight="1">
      <c r="B38" s="27"/>
      <c r="AQ38" s="29"/>
    </row>
    <row r="39" spans="2:43" ht="13.5">
      <c r="B39" s="17"/>
      <c r="AQ39" s="19"/>
    </row>
    <row r="40" spans="2:43" ht="13.5">
      <c r="B40" s="17"/>
      <c r="AQ40" s="19"/>
    </row>
    <row r="41" spans="2:43" ht="13.5">
      <c r="B41" s="17"/>
      <c r="AQ41" s="19"/>
    </row>
    <row r="42" spans="2:43" ht="13.5">
      <c r="B42" s="17"/>
      <c r="AQ42" s="19"/>
    </row>
    <row r="43" spans="2:43" ht="13.5">
      <c r="B43" s="17"/>
      <c r="AQ43" s="19"/>
    </row>
    <row r="44" spans="2:43" ht="13.5">
      <c r="B44" s="17"/>
      <c r="AQ44" s="19"/>
    </row>
    <row r="45" spans="2:43" ht="13.5">
      <c r="B45" s="17"/>
      <c r="AQ45" s="19"/>
    </row>
    <row r="46" spans="2:43" ht="13.5">
      <c r="B46" s="17"/>
      <c r="AQ46" s="19"/>
    </row>
    <row r="47" spans="2:43" ht="13.5">
      <c r="B47" s="17"/>
      <c r="AQ47" s="19"/>
    </row>
    <row r="48" spans="2:43" ht="13.5">
      <c r="B48" s="17"/>
      <c r="AQ48" s="19"/>
    </row>
    <row r="49" spans="2:43" s="1" customFormat="1" ht="15">
      <c r="B49" s="27"/>
      <c r="D49" s="42" t="s">
        <v>56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44"/>
      <c r="AC49" s="42" t="s">
        <v>57</v>
      </c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44"/>
      <c r="AQ49" s="29"/>
    </row>
    <row r="50" spans="2:43" ht="13.5">
      <c r="B50" s="17"/>
      <c r="D50" s="45"/>
      <c r="Z50" s="46"/>
      <c r="AC50" s="45"/>
      <c r="AO50" s="46"/>
      <c r="AQ50" s="19"/>
    </row>
    <row r="51" spans="2:43" ht="13.5">
      <c r="B51" s="17"/>
      <c r="D51" s="45"/>
      <c r="Z51" s="46"/>
      <c r="AC51" s="45"/>
      <c r="AO51" s="46"/>
      <c r="AQ51" s="19"/>
    </row>
    <row r="52" spans="2:43" ht="13.5">
      <c r="B52" s="17"/>
      <c r="D52" s="45"/>
      <c r="Z52" s="46"/>
      <c r="AC52" s="45"/>
      <c r="AO52" s="46"/>
      <c r="AQ52" s="19"/>
    </row>
    <row r="53" spans="2:43" ht="13.5">
      <c r="B53" s="17"/>
      <c r="D53" s="45"/>
      <c r="Z53" s="46"/>
      <c r="AC53" s="45"/>
      <c r="AO53" s="46"/>
      <c r="AQ53" s="19"/>
    </row>
    <row r="54" spans="2:43" ht="13.5">
      <c r="B54" s="17"/>
      <c r="D54" s="45"/>
      <c r="Z54" s="46"/>
      <c r="AC54" s="45"/>
      <c r="AO54" s="46"/>
      <c r="AQ54" s="19"/>
    </row>
    <row r="55" spans="2:43" ht="13.5">
      <c r="B55" s="17"/>
      <c r="D55" s="45"/>
      <c r="Z55" s="46"/>
      <c r="AC55" s="45"/>
      <c r="AO55" s="46"/>
      <c r="AQ55" s="19"/>
    </row>
    <row r="56" spans="2:43" ht="13.5">
      <c r="B56" s="17"/>
      <c r="D56" s="45"/>
      <c r="Z56" s="46"/>
      <c r="AC56" s="45"/>
      <c r="AO56" s="46"/>
      <c r="AQ56" s="19"/>
    </row>
    <row r="57" spans="2:43" ht="13.5">
      <c r="B57" s="17"/>
      <c r="D57" s="45"/>
      <c r="Z57" s="46"/>
      <c r="AC57" s="45"/>
      <c r="AO57" s="46"/>
      <c r="AQ57" s="19"/>
    </row>
    <row r="58" spans="2:43" s="1" customFormat="1" ht="15">
      <c r="B58" s="27"/>
      <c r="D58" s="47" t="s">
        <v>58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59</v>
      </c>
      <c r="S58" s="48"/>
      <c r="T58" s="48"/>
      <c r="U58" s="48"/>
      <c r="V58" s="48"/>
      <c r="W58" s="48"/>
      <c r="X58" s="48"/>
      <c r="Y58" s="48"/>
      <c r="Z58" s="50"/>
      <c r="AC58" s="47" t="s">
        <v>58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59</v>
      </c>
      <c r="AN58" s="48"/>
      <c r="AO58" s="50"/>
      <c r="AQ58" s="29"/>
    </row>
    <row r="59" spans="2:43" ht="13.5">
      <c r="B59" s="17"/>
      <c r="AQ59" s="19"/>
    </row>
    <row r="60" spans="2:43" s="1" customFormat="1" ht="15">
      <c r="B60" s="27"/>
      <c r="D60" s="42" t="s">
        <v>60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44"/>
      <c r="AC60" s="42" t="s">
        <v>61</v>
      </c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44"/>
      <c r="AQ60" s="29"/>
    </row>
    <row r="61" spans="2:43" ht="13.5">
      <c r="B61" s="17"/>
      <c r="D61" s="45"/>
      <c r="Z61" s="46"/>
      <c r="AC61" s="45"/>
      <c r="AO61" s="46"/>
      <c r="AQ61" s="19"/>
    </row>
    <row r="62" spans="2:43" ht="13.5">
      <c r="B62" s="17"/>
      <c r="D62" s="45"/>
      <c r="Z62" s="46"/>
      <c r="AC62" s="45"/>
      <c r="AO62" s="46"/>
      <c r="AQ62" s="19"/>
    </row>
    <row r="63" spans="2:43" ht="13.5">
      <c r="B63" s="17"/>
      <c r="D63" s="45"/>
      <c r="Z63" s="46"/>
      <c r="AC63" s="45"/>
      <c r="AO63" s="46"/>
      <c r="AQ63" s="19"/>
    </row>
    <row r="64" spans="2:43" ht="13.5">
      <c r="B64" s="17"/>
      <c r="D64" s="45"/>
      <c r="Z64" s="46"/>
      <c r="AC64" s="45"/>
      <c r="AO64" s="46"/>
      <c r="AQ64" s="19"/>
    </row>
    <row r="65" spans="2:43" ht="13.5">
      <c r="B65" s="17"/>
      <c r="D65" s="45"/>
      <c r="Z65" s="46"/>
      <c r="AC65" s="45"/>
      <c r="AO65" s="46"/>
      <c r="AQ65" s="19"/>
    </row>
    <row r="66" spans="2:43" ht="13.5">
      <c r="B66" s="17"/>
      <c r="D66" s="45"/>
      <c r="Z66" s="46"/>
      <c r="AC66" s="45"/>
      <c r="AO66" s="46"/>
      <c r="AQ66" s="19"/>
    </row>
    <row r="67" spans="2:43" ht="13.5">
      <c r="B67" s="17"/>
      <c r="D67" s="45"/>
      <c r="Z67" s="46"/>
      <c r="AC67" s="45"/>
      <c r="AO67" s="46"/>
      <c r="AQ67" s="19"/>
    </row>
    <row r="68" spans="2:43" ht="13.5">
      <c r="B68" s="17"/>
      <c r="D68" s="45"/>
      <c r="Z68" s="46"/>
      <c r="AC68" s="45"/>
      <c r="AO68" s="46"/>
      <c r="AQ68" s="19"/>
    </row>
    <row r="69" spans="2:43" s="1" customFormat="1" ht="15">
      <c r="B69" s="27"/>
      <c r="D69" s="47" t="s">
        <v>58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59</v>
      </c>
      <c r="S69" s="48"/>
      <c r="T69" s="48"/>
      <c r="U69" s="48"/>
      <c r="V69" s="48"/>
      <c r="W69" s="48"/>
      <c r="X69" s="48"/>
      <c r="Y69" s="48"/>
      <c r="Z69" s="50"/>
      <c r="AC69" s="47" t="s">
        <v>58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59</v>
      </c>
      <c r="AN69" s="48"/>
      <c r="AO69" s="50"/>
      <c r="AQ69" s="29"/>
    </row>
    <row r="70" spans="2:43" s="1" customFormat="1" ht="6.75" customHeight="1">
      <c r="B70" s="27"/>
      <c r="AQ70" s="29"/>
    </row>
    <row r="71" spans="2:43" s="1" customFormat="1" ht="6.7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75" customHeight="1">
      <c r="B76" s="27"/>
      <c r="C76" s="228" t="s">
        <v>62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9"/>
    </row>
    <row r="77" spans="2:43" s="3" customFormat="1" ht="14.25" customHeight="1">
      <c r="B77" s="57"/>
      <c r="C77" s="233" t="s">
        <v>13</v>
      </c>
      <c r="L77" s="3" t="str">
        <f>K5</f>
        <v>VELOX-SKLADY</v>
      </c>
      <c r="AQ77" s="59"/>
    </row>
    <row r="78" spans="2:43" s="4" customFormat="1" ht="36.75" customHeight="1">
      <c r="B78" s="60"/>
      <c r="C78" s="78" t="s">
        <v>15</v>
      </c>
      <c r="L78" s="245" t="str">
        <f>K6</f>
        <v>ÚSPORY ENERGIE - areál VELOX WERK s.r.o., Umělé osvětlení skladových přístřešků</v>
      </c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Q78" s="63"/>
    </row>
    <row r="79" spans="2:43" s="1" customFormat="1" ht="6.75" customHeight="1">
      <c r="B79" s="27"/>
      <c r="AQ79" s="29"/>
    </row>
    <row r="80" spans="2:43" s="1" customFormat="1" ht="15">
      <c r="B80" s="27"/>
      <c r="C80" s="233" t="s">
        <v>21</v>
      </c>
      <c r="L80" s="247" t="str">
        <f>IF(K8="","",K8)</f>
        <v>k.ú. Hranice, p.č. 1794/2, 5406 a 1325/18</v>
      </c>
      <c r="AI80" s="233" t="s">
        <v>23</v>
      </c>
      <c r="AM80" s="248" t="str">
        <f>IF(AN8="","",AN8)</f>
        <v>28. 4. 2020</v>
      </c>
      <c r="AQ80" s="29"/>
    </row>
    <row r="81" spans="2:43" s="1" customFormat="1" ht="6.75" customHeight="1">
      <c r="B81" s="27"/>
      <c r="AQ81" s="29"/>
    </row>
    <row r="82" spans="2:56" s="1" customFormat="1" ht="15">
      <c r="B82" s="27"/>
      <c r="C82" s="233" t="s">
        <v>27</v>
      </c>
      <c r="L82" s="3" t="str">
        <f>IF(E11="","",E11)</f>
        <v>VELOX WERK s.r.o.</v>
      </c>
      <c r="AI82" s="233" t="s">
        <v>35</v>
      </c>
      <c r="AM82" s="249" t="str">
        <f>IF(E17="","",E17)</f>
        <v>Ing. Vítězslav Humplík</v>
      </c>
      <c r="AN82" s="244"/>
      <c r="AO82" s="244"/>
      <c r="AP82" s="244"/>
      <c r="AQ82" s="29"/>
      <c r="AS82" s="170" t="s">
        <v>63</v>
      </c>
      <c r="AT82" s="171"/>
      <c r="AU82" s="155"/>
      <c r="AV82" s="155"/>
      <c r="AW82" s="155"/>
      <c r="AX82" s="155"/>
      <c r="AY82" s="155"/>
      <c r="AZ82" s="155"/>
      <c r="BA82" s="155"/>
      <c r="BB82" s="155"/>
      <c r="BC82" s="155"/>
      <c r="BD82" s="44"/>
    </row>
    <row r="83" spans="2:56" s="1" customFormat="1" ht="15">
      <c r="B83" s="27"/>
      <c r="C83" s="233" t="s">
        <v>33</v>
      </c>
      <c r="L83" s="3" t="str">
        <f>IF(E14="","",E14)</f>
        <v>zatím neurčen</v>
      </c>
      <c r="AI83" s="233" t="s">
        <v>38</v>
      </c>
      <c r="AM83" s="249" t="str">
        <f>IF(E20="","",E20)</f>
        <v>Projektil spol. s r.o. Hranice</v>
      </c>
      <c r="AN83" s="244"/>
      <c r="AO83" s="244"/>
      <c r="AP83" s="244"/>
      <c r="AQ83" s="29"/>
      <c r="AS83" s="172"/>
      <c r="AT83" s="244"/>
      <c r="BD83" s="66"/>
    </row>
    <row r="84" spans="2:56" s="1" customFormat="1" ht="10.5" customHeight="1">
      <c r="B84" s="27"/>
      <c r="AQ84" s="29"/>
      <c r="AS84" s="172"/>
      <c r="AT84" s="244"/>
      <c r="BD84" s="66"/>
    </row>
    <row r="85" spans="2:56" s="1" customFormat="1" ht="29.25" customHeight="1">
      <c r="B85" s="27"/>
      <c r="C85" s="173" t="s">
        <v>64</v>
      </c>
      <c r="D85" s="174"/>
      <c r="E85" s="174"/>
      <c r="F85" s="174"/>
      <c r="G85" s="174"/>
      <c r="H85" s="156"/>
      <c r="I85" s="175" t="s">
        <v>65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 t="s">
        <v>66</v>
      </c>
      <c r="AH85" s="174"/>
      <c r="AI85" s="174"/>
      <c r="AJ85" s="174"/>
      <c r="AK85" s="174"/>
      <c r="AL85" s="174"/>
      <c r="AM85" s="174"/>
      <c r="AN85" s="175" t="s">
        <v>67</v>
      </c>
      <c r="AO85" s="174"/>
      <c r="AP85" s="176"/>
      <c r="AQ85" s="29"/>
      <c r="AS85" s="68" t="s">
        <v>68</v>
      </c>
      <c r="AT85" s="69" t="s">
        <v>69</v>
      </c>
      <c r="AU85" s="69" t="s">
        <v>70</v>
      </c>
      <c r="AV85" s="69" t="s">
        <v>71</v>
      </c>
      <c r="AW85" s="69" t="s">
        <v>72</v>
      </c>
      <c r="AX85" s="69" t="s">
        <v>73</v>
      </c>
      <c r="AY85" s="69" t="s">
        <v>74</v>
      </c>
      <c r="AZ85" s="69" t="s">
        <v>75</v>
      </c>
      <c r="BA85" s="69" t="s">
        <v>76</v>
      </c>
      <c r="BB85" s="69" t="s">
        <v>77</v>
      </c>
      <c r="BC85" s="69" t="s">
        <v>78</v>
      </c>
      <c r="BD85" s="70" t="s">
        <v>79</v>
      </c>
    </row>
    <row r="86" spans="2:56" s="1" customFormat="1" ht="10.5" customHeight="1">
      <c r="B86" s="27"/>
      <c r="AQ86" s="29"/>
      <c r="AS86" s="71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44"/>
    </row>
    <row r="87" spans="2:76" s="4" customFormat="1" ht="32.25" customHeight="1">
      <c r="B87" s="60"/>
      <c r="C87" s="250" t="s">
        <v>80</v>
      </c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2">
        <f>ROUND(SUM(AG88:AG89),2)</f>
        <v>0</v>
      </c>
      <c r="AH87" s="252"/>
      <c r="AI87" s="252"/>
      <c r="AJ87" s="252"/>
      <c r="AK87" s="252"/>
      <c r="AL87" s="252"/>
      <c r="AM87" s="252"/>
      <c r="AN87" s="253">
        <f>SUM(AG87,AT87)</f>
        <v>0</v>
      </c>
      <c r="AO87" s="253"/>
      <c r="AP87" s="253"/>
      <c r="AQ87" s="63"/>
      <c r="AS87" s="74">
        <f>ROUND(SUM(AS88:AS89),2)</f>
        <v>0</v>
      </c>
      <c r="AT87" s="254">
        <f>ROUND(SUM(AV87:AW87),2)</f>
        <v>0</v>
      </c>
      <c r="AU87" s="255">
        <f>ROUND(SUM(AU88:AU89),5)</f>
        <v>197.441</v>
      </c>
      <c r="AV87" s="254">
        <f>ROUND(AZ87*L31,2)</f>
        <v>0</v>
      </c>
      <c r="AW87" s="254">
        <f>ROUND(BA87*L32,2)</f>
        <v>0</v>
      </c>
      <c r="AX87" s="254">
        <f>ROUND(BB87*L31,2)</f>
        <v>0</v>
      </c>
      <c r="AY87" s="254">
        <f>ROUND(BC87*L32,2)</f>
        <v>0</v>
      </c>
      <c r="AZ87" s="254">
        <f>ROUND(SUM(AZ88:AZ89),2)</f>
        <v>0</v>
      </c>
      <c r="BA87" s="254">
        <f>ROUND(SUM(BA88:BA89),2)</f>
        <v>0</v>
      </c>
      <c r="BB87" s="254">
        <f>ROUND(SUM(BB88:BB89),2)</f>
        <v>0</v>
      </c>
      <c r="BC87" s="254">
        <f>ROUND(SUM(BC88:BC89),2)</f>
        <v>0</v>
      </c>
      <c r="BD87" s="77">
        <f>ROUND(SUM(BD88:BD89),2)</f>
        <v>0</v>
      </c>
      <c r="BS87" s="78" t="s">
        <v>81</v>
      </c>
      <c r="BT87" s="78" t="s">
        <v>82</v>
      </c>
      <c r="BV87" s="78" t="s">
        <v>83</v>
      </c>
      <c r="BW87" s="78" t="s">
        <v>365</v>
      </c>
      <c r="BX87" s="78" t="s">
        <v>85</v>
      </c>
    </row>
    <row r="88" spans="1:76" s="5" customFormat="1" ht="33.75" customHeight="1">
      <c r="A88" s="147" t="s">
        <v>358</v>
      </c>
      <c r="B88" s="79"/>
      <c r="C88" s="256"/>
      <c r="D88" s="257" t="s">
        <v>363</v>
      </c>
      <c r="E88" s="258"/>
      <c r="F88" s="258"/>
      <c r="G88" s="258"/>
      <c r="H88" s="258"/>
      <c r="I88" s="259"/>
      <c r="J88" s="257" t="s">
        <v>364</v>
      </c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60">
        <v>0</v>
      </c>
      <c r="AH88" s="258"/>
      <c r="AI88" s="258"/>
      <c r="AJ88" s="258"/>
      <c r="AK88" s="258"/>
      <c r="AL88" s="258"/>
      <c r="AM88" s="258"/>
      <c r="AN88" s="260">
        <f>SUM(AG88,AT88)</f>
        <v>0</v>
      </c>
      <c r="AO88" s="258"/>
      <c r="AP88" s="258"/>
      <c r="AQ88" s="82"/>
      <c r="AS88" s="83">
        <v>0</v>
      </c>
      <c r="AT88" s="261">
        <f>ROUND(SUM(AV88:AW88),2)</f>
        <v>0</v>
      </c>
      <c r="AU88" s="262">
        <v>197.441</v>
      </c>
      <c r="AV88" s="261">
        <v>0</v>
      </c>
      <c r="AW88" s="261">
        <v>0</v>
      </c>
      <c r="AX88" s="261">
        <v>0</v>
      </c>
      <c r="AY88" s="261">
        <v>0</v>
      </c>
      <c r="AZ88" s="261">
        <v>0</v>
      </c>
      <c r="BA88" s="261">
        <v>0</v>
      </c>
      <c r="BB88" s="261">
        <v>0</v>
      </c>
      <c r="BC88" s="261">
        <v>0</v>
      </c>
      <c r="BD88" s="86">
        <v>0</v>
      </c>
      <c r="BT88" s="87" t="s">
        <v>20</v>
      </c>
      <c r="BU88" s="87" t="s">
        <v>86</v>
      </c>
      <c r="BV88" s="87" t="s">
        <v>83</v>
      </c>
      <c r="BW88" s="87" t="s">
        <v>365</v>
      </c>
      <c r="BX88" s="87" t="s">
        <v>85</v>
      </c>
    </row>
    <row r="89" spans="1:76" s="5" customFormat="1" ht="27" customHeight="1">
      <c r="A89" s="147" t="s">
        <v>358</v>
      </c>
      <c r="B89" s="79"/>
      <c r="C89" s="256"/>
      <c r="D89" s="257" t="s">
        <v>14</v>
      </c>
      <c r="E89" s="258"/>
      <c r="F89" s="258"/>
      <c r="G89" s="258"/>
      <c r="H89" s="258"/>
      <c r="I89" s="259"/>
      <c r="J89" s="257" t="s">
        <v>87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60">
        <v>0</v>
      </c>
      <c r="AH89" s="258"/>
      <c r="AI89" s="258"/>
      <c r="AJ89" s="258"/>
      <c r="AK89" s="258"/>
      <c r="AL89" s="258"/>
      <c r="AM89" s="258"/>
      <c r="AN89" s="260">
        <f>SUM(AG89,AT89)</f>
        <v>0</v>
      </c>
      <c r="AO89" s="258"/>
      <c r="AP89" s="258"/>
      <c r="AQ89" s="82"/>
      <c r="AS89" s="88">
        <v>0</v>
      </c>
      <c r="AT89" s="89">
        <f>ROUND(SUM(AV89:AW89),2)</f>
        <v>0</v>
      </c>
      <c r="AU89" s="90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91">
        <v>0</v>
      </c>
      <c r="BT89" s="87" t="s">
        <v>20</v>
      </c>
      <c r="BV89" s="87" t="s">
        <v>83</v>
      </c>
      <c r="BW89" s="87" t="s">
        <v>366</v>
      </c>
      <c r="BX89" s="87" t="s">
        <v>365</v>
      </c>
    </row>
    <row r="90" spans="2:43" ht="13.5">
      <c r="B90" s="17"/>
      <c r="AQ90" s="19"/>
    </row>
    <row r="91" spans="2:48" s="1" customFormat="1" ht="30" customHeight="1">
      <c r="B91" s="27"/>
      <c r="C91" s="250" t="s">
        <v>89</v>
      </c>
      <c r="AG91" s="253">
        <v>0</v>
      </c>
      <c r="AH91" s="244"/>
      <c r="AI91" s="244"/>
      <c r="AJ91" s="244"/>
      <c r="AK91" s="244"/>
      <c r="AL91" s="244"/>
      <c r="AM91" s="244"/>
      <c r="AN91" s="253">
        <v>0</v>
      </c>
      <c r="AO91" s="244"/>
      <c r="AP91" s="244"/>
      <c r="AQ91" s="29"/>
      <c r="AS91" s="68" t="s">
        <v>90</v>
      </c>
      <c r="AT91" s="69" t="s">
        <v>91</v>
      </c>
      <c r="AU91" s="69" t="s">
        <v>46</v>
      </c>
      <c r="AV91" s="70" t="s">
        <v>69</v>
      </c>
    </row>
    <row r="92" spans="2:48" s="1" customFormat="1" ht="10.5" customHeight="1">
      <c r="B92" s="27"/>
      <c r="AQ92" s="29"/>
      <c r="AS92" s="92"/>
      <c r="AT92" s="48"/>
      <c r="AU92" s="48"/>
      <c r="AV92" s="50"/>
    </row>
    <row r="93" spans="2:43" s="1" customFormat="1" ht="30" customHeight="1">
      <c r="B93" s="27"/>
      <c r="C93" s="263" t="s">
        <v>92</v>
      </c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5">
        <f>ROUND(AG87+AG91,2)</f>
        <v>0</v>
      </c>
      <c r="AH93" s="265"/>
      <c r="AI93" s="265"/>
      <c r="AJ93" s="265"/>
      <c r="AK93" s="265"/>
      <c r="AL93" s="265"/>
      <c r="AM93" s="265"/>
      <c r="AN93" s="265">
        <f>AN87+AN91</f>
        <v>0</v>
      </c>
      <c r="AO93" s="265"/>
      <c r="AP93" s="265"/>
      <c r="AQ93" s="29"/>
    </row>
    <row r="94" spans="2:43" s="1" customFormat="1" ht="6.75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3"/>
    </row>
  </sheetData>
  <sheetProtection/>
  <mergeCells count="49">
    <mergeCell ref="AG91:AM91"/>
    <mergeCell ref="AN91:AP91"/>
    <mergeCell ref="AG93:AM93"/>
    <mergeCell ref="AN93:AP93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C85:G85"/>
    <mergeCell ref="I85:AF85"/>
    <mergeCell ref="AG85:AM85"/>
    <mergeCell ref="AN85:AP85"/>
    <mergeCell ref="AG87:AM87"/>
    <mergeCell ref="AN87:AP87"/>
    <mergeCell ref="X37:AB37"/>
    <mergeCell ref="AK37:AO37"/>
    <mergeCell ref="C76:AP76"/>
    <mergeCell ref="L78:AO78"/>
    <mergeCell ref="AM82:AP82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  <mergeCell ref="E23:AN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VELOX-SKLADY - ÚSPORY ENE...'!C2" tooltip="VELOX-SKLADY - ÚSPORY ENE..." display="/"/>
    <hyperlink ref="A89" location="'VELOX - Ostatní a vedlejš...'!C2" tooltip="VELOX - Ostatní a vedlejš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zoomScalePageLayoutView="0" workbookViewId="0" topLeftCell="A1">
      <pane ySplit="1" topLeftCell="A111" activePane="bottomLeft" state="frozen"/>
      <selection pane="topLeft" activeCell="AD39" sqref="AD39"/>
      <selection pane="bottomLeft" activeCell="L122" sqref="L122:M1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1"/>
      <c r="B1" s="225"/>
      <c r="C1" s="225"/>
      <c r="D1" s="226" t="s">
        <v>1</v>
      </c>
      <c r="E1" s="225"/>
      <c r="F1" s="151" t="s">
        <v>359</v>
      </c>
      <c r="G1" s="151"/>
      <c r="H1" s="193" t="s">
        <v>360</v>
      </c>
      <c r="I1" s="193"/>
      <c r="J1" s="193"/>
      <c r="K1" s="193"/>
      <c r="L1" s="151" t="s">
        <v>361</v>
      </c>
      <c r="M1" s="225"/>
      <c r="N1" s="225"/>
      <c r="O1" s="226" t="s">
        <v>93</v>
      </c>
      <c r="P1" s="225"/>
      <c r="Q1" s="225"/>
      <c r="R1" s="225"/>
      <c r="S1" s="151" t="s">
        <v>362</v>
      </c>
      <c r="T1" s="15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27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6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13" t="s">
        <v>365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94</v>
      </c>
    </row>
    <row r="4" spans="2:46" ht="36.75" customHeight="1">
      <c r="B4" s="17"/>
      <c r="C4" s="228" t="s">
        <v>95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9"/>
      <c r="T4" s="20" t="s">
        <v>11</v>
      </c>
      <c r="AT4" s="13" t="s">
        <v>4</v>
      </c>
    </row>
    <row r="5" spans="2:18" ht="6.75" customHeight="1">
      <c r="B5" s="17"/>
      <c r="R5" s="19"/>
    </row>
    <row r="6" spans="2:18" s="1" customFormat="1" ht="32.25" customHeight="1">
      <c r="B6" s="27"/>
      <c r="D6" s="231" t="s">
        <v>15</v>
      </c>
      <c r="F6" s="232" t="s">
        <v>364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R6" s="29"/>
    </row>
    <row r="7" spans="2:18" s="1" customFormat="1" ht="14.25" customHeight="1">
      <c r="B7" s="27"/>
      <c r="D7" s="233" t="s">
        <v>18</v>
      </c>
      <c r="F7" s="234" t="s">
        <v>3</v>
      </c>
      <c r="M7" s="233" t="s">
        <v>19</v>
      </c>
      <c r="O7" s="234" t="s">
        <v>3</v>
      </c>
      <c r="R7" s="29"/>
    </row>
    <row r="8" spans="2:18" s="1" customFormat="1" ht="14.25" customHeight="1">
      <c r="B8" s="27"/>
      <c r="D8" s="233" t="s">
        <v>21</v>
      </c>
      <c r="F8" s="234" t="s">
        <v>22</v>
      </c>
      <c r="M8" s="233" t="s">
        <v>23</v>
      </c>
      <c r="O8" s="266" t="s">
        <v>24</v>
      </c>
      <c r="P8" s="244"/>
      <c r="R8" s="29"/>
    </row>
    <row r="9" spans="2:18" s="1" customFormat="1" ht="10.5" customHeight="1">
      <c r="B9" s="27"/>
      <c r="R9" s="29"/>
    </row>
    <row r="10" spans="2:18" s="1" customFormat="1" ht="14.25" customHeight="1">
      <c r="B10" s="27"/>
      <c r="D10" s="233" t="s">
        <v>27</v>
      </c>
      <c r="M10" s="233" t="s">
        <v>28</v>
      </c>
      <c r="O10" s="230" t="s">
        <v>29</v>
      </c>
      <c r="P10" s="244"/>
      <c r="R10" s="29"/>
    </row>
    <row r="11" spans="2:18" s="1" customFormat="1" ht="18" customHeight="1">
      <c r="B11" s="27"/>
      <c r="E11" s="234" t="s">
        <v>30</v>
      </c>
      <c r="M11" s="233" t="s">
        <v>31</v>
      </c>
      <c r="O11" s="230" t="s">
        <v>32</v>
      </c>
      <c r="P11" s="244"/>
      <c r="R11" s="29"/>
    </row>
    <row r="12" spans="2:18" s="1" customFormat="1" ht="6.75" customHeight="1">
      <c r="B12" s="27"/>
      <c r="R12" s="29"/>
    </row>
    <row r="13" spans="2:18" s="1" customFormat="1" ht="14.25" customHeight="1">
      <c r="B13" s="27"/>
      <c r="D13" s="233" t="s">
        <v>33</v>
      </c>
      <c r="M13" s="233" t="s">
        <v>28</v>
      </c>
      <c r="O13" s="230" t="s">
        <v>3</v>
      </c>
      <c r="P13" s="244"/>
      <c r="R13" s="29"/>
    </row>
    <row r="14" spans="2:18" s="1" customFormat="1" ht="18" customHeight="1">
      <c r="B14" s="27"/>
      <c r="E14" s="234" t="s">
        <v>34</v>
      </c>
      <c r="M14" s="233" t="s">
        <v>31</v>
      </c>
      <c r="O14" s="230" t="s">
        <v>3</v>
      </c>
      <c r="P14" s="244"/>
      <c r="R14" s="29"/>
    </row>
    <row r="15" spans="2:18" s="1" customFormat="1" ht="6.75" customHeight="1">
      <c r="B15" s="27"/>
      <c r="R15" s="29"/>
    </row>
    <row r="16" spans="2:18" s="1" customFormat="1" ht="14.25" customHeight="1">
      <c r="B16" s="27"/>
      <c r="D16" s="233" t="s">
        <v>35</v>
      </c>
      <c r="M16" s="233" t="s">
        <v>28</v>
      </c>
      <c r="O16" s="230" t="s">
        <v>3</v>
      </c>
      <c r="P16" s="244"/>
      <c r="R16" s="29"/>
    </row>
    <row r="17" spans="2:18" s="1" customFormat="1" ht="18" customHeight="1">
      <c r="B17" s="27"/>
      <c r="E17" s="234" t="s">
        <v>36</v>
      </c>
      <c r="M17" s="233" t="s">
        <v>31</v>
      </c>
      <c r="O17" s="230" t="s">
        <v>3</v>
      </c>
      <c r="P17" s="244"/>
      <c r="R17" s="29"/>
    </row>
    <row r="18" spans="2:18" s="1" customFormat="1" ht="6.75" customHeight="1">
      <c r="B18" s="27"/>
      <c r="R18" s="29"/>
    </row>
    <row r="19" spans="2:18" s="1" customFormat="1" ht="14.25" customHeight="1">
      <c r="B19" s="27"/>
      <c r="D19" s="233" t="s">
        <v>38</v>
      </c>
      <c r="M19" s="233" t="s">
        <v>28</v>
      </c>
      <c r="O19" s="230" t="s">
        <v>39</v>
      </c>
      <c r="P19" s="244"/>
      <c r="R19" s="29"/>
    </row>
    <row r="20" spans="2:18" s="1" customFormat="1" ht="18" customHeight="1">
      <c r="B20" s="27"/>
      <c r="E20" s="234" t="s">
        <v>40</v>
      </c>
      <c r="M20" s="233" t="s">
        <v>31</v>
      </c>
      <c r="O20" s="230" t="s">
        <v>41</v>
      </c>
      <c r="P20" s="244"/>
      <c r="R20" s="29"/>
    </row>
    <row r="21" spans="2:18" s="1" customFormat="1" ht="6.75" customHeight="1">
      <c r="B21" s="27"/>
      <c r="R21" s="29"/>
    </row>
    <row r="22" spans="2:18" s="1" customFormat="1" ht="14.25" customHeight="1">
      <c r="B22" s="27"/>
      <c r="D22" s="233" t="s">
        <v>42</v>
      </c>
      <c r="R22" s="29"/>
    </row>
    <row r="23" spans="2:18" s="1" customFormat="1" ht="22.5" customHeight="1">
      <c r="B23" s="27"/>
      <c r="E23" s="235" t="s">
        <v>3</v>
      </c>
      <c r="F23" s="244"/>
      <c r="G23" s="244"/>
      <c r="H23" s="244"/>
      <c r="I23" s="244"/>
      <c r="J23" s="244"/>
      <c r="K23" s="244"/>
      <c r="L23" s="244"/>
      <c r="R23" s="29"/>
    </row>
    <row r="24" spans="2:18" s="1" customFormat="1" ht="6.75" customHeight="1">
      <c r="B24" s="27"/>
      <c r="R24" s="29"/>
    </row>
    <row r="25" spans="2:18" s="1" customFormat="1" ht="6.75" customHeight="1">
      <c r="B25" s="27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R25" s="29"/>
    </row>
    <row r="26" spans="2:18" s="1" customFormat="1" ht="14.25" customHeight="1">
      <c r="B26" s="27"/>
      <c r="D26" s="267" t="s">
        <v>96</v>
      </c>
      <c r="M26" s="237">
        <f>N87</f>
        <v>0</v>
      </c>
      <c r="N26" s="244"/>
      <c r="O26" s="244"/>
      <c r="P26" s="244"/>
      <c r="R26" s="29"/>
    </row>
    <row r="27" spans="2:18" s="1" customFormat="1" ht="14.25" customHeight="1">
      <c r="B27" s="27"/>
      <c r="D27" s="236" t="s">
        <v>97</v>
      </c>
      <c r="M27" s="237">
        <f>N101</f>
        <v>0</v>
      </c>
      <c r="N27" s="244"/>
      <c r="O27" s="244"/>
      <c r="P27" s="244"/>
      <c r="R27" s="29"/>
    </row>
    <row r="28" spans="2:18" s="1" customFormat="1" ht="6.75" customHeight="1">
      <c r="B28" s="27"/>
      <c r="R28" s="29"/>
    </row>
    <row r="29" spans="2:18" s="1" customFormat="1" ht="24.75" customHeight="1">
      <c r="B29" s="27"/>
      <c r="D29" s="268" t="s">
        <v>45</v>
      </c>
      <c r="M29" s="269">
        <f>ROUND(M26+M27,2)</f>
        <v>0</v>
      </c>
      <c r="N29" s="244"/>
      <c r="O29" s="244"/>
      <c r="P29" s="244"/>
      <c r="R29" s="29"/>
    </row>
    <row r="30" spans="2:18" s="1" customFormat="1" ht="6.75" customHeight="1">
      <c r="B30" s="27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R30" s="29"/>
    </row>
    <row r="31" spans="2:18" s="1" customFormat="1" ht="14.25" customHeight="1">
      <c r="B31" s="27"/>
      <c r="D31" s="238" t="s">
        <v>46</v>
      </c>
      <c r="E31" s="238" t="s">
        <v>47</v>
      </c>
      <c r="F31" s="270">
        <v>0.21</v>
      </c>
      <c r="G31" s="271" t="s">
        <v>48</v>
      </c>
      <c r="H31" s="272">
        <f>ROUND((SUM(BE101:BE102)+SUM(BE119:BE154)),2)</f>
        <v>0</v>
      </c>
      <c r="I31" s="244"/>
      <c r="J31" s="244"/>
      <c r="M31" s="272">
        <f>ROUND(ROUND((SUM(BE101:BE102)+SUM(BE119:BE154)),2)*F31,2)</f>
        <v>0</v>
      </c>
      <c r="N31" s="244"/>
      <c r="O31" s="244"/>
      <c r="P31" s="244"/>
      <c r="R31" s="29"/>
    </row>
    <row r="32" spans="2:18" s="1" customFormat="1" ht="14.25" customHeight="1">
      <c r="B32" s="27"/>
      <c r="E32" s="238" t="s">
        <v>49</v>
      </c>
      <c r="F32" s="270">
        <v>0.15</v>
      </c>
      <c r="G32" s="271" t="s">
        <v>48</v>
      </c>
      <c r="H32" s="272">
        <f>ROUND((SUM(BF101:BF102)+SUM(BF119:BF154)),2)</f>
        <v>0</v>
      </c>
      <c r="I32" s="244"/>
      <c r="J32" s="244"/>
      <c r="M32" s="272">
        <f>ROUND(ROUND((SUM(BF101:BF102)+SUM(BF119:BF154)),2)*F32,2)</f>
        <v>0</v>
      </c>
      <c r="N32" s="244"/>
      <c r="O32" s="244"/>
      <c r="P32" s="244"/>
      <c r="R32" s="29"/>
    </row>
    <row r="33" spans="2:18" s="1" customFormat="1" ht="14.25" customHeight="1" hidden="1">
      <c r="B33" s="27"/>
      <c r="E33" s="238" t="s">
        <v>50</v>
      </c>
      <c r="F33" s="270">
        <v>0.21</v>
      </c>
      <c r="G33" s="271" t="s">
        <v>48</v>
      </c>
      <c r="H33" s="272">
        <f>ROUND((SUM(BG101:BG102)+SUM(BG119:BG154)),2)</f>
        <v>0</v>
      </c>
      <c r="I33" s="244"/>
      <c r="J33" s="244"/>
      <c r="M33" s="272">
        <v>0</v>
      </c>
      <c r="N33" s="244"/>
      <c r="O33" s="244"/>
      <c r="P33" s="244"/>
      <c r="R33" s="29"/>
    </row>
    <row r="34" spans="2:18" s="1" customFormat="1" ht="14.25" customHeight="1" hidden="1">
      <c r="B34" s="27"/>
      <c r="E34" s="238" t="s">
        <v>51</v>
      </c>
      <c r="F34" s="270">
        <v>0.15</v>
      </c>
      <c r="G34" s="271" t="s">
        <v>48</v>
      </c>
      <c r="H34" s="272">
        <f>ROUND((SUM(BH101:BH102)+SUM(BH119:BH154)),2)</f>
        <v>0</v>
      </c>
      <c r="I34" s="244"/>
      <c r="J34" s="244"/>
      <c r="M34" s="272">
        <v>0</v>
      </c>
      <c r="N34" s="244"/>
      <c r="O34" s="244"/>
      <c r="P34" s="244"/>
      <c r="R34" s="29"/>
    </row>
    <row r="35" spans="2:18" s="1" customFormat="1" ht="14.25" customHeight="1" hidden="1">
      <c r="B35" s="27"/>
      <c r="E35" s="238" t="s">
        <v>52</v>
      </c>
      <c r="F35" s="270">
        <v>0</v>
      </c>
      <c r="G35" s="271" t="s">
        <v>48</v>
      </c>
      <c r="H35" s="272">
        <f>ROUND((SUM(BI101:BI102)+SUM(BI119:BI154)),2)</f>
        <v>0</v>
      </c>
      <c r="I35" s="244"/>
      <c r="J35" s="244"/>
      <c r="M35" s="272">
        <v>0</v>
      </c>
      <c r="N35" s="244"/>
      <c r="O35" s="244"/>
      <c r="P35" s="244"/>
      <c r="R35" s="29"/>
    </row>
    <row r="36" spans="2:18" s="1" customFormat="1" ht="6.75" customHeight="1">
      <c r="B36" s="27"/>
      <c r="R36" s="29"/>
    </row>
    <row r="37" spans="2:18" s="1" customFormat="1" ht="24.75" customHeight="1">
      <c r="B37" s="27"/>
      <c r="C37" s="264"/>
      <c r="D37" s="98" t="s">
        <v>53</v>
      </c>
      <c r="E37" s="156"/>
      <c r="F37" s="156"/>
      <c r="G37" s="99" t="s">
        <v>54</v>
      </c>
      <c r="H37" s="100" t="s">
        <v>55</v>
      </c>
      <c r="I37" s="156"/>
      <c r="J37" s="156"/>
      <c r="K37" s="156"/>
      <c r="L37" s="222">
        <f>SUM(M29:M35)</f>
        <v>0</v>
      </c>
      <c r="M37" s="174"/>
      <c r="N37" s="174"/>
      <c r="O37" s="174"/>
      <c r="P37" s="176"/>
      <c r="Q37" s="264"/>
      <c r="R37" s="29"/>
    </row>
    <row r="38" spans="2:18" s="1" customFormat="1" ht="14.25" customHeight="1">
      <c r="B38" s="27"/>
      <c r="R38" s="29"/>
    </row>
    <row r="39" spans="2:18" s="1" customFormat="1" ht="14.25" customHeight="1">
      <c r="B39" s="27"/>
      <c r="R39" s="29"/>
    </row>
    <row r="40" spans="2:18" ht="13.5">
      <c r="B40" s="17"/>
      <c r="R40" s="19"/>
    </row>
    <row r="41" spans="2:18" ht="13.5">
      <c r="B41" s="17"/>
      <c r="R41" s="19"/>
    </row>
    <row r="42" spans="2:18" ht="13.5">
      <c r="B42" s="17"/>
      <c r="R42" s="19"/>
    </row>
    <row r="43" spans="2:18" ht="13.5">
      <c r="B43" s="17"/>
      <c r="R43" s="19"/>
    </row>
    <row r="44" spans="2:18" ht="13.5">
      <c r="B44" s="17"/>
      <c r="R44" s="19"/>
    </row>
    <row r="45" spans="2:18" ht="13.5">
      <c r="B45" s="17"/>
      <c r="R45" s="19"/>
    </row>
    <row r="46" spans="2:18" ht="13.5">
      <c r="B46" s="17"/>
      <c r="R46" s="19"/>
    </row>
    <row r="47" spans="2:18" ht="13.5">
      <c r="B47" s="17"/>
      <c r="R47" s="19"/>
    </row>
    <row r="48" spans="2:18" ht="13.5">
      <c r="B48" s="17"/>
      <c r="R48" s="19"/>
    </row>
    <row r="49" spans="2:18" ht="13.5">
      <c r="B49" s="17"/>
      <c r="R49" s="19"/>
    </row>
    <row r="50" spans="2:18" s="1" customFormat="1" ht="15">
      <c r="B50" s="27"/>
      <c r="D50" s="42" t="s">
        <v>56</v>
      </c>
      <c r="E50" s="155"/>
      <c r="F50" s="155"/>
      <c r="G50" s="155"/>
      <c r="H50" s="44"/>
      <c r="J50" s="42" t="s">
        <v>57</v>
      </c>
      <c r="K50" s="155"/>
      <c r="L50" s="155"/>
      <c r="M50" s="155"/>
      <c r="N50" s="155"/>
      <c r="O50" s="155"/>
      <c r="P50" s="44"/>
      <c r="R50" s="29"/>
    </row>
    <row r="51" spans="2:18" ht="13.5">
      <c r="B51" s="17"/>
      <c r="D51" s="45"/>
      <c r="H51" s="46"/>
      <c r="J51" s="45"/>
      <c r="P51" s="46"/>
      <c r="R51" s="19"/>
    </row>
    <row r="52" spans="2:18" ht="13.5">
      <c r="B52" s="17"/>
      <c r="D52" s="45"/>
      <c r="H52" s="46"/>
      <c r="J52" s="45"/>
      <c r="P52" s="46"/>
      <c r="R52" s="19"/>
    </row>
    <row r="53" spans="2:18" ht="13.5">
      <c r="B53" s="17"/>
      <c r="D53" s="45"/>
      <c r="H53" s="46"/>
      <c r="J53" s="45"/>
      <c r="P53" s="46"/>
      <c r="R53" s="19"/>
    </row>
    <row r="54" spans="2:18" ht="13.5">
      <c r="B54" s="17"/>
      <c r="D54" s="45"/>
      <c r="H54" s="46"/>
      <c r="J54" s="45"/>
      <c r="P54" s="46"/>
      <c r="R54" s="19"/>
    </row>
    <row r="55" spans="2:18" ht="13.5">
      <c r="B55" s="17"/>
      <c r="D55" s="45"/>
      <c r="H55" s="46"/>
      <c r="J55" s="45"/>
      <c r="P55" s="46"/>
      <c r="R55" s="19"/>
    </row>
    <row r="56" spans="2:18" ht="13.5">
      <c r="B56" s="17"/>
      <c r="D56" s="45"/>
      <c r="H56" s="46"/>
      <c r="J56" s="45"/>
      <c r="P56" s="46"/>
      <c r="R56" s="19"/>
    </row>
    <row r="57" spans="2:18" ht="13.5">
      <c r="B57" s="17"/>
      <c r="D57" s="45"/>
      <c r="H57" s="46"/>
      <c r="J57" s="45"/>
      <c r="P57" s="46"/>
      <c r="R57" s="19"/>
    </row>
    <row r="58" spans="2:18" ht="13.5">
      <c r="B58" s="17"/>
      <c r="D58" s="45"/>
      <c r="H58" s="46"/>
      <c r="J58" s="45"/>
      <c r="P58" s="46"/>
      <c r="R58" s="19"/>
    </row>
    <row r="59" spans="2:18" s="1" customFormat="1" ht="15">
      <c r="B59" s="27"/>
      <c r="D59" s="47" t="s">
        <v>58</v>
      </c>
      <c r="E59" s="48"/>
      <c r="F59" s="48"/>
      <c r="G59" s="49" t="s">
        <v>59</v>
      </c>
      <c r="H59" s="50"/>
      <c r="J59" s="47" t="s">
        <v>58</v>
      </c>
      <c r="K59" s="48"/>
      <c r="L59" s="48"/>
      <c r="M59" s="48"/>
      <c r="N59" s="49" t="s">
        <v>59</v>
      </c>
      <c r="O59" s="48"/>
      <c r="P59" s="50"/>
      <c r="R59" s="29"/>
    </row>
    <row r="60" spans="2:18" ht="13.5">
      <c r="B60" s="17"/>
      <c r="R60" s="19"/>
    </row>
    <row r="61" spans="2:18" s="1" customFormat="1" ht="15">
      <c r="B61" s="27"/>
      <c r="D61" s="42" t="s">
        <v>60</v>
      </c>
      <c r="E61" s="155"/>
      <c r="F61" s="155"/>
      <c r="G61" s="155"/>
      <c r="H61" s="44"/>
      <c r="J61" s="42" t="s">
        <v>61</v>
      </c>
      <c r="K61" s="155"/>
      <c r="L61" s="155"/>
      <c r="M61" s="155"/>
      <c r="N61" s="155"/>
      <c r="O61" s="155"/>
      <c r="P61" s="44"/>
      <c r="R61" s="29"/>
    </row>
    <row r="62" spans="2:18" ht="13.5">
      <c r="B62" s="17"/>
      <c r="D62" s="45"/>
      <c r="H62" s="46"/>
      <c r="J62" s="45"/>
      <c r="P62" s="46"/>
      <c r="R62" s="19"/>
    </row>
    <row r="63" spans="2:18" ht="13.5">
      <c r="B63" s="17"/>
      <c r="D63" s="45"/>
      <c r="H63" s="46"/>
      <c r="J63" s="45"/>
      <c r="P63" s="46"/>
      <c r="R63" s="19"/>
    </row>
    <row r="64" spans="2:18" ht="13.5">
      <c r="B64" s="17"/>
      <c r="D64" s="45"/>
      <c r="H64" s="46"/>
      <c r="J64" s="45"/>
      <c r="P64" s="46"/>
      <c r="R64" s="19"/>
    </row>
    <row r="65" spans="2:18" ht="13.5">
      <c r="B65" s="17"/>
      <c r="D65" s="45"/>
      <c r="H65" s="46"/>
      <c r="J65" s="45"/>
      <c r="P65" s="46"/>
      <c r="R65" s="19"/>
    </row>
    <row r="66" spans="2:18" ht="13.5">
      <c r="B66" s="17"/>
      <c r="D66" s="45"/>
      <c r="H66" s="46"/>
      <c r="J66" s="45"/>
      <c r="P66" s="46"/>
      <c r="R66" s="19"/>
    </row>
    <row r="67" spans="2:18" ht="13.5">
      <c r="B67" s="17"/>
      <c r="D67" s="45"/>
      <c r="H67" s="46"/>
      <c r="J67" s="45"/>
      <c r="P67" s="46"/>
      <c r="R67" s="19"/>
    </row>
    <row r="68" spans="2:18" ht="13.5">
      <c r="B68" s="17"/>
      <c r="D68" s="45"/>
      <c r="H68" s="46"/>
      <c r="J68" s="45"/>
      <c r="P68" s="46"/>
      <c r="R68" s="19"/>
    </row>
    <row r="69" spans="2:18" ht="13.5">
      <c r="B69" s="17"/>
      <c r="D69" s="45"/>
      <c r="H69" s="46"/>
      <c r="J69" s="45"/>
      <c r="P69" s="46"/>
      <c r="R69" s="19"/>
    </row>
    <row r="70" spans="2:18" s="1" customFormat="1" ht="15">
      <c r="B70" s="27"/>
      <c r="D70" s="47" t="s">
        <v>58</v>
      </c>
      <c r="E70" s="48"/>
      <c r="F70" s="48"/>
      <c r="G70" s="49" t="s">
        <v>59</v>
      </c>
      <c r="H70" s="50"/>
      <c r="J70" s="47" t="s">
        <v>58</v>
      </c>
      <c r="K70" s="48"/>
      <c r="L70" s="48"/>
      <c r="M70" s="48"/>
      <c r="N70" s="49" t="s">
        <v>59</v>
      </c>
      <c r="O70" s="48"/>
      <c r="P70" s="50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228" t="s">
        <v>98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9"/>
    </row>
    <row r="77" spans="2:18" s="1" customFormat="1" ht="6.75" customHeight="1">
      <c r="B77" s="27"/>
      <c r="R77" s="29"/>
    </row>
    <row r="78" spans="2:18" s="1" customFormat="1" ht="36.75" customHeight="1">
      <c r="B78" s="27"/>
      <c r="C78" s="78" t="s">
        <v>15</v>
      </c>
      <c r="F78" s="245" t="str">
        <f>F6</f>
        <v>ÚSPORY ENERGIE - areál VELOX WERK s.r.o., Umělé osvětlení skladových přístřešků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R78" s="29"/>
    </row>
    <row r="79" spans="2:18" s="1" customFormat="1" ht="6.75" customHeight="1">
      <c r="B79" s="27"/>
      <c r="R79" s="29"/>
    </row>
    <row r="80" spans="2:18" s="1" customFormat="1" ht="18" customHeight="1">
      <c r="B80" s="27"/>
      <c r="C80" s="233" t="s">
        <v>21</v>
      </c>
      <c r="F80" s="234" t="str">
        <f>F8</f>
        <v>k.ú. Hranice, p.č. 1794/2, 5406 a 1325/18</v>
      </c>
      <c r="K80" s="233" t="s">
        <v>23</v>
      </c>
      <c r="M80" s="266" t="str">
        <f>IF(O8="","",O8)</f>
        <v>28. 4. 2020</v>
      </c>
      <c r="N80" s="244"/>
      <c r="O80" s="244"/>
      <c r="P80" s="244"/>
      <c r="R80" s="29"/>
    </row>
    <row r="81" spans="2:18" s="1" customFormat="1" ht="6.75" customHeight="1">
      <c r="B81" s="27"/>
      <c r="R81" s="29"/>
    </row>
    <row r="82" spans="2:18" s="1" customFormat="1" ht="15">
      <c r="B82" s="27"/>
      <c r="C82" s="233" t="s">
        <v>27</v>
      </c>
      <c r="F82" s="234" t="str">
        <f>E11</f>
        <v>VELOX WERK s.r.o.</v>
      </c>
      <c r="K82" s="233" t="s">
        <v>35</v>
      </c>
      <c r="M82" s="230" t="str">
        <f>E17</f>
        <v>Ing. Vítězslav Humplík</v>
      </c>
      <c r="N82" s="244"/>
      <c r="O82" s="244"/>
      <c r="P82" s="244"/>
      <c r="Q82" s="244"/>
      <c r="R82" s="29"/>
    </row>
    <row r="83" spans="2:18" s="1" customFormat="1" ht="14.25" customHeight="1">
      <c r="B83" s="27"/>
      <c r="C83" s="233" t="s">
        <v>33</v>
      </c>
      <c r="F83" s="234" t="str">
        <f>IF(E14="","",E14)</f>
        <v>zatím neurčen</v>
      </c>
      <c r="K83" s="233" t="s">
        <v>38</v>
      </c>
      <c r="M83" s="230" t="str">
        <f>E20</f>
        <v>Projektil spol. s r.o. Hranice</v>
      </c>
      <c r="N83" s="244"/>
      <c r="O83" s="244"/>
      <c r="P83" s="244"/>
      <c r="Q83" s="244"/>
      <c r="R83" s="29"/>
    </row>
    <row r="84" spans="2:18" s="1" customFormat="1" ht="9.75" customHeight="1">
      <c r="B84" s="27"/>
      <c r="R84" s="29"/>
    </row>
    <row r="85" spans="2:18" s="1" customFormat="1" ht="29.25" customHeight="1">
      <c r="B85" s="27"/>
      <c r="C85" s="273" t="s">
        <v>99</v>
      </c>
      <c r="D85" s="274"/>
      <c r="E85" s="274"/>
      <c r="F85" s="274"/>
      <c r="G85" s="274"/>
      <c r="H85" s="264"/>
      <c r="I85" s="264"/>
      <c r="J85" s="264"/>
      <c r="K85" s="264"/>
      <c r="L85" s="264"/>
      <c r="M85" s="264"/>
      <c r="N85" s="273" t="s">
        <v>100</v>
      </c>
      <c r="O85" s="244"/>
      <c r="P85" s="244"/>
      <c r="Q85" s="244"/>
      <c r="R85" s="29"/>
    </row>
    <row r="86" spans="2:18" s="1" customFormat="1" ht="9.75" customHeight="1">
      <c r="B86" s="27"/>
      <c r="R86" s="29"/>
    </row>
    <row r="87" spans="2:47" s="1" customFormat="1" ht="29.25" customHeight="1">
      <c r="B87" s="27"/>
      <c r="C87" s="275" t="s">
        <v>101</v>
      </c>
      <c r="N87" s="253">
        <f>N119</f>
        <v>0</v>
      </c>
      <c r="O87" s="244"/>
      <c r="P87" s="244"/>
      <c r="Q87" s="244"/>
      <c r="R87" s="29"/>
      <c r="AU87" s="13" t="s">
        <v>102</v>
      </c>
    </row>
    <row r="88" spans="2:18" s="6" customFormat="1" ht="24.75" customHeight="1">
      <c r="B88" s="102"/>
      <c r="D88" s="276" t="s">
        <v>103</v>
      </c>
      <c r="N88" s="277">
        <f>N120</f>
        <v>0</v>
      </c>
      <c r="O88" s="278"/>
      <c r="P88" s="278"/>
      <c r="Q88" s="278"/>
      <c r="R88" s="105"/>
    </row>
    <row r="89" spans="2:18" s="7" customFormat="1" ht="19.5" customHeight="1">
      <c r="B89" s="106"/>
      <c r="D89" s="279" t="s">
        <v>105</v>
      </c>
      <c r="N89" s="280">
        <f>N121</f>
        <v>0</v>
      </c>
      <c r="O89" s="281"/>
      <c r="P89" s="281"/>
      <c r="Q89" s="281"/>
      <c r="R89" s="109"/>
    </row>
    <row r="90" spans="2:18" s="6" customFormat="1" ht="24.75" customHeight="1">
      <c r="B90" s="102"/>
      <c r="D90" s="276" t="s">
        <v>106</v>
      </c>
      <c r="N90" s="277">
        <f>N125</f>
        <v>0</v>
      </c>
      <c r="O90" s="278"/>
      <c r="P90" s="278"/>
      <c r="Q90" s="278"/>
      <c r="R90" s="105"/>
    </row>
    <row r="91" spans="2:18" s="7" customFormat="1" ht="19.5" customHeight="1">
      <c r="B91" s="106"/>
      <c r="D91" s="279" t="s">
        <v>107</v>
      </c>
      <c r="N91" s="280">
        <f>N126</f>
        <v>0</v>
      </c>
      <c r="O91" s="281"/>
      <c r="P91" s="281"/>
      <c r="Q91" s="281"/>
      <c r="R91" s="109"/>
    </row>
    <row r="92" spans="2:18" s="7" customFormat="1" ht="19.5" customHeight="1">
      <c r="B92" s="106"/>
      <c r="D92" s="279" t="s">
        <v>108</v>
      </c>
      <c r="N92" s="280">
        <f>N128</f>
        <v>0</v>
      </c>
      <c r="O92" s="281"/>
      <c r="P92" s="281"/>
      <c r="Q92" s="281"/>
      <c r="R92" s="109"/>
    </row>
    <row r="93" spans="2:18" s="7" customFormat="1" ht="19.5" customHeight="1">
      <c r="B93" s="106"/>
      <c r="D93" s="279" t="s">
        <v>109</v>
      </c>
      <c r="N93" s="280">
        <f>N130</f>
        <v>0</v>
      </c>
      <c r="O93" s="281"/>
      <c r="P93" s="281"/>
      <c r="Q93" s="281"/>
      <c r="R93" s="109"/>
    </row>
    <row r="94" spans="2:18" s="7" customFormat="1" ht="19.5" customHeight="1">
      <c r="B94" s="106"/>
      <c r="D94" s="279" t="s">
        <v>110</v>
      </c>
      <c r="N94" s="280">
        <f>N136</f>
        <v>0</v>
      </c>
      <c r="O94" s="281"/>
      <c r="P94" s="281"/>
      <c r="Q94" s="281"/>
      <c r="R94" s="109"/>
    </row>
    <row r="95" spans="2:18" s="7" customFormat="1" ht="19.5" customHeight="1">
      <c r="B95" s="106"/>
      <c r="D95" s="279" t="s">
        <v>111</v>
      </c>
      <c r="N95" s="280">
        <f>N141</f>
        <v>0</v>
      </c>
      <c r="O95" s="281"/>
      <c r="P95" s="281"/>
      <c r="Q95" s="281"/>
      <c r="R95" s="109"/>
    </row>
    <row r="96" spans="2:18" s="7" customFormat="1" ht="19.5" customHeight="1">
      <c r="B96" s="106"/>
      <c r="D96" s="279" t="s">
        <v>112</v>
      </c>
      <c r="N96" s="280">
        <f>N144</f>
        <v>0</v>
      </c>
      <c r="O96" s="281"/>
      <c r="P96" s="281"/>
      <c r="Q96" s="281"/>
      <c r="R96" s="109"/>
    </row>
    <row r="97" spans="2:18" s="7" customFormat="1" ht="19.5" customHeight="1">
      <c r="B97" s="106"/>
      <c r="D97" s="279" t="s">
        <v>113</v>
      </c>
      <c r="N97" s="280">
        <f>N147</f>
        <v>0</v>
      </c>
      <c r="O97" s="281"/>
      <c r="P97" s="281"/>
      <c r="Q97" s="281"/>
      <c r="R97" s="109"/>
    </row>
    <row r="98" spans="2:18" s="6" customFormat="1" ht="24.75" customHeight="1">
      <c r="B98" s="102"/>
      <c r="D98" s="276" t="s">
        <v>114</v>
      </c>
      <c r="N98" s="277">
        <f>N149</f>
        <v>0</v>
      </c>
      <c r="O98" s="278"/>
      <c r="P98" s="278"/>
      <c r="Q98" s="278"/>
      <c r="R98" s="105"/>
    </row>
    <row r="99" spans="2:18" s="7" customFormat="1" ht="19.5" customHeight="1">
      <c r="B99" s="106"/>
      <c r="D99" s="279" t="s">
        <v>115</v>
      </c>
      <c r="N99" s="280">
        <f>N150</f>
        <v>0</v>
      </c>
      <c r="O99" s="281"/>
      <c r="P99" s="281"/>
      <c r="Q99" s="281"/>
      <c r="R99" s="109"/>
    </row>
    <row r="100" spans="2:18" s="1" customFormat="1" ht="21.75" customHeight="1">
      <c r="B100" s="27"/>
      <c r="R100" s="29"/>
    </row>
    <row r="101" spans="2:21" s="1" customFormat="1" ht="29.25" customHeight="1">
      <c r="B101" s="27"/>
      <c r="C101" s="275" t="s">
        <v>117</v>
      </c>
      <c r="N101" s="282">
        <v>0</v>
      </c>
      <c r="O101" s="244"/>
      <c r="P101" s="244"/>
      <c r="Q101" s="244"/>
      <c r="R101" s="29"/>
      <c r="T101" s="110"/>
      <c r="U101" s="111" t="s">
        <v>46</v>
      </c>
    </row>
    <row r="102" spans="2:18" s="1" customFormat="1" ht="18" customHeight="1">
      <c r="B102" s="27"/>
      <c r="R102" s="29"/>
    </row>
    <row r="103" spans="2:18" s="1" customFormat="1" ht="29.25" customHeight="1">
      <c r="B103" s="27"/>
      <c r="C103" s="263" t="s">
        <v>92</v>
      </c>
      <c r="D103" s="264"/>
      <c r="E103" s="264"/>
      <c r="F103" s="264"/>
      <c r="G103" s="264"/>
      <c r="H103" s="264"/>
      <c r="I103" s="264"/>
      <c r="J103" s="264"/>
      <c r="K103" s="264"/>
      <c r="L103" s="265">
        <f>ROUND(SUM(N87+N101),2)</f>
        <v>0</v>
      </c>
      <c r="M103" s="274"/>
      <c r="N103" s="274"/>
      <c r="O103" s="274"/>
      <c r="P103" s="274"/>
      <c r="Q103" s="274"/>
      <c r="R103" s="29"/>
    </row>
    <row r="104" spans="2:18" s="1" customFormat="1" ht="6.75" customHeight="1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3"/>
    </row>
    <row r="108" spans="2:18" s="1" customFormat="1" ht="6.7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</row>
    <row r="109" spans="2:18" s="1" customFormat="1" ht="36.75" customHeight="1">
      <c r="B109" s="27"/>
      <c r="C109" s="228" t="s">
        <v>118</v>
      </c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9"/>
    </row>
    <row r="110" spans="2:18" s="1" customFormat="1" ht="6.75" customHeight="1">
      <c r="B110" s="27"/>
      <c r="R110" s="29"/>
    </row>
    <row r="111" spans="2:18" s="1" customFormat="1" ht="36.75" customHeight="1">
      <c r="B111" s="27"/>
      <c r="C111" s="78" t="s">
        <v>15</v>
      </c>
      <c r="F111" s="245" t="str">
        <f>F6</f>
        <v>ÚSPORY ENERGIE - areál VELOX WERK s.r.o., Umělé osvětlení skladových přístřešků</v>
      </c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R111" s="29"/>
    </row>
    <row r="112" spans="2:18" s="1" customFormat="1" ht="6.75" customHeight="1">
      <c r="B112" s="27"/>
      <c r="R112" s="29"/>
    </row>
    <row r="113" spans="2:18" s="1" customFormat="1" ht="18" customHeight="1">
      <c r="B113" s="27"/>
      <c r="C113" s="233" t="s">
        <v>21</v>
      </c>
      <c r="F113" s="234" t="str">
        <f>F8</f>
        <v>k.ú. Hranice, p.č. 1794/2, 5406 a 1325/18</v>
      </c>
      <c r="K113" s="233" t="s">
        <v>23</v>
      </c>
      <c r="M113" s="266" t="str">
        <f>IF(O8="","",O8)</f>
        <v>28. 4. 2020</v>
      </c>
      <c r="N113" s="244"/>
      <c r="O113" s="244"/>
      <c r="P113" s="244"/>
      <c r="R113" s="29"/>
    </row>
    <row r="114" spans="2:18" s="1" customFormat="1" ht="6.75" customHeight="1">
      <c r="B114" s="27"/>
      <c r="R114" s="29"/>
    </row>
    <row r="115" spans="2:18" s="1" customFormat="1" ht="15">
      <c r="B115" s="27"/>
      <c r="C115" s="233" t="s">
        <v>27</v>
      </c>
      <c r="F115" s="234" t="str">
        <f>E11</f>
        <v>VELOX WERK s.r.o.</v>
      </c>
      <c r="K115" s="233" t="s">
        <v>35</v>
      </c>
      <c r="M115" s="230" t="str">
        <f>E17</f>
        <v>Ing. Vítězslav Humplík</v>
      </c>
      <c r="N115" s="244"/>
      <c r="O115" s="244"/>
      <c r="P115" s="244"/>
      <c r="Q115" s="244"/>
      <c r="R115" s="29"/>
    </row>
    <row r="116" spans="2:18" s="1" customFormat="1" ht="14.25" customHeight="1">
      <c r="B116" s="27"/>
      <c r="C116" s="233" t="s">
        <v>33</v>
      </c>
      <c r="F116" s="234" t="str">
        <f>IF(E14="","",E14)</f>
        <v>zatím neurčen</v>
      </c>
      <c r="K116" s="233" t="s">
        <v>38</v>
      </c>
      <c r="M116" s="230" t="str">
        <f>E20</f>
        <v>Projektil spol. s r.o. Hranice</v>
      </c>
      <c r="N116" s="244"/>
      <c r="O116" s="244"/>
      <c r="P116" s="244"/>
      <c r="Q116" s="244"/>
      <c r="R116" s="29"/>
    </row>
    <row r="117" spans="2:18" s="1" customFormat="1" ht="9.75" customHeight="1">
      <c r="B117" s="27"/>
      <c r="R117" s="29"/>
    </row>
    <row r="118" spans="2:27" s="8" customFormat="1" ht="29.25" customHeight="1">
      <c r="B118" s="112"/>
      <c r="C118" s="113" t="s">
        <v>119</v>
      </c>
      <c r="D118" s="157" t="s">
        <v>120</v>
      </c>
      <c r="E118" s="157" t="s">
        <v>64</v>
      </c>
      <c r="F118" s="210" t="s">
        <v>121</v>
      </c>
      <c r="G118" s="211"/>
      <c r="H118" s="211"/>
      <c r="I118" s="211"/>
      <c r="J118" s="157" t="s">
        <v>122</v>
      </c>
      <c r="K118" s="157" t="s">
        <v>123</v>
      </c>
      <c r="L118" s="212" t="s">
        <v>124</v>
      </c>
      <c r="M118" s="211"/>
      <c r="N118" s="210" t="s">
        <v>100</v>
      </c>
      <c r="O118" s="211"/>
      <c r="P118" s="211"/>
      <c r="Q118" s="213"/>
      <c r="R118" s="115"/>
      <c r="T118" s="68" t="s">
        <v>125</v>
      </c>
      <c r="U118" s="69" t="s">
        <v>46</v>
      </c>
      <c r="V118" s="69" t="s">
        <v>126</v>
      </c>
      <c r="W118" s="69" t="s">
        <v>127</v>
      </c>
      <c r="X118" s="69" t="s">
        <v>128</v>
      </c>
      <c r="Y118" s="69" t="s">
        <v>129</v>
      </c>
      <c r="Z118" s="69" t="s">
        <v>130</v>
      </c>
      <c r="AA118" s="70" t="s">
        <v>131</v>
      </c>
    </row>
    <row r="119" spans="2:63" s="1" customFormat="1" ht="29.25" customHeight="1">
      <c r="B119" s="27"/>
      <c r="C119" s="250" t="s">
        <v>96</v>
      </c>
      <c r="N119" s="283">
        <f>BK119</f>
        <v>0</v>
      </c>
      <c r="O119" s="207"/>
      <c r="P119" s="207"/>
      <c r="Q119" s="207"/>
      <c r="R119" s="29"/>
      <c r="T119" s="71"/>
      <c r="U119" s="155"/>
      <c r="V119" s="155"/>
      <c r="W119" s="284">
        <f>W120+W125+W149</f>
        <v>197.441</v>
      </c>
      <c r="X119" s="155"/>
      <c r="Y119" s="284">
        <f>Y120+Y125+Y149</f>
        <v>0.178234</v>
      </c>
      <c r="Z119" s="155"/>
      <c r="AA119" s="285">
        <f>AA120+AA125+AA149</f>
        <v>0</v>
      </c>
      <c r="AT119" s="13" t="s">
        <v>81</v>
      </c>
      <c r="AU119" s="13" t="s">
        <v>102</v>
      </c>
      <c r="BK119" s="118">
        <f>BK120+BK125+BK149</f>
        <v>0</v>
      </c>
    </row>
    <row r="120" spans="2:63" s="287" customFormat="1" ht="36.75" customHeight="1">
      <c r="B120" s="286"/>
      <c r="D120" s="288" t="s">
        <v>103</v>
      </c>
      <c r="E120" s="288"/>
      <c r="F120" s="288"/>
      <c r="G120" s="288"/>
      <c r="H120" s="288"/>
      <c r="I120" s="288"/>
      <c r="J120" s="288"/>
      <c r="K120" s="288"/>
      <c r="L120" s="288"/>
      <c r="M120" s="288"/>
      <c r="N120" s="289">
        <f>BK120</f>
        <v>0</v>
      </c>
      <c r="O120" s="277"/>
      <c r="P120" s="277"/>
      <c r="Q120" s="277"/>
      <c r="R120" s="290"/>
      <c r="T120" s="291"/>
      <c r="W120" s="292">
        <f>W121</f>
        <v>0.006</v>
      </c>
      <c r="Y120" s="292">
        <f>Y121</f>
        <v>0</v>
      </c>
      <c r="AA120" s="293">
        <f>AA121</f>
        <v>0</v>
      </c>
      <c r="AR120" s="126" t="s">
        <v>20</v>
      </c>
      <c r="AT120" s="127" t="s">
        <v>81</v>
      </c>
      <c r="AU120" s="127" t="s">
        <v>82</v>
      </c>
      <c r="AY120" s="126" t="s">
        <v>132</v>
      </c>
      <c r="BK120" s="128">
        <f>BK121</f>
        <v>0</v>
      </c>
    </row>
    <row r="121" spans="2:63" s="287" customFormat="1" ht="19.5" customHeight="1">
      <c r="B121" s="286"/>
      <c r="D121" s="294" t="s">
        <v>105</v>
      </c>
      <c r="E121" s="294"/>
      <c r="F121" s="294"/>
      <c r="G121" s="294"/>
      <c r="H121" s="294"/>
      <c r="I121" s="294"/>
      <c r="J121" s="294"/>
      <c r="K121" s="294"/>
      <c r="L121" s="294"/>
      <c r="M121" s="294"/>
      <c r="N121" s="295">
        <f>BK121</f>
        <v>0</v>
      </c>
      <c r="O121" s="197"/>
      <c r="P121" s="197"/>
      <c r="Q121" s="197"/>
      <c r="R121" s="290"/>
      <c r="T121" s="291"/>
      <c r="W121" s="292">
        <f>SUM(W122:W124)</f>
        <v>0.006</v>
      </c>
      <c r="Y121" s="292">
        <f>SUM(Y122:Y124)</f>
        <v>0</v>
      </c>
      <c r="AA121" s="293">
        <f>SUM(AA122:AA124)</f>
        <v>0</v>
      </c>
      <c r="AR121" s="126" t="s">
        <v>20</v>
      </c>
      <c r="AT121" s="127" t="s">
        <v>81</v>
      </c>
      <c r="AU121" s="127" t="s">
        <v>20</v>
      </c>
      <c r="AY121" s="126" t="s">
        <v>132</v>
      </c>
      <c r="BK121" s="128">
        <f>SUM(BK122:BK124)</f>
        <v>0</v>
      </c>
    </row>
    <row r="122" spans="2:65" s="1" customFormat="1" ht="31.5" customHeight="1">
      <c r="B122" s="130"/>
      <c r="C122" s="131" t="s">
        <v>20</v>
      </c>
      <c r="D122" s="131" t="s">
        <v>133</v>
      </c>
      <c r="E122" s="132" t="s">
        <v>138</v>
      </c>
      <c r="F122" s="198" t="s">
        <v>139</v>
      </c>
      <c r="G122" s="199"/>
      <c r="H122" s="199"/>
      <c r="I122" s="199"/>
      <c r="J122" s="133" t="s">
        <v>140</v>
      </c>
      <c r="K122" s="134">
        <v>1</v>
      </c>
      <c r="L122" s="200"/>
      <c r="M122" s="199"/>
      <c r="N122" s="200">
        <f>ROUND(L122*K122,2)</f>
        <v>0</v>
      </c>
      <c r="O122" s="199"/>
      <c r="P122" s="199"/>
      <c r="Q122" s="199"/>
      <c r="R122" s="135"/>
      <c r="T122" s="136" t="s">
        <v>3</v>
      </c>
      <c r="U122" s="241" t="s">
        <v>47</v>
      </c>
      <c r="V122" s="296">
        <v>0.006</v>
      </c>
      <c r="W122" s="296">
        <f>V122*K122</f>
        <v>0.006</v>
      </c>
      <c r="X122" s="296">
        <v>0</v>
      </c>
      <c r="Y122" s="296">
        <f>X122*K122</f>
        <v>0</v>
      </c>
      <c r="Z122" s="296">
        <v>0</v>
      </c>
      <c r="AA122" s="138">
        <f>Z122*K122</f>
        <v>0</v>
      </c>
      <c r="AR122" s="13" t="s">
        <v>137</v>
      </c>
      <c r="AT122" s="13" t="s">
        <v>133</v>
      </c>
      <c r="AU122" s="13" t="s">
        <v>94</v>
      </c>
      <c r="AY122" s="13" t="s">
        <v>132</v>
      </c>
      <c r="BE122" s="139">
        <f>IF(U122="základní",N122,0)</f>
        <v>0</v>
      </c>
      <c r="BF122" s="139">
        <f>IF(U122="snížená",N122,0)</f>
        <v>0</v>
      </c>
      <c r="BG122" s="139">
        <f>IF(U122="zákl. přenesená",N122,0)</f>
        <v>0</v>
      </c>
      <c r="BH122" s="139">
        <f>IF(U122="sníž. přenesená",N122,0)</f>
        <v>0</v>
      </c>
      <c r="BI122" s="139">
        <f>IF(U122="nulová",N122,0)</f>
        <v>0</v>
      </c>
      <c r="BJ122" s="13" t="s">
        <v>20</v>
      </c>
      <c r="BK122" s="139">
        <f>ROUND(L122*K122,2)</f>
        <v>0</v>
      </c>
      <c r="BL122" s="13" t="s">
        <v>137</v>
      </c>
      <c r="BM122" s="13"/>
    </row>
    <row r="123" spans="2:65" s="1" customFormat="1" ht="31.5" customHeight="1">
      <c r="B123" s="130"/>
      <c r="C123" s="131" t="s">
        <v>94</v>
      </c>
      <c r="D123" s="131" t="s">
        <v>133</v>
      </c>
      <c r="E123" s="132" t="s">
        <v>142</v>
      </c>
      <c r="F123" s="198" t="s">
        <v>143</v>
      </c>
      <c r="G123" s="199"/>
      <c r="H123" s="199"/>
      <c r="I123" s="199"/>
      <c r="J123" s="133" t="s">
        <v>140</v>
      </c>
      <c r="K123" s="134">
        <v>0.5</v>
      </c>
      <c r="L123" s="200"/>
      <c r="M123" s="199"/>
      <c r="N123" s="200">
        <f>ROUND(L123*K123,2)</f>
        <v>0</v>
      </c>
      <c r="O123" s="199"/>
      <c r="P123" s="199"/>
      <c r="Q123" s="199"/>
      <c r="R123" s="135"/>
      <c r="T123" s="136" t="s">
        <v>3</v>
      </c>
      <c r="U123" s="241" t="s">
        <v>47</v>
      </c>
      <c r="V123" s="296">
        <v>0</v>
      </c>
      <c r="W123" s="296">
        <f>V123*K123</f>
        <v>0</v>
      </c>
      <c r="X123" s="296">
        <v>0</v>
      </c>
      <c r="Y123" s="296">
        <f>X123*K123</f>
        <v>0</v>
      </c>
      <c r="Z123" s="296">
        <v>0</v>
      </c>
      <c r="AA123" s="138">
        <f>Z123*K123</f>
        <v>0</v>
      </c>
      <c r="AR123" s="13" t="s">
        <v>137</v>
      </c>
      <c r="AT123" s="13" t="s">
        <v>133</v>
      </c>
      <c r="AU123" s="13" t="s">
        <v>94</v>
      </c>
      <c r="AY123" s="13" t="s">
        <v>132</v>
      </c>
      <c r="BE123" s="139">
        <f>IF(U123="základní",N123,0)</f>
        <v>0</v>
      </c>
      <c r="BF123" s="139">
        <f>IF(U123="snížená",N123,0)</f>
        <v>0</v>
      </c>
      <c r="BG123" s="139">
        <f>IF(U123="zákl. přenesená",N123,0)</f>
        <v>0</v>
      </c>
      <c r="BH123" s="139">
        <f>IF(U123="sníž. přenesená",N123,0)</f>
        <v>0</v>
      </c>
      <c r="BI123" s="139">
        <f>IF(U123="nulová",N123,0)</f>
        <v>0</v>
      </c>
      <c r="BJ123" s="13" t="s">
        <v>20</v>
      </c>
      <c r="BK123" s="139">
        <f>ROUND(L123*K123,2)</f>
        <v>0</v>
      </c>
      <c r="BL123" s="13" t="s">
        <v>137</v>
      </c>
      <c r="BM123" s="13"/>
    </row>
    <row r="124" spans="2:65" s="1" customFormat="1" ht="31.5" customHeight="1">
      <c r="B124" s="130"/>
      <c r="C124" s="131" t="s">
        <v>141</v>
      </c>
      <c r="D124" s="131" t="s">
        <v>133</v>
      </c>
      <c r="E124" s="132" t="s">
        <v>144</v>
      </c>
      <c r="F124" s="198" t="s">
        <v>145</v>
      </c>
      <c r="G124" s="199"/>
      <c r="H124" s="199"/>
      <c r="I124" s="199"/>
      <c r="J124" s="133" t="s">
        <v>140</v>
      </c>
      <c r="K124" s="134">
        <v>0.5</v>
      </c>
      <c r="L124" s="200"/>
      <c r="M124" s="199"/>
      <c r="N124" s="200">
        <f>ROUND(L124*K124,2)</f>
        <v>0</v>
      </c>
      <c r="O124" s="199"/>
      <c r="P124" s="199"/>
      <c r="Q124" s="199"/>
      <c r="R124" s="135"/>
      <c r="T124" s="136" t="s">
        <v>3</v>
      </c>
      <c r="U124" s="241" t="s">
        <v>47</v>
      </c>
      <c r="V124" s="296">
        <v>0</v>
      </c>
      <c r="W124" s="296">
        <f>V124*K124</f>
        <v>0</v>
      </c>
      <c r="X124" s="296">
        <v>0</v>
      </c>
      <c r="Y124" s="296">
        <f>X124*K124</f>
        <v>0</v>
      </c>
      <c r="Z124" s="296">
        <v>0</v>
      </c>
      <c r="AA124" s="138">
        <f>Z124*K124</f>
        <v>0</v>
      </c>
      <c r="AR124" s="13" t="s">
        <v>137</v>
      </c>
      <c r="AT124" s="13" t="s">
        <v>133</v>
      </c>
      <c r="AU124" s="13" t="s">
        <v>94</v>
      </c>
      <c r="AY124" s="13" t="s">
        <v>132</v>
      </c>
      <c r="BE124" s="139">
        <f>IF(U124="základní",N124,0)</f>
        <v>0</v>
      </c>
      <c r="BF124" s="139">
        <f>IF(U124="snížená",N124,0)</f>
        <v>0</v>
      </c>
      <c r="BG124" s="139">
        <f>IF(U124="zákl. přenesená",N124,0)</f>
        <v>0</v>
      </c>
      <c r="BH124" s="139">
        <f>IF(U124="sníž. přenesená",N124,0)</f>
        <v>0</v>
      </c>
      <c r="BI124" s="139">
        <f>IF(U124="nulová",N124,0)</f>
        <v>0</v>
      </c>
      <c r="BJ124" s="13" t="s">
        <v>20</v>
      </c>
      <c r="BK124" s="139">
        <f>ROUND(L124*K124,2)</f>
        <v>0</v>
      </c>
      <c r="BL124" s="13" t="s">
        <v>137</v>
      </c>
      <c r="BM124" s="13"/>
    </row>
    <row r="125" spans="2:63" s="287" customFormat="1" ht="36.75" customHeight="1">
      <c r="B125" s="286"/>
      <c r="D125" s="288" t="s">
        <v>106</v>
      </c>
      <c r="E125" s="288"/>
      <c r="F125" s="288"/>
      <c r="G125" s="288"/>
      <c r="H125" s="288"/>
      <c r="I125" s="288"/>
      <c r="J125" s="288"/>
      <c r="K125" s="288"/>
      <c r="L125" s="288"/>
      <c r="M125" s="288"/>
      <c r="N125" s="297">
        <f>BK125</f>
        <v>0</v>
      </c>
      <c r="O125" s="202"/>
      <c r="P125" s="202"/>
      <c r="Q125" s="202"/>
      <c r="R125" s="290"/>
      <c r="T125" s="291"/>
      <c r="W125" s="292">
        <f>W126+W128+W130+W136+W141+W144+W147</f>
        <v>197.435</v>
      </c>
      <c r="Y125" s="292">
        <f>Y126+Y128+Y130+Y136+Y141+Y144+Y147</f>
        <v>0.178234</v>
      </c>
      <c r="AA125" s="293">
        <f>AA126+AA128+AA130+AA136+AA141+AA144+AA147</f>
        <v>0</v>
      </c>
      <c r="AR125" s="126" t="s">
        <v>94</v>
      </c>
      <c r="AT125" s="127" t="s">
        <v>81</v>
      </c>
      <c r="AU125" s="127" t="s">
        <v>82</v>
      </c>
      <c r="AY125" s="126" t="s">
        <v>132</v>
      </c>
      <c r="BK125" s="128">
        <f>BK126+BK128+BK130+BK136+BK141+BK144+BK147</f>
        <v>0</v>
      </c>
    </row>
    <row r="126" spans="2:63" s="287" customFormat="1" ht="19.5" customHeight="1">
      <c r="B126" s="286"/>
      <c r="D126" s="294" t="s">
        <v>107</v>
      </c>
      <c r="E126" s="294"/>
      <c r="F126" s="294"/>
      <c r="G126" s="294"/>
      <c r="H126" s="294"/>
      <c r="I126" s="294"/>
      <c r="J126" s="294"/>
      <c r="K126" s="294"/>
      <c r="L126" s="294"/>
      <c r="M126" s="294"/>
      <c r="N126" s="295">
        <f>BK126</f>
        <v>0</v>
      </c>
      <c r="O126" s="197"/>
      <c r="P126" s="197"/>
      <c r="Q126" s="197"/>
      <c r="R126" s="290"/>
      <c r="T126" s="291"/>
      <c r="W126" s="292">
        <f>W127</f>
        <v>23.505</v>
      </c>
      <c r="Y126" s="292">
        <f>Y127</f>
        <v>0</v>
      </c>
      <c r="AA126" s="293">
        <f>AA127</f>
        <v>0</v>
      </c>
      <c r="AR126" s="126" t="s">
        <v>94</v>
      </c>
      <c r="AT126" s="127" t="s">
        <v>81</v>
      </c>
      <c r="AU126" s="127" t="s">
        <v>20</v>
      </c>
      <c r="AY126" s="126" t="s">
        <v>132</v>
      </c>
      <c r="BK126" s="128">
        <f>BK127</f>
        <v>0</v>
      </c>
    </row>
    <row r="127" spans="2:65" s="1" customFormat="1" ht="31.5" customHeight="1">
      <c r="B127" s="130"/>
      <c r="C127" s="131" t="s">
        <v>137</v>
      </c>
      <c r="D127" s="131" t="s">
        <v>133</v>
      </c>
      <c r="E127" s="132" t="s">
        <v>367</v>
      </c>
      <c r="F127" s="198" t="s">
        <v>368</v>
      </c>
      <c r="G127" s="199"/>
      <c r="H127" s="199"/>
      <c r="I127" s="199"/>
      <c r="J127" s="133" t="s">
        <v>149</v>
      </c>
      <c r="K127" s="134">
        <v>1</v>
      </c>
      <c r="L127" s="200"/>
      <c r="M127" s="199"/>
      <c r="N127" s="200">
        <f>ROUND(L127*K127,2)</f>
        <v>0</v>
      </c>
      <c r="O127" s="199"/>
      <c r="P127" s="199"/>
      <c r="Q127" s="199"/>
      <c r="R127" s="135"/>
      <c r="T127" s="136" t="s">
        <v>3</v>
      </c>
      <c r="U127" s="241" t="s">
        <v>47</v>
      </c>
      <c r="V127" s="296">
        <v>23.505</v>
      </c>
      <c r="W127" s="296">
        <f>V127*K127</f>
        <v>23.505</v>
      </c>
      <c r="X127" s="296">
        <v>0</v>
      </c>
      <c r="Y127" s="296">
        <f>X127*K127</f>
        <v>0</v>
      </c>
      <c r="Z127" s="296">
        <v>0</v>
      </c>
      <c r="AA127" s="138">
        <f>Z127*K127</f>
        <v>0</v>
      </c>
      <c r="AR127" s="13" t="s">
        <v>150</v>
      </c>
      <c r="AT127" s="13" t="s">
        <v>133</v>
      </c>
      <c r="AU127" s="13" t="s">
        <v>94</v>
      </c>
      <c r="AY127" s="13" t="s">
        <v>132</v>
      </c>
      <c r="BE127" s="139">
        <f>IF(U127="základní",N127,0)</f>
        <v>0</v>
      </c>
      <c r="BF127" s="139">
        <f>IF(U127="snížená",N127,0)</f>
        <v>0</v>
      </c>
      <c r="BG127" s="139">
        <f>IF(U127="zákl. přenesená",N127,0)</f>
        <v>0</v>
      </c>
      <c r="BH127" s="139">
        <f>IF(U127="sníž. přenesená",N127,0)</f>
        <v>0</v>
      </c>
      <c r="BI127" s="139">
        <f>IF(U127="nulová",N127,0)</f>
        <v>0</v>
      </c>
      <c r="BJ127" s="13" t="s">
        <v>20</v>
      </c>
      <c r="BK127" s="139">
        <f>ROUND(L127*K127,2)</f>
        <v>0</v>
      </c>
      <c r="BL127" s="13" t="s">
        <v>150</v>
      </c>
      <c r="BM127" s="13"/>
    </row>
    <row r="128" spans="2:63" s="287" customFormat="1" ht="29.25" customHeight="1">
      <c r="B128" s="286"/>
      <c r="D128" s="294" t="s">
        <v>108</v>
      </c>
      <c r="E128" s="294"/>
      <c r="F128" s="294"/>
      <c r="G128" s="294"/>
      <c r="H128" s="294"/>
      <c r="I128" s="294"/>
      <c r="J128" s="294"/>
      <c r="K128" s="294"/>
      <c r="L128" s="294"/>
      <c r="M128" s="294"/>
      <c r="N128" s="298">
        <f>BK128</f>
        <v>0</v>
      </c>
      <c r="O128" s="195"/>
      <c r="P128" s="195"/>
      <c r="Q128" s="195"/>
      <c r="R128" s="290"/>
      <c r="T128" s="291"/>
      <c r="W128" s="292">
        <f>W129</f>
        <v>1.518</v>
      </c>
      <c r="Y128" s="292">
        <f>Y129</f>
        <v>0</v>
      </c>
      <c r="AA128" s="293">
        <f>AA129</f>
        <v>0</v>
      </c>
      <c r="AR128" s="126" t="s">
        <v>94</v>
      </c>
      <c r="AT128" s="127" t="s">
        <v>81</v>
      </c>
      <c r="AU128" s="127" t="s">
        <v>20</v>
      </c>
      <c r="AY128" s="126" t="s">
        <v>132</v>
      </c>
      <c r="BK128" s="128">
        <f>BK129</f>
        <v>0</v>
      </c>
    </row>
    <row r="129" spans="2:65" s="1" customFormat="1" ht="31.5" customHeight="1">
      <c r="B129" s="130"/>
      <c r="C129" s="131" t="s">
        <v>146</v>
      </c>
      <c r="D129" s="131" t="s">
        <v>133</v>
      </c>
      <c r="E129" s="132" t="s">
        <v>155</v>
      </c>
      <c r="F129" s="198" t="s">
        <v>156</v>
      </c>
      <c r="G129" s="199"/>
      <c r="H129" s="199"/>
      <c r="I129" s="199"/>
      <c r="J129" s="133" t="s">
        <v>149</v>
      </c>
      <c r="K129" s="134">
        <v>3</v>
      </c>
      <c r="L129" s="200"/>
      <c r="M129" s="199"/>
      <c r="N129" s="200">
        <f>ROUND(L129*K129,2)</f>
        <v>0</v>
      </c>
      <c r="O129" s="199"/>
      <c r="P129" s="199"/>
      <c r="Q129" s="199"/>
      <c r="R129" s="135"/>
      <c r="T129" s="136" t="s">
        <v>3</v>
      </c>
      <c r="U129" s="241" t="s">
        <v>47</v>
      </c>
      <c r="V129" s="296">
        <v>0.506</v>
      </c>
      <c r="W129" s="296">
        <f>V129*K129</f>
        <v>1.518</v>
      </c>
      <c r="X129" s="296">
        <v>0</v>
      </c>
      <c r="Y129" s="296">
        <f>X129*K129</f>
        <v>0</v>
      </c>
      <c r="Z129" s="296">
        <v>0</v>
      </c>
      <c r="AA129" s="138">
        <f>Z129*K129</f>
        <v>0</v>
      </c>
      <c r="AR129" s="13" t="s">
        <v>150</v>
      </c>
      <c r="AT129" s="13" t="s">
        <v>133</v>
      </c>
      <c r="AU129" s="13" t="s">
        <v>94</v>
      </c>
      <c r="AY129" s="13" t="s">
        <v>132</v>
      </c>
      <c r="BE129" s="139">
        <f>IF(U129="základní",N129,0)</f>
        <v>0</v>
      </c>
      <c r="BF129" s="139">
        <f>IF(U129="snížená",N129,0)</f>
        <v>0</v>
      </c>
      <c r="BG129" s="139">
        <f>IF(U129="zákl. přenesená",N129,0)</f>
        <v>0</v>
      </c>
      <c r="BH129" s="139">
        <f>IF(U129="sníž. přenesená",N129,0)</f>
        <v>0</v>
      </c>
      <c r="BI129" s="139">
        <f>IF(U129="nulová",N129,0)</f>
        <v>0</v>
      </c>
      <c r="BJ129" s="13" t="s">
        <v>20</v>
      </c>
      <c r="BK129" s="139">
        <f>ROUND(L129*K129,2)</f>
        <v>0</v>
      </c>
      <c r="BL129" s="13" t="s">
        <v>150</v>
      </c>
      <c r="BM129" s="13"/>
    </row>
    <row r="130" spans="2:63" s="287" customFormat="1" ht="29.25" customHeight="1">
      <c r="B130" s="286"/>
      <c r="D130" s="294" t="s">
        <v>109</v>
      </c>
      <c r="E130" s="294"/>
      <c r="F130" s="294"/>
      <c r="G130" s="294"/>
      <c r="H130" s="294"/>
      <c r="I130" s="294"/>
      <c r="J130" s="294"/>
      <c r="K130" s="294"/>
      <c r="L130" s="294"/>
      <c r="M130" s="294"/>
      <c r="N130" s="298">
        <f>BK130</f>
        <v>0</v>
      </c>
      <c r="O130" s="195"/>
      <c r="P130" s="195"/>
      <c r="Q130" s="195"/>
      <c r="R130" s="290"/>
      <c r="T130" s="291"/>
      <c r="W130" s="292">
        <f>SUM(W131:W135)</f>
        <v>49.28</v>
      </c>
      <c r="Y130" s="292">
        <f>SUM(Y131:Y135)</f>
        <v>0.08515600000000001</v>
      </c>
      <c r="AA130" s="293">
        <f>SUM(AA131:AA135)</f>
        <v>0</v>
      </c>
      <c r="AR130" s="126" t="s">
        <v>94</v>
      </c>
      <c r="AT130" s="127" t="s">
        <v>81</v>
      </c>
      <c r="AU130" s="127" t="s">
        <v>20</v>
      </c>
      <c r="AY130" s="126" t="s">
        <v>132</v>
      </c>
      <c r="BK130" s="128">
        <f>SUM(BK131:BK135)</f>
        <v>0</v>
      </c>
    </row>
    <row r="131" spans="2:65" s="1" customFormat="1" ht="31.5" customHeight="1">
      <c r="B131" s="130"/>
      <c r="C131" s="131" t="s">
        <v>151</v>
      </c>
      <c r="D131" s="131" t="s">
        <v>133</v>
      </c>
      <c r="E131" s="132" t="s">
        <v>369</v>
      </c>
      <c r="F131" s="198" t="s">
        <v>370</v>
      </c>
      <c r="G131" s="199"/>
      <c r="H131" s="199"/>
      <c r="I131" s="199"/>
      <c r="J131" s="133" t="s">
        <v>168</v>
      </c>
      <c r="K131" s="134">
        <v>370</v>
      </c>
      <c r="L131" s="200"/>
      <c r="M131" s="199"/>
      <c r="N131" s="200">
        <f>ROUND(L131*K131,2)</f>
        <v>0</v>
      </c>
      <c r="O131" s="199"/>
      <c r="P131" s="199"/>
      <c r="Q131" s="199"/>
      <c r="R131" s="135"/>
      <c r="T131" s="136" t="s">
        <v>3</v>
      </c>
      <c r="U131" s="241" t="s">
        <v>47</v>
      </c>
      <c r="V131" s="296">
        <v>0.104</v>
      </c>
      <c r="W131" s="296">
        <f>V131*K131</f>
        <v>38.48</v>
      </c>
      <c r="X131" s="296">
        <v>0</v>
      </c>
      <c r="Y131" s="296">
        <f>X131*K131</f>
        <v>0</v>
      </c>
      <c r="Z131" s="296">
        <v>0</v>
      </c>
      <c r="AA131" s="138">
        <f>Z131*K131</f>
        <v>0</v>
      </c>
      <c r="AR131" s="13" t="s">
        <v>150</v>
      </c>
      <c r="AT131" s="13" t="s">
        <v>133</v>
      </c>
      <c r="AU131" s="13" t="s">
        <v>94</v>
      </c>
      <c r="AY131" s="13" t="s">
        <v>132</v>
      </c>
      <c r="BE131" s="139">
        <f>IF(U131="základní",N131,0)</f>
        <v>0</v>
      </c>
      <c r="BF131" s="139">
        <f>IF(U131="snížená",N131,0)</f>
        <v>0</v>
      </c>
      <c r="BG131" s="139">
        <f>IF(U131="zákl. přenesená",N131,0)</f>
        <v>0</v>
      </c>
      <c r="BH131" s="139">
        <f>IF(U131="sníž. přenesená",N131,0)</f>
        <v>0</v>
      </c>
      <c r="BI131" s="139">
        <f>IF(U131="nulová",N131,0)</f>
        <v>0</v>
      </c>
      <c r="BJ131" s="13" t="s">
        <v>20</v>
      </c>
      <c r="BK131" s="139">
        <f>ROUND(L131*K131,2)</f>
        <v>0</v>
      </c>
      <c r="BL131" s="13" t="s">
        <v>150</v>
      </c>
      <c r="BM131" s="13"/>
    </row>
    <row r="132" spans="2:65" s="1" customFormat="1" ht="22.5" customHeight="1">
      <c r="B132" s="130"/>
      <c r="C132" s="140" t="s">
        <v>154</v>
      </c>
      <c r="D132" s="140" t="s">
        <v>170</v>
      </c>
      <c r="E132" s="141" t="s">
        <v>371</v>
      </c>
      <c r="F132" s="203" t="s">
        <v>372</v>
      </c>
      <c r="G132" s="204"/>
      <c r="H132" s="204"/>
      <c r="I132" s="204"/>
      <c r="J132" s="142" t="s">
        <v>168</v>
      </c>
      <c r="K132" s="143">
        <v>370</v>
      </c>
      <c r="L132" s="205"/>
      <c r="M132" s="204"/>
      <c r="N132" s="205">
        <f>ROUND(L132*K132,2)</f>
        <v>0</v>
      </c>
      <c r="O132" s="199"/>
      <c r="P132" s="199"/>
      <c r="Q132" s="199"/>
      <c r="R132" s="135"/>
      <c r="T132" s="136" t="s">
        <v>3</v>
      </c>
      <c r="U132" s="241" t="s">
        <v>47</v>
      </c>
      <c r="V132" s="296">
        <v>0</v>
      </c>
      <c r="W132" s="296">
        <f>V132*K132</f>
        <v>0</v>
      </c>
      <c r="X132" s="296">
        <v>0.00021</v>
      </c>
      <c r="Y132" s="296">
        <f>X132*K132</f>
        <v>0.0777</v>
      </c>
      <c r="Z132" s="296">
        <v>0</v>
      </c>
      <c r="AA132" s="138">
        <f>Z132*K132</f>
        <v>0</v>
      </c>
      <c r="AR132" s="13" t="s">
        <v>173</v>
      </c>
      <c r="AT132" s="13" t="s">
        <v>170</v>
      </c>
      <c r="AU132" s="13" t="s">
        <v>94</v>
      </c>
      <c r="AY132" s="13" t="s">
        <v>132</v>
      </c>
      <c r="BE132" s="139">
        <f>IF(U132="základní",N132,0)</f>
        <v>0</v>
      </c>
      <c r="BF132" s="139">
        <f>IF(U132="snížená",N132,0)</f>
        <v>0</v>
      </c>
      <c r="BG132" s="139">
        <f>IF(U132="zákl. přenesená",N132,0)</f>
        <v>0</v>
      </c>
      <c r="BH132" s="139">
        <f>IF(U132="sníž. přenesená",N132,0)</f>
        <v>0</v>
      </c>
      <c r="BI132" s="139">
        <f>IF(U132="nulová",N132,0)</f>
        <v>0</v>
      </c>
      <c r="BJ132" s="13" t="s">
        <v>20</v>
      </c>
      <c r="BK132" s="139">
        <f>ROUND(L132*K132,2)</f>
        <v>0</v>
      </c>
      <c r="BL132" s="13" t="s">
        <v>150</v>
      </c>
      <c r="BM132" s="13"/>
    </row>
    <row r="133" spans="2:65" s="1" customFormat="1" ht="31.5" customHeight="1">
      <c r="B133" s="130"/>
      <c r="C133" s="140" t="s">
        <v>157</v>
      </c>
      <c r="D133" s="140" t="s">
        <v>170</v>
      </c>
      <c r="E133" s="141" t="s">
        <v>373</v>
      </c>
      <c r="F133" s="203" t="s">
        <v>374</v>
      </c>
      <c r="G133" s="204"/>
      <c r="H133" s="204"/>
      <c r="I133" s="204"/>
      <c r="J133" s="142" t="s">
        <v>149</v>
      </c>
      <c r="K133" s="143">
        <v>136</v>
      </c>
      <c r="L133" s="205"/>
      <c r="M133" s="204"/>
      <c r="N133" s="205">
        <f>ROUND(L133*K133,2)</f>
        <v>0</v>
      </c>
      <c r="O133" s="199"/>
      <c r="P133" s="199"/>
      <c r="Q133" s="199"/>
      <c r="R133" s="135"/>
      <c r="T133" s="136" t="s">
        <v>3</v>
      </c>
      <c r="U133" s="241" t="s">
        <v>47</v>
      </c>
      <c r="V133" s="296">
        <v>0</v>
      </c>
      <c r="W133" s="296">
        <f>V133*K133</f>
        <v>0</v>
      </c>
      <c r="X133" s="296">
        <v>4E-06</v>
      </c>
      <c r="Y133" s="296">
        <f>X133*K133</f>
        <v>0.000544</v>
      </c>
      <c r="Z133" s="296">
        <v>0</v>
      </c>
      <c r="AA133" s="138">
        <f>Z133*K133</f>
        <v>0</v>
      </c>
      <c r="AR133" s="13" t="s">
        <v>173</v>
      </c>
      <c r="AT133" s="13" t="s">
        <v>170</v>
      </c>
      <c r="AU133" s="13" t="s">
        <v>94</v>
      </c>
      <c r="AY133" s="13" t="s">
        <v>132</v>
      </c>
      <c r="BE133" s="139">
        <f>IF(U133="základní",N133,0)</f>
        <v>0</v>
      </c>
      <c r="BF133" s="139">
        <f>IF(U133="snížená",N133,0)</f>
        <v>0</v>
      </c>
      <c r="BG133" s="139">
        <f>IF(U133="zákl. přenesená",N133,0)</f>
        <v>0</v>
      </c>
      <c r="BH133" s="139">
        <f>IF(U133="sníž. přenesená",N133,0)</f>
        <v>0</v>
      </c>
      <c r="BI133" s="139">
        <f>IF(U133="nulová",N133,0)</f>
        <v>0</v>
      </c>
      <c r="BJ133" s="13" t="s">
        <v>20</v>
      </c>
      <c r="BK133" s="139">
        <f>ROUND(L133*K133,2)</f>
        <v>0</v>
      </c>
      <c r="BL133" s="13" t="s">
        <v>150</v>
      </c>
      <c r="BM133" s="13"/>
    </row>
    <row r="134" spans="2:65" s="1" customFormat="1" ht="31.5" customHeight="1">
      <c r="B134" s="130"/>
      <c r="C134" s="131" t="s">
        <v>160</v>
      </c>
      <c r="D134" s="131" t="s">
        <v>133</v>
      </c>
      <c r="E134" s="132" t="s">
        <v>180</v>
      </c>
      <c r="F134" s="198" t="s">
        <v>181</v>
      </c>
      <c r="G134" s="199"/>
      <c r="H134" s="199"/>
      <c r="I134" s="199"/>
      <c r="J134" s="133" t="s">
        <v>149</v>
      </c>
      <c r="K134" s="134">
        <v>16</v>
      </c>
      <c r="L134" s="200"/>
      <c r="M134" s="199"/>
      <c r="N134" s="200">
        <f>ROUND(L134*K134,2)</f>
        <v>0</v>
      </c>
      <c r="O134" s="199"/>
      <c r="P134" s="199"/>
      <c r="Q134" s="199"/>
      <c r="R134" s="135"/>
      <c r="T134" s="136" t="s">
        <v>3</v>
      </c>
      <c r="U134" s="241" t="s">
        <v>47</v>
      </c>
      <c r="V134" s="296">
        <v>0.675</v>
      </c>
      <c r="W134" s="296">
        <f>V134*K134</f>
        <v>10.8</v>
      </c>
      <c r="X134" s="296">
        <v>0</v>
      </c>
      <c r="Y134" s="296">
        <f>X134*K134</f>
        <v>0</v>
      </c>
      <c r="Z134" s="296">
        <v>0</v>
      </c>
      <c r="AA134" s="138">
        <f>Z134*K134</f>
        <v>0</v>
      </c>
      <c r="AR134" s="13" t="s">
        <v>150</v>
      </c>
      <c r="AT134" s="13" t="s">
        <v>133</v>
      </c>
      <c r="AU134" s="13" t="s">
        <v>94</v>
      </c>
      <c r="AY134" s="13" t="s">
        <v>132</v>
      </c>
      <c r="BE134" s="139">
        <f>IF(U134="základní",N134,0)</f>
        <v>0</v>
      </c>
      <c r="BF134" s="139">
        <f>IF(U134="snížená",N134,0)</f>
        <v>0</v>
      </c>
      <c r="BG134" s="139">
        <f>IF(U134="zákl. přenesená",N134,0)</f>
        <v>0</v>
      </c>
      <c r="BH134" s="139">
        <f>IF(U134="sníž. přenesená",N134,0)</f>
        <v>0</v>
      </c>
      <c r="BI134" s="139">
        <f>IF(U134="nulová",N134,0)</f>
        <v>0</v>
      </c>
      <c r="BJ134" s="13" t="s">
        <v>20</v>
      </c>
      <c r="BK134" s="139">
        <f>ROUND(L134*K134,2)</f>
        <v>0</v>
      </c>
      <c r="BL134" s="13" t="s">
        <v>150</v>
      </c>
      <c r="BM134" s="13"/>
    </row>
    <row r="135" spans="2:65" s="1" customFormat="1" ht="31.5" customHeight="1">
      <c r="B135" s="130"/>
      <c r="C135" s="140" t="s">
        <v>25</v>
      </c>
      <c r="D135" s="140" t="s">
        <v>170</v>
      </c>
      <c r="E135" s="141" t="s">
        <v>182</v>
      </c>
      <c r="F135" s="203" t="s">
        <v>183</v>
      </c>
      <c r="G135" s="204"/>
      <c r="H135" s="204"/>
      <c r="I135" s="204"/>
      <c r="J135" s="142" t="s">
        <v>149</v>
      </c>
      <c r="K135" s="143">
        <v>16</v>
      </c>
      <c r="L135" s="205"/>
      <c r="M135" s="204"/>
      <c r="N135" s="205">
        <f>ROUND(L135*K135,2)</f>
        <v>0</v>
      </c>
      <c r="O135" s="199"/>
      <c r="P135" s="199"/>
      <c r="Q135" s="199"/>
      <c r="R135" s="135"/>
      <c r="T135" s="136" t="s">
        <v>3</v>
      </c>
      <c r="U135" s="241" t="s">
        <v>47</v>
      </c>
      <c r="V135" s="296">
        <v>0</v>
      </c>
      <c r="W135" s="296">
        <f>V135*K135</f>
        <v>0</v>
      </c>
      <c r="X135" s="296">
        <v>0.000432</v>
      </c>
      <c r="Y135" s="296">
        <f>X135*K135</f>
        <v>0.006912</v>
      </c>
      <c r="Z135" s="296">
        <v>0</v>
      </c>
      <c r="AA135" s="138">
        <f>Z135*K135</f>
        <v>0</v>
      </c>
      <c r="AR135" s="13" t="s">
        <v>173</v>
      </c>
      <c r="AT135" s="13" t="s">
        <v>170</v>
      </c>
      <c r="AU135" s="13" t="s">
        <v>94</v>
      </c>
      <c r="AY135" s="13" t="s">
        <v>132</v>
      </c>
      <c r="BE135" s="139">
        <f>IF(U135="základní",N135,0)</f>
        <v>0</v>
      </c>
      <c r="BF135" s="139">
        <f>IF(U135="snížená",N135,0)</f>
        <v>0</v>
      </c>
      <c r="BG135" s="139">
        <f>IF(U135="zákl. přenesená",N135,0)</f>
        <v>0</v>
      </c>
      <c r="BH135" s="139">
        <f>IF(U135="sníž. přenesená",N135,0)</f>
        <v>0</v>
      </c>
      <c r="BI135" s="139">
        <f>IF(U135="nulová",N135,0)</f>
        <v>0</v>
      </c>
      <c r="BJ135" s="13" t="s">
        <v>20</v>
      </c>
      <c r="BK135" s="139">
        <f>ROUND(L135*K135,2)</f>
        <v>0</v>
      </c>
      <c r="BL135" s="13" t="s">
        <v>150</v>
      </c>
      <c r="BM135" s="13"/>
    </row>
    <row r="136" spans="2:63" s="287" customFormat="1" ht="29.25" customHeight="1">
      <c r="B136" s="286"/>
      <c r="D136" s="294" t="s">
        <v>110</v>
      </c>
      <c r="E136" s="294"/>
      <c r="F136" s="294"/>
      <c r="G136" s="294"/>
      <c r="H136" s="294"/>
      <c r="I136" s="294"/>
      <c r="J136" s="294"/>
      <c r="K136" s="294"/>
      <c r="L136" s="294"/>
      <c r="M136" s="294"/>
      <c r="N136" s="298">
        <f>BK136</f>
        <v>0</v>
      </c>
      <c r="O136" s="195"/>
      <c r="P136" s="195"/>
      <c r="Q136" s="195"/>
      <c r="R136" s="290"/>
      <c r="T136" s="291"/>
      <c r="W136" s="292">
        <f>SUM(W137:W140)</f>
        <v>54.6</v>
      </c>
      <c r="Y136" s="292">
        <f>SUM(Y137:Y140)</f>
        <v>0.093</v>
      </c>
      <c r="AA136" s="293">
        <f>SUM(AA137:AA140)</f>
        <v>0</v>
      </c>
      <c r="AR136" s="126" t="s">
        <v>94</v>
      </c>
      <c r="AT136" s="127" t="s">
        <v>81</v>
      </c>
      <c r="AU136" s="127" t="s">
        <v>20</v>
      </c>
      <c r="AY136" s="126" t="s">
        <v>132</v>
      </c>
      <c r="BK136" s="128">
        <f>SUM(BK137:BK140)</f>
        <v>0</v>
      </c>
    </row>
    <row r="137" spans="2:65" s="1" customFormat="1" ht="31.5" customHeight="1">
      <c r="B137" s="130"/>
      <c r="C137" s="131" t="s">
        <v>165</v>
      </c>
      <c r="D137" s="131" t="s">
        <v>133</v>
      </c>
      <c r="E137" s="132" t="s">
        <v>200</v>
      </c>
      <c r="F137" s="198" t="s">
        <v>201</v>
      </c>
      <c r="G137" s="199"/>
      <c r="H137" s="199"/>
      <c r="I137" s="199"/>
      <c r="J137" s="133" t="s">
        <v>168</v>
      </c>
      <c r="K137" s="134">
        <v>500</v>
      </c>
      <c r="L137" s="200"/>
      <c r="M137" s="199"/>
      <c r="N137" s="200">
        <f>ROUND(L137*K137,2)</f>
        <v>0</v>
      </c>
      <c r="O137" s="199"/>
      <c r="P137" s="199"/>
      <c r="Q137" s="199"/>
      <c r="R137" s="135"/>
      <c r="T137" s="136" t="s">
        <v>3</v>
      </c>
      <c r="U137" s="241" t="s">
        <v>47</v>
      </c>
      <c r="V137" s="296">
        <v>0.09</v>
      </c>
      <c r="W137" s="296">
        <f>V137*K137</f>
        <v>45</v>
      </c>
      <c r="X137" s="296">
        <v>0</v>
      </c>
      <c r="Y137" s="296">
        <f>X137*K137</f>
        <v>0</v>
      </c>
      <c r="Z137" s="296">
        <v>0</v>
      </c>
      <c r="AA137" s="138">
        <f>Z137*K137</f>
        <v>0</v>
      </c>
      <c r="AR137" s="13" t="s">
        <v>150</v>
      </c>
      <c r="AT137" s="13" t="s">
        <v>133</v>
      </c>
      <c r="AU137" s="13" t="s">
        <v>94</v>
      </c>
      <c r="AY137" s="13" t="s">
        <v>132</v>
      </c>
      <c r="BE137" s="139">
        <f>IF(U137="základní",N137,0)</f>
        <v>0</v>
      </c>
      <c r="BF137" s="139">
        <f>IF(U137="snížená",N137,0)</f>
        <v>0</v>
      </c>
      <c r="BG137" s="139">
        <f>IF(U137="zákl. přenesená",N137,0)</f>
        <v>0</v>
      </c>
      <c r="BH137" s="139">
        <f>IF(U137="sníž. přenesená",N137,0)</f>
        <v>0</v>
      </c>
      <c r="BI137" s="139">
        <f>IF(U137="nulová",N137,0)</f>
        <v>0</v>
      </c>
      <c r="BJ137" s="13" t="s">
        <v>20</v>
      </c>
      <c r="BK137" s="139">
        <f>ROUND(L137*K137,2)</f>
        <v>0</v>
      </c>
      <c r="BL137" s="13" t="s">
        <v>150</v>
      </c>
      <c r="BM137" s="13"/>
    </row>
    <row r="138" spans="2:65" s="1" customFormat="1" ht="22.5" customHeight="1">
      <c r="B138" s="130"/>
      <c r="C138" s="140" t="s">
        <v>169</v>
      </c>
      <c r="D138" s="140" t="s">
        <v>170</v>
      </c>
      <c r="E138" s="141" t="s">
        <v>206</v>
      </c>
      <c r="F138" s="203" t="s">
        <v>207</v>
      </c>
      <c r="G138" s="204"/>
      <c r="H138" s="204"/>
      <c r="I138" s="204"/>
      <c r="J138" s="142" t="s">
        <v>168</v>
      </c>
      <c r="K138" s="143">
        <v>500</v>
      </c>
      <c r="L138" s="205"/>
      <c r="M138" s="204"/>
      <c r="N138" s="205">
        <f>ROUND(L138*K138,2)</f>
        <v>0</v>
      </c>
      <c r="O138" s="199"/>
      <c r="P138" s="199"/>
      <c r="Q138" s="199"/>
      <c r="R138" s="135"/>
      <c r="T138" s="136" t="s">
        <v>3</v>
      </c>
      <c r="U138" s="241" t="s">
        <v>47</v>
      </c>
      <c r="V138" s="296">
        <v>0</v>
      </c>
      <c r="W138" s="296">
        <f>V138*K138</f>
        <v>0</v>
      </c>
      <c r="X138" s="296">
        <v>0.000117</v>
      </c>
      <c r="Y138" s="296">
        <f>X138*K138</f>
        <v>0.058499999999999996</v>
      </c>
      <c r="Z138" s="296">
        <v>0</v>
      </c>
      <c r="AA138" s="138">
        <f>Z138*K138</f>
        <v>0</v>
      </c>
      <c r="AR138" s="13" t="s">
        <v>173</v>
      </c>
      <c r="AT138" s="13" t="s">
        <v>170</v>
      </c>
      <c r="AU138" s="13" t="s">
        <v>94</v>
      </c>
      <c r="AY138" s="13" t="s">
        <v>132</v>
      </c>
      <c r="BE138" s="139">
        <f>IF(U138="základní",N138,0)</f>
        <v>0</v>
      </c>
      <c r="BF138" s="139">
        <f>IF(U138="snížená",N138,0)</f>
        <v>0</v>
      </c>
      <c r="BG138" s="139">
        <f>IF(U138="zákl. přenesená",N138,0)</f>
        <v>0</v>
      </c>
      <c r="BH138" s="139">
        <f>IF(U138="sníž. přenesená",N138,0)</f>
        <v>0</v>
      </c>
      <c r="BI138" s="139">
        <f>IF(U138="nulová",N138,0)</f>
        <v>0</v>
      </c>
      <c r="BJ138" s="13" t="s">
        <v>20</v>
      </c>
      <c r="BK138" s="139">
        <f>ROUND(L138*K138,2)</f>
        <v>0</v>
      </c>
      <c r="BL138" s="13" t="s">
        <v>150</v>
      </c>
      <c r="BM138" s="13"/>
    </row>
    <row r="139" spans="2:65" s="1" customFormat="1" ht="31.5" customHeight="1">
      <c r="B139" s="130"/>
      <c r="C139" s="131" t="s">
        <v>174</v>
      </c>
      <c r="D139" s="131" t="s">
        <v>133</v>
      </c>
      <c r="E139" s="132" t="s">
        <v>215</v>
      </c>
      <c r="F139" s="198" t="s">
        <v>216</v>
      </c>
      <c r="G139" s="199"/>
      <c r="H139" s="199"/>
      <c r="I139" s="199"/>
      <c r="J139" s="133" t="s">
        <v>168</v>
      </c>
      <c r="K139" s="134">
        <v>100</v>
      </c>
      <c r="L139" s="200"/>
      <c r="M139" s="199"/>
      <c r="N139" s="200">
        <f>ROUND(L139*K139,2)</f>
        <v>0</v>
      </c>
      <c r="O139" s="199"/>
      <c r="P139" s="199"/>
      <c r="Q139" s="199"/>
      <c r="R139" s="135"/>
      <c r="T139" s="136" t="s">
        <v>3</v>
      </c>
      <c r="U139" s="241" t="s">
        <v>47</v>
      </c>
      <c r="V139" s="296">
        <v>0.096</v>
      </c>
      <c r="W139" s="296">
        <f>V139*K139</f>
        <v>9.6</v>
      </c>
      <c r="X139" s="296">
        <v>0</v>
      </c>
      <c r="Y139" s="296">
        <f>X139*K139</f>
        <v>0</v>
      </c>
      <c r="Z139" s="296">
        <v>0</v>
      </c>
      <c r="AA139" s="138">
        <f>Z139*K139</f>
        <v>0</v>
      </c>
      <c r="AR139" s="13" t="s">
        <v>150</v>
      </c>
      <c r="AT139" s="13" t="s">
        <v>133</v>
      </c>
      <c r="AU139" s="13" t="s">
        <v>94</v>
      </c>
      <c r="AY139" s="13" t="s">
        <v>132</v>
      </c>
      <c r="BE139" s="139">
        <f>IF(U139="základní",N139,0)</f>
        <v>0</v>
      </c>
      <c r="BF139" s="139">
        <f>IF(U139="snížená",N139,0)</f>
        <v>0</v>
      </c>
      <c r="BG139" s="139">
        <f>IF(U139="zákl. přenesená",N139,0)</f>
        <v>0</v>
      </c>
      <c r="BH139" s="139">
        <f>IF(U139="sníž. přenesená",N139,0)</f>
        <v>0</v>
      </c>
      <c r="BI139" s="139">
        <f>IF(U139="nulová",N139,0)</f>
        <v>0</v>
      </c>
      <c r="BJ139" s="13" t="s">
        <v>20</v>
      </c>
      <c r="BK139" s="139">
        <f>ROUND(L139*K139,2)</f>
        <v>0</v>
      </c>
      <c r="BL139" s="13" t="s">
        <v>150</v>
      </c>
      <c r="BM139" s="13"/>
    </row>
    <row r="140" spans="2:65" s="1" customFormat="1" ht="22.5" customHeight="1">
      <c r="B140" s="130"/>
      <c r="C140" s="140" t="s">
        <v>177</v>
      </c>
      <c r="D140" s="140" t="s">
        <v>170</v>
      </c>
      <c r="E140" s="141" t="s">
        <v>221</v>
      </c>
      <c r="F140" s="203" t="s">
        <v>222</v>
      </c>
      <c r="G140" s="204"/>
      <c r="H140" s="204"/>
      <c r="I140" s="204"/>
      <c r="J140" s="142" t="s">
        <v>168</v>
      </c>
      <c r="K140" s="143">
        <v>100</v>
      </c>
      <c r="L140" s="205"/>
      <c r="M140" s="204"/>
      <c r="N140" s="205">
        <f>ROUND(L140*K140,2)</f>
        <v>0</v>
      </c>
      <c r="O140" s="199"/>
      <c r="P140" s="199"/>
      <c r="Q140" s="199"/>
      <c r="R140" s="135"/>
      <c r="T140" s="136" t="s">
        <v>3</v>
      </c>
      <c r="U140" s="241" t="s">
        <v>47</v>
      </c>
      <c r="V140" s="296">
        <v>0</v>
      </c>
      <c r="W140" s="296">
        <f>V140*K140</f>
        <v>0</v>
      </c>
      <c r="X140" s="296">
        <v>0.000345</v>
      </c>
      <c r="Y140" s="296">
        <f>X140*K140</f>
        <v>0.034499999999999996</v>
      </c>
      <c r="Z140" s="296">
        <v>0</v>
      </c>
      <c r="AA140" s="138">
        <f>Z140*K140</f>
        <v>0</v>
      </c>
      <c r="AR140" s="13" t="s">
        <v>173</v>
      </c>
      <c r="AT140" s="13" t="s">
        <v>170</v>
      </c>
      <c r="AU140" s="13" t="s">
        <v>94</v>
      </c>
      <c r="AY140" s="13" t="s">
        <v>132</v>
      </c>
      <c r="BE140" s="139">
        <f>IF(U140="základní",N140,0)</f>
        <v>0</v>
      </c>
      <c r="BF140" s="139">
        <f>IF(U140="snížená",N140,0)</f>
        <v>0</v>
      </c>
      <c r="BG140" s="139">
        <f>IF(U140="zákl. přenesená",N140,0)</f>
        <v>0</v>
      </c>
      <c r="BH140" s="139">
        <f>IF(U140="sníž. přenesená",N140,0)</f>
        <v>0</v>
      </c>
      <c r="BI140" s="139">
        <f>IF(U140="nulová",N140,0)</f>
        <v>0</v>
      </c>
      <c r="BJ140" s="13" t="s">
        <v>20</v>
      </c>
      <c r="BK140" s="139">
        <f>ROUND(L140*K140,2)</f>
        <v>0</v>
      </c>
      <c r="BL140" s="13" t="s">
        <v>150</v>
      </c>
      <c r="BM140" s="13"/>
    </row>
    <row r="141" spans="2:63" s="287" customFormat="1" ht="29.25" customHeight="1">
      <c r="B141" s="286"/>
      <c r="D141" s="294" t="s">
        <v>111</v>
      </c>
      <c r="E141" s="294"/>
      <c r="F141" s="294"/>
      <c r="G141" s="294"/>
      <c r="H141" s="294"/>
      <c r="I141" s="294"/>
      <c r="J141" s="294"/>
      <c r="K141" s="294"/>
      <c r="L141" s="294"/>
      <c r="M141" s="294"/>
      <c r="N141" s="298">
        <f>BK141</f>
        <v>0</v>
      </c>
      <c r="O141" s="195"/>
      <c r="P141" s="195"/>
      <c r="Q141" s="195"/>
      <c r="R141" s="290"/>
      <c r="T141" s="291"/>
      <c r="W141" s="292">
        <f>SUM(W142:W143)</f>
        <v>12.684</v>
      </c>
      <c r="Y141" s="292">
        <f>SUM(Y142:Y143)</f>
        <v>0</v>
      </c>
      <c r="AA141" s="293">
        <f>SUM(AA142:AA143)</f>
        <v>0</v>
      </c>
      <c r="AR141" s="126" t="s">
        <v>94</v>
      </c>
      <c r="AT141" s="127" t="s">
        <v>81</v>
      </c>
      <c r="AU141" s="127" t="s">
        <v>20</v>
      </c>
      <c r="AY141" s="126" t="s">
        <v>132</v>
      </c>
      <c r="BK141" s="128">
        <f>SUM(BK142:BK143)</f>
        <v>0</v>
      </c>
    </row>
    <row r="142" spans="2:65" s="1" customFormat="1" ht="31.5" customHeight="1">
      <c r="B142" s="130"/>
      <c r="C142" s="131" t="s">
        <v>9</v>
      </c>
      <c r="D142" s="131" t="s">
        <v>133</v>
      </c>
      <c r="E142" s="132" t="s">
        <v>224</v>
      </c>
      <c r="F142" s="198" t="s">
        <v>225</v>
      </c>
      <c r="G142" s="199"/>
      <c r="H142" s="199"/>
      <c r="I142" s="199"/>
      <c r="J142" s="133" t="s">
        <v>149</v>
      </c>
      <c r="K142" s="134">
        <v>12</v>
      </c>
      <c r="L142" s="200"/>
      <c r="M142" s="199"/>
      <c r="N142" s="200">
        <f>ROUND(L142*K142,2)</f>
        <v>0</v>
      </c>
      <c r="O142" s="199"/>
      <c r="P142" s="199"/>
      <c r="Q142" s="199"/>
      <c r="R142" s="135"/>
      <c r="T142" s="136" t="s">
        <v>3</v>
      </c>
      <c r="U142" s="241" t="s">
        <v>47</v>
      </c>
      <c r="V142" s="296">
        <v>0.187</v>
      </c>
      <c r="W142" s="296">
        <f>V142*K142</f>
        <v>2.2439999999999998</v>
      </c>
      <c r="X142" s="296">
        <v>0</v>
      </c>
      <c r="Y142" s="296">
        <f>X142*K142</f>
        <v>0</v>
      </c>
      <c r="Z142" s="296">
        <v>0</v>
      </c>
      <c r="AA142" s="138">
        <f>Z142*K142</f>
        <v>0</v>
      </c>
      <c r="AR142" s="13" t="s">
        <v>150</v>
      </c>
      <c r="AT142" s="13" t="s">
        <v>133</v>
      </c>
      <c r="AU142" s="13" t="s">
        <v>94</v>
      </c>
      <c r="AY142" s="13" t="s">
        <v>132</v>
      </c>
      <c r="BE142" s="139">
        <f>IF(U142="základní",N142,0)</f>
        <v>0</v>
      </c>
      <c r="BF142" s="139">
        <f>IF(U142="snížená",N142,0)</f>
        <v>0</v>
      </c>
      <c r="BG142" s="139">
        <f>IF(U142="zákl. přenesená",N142,0)</f>
        <v>0</v>
      </c>
      <c r="BH142" s="139">
        <f>IF(U142="sníž. přenesená",N142,0)</f>
        <v>0</v>
      </c>
      <c r="BI142" s="139">
        <f>IF(U142="nulová",N142,0)</f>
        <v>0</v>
      </c>
      <c r="BJ142" s="13" t="s">
        <v>20</v>
      </c>
      <c r="BK142" s="139">
        <f>ROUND(L142*K142,2)</f>
        <v>0</v>
      </c>
      <c r="BL142" s="13" t="s">
        <v>150</v>
      </c>
      <c r="BM142" s="13"/>
    </row>
    <row r="143" spans="2:65" s="1" customFormat="1" ht="31.5" customHeight="1">
      <c r="B143" s="130"/>
      <c r="C143" s="131" t="s">
        <v>150</v>
      </c>
      <c r="D143" s="131" t="s">
        <v>133</v>
      </c>
      <c r="E143" s="132" t="s">
        <v>227</v>
      </c>
      <c r="F143" s="198" t="s">
        <v>228</v>
      </c>
      <c r="G143" s="199"/>
      <c r="H143" s="199"/>
      <c r="I143" s="199"/>
      <c r="J143" s="133" t="s">
        <v>149</v>
      </c>
      <c r="K143" s="134">
        <v>30</v>
      </c>
      <c r="L143" s="200"/>
      <c r="M143" s="199"/>
      <c r="N143" s="200">
        <f>ROUND(L143*K143,2)</f>
        <v>0</v>
      </c>
      <c r="O143" s="199"/>
      <c r="P143" s="199"/>
      <c r="Q143" s="199"/>
      <c r="R143" s="135"/>
      <c r="T143" s="136" t="s">
        <v>3</v>
      </c>
      <c r="U143" s="241" t="s">
        <v>47</v>
      </c>
      <c r="V143" s="296">
        <v>0.348</v>
      </c>
      <c r="W143" s="296">
        <f>V143*K143</f>
        <v>10.44</v>
      </c>
      <c r="X143" s="296">
        <v>0</v>
      </c>
      <c r="Y143" s="296">
        <f>X143*K143</f>
        <v>0</v>
      </c>
      <c r="Z143" s="296">
        <v>0</v>
      </c>
      <c r="AA143" s="138">
        <f>Z143*K143</f>
        <v>0</v>
      </c>
      <c r="AR143" s="13" t="s">
        <v>150</v>
      </c>
      <c r="AT143" s="13" t="s">
        <v>133</v>
      </c>
      <c r="AU143" s="13" t="s">
        <v>94</v>
      </c>
      <c r="AY143" s="13" t="s">
        <v>132</v>
      </c>
      <c r="BE143" s="139">
        <f>IF(U143="základní",N143,0)</f>
        <v>0</v>
      </c>
      <c r="BF143" s="139">
        <f>IF(U143="snížená",N143,0)</f>
        <v>0</v>
      </c>
      <c r="BG143" s="139">
        <f>IF(U143="zákl. přenesená",N143,0)</f>
        <v>0</v>
      </c>
      <c r="BH143" s="139">
        <f>IF(U143="sníž. přenesená",N143,0)</f>
        <v>0</v>
      </c>
      <c r="BI143" s="139">
        <f>IF(U143="nulová",N143,0)</f>
        <v>0</v>
      </c>
      <c r="BJ143" s="13" t="s">
        <v>20</v>
      </c>
      <c r="BK143" s="139">
        <f>ROUND(L143*K143,2)</f>
        <v>0</v>
      </c>
      <c r="BL143" s="13" t="s">
        <v>150</v>
      </c>
      <c r="BM143" s="13"/>
    </row>
    <row r="144" spans="2:63" s="287" customFormat="1" ht="29.25" customHeight="1">
      <c r="B144" s="286"/>
      <c r="D144" s="294" t="s">
        <v>112</v>
      </c>
      <c r="E144" s="294"/>
      <c r="F144" s="294"/>
      <c r="G144" s="294"/>
      <c r="H144" s="294"/>
      <c r="I144" s="294"/>
      <c r="J144" s="294"/>
      <c r="K144" s="294"/>
      <c r="L144" s="294"/>
      <c r="M144" s="294"/>
      <c r="N144" s="298">
        <f>BK144</f>
        <v>0</v>
      </c>
      <c r="O144" s="195"/>
      <c r="P144" s="195"/>
      <c r="Q144" s="195"/>
      <c r="R144" s="290"/>
      <c r="T144" s="291"/>
      <c r="W144" s="292">
        <f>SUM(W145:W146)</f>
        <v>2.2800000000000002</v>
      </c>
      <c r="Y144" s="292">
        <f>SUM(Y145:Y146)</f>
        <v>7.8E-05</v>
      </c>
      <c r="AA144" s="293">
        <f>SUM(AA145:AA146)</f>
        <v>0</v>
      </c>
      <c r="AR144" s="126" t="s">
        <v>94</v>
      </c>
      <c r="AT144" s="127" t="s">
        <v>81</v>
      </c>
      <c r="AU144" s="127" t="s">
        <v>20</v>
      </c>
      <c r="AY144" s="126" t="s">
        <v>132</v>
      </c>
      <c r="BK144" s="128">
        <f>SUM(BK145:BK146)</f>
        <v>0</v>
      </c>
    </row>
    <row r="145" spans="2:65" s="1" customFormat="1" ht="31.5" customHeight="1">
      <c r="B145" s="130"/>
      <c r="C145" s="131" t="s">
        <v>184</v>
      </c>
      <c r="D145" s="131" t="s">
        <v>133</v>
      </c>
      <c r="E145" s="132" t="s">
        <v>247</v>
      </c>
      <c r="F145" s="198" t="s">
        <v>248</v>
      </c>
      <c r="G145" s="199"/>
      <c r="H145" s="199"/>
      <c r="I145" s="199"/>
      <c r="J145" s="133" t="s">
        <v>149</v>
      </c>
      <c r="K145" s="134">
        <v>6</v>
      </c>
      <c r="L145" s="200"/>
      <c r="M145" s="199"/>
      <c r="N145" s="200">
        <f>ROUND(L145*K145,2)</f>
        <v>0</v>
      </c>
      <c r="O145" s="199"/>
      <c r="P145" s="199"/>
      <c r="Q145" s="199"/>
      <c r="R145" s="135"/>
      <c r="T145" s="136" t="s">
        <v>3</v>
      </c>
      <c r="U145" s="241" t="s">
        <v>47</v>
      </c>
      <c r="V145" s="296">
        <v>0.38</v>
      </c>
      <c r="W145" s="296">
        <f>V145*K145</f>
        <v>2.2800000000000002</v>
      </c>
      <c r="X145" s="296">
        <v>0</v>
      </c>
      <c r="Y145" s="296">
        <f>X145*K145</f>
        <v>0</v>
      </c>
      <c r="Z145" s="296">
        <v>0</v>
      </c>
      <c r="AA145" s="138">
        <f>Z145*K145</f>
        <v>0</v>
      </c>
      <c r="AR145" s="13" t="s">
        <v>137</v>
      </c>
      <c r="AT145" s="13" t="s">
        <v>133</v>
      </c>
      <c r="AU145" s="13" t="s">
        <v>94</v>
      </c>
      <c r="AY145" s="13" t="s">
        <v>132</v>
      </c>
      <c r="BE145" s="139">
        <f>IF(U145="základní",N145,0)</f>
        <v>0</v>
      </c>
      <c r="BF145" s="139">
        <f>IF(U145="snížená",N145,0)</f>
        <v>0</v>
      </c>
      <c r="BG145" s="139">
        <f>IF(U145="zákl. přenesená",N145,0)</f>
        <v>0</v>
      </c>
      <c r="BH145" s="139">
        <f>IF(U145="sníž. přenesená",N145,0)</f>
        <v>0</v>
      </c>
      <c r="BI145" s="139">
        <f>IF(U145="nulová",N145,0)</f>
        <v>0</v>
      </c>
      <c r="BJ145" s="13" t="s">
        <v>20</v>
      </c>
      <c r="BK145" s="139">
        <f>ROUND(L145*K145,2)</f>
        <v>0</v>
      </c>
      <c r="BL145" s="13" t="s">
        <v>137</v>
      </c>
      <c r="BM145" s="13"/>
    </row>
    <row r="146" spans="2:65" s="1" customFormat="1" ht="22.5" customHeight="1">
      <c r="B146" s="130"/>
      <c r="C146" s="140" t="s">
        <v>187</v>
      </c>
      <c r="D146" s="140" t="s">
        <v>170</v>
      </c>
      <c r="E146" s="141" t="s">
        <v>250</v>
      </c>
      <c r="F146" s="203" t="s">
        <v>251</v>
      </c>
      <c r="G146" s="204"/>
      <c r="H146" s="204"/>
      <c r="I146" s="204"/>
      <c r="J146" s="142" t="s">
        <v>149</v>
      </c>
      <c r="K146" s="143">
        <v>6</v>
      </c>
      <c r="L146" s="205"/>
      <c r="M146" s="204"/>
      <c r="N146" s="205">
        <f>ROUND(L146*K146,2)</f>
        <v>0</v>
      </c>
      <c r="O146" s="199"/>
      <c r="P146" s="199"/>
      <c r="Q146" s="199"/>
      <c r="R146" s="135"/>
      <c r="T146" s="136" t="s">
        <v>3</v>
      </c>
      <c r="U146" s="241" t="s">
        <v>47</v>
      </c>
      <c r="V146" s="296">
        <v>0</v>
      </c>
      <c r="W146" s="296">
        <f>V146*K146</f>
        <v>0</v>
      </c>
      <c r="X146" s="296">
        <v>1.3E-05</v>
      </c>
      <c r="Y146" s="296">
        <f>X146*K146</f>
        <v>7.8E-05</v>
      </c>
      <c r="Z146" s="296">
        <v>0</v>
      </c>
      <c r="AA146" s="138">
        <f>Z146*K146</f>
        <v>0</v>
      </c>
      <c r="AR146" s="13" t="s">
        <v>157</v>
      </c>
      <c r="AT146" s="13" t="s">
        <v>170</v>
      </c>
      <c r="AU146" s="13" t="s">
        <v>94</v>
      </c>
      <c r="AY146" s="13" t="s">
        <v>132</v>
      </c>
      <c r="BE146" s="139">
        <f>IF(U146="základní",N146,0)</f>
        <v>0</v>
      </c>
      <c r="BF146" s="139">
        <f>IF(U146="snížená",N146,0)</f>
        <v>0</v>
      </c>
      <c r="BG146" s="139">
        <f>IF(U146="zákl. přenesená",N146,0)</f>
        <v>0</v>
      </c>
      <c r="BH146" s="139">
        <f>IF(U146="sníž. přenesená",N146,0)</f>
        <v>0</v>
      </c>
      <c r="BI146" s="139">
        <f>IF(U146="nulová",N146,0)</f>
        <v>0</v>
      </c>
      <c r="BJ146" s="13" t="s">
        <v>20</v>
      </c>
      <c r="BK146" s="139">
        <f>ROUND(L146*K146,2)</f>
        <v>0</v>
      </c>
      <c r="BL146" s="13" t="s">
        <v>137</v>
      </c>
      <c r="BM146" s="13"/>
    </row>
    <row r="147" spans="2:63" s="287" customFormat="1" ht="29.25" customHeight="1">
      <c r="B147" s="286"/>
      <c r="D147" s="294" t="s">
        <v>113</v>
      </c>
      <c r="E147" s="294"/>
      <c r="F147" s="294"/>
      <c r="G147" s="294"/>
      <c r="H147" s="294"/>
      <c r="I147" s="294"/>
      <c r="J147" s="294"/>
      <c r="K147" s="294"/>
      <c r="L147" s="294"/>
      <c r="M147" s="294"/>
      <c r="N147" s="298">
        <f>BK147</f>
        <v>0</v>
      </c>
      <c r="O147" s="195"/>
      <c r="P147" s="195"/>
      <c r="Q147" s="195"/>
      <c r="R147" s="290"/>
      <c r="T147" s="291"/>
      <c r="W147" s="292">
        <f>W148</f>
        <v>53.568</v>
      </c>
      <c r="Y147" s="292">
        <f>Y148</f>
        <v>0</v>
      </c>
      <c r="AA147" s="293">
        <f>AA148</f>
        <v>0</v>
      </c>
      <c r="AR147" s="126" t="s">
        <v>94</v>
      </c>
      <c r="AT147" s="127" t="s">
        <v>81</v>
      </c>
      <c r="AU147" s="127" t="s">
        <v>20</v>
      </c>
      <c r="AY147" s="126" t="s">
        <v>132</v>
      </c>
      <c r="BK147" s="128">
        <f>BK148</f>
        <v>0</v>
      </c>
    </row>
    <row r="148" spans="2:65" s="1" customFormat="1" ht="31.5" customHeight="1">
      <c r="B148" s="130"/>
      <c r="C148" s="131" t="s">
        <v>190</v>
      </c>
      <c r="D148" s="131" t="s">
        <v>133</v>
      </c>
      <c r="E148" s="132" t="s">
        <v>253</v>
      </c>
      <c r="F148" s="198" t="s">
        <v>254</v>
      </c>
      <c r="G148" s="199"/>
      <c r="H148" s="199"/>
      <c r="I148" s="199"/>
      <c r="J148" s="133" t="s">
        <v>149</v>
      </c>
      <c r="K148" s="134">
        <v>62</v>
      </c>
      <c r="L148" s="200"/>
      <c r="M148" s="199"/>
      <c r="N148" s="200">
        <f>ROUND(L148*K148,2)</f>
        <v>0</v>
      </c>
      <c r="O148" s="199"/>
      <c r="P148" s="199"/>
      <c r="Q148" s="199"/>
      <c r="R148" s="135"/>
      <c r="T148" s="136" t="s">
        <v>3</v>
      </c>
      <c r="U148" s="241" t="s">
        <v>47</v>
      </c>
      <c r="V148" s="296">
        <v>0.864</v>
      </c>
      <c r="W148" s="296">
        <f>V148*K148</f>
        <v>53.568</v>
      </c>
      <c r="X148" s="296">
        <v>0</v>
      </c>
      <c r="Y148" s="296">
        <f>X148*K148</f>
        <v>0</v>
      </c>
      <c r="Z148" s="296">
        <v>0</v>
      </c>
      <c r="AA148" s="138">
        <f>Z148*K148</f>
        <v>0</v>
      </c>
      <c r="AR148" s="13" t="s">
        <v>150</v>
      </c>
      <c r="AT148" s="13" t="s">
        <v>133</v>
      </c>
      <c r="AU148" s="13" t="s">
        <v>94</v>
      </c>
      <c r="AY148" s="13" t="s">
        <v>132</v>
      </c>
      <c r="BE148" s="139">
        <f>IF(U148="základní",N148,0)</f>
        <v>0</v>
      </c>
      <c r="BF148" s="139">
        <f>IF(U148="snížená",N148,0)</f>
        <v>0</v>
      </c>
      <c r="BG148" s="139">
        <f>IF(U148="zákl. přenesená",N148,0)</f>
        <v>0</v>
      </c>
      <c r="BH148" s="139">
        <f>IF(U148="sníž. přenesená",N148,0)</f>
        <v>0</v>
      </c>
      <c r="BI148" s="139">
        <f>IF(U148="nulová",N148,0)</f>
        <v>0</v>
      </c>
      <c r="BJ148" s="13" t="s">
        <v>20</v>
      </c>
      <c r="BK148" s="139">
        <f>ROUND(L148*K148,2)</f>
        <v>0</v>
      </c>
      <c r="BL148" s="13" t="s">
        <v>150</v>
      </c>
      <c r="BM148" s="13"/>
    </row>
    <row r="149" spans="2:63" s="287" customFormat="1" ht="36.75" customHeight="1">
      <c r="B149" s="286"/>
      <c r="D149" s="288" t="s">
        <v>114</v>
      </c>
      <c r="E149" s="288"/>
      <c r="F149" s="288"/>
      <c r="G149" s="288"/>
      <c r="H149" s="288"/>
      <c r="I149" s="288"/>
      <c r="J149" s="288"/>
      <c r="K149" s="288"/>
      <c r="L149" s="288"/>
      <c r="M149" s="288"/>
      <c r="N149" s="297">
        <f>BK149</f>
        <v>0</v>
      </c>
      <c r="O149" s="202"/>
      <c r="P149" s="202"/>
      <c r="Q149" s="202"/>
      <c r="R149" s="290"/>
      <c r="T149" s="291"/>
      <c r="W149" s="292">
        <f>W150</f>
        <v>0</v>
      </c>
      <c r="Y149" s="292">
        <f>Y150</f>
        <v>0</v>
      </c>
      <c r="AA149" s="293">
        <f>AA150</f>
        <v>0</v>
      </c>
      <c r="AR149" s="126" t="s">
        <v>141</v>
      </c>
      <c r="AT149" s="127" t="s">
        <v>81</v>
      </c>
      <c r="AU149" s="127" t="s">
        <v>82</v>
      </c>
      <c r="AY149" s="126" t="s">
        <v>132</v>
      </c>
      <c r="BK149" s="128">
        <f>BK150</f>
        <v>0</v>
      </c>
    </row>
    <row r="150" spans="2:63" s="287" customFormat="1" ht="19.5" customHeight="1">
      <c r="B150" s="286"/>
      <c r="D150" s="294" t="s">
        <v>115</v>
      </c>
      <c r="E150" s="294"/>
      <c r="F150" s="294"/>
      <c r="G150" s="294"/>
      <c r="H150" s="294"/>
      <c r="I150" s="294"/>
      <c r="J150" s="294"/>
      <c r="K150" s="294"/>
      <c r="L150" s="294"/>
      <c r="M150" s="294"/>
      <c r="N150" s="295">
        <f>BK150</f>
        <v>0</v>
      </c>
      <c r="O150" s="197"/>
      <c r="P150" s="197"/>
      <c r="Q150" s="197"/>
      <c r="R150" s="290"/>
      <c r="T150" s="291"/>
      <c r="W150" s="292">
        <f>SUM(W151:W154)</f>
        <v>0</v>
      </c>
      <c r="Y150" s="292">
        <f>SUM(Y151:Y154)</f>
        <v>0</v>
      </c>
      <c r="AA150" s="293">
        <f>SUM(AA151:AA154)</f>
        <v>0</v>
      </c>
      <c r="AR150" s="126" t="s">
        <v>141</v>
      </c>
      <c r="AT150" s="127" t="s">
        <v>81</v>
      </c>
      <c r="AU150" s="127" t="s">
        <v>20</v>
      </c>
      <c r="AY150" s="126" t="s">
        <v>132</v>
      </c>
      <c r="BK150" s="128">
        <f>SUM(BK151:BK154)</f>
        <v>0</v>
      </c>
    </row>
    <row r="151" spans="2:65" s="1" customFormat="1" ht="44.25" customHeight="1">
      <c r="B151" s="130"/>
      <c r="C151" s="140" t="s">
        <v>193</v>
      </c>
      <c r="D151" s="140" t="s">
        <v>170</v>
      </c>
      <c r="E151" s="141" t="s">
        <v>281</v>
      </c>
      <c r="F151" s="203" t="s">
        <v>282</v>
      </c>
      <c r="G151" s="204"/>
      <c r="H151" s="204"/>
      <c r="I151" s="204"/>
      <c r="J151" s="142" t="s">
        <v>149</v>
      </c>
      <c r="K151" s="143">
        <v>62</v>
      </c>
      <c r="L151" s="205"/>
      <c r="M151" s="204"/>
      <c r="N151" s="205">
        <f>ROUND(L151*K151,2)</f>
        <v>0</v>
      </c>
      <c r="O151" s="199"/>
      <c r="P151" s="199"/>
      <c r="Q151" s="199"/>
      <c r="R151" s="135"/>
      <c r="T151" s="136" t="s">
        <v>3</v>
      </c>
      <c r="U151" s="241" t="s">
        <v>47</v>
      </c>
      <c r="V151" s="296">
        <v>0</v>
      </c>
      <c r="W151" s="296">
        <f>V151*K151</f>
        <v>0</v>
      </c>
      <c r="X151" s="296">
        <v>0</v>
      </c>
      <c r="Y151" s="296">
        <f>X151*K151</f>
        <v>0</v>
      </c>
      <c r="Z151" s="296">
        <v>0</v>
      </c>
      <c r="AA151" s="138">
        <f>Z151*K151</f>
        <v>0</v>
      </c>
      <c r="AR151" s="13" t="s">
        <v>267</v>
      </c>
      <c r="AT151" s="13" t="s">
        <v>170</v>
      </c>
      <c r="AU151" s="13" t="s">
        <v>94</v>
      </c>
      <c r="AY151" s="13" t="s">
        <v>132</v>
      </c>
      <c r="BE151" s="139">
        <f>IF(U151="základní",N151,0)</f>
        <v>0</v>
      </c>
      <c r="BF151" s="139">
        <f>IF(U151="snížená",N151,0)</f>
        <v>0</v>
      </c>
      <c r="BG151" s="139">
        <f>IF(U151="zákl. přenesená",N151,0)</f>
        <v>0</v>
      </c>
      <c r="BH151" s="139">
        <f>IF(U151="sníž. přenesená",N151,0)</f>
        <v>0</v>
      </c>
      <c r="BI151" s="139">
        <f>IF(U151="nulová",N151,0)</f>
        <v>0</v>
      </c>
      <c r="BJ151" s="13" t="s">
        <v>20</v>
      </c>
      <c r="BK151" s="139">
        <f>ROUND(L151*K151,2)</f>
        <v>0</v>
      </c>
      <c r="BL151" s="13" t="s">
        <v>267</v>
      </c>
      <c r="BM151" s="13"/>
    </row>
    <row r="152" spans="2:65" s="1" customFormat="1" ht="31.5" customHeight="1">
      <c r="B152" s="130"/>
      <c r="C152" s="140" t="s">
        <v>8</v>
      </c>
      <c r="D152" s="140" t="s">
        <v>170</v>
      </c>
      <c r="E152" s="141" t="s">
        <v>317</v>
      </c>
      <c r="F152" s="203" t="s">
        <v>375</v>
      </c>
      <c r="G152" s="204"/>
      <c r="H152" s="204"/>
      <c r="I152" s="204"/>
      <c r="J152" s="142" t="s">
        <v>149</v>
      </c>
      <c r="K152" s="143">
        <v>3</v>
      </c>
      <c r="L152" s="205"/>
      <c r="M152" s="204"/>
      <c r="N152" s="205">
        <f>ROUND(L152*K152,2)</f>
        <v>0</v>
      </c>
      <c r="O152" s="199"/>
      <c r="P152" s="199"/>
      <c r="Q152" s="199"/>
      <c r="R152" s="135"/>
      <c r="T152" s="136" t="s">
        <v>3</v>
      </c>
      <c r="U152" s="241" t="s">
        <v>47</v>
      </c>
      <c r="V152" s="296">
        <v>0</v>
      </c>
      <c r="W152" s="296">
        <f>V152*K152</f>
        <v>0</v>
      </c>
      <c r="X152" s="296">
        <v>0</v>
      </c>
      <c r="Y152" s="296">
        <f>X152*K152</f>
        <v>0</v>
      </c>
      <c r="Z152" s="296">
        <v>0</v>
      </c>
      <c r="AA152" s="138">
        <f>Z152*K152</f>
        <v>0</v>
      </c>
      <c r="AR152" s="13" t="s">
        <v>267</v>
      </c>
      <c r="AT152" s="13" t="s">
        <v>170</v>
      </c>
      <c r="AU152" s="13" t="s">
        <v>94</v>
      </c>
      <c r="AY152" s="13" t="s">
        <v>132</v>
      </c>
      <c r="BE152" s="139">
        <f>IF(U152="základní",N152,0)</f>
        <v>0</v>
      </c>
      <c r="BF152" s="139">
        <f>IF(U152="snížená",N152,0)</f>
        <v>0</v>
      </c>
      <c r="BG152" s="139">
        <f>IF(U152="zákl. přenesená",N152,0)</f>
        <v>0</v>
      </c>
      <c r="BH152" s="139">
        <f>IF(U152="sníž. přenesená",N152,0)</f>
        <v>0</v>
      </c>
      <c r="BI152" s="139">
        <f>IF(U152="nulová",N152,0)</f>
        <v>0</v>
      </c>
      <c r="BJ152" s="13" t="s">
        <v>20</v>
      </c>
      <c r="BK152" s="139">
        <f>ROUND(L152*K152,2)</f>
        <v>0</v>
      </c>
      <c r="BL152" s="13" t="s">
        <v>267</v>
      </c>
      <c r="BM152" s="13"/>
    </row>
    <row r="153" spans="2:65" s="1" customFormat="1" ht="31.5" customHeight="1">
      <c r="B153" s="130"/>
      <c r="C153" s="140" t="s">
        <v>199</v>
      </c>
      <c r="D153" s="140" t="s">
        <v>170</v>
      </c>
      <c r="E153" s="141" t="s">
        <v>323</v>
      </c>
      <c r="F153" s="203" t="s">
        <v>324</v>
      </c>
      <c r="G153" s="204"/>
      <c r="H153" s="204"/>
      <c r="I153" s="204"/>
      <c r="J153" s="142" t="s">
        <v>325</v>
      </c>
      <c r="K153" s="143">
        <v>48</v>
      </c>
      <c r="L153" s="205"/>
      <c r="M153" s="204"/>
      <c r="N153" s="205">
        <f>ROUND(L153*K153,2)</f>
        <v>0</v>
      </c>
      <c r="O153" s="199"/>
      <c r="P153" s="199"/>
      <c r="Q153" s="199"/>
      <c r="R153" s="135"/>
      <c r="T153" s="136" t="s">
        <v>3</v>
      </c>
      <c r="U153" s="241" t="s">
        <v>47</v>
      </c>
      <c r="V153" s="296">
        <v>0</v>
      </c>
      <c r="W153" s="296">
        <f>V153*K153</f>
        <v>0</v>
      </c>
      <c r="X153" s="296">
        <v>0</v>
      </c>
      <c r="Y153" s="296">
        <f>X153*K153</f>
        <v>0</v>
      </c>
      <c r="Z153" s="296">
        <v>0</v>
      </c>
      <c r="AA153" s="138">
        <f>Z153*K153</f>
        <v>0</v>
      </c>
      <c r="AR153" s="13" t="s">
        <v>267</v>
      </c>
      <c r="AT153" s="13" t="s">
        <v>170</v>
      </c>
      <c r="AU153" s="13" t="s">
        <v>94</v>
      </c>
      <c r="AY153" s="13" t="s">
        <v>132</v>
      </c>
      <c r="BE153" s="139">
        <f>IF(U153="základní",N153,0)</f>
        <v>0</v>
      </c>
      <c r="BF153" s="139">
        <f>IF(U153="snížená",N153,0)</f>
        <v>0</v>
      </c>
      <c r="BG153" s="139">
        <f>IF(U153="zákl. přenesená",N153,0)</f>
        <v>0</v>
      </c>
      <c r="BH153" s="139">
        <f>IF(U153="sníž. přenesená",N153,0)</f>
        <v>0</v>
      </c>
      <c r="BI153" s="139">
        <f>IF(U153="nulová",N153,0)</f>
        <v>0</v>
      </c>
      <c r="BJ153" s="13" t="s">
        <v>20</v>
      </c>
      <c r="BK153" s="139">
        <f>ROUND(L153*K153,2)</f>
        <v>0</v>
      </c>
      <c r="BL153" s="13" t="s">
        <v>267</v>
      </c>
      <c r="BM153" s="13"/>
    </row>
    <row r="154" spans="2:65" s="1" customFormat="1" ht="22.5" customHeight="1">
      <c r="B154" s="130"/>
      <c r="C154" s="140" t="s">
        <v>202</v>
      </c>
      <c r="D154" s="140" t="s">
        <v>170</v>
      </c>
      <c r="E154" s="141" t="s">
        <v>333</v>
      </c>
      <c r="F154" s="203" t="s">
        <v>334</v>
      </c>
      <c r="G154" s="204"/>
      <c r="H154" s="204"/>
      <c r="I154" s="204"/>
      <c r="J154" s="142" t="s">
        <v>335</v>
      </c>
      <c r="K154" s="143">
        <v>1</v>
      </c>
      <c r="L154" s="205"/>
      <c r="M154" s="204"/>
      <c r="N154" s="205">
        <f>ROUND(L154*K154,2)</f>
        <v>0</v>
      </c>
      <c r="O154" s="199"/>
      <c r="P154" s="199"/>
      <c r="Q154" s="199"/>
      <c r="R154" s="135"/>
      <c r="T154" s="136" t="s">
        <v>3</v>
      </c>
      <c r="U154" s="144" t="s">
        <v>47</v>
      </c>
      <c r="V154" s="145">
        <v>0</v>
      </c>
      <c r="W154" s="145">
        <f>V154*K154</f>
        <v>0</v>
      </c>
      <c r="X154" s="145">
        <v>0</v>
      </c>
      <c r="Y154" s="145">
        <f>X154*K154</f>
        <v>0</v>
      </c>
      <c r="Z154" s="145">
        <v>0</v>
      </c>
      <c r="AA154" s="146">
        <f>Z154*K154</f>
        <v>0</v>
      </c>
      <c r="AR154" s="13" t="s">
        <v>267</v>
      </c>
      <c r="AT154" s="13" t="s">
        <v>170</v>
      </c>
      <c r="AU154" s="13" t="s">
        <v>94</v>
      </c>
      <c r="AY154" s="13" t="s">
        <v>132</v>
      </c>
      <c r="BE154" s="139">
        <f>IF(U154="základní",N154,0)</f>
        <v>0</v>
      </c>
      <c r="BF154" s="139">
        <f>IF(U154="snížená",N154,0)</f>
        <v>0</v>
      </c>
      <c r="BG154" s="139">
        <f>IF(U154="zákl. přenesená",N154,0)</f>
        <v>0</v>
      </c>
      <c r="BH154" s="139">
        <f>IF(U154="sníž. přenesená",N154,0)</f>
        <v>0</v>
      </c>
      <c r="BI154" s="139">
        <f>IF(U154="nulová",N154,0)</f>
        <v>0</v>
      </c>
      <c r="BJ154" s="13" t="s">
        <v>20</v>
      </c>
      <c r="BK154" s="139">
        <f>ROUND(L154*K154,2)</f>
        <v>0</v>
      </c>
      <c r="BL154" s="13" t="s">
        <v>267</v>
      </c>
      <c r="BM154" s="13"/>
    </row>
    <row r="155" spans="2:18" s="1" customFormat="1" ht="6.75" customHeight="1"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</sheetData>
  <sheetProtection/>
  <mergeCells count="141"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N147:Q147"/>
    <mergeCell ref="F148:I148"/>
    <mergeCell ref="L148:M148"/>
    <mergeCell ref="N148:Q148"/>
    <mergeCell ref="N149:Q149"/>
    <mergeCell ref="N150:Q150"/>
    <mergeCell ref="N144:Q144"/>
    <mergeCell ref="F145:I145"/>
    <mergeCell ref="L145:M145"/>
    <mergeCell ref="N145:Q145"/>
    <mergeCell ref="F146:I146"/>
    <mergeCell ref="L146:M146"/>
    <mergeCell ref="N146:Q146"/>
    <mergeCell ref="N141:Q141"/>
    <mergeCell ref="F142:I142"/>
    <mergeCell ref="L142:M142"/>
    <mergeCell ref="N142:Q142"/>
    <mergeCell ref="F143:I143"/>
    <mergeCell ref="L143:M143"/>
    <mergeCell ref="N143:Q143"/>
    <mergeCell ref="F139:I139"/>
    <mergeCell ref="L139:M139"/>
    <mergeCell ref="N139:Q139"/>
    <mergeCell ref="F140:I140"/>
    <mergeCell ref="L140:M140"/>
    <mergeCell ref="N140:Q140"/>
    <mergeCell ref="N136:Q136"/>
    <mergeCell ref="F137:I137"/>
    <mergeCell ref="L137:M137"/>
    <mergeCell ref="N137:Q137"/>
    <mergeCell ref="F138:I138"/>
    <mergeCell ref="L138:M138"/>
    <mergeCell ref="N138:Q138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N128:Q128"/>
    <mergeCell ref="F129:I129"/>
    <mergeCell ref="L129:M129"/>
    <mergeCell ref="N129:Q129"/>
    <mergeCell ref="N130:Q130"/>
    <mergeCell ref="F131:I131"/>
    <mergeCell ref="L131:M131"/>
    <mergeCell ref="N131:Q131"/>
    <mergeCell ref="F124:I124"/>
    <mergeCell ref="L124:M124"/>
    <mergeCell ref="N124:Q124"/>
    <mergeCell ref="N125:Q125"/>
    <mergeCell ref="N126:Q126"/>
    <mergeCell ref="F127:I127"/>
    <mergeCell ref="L127:M127"/>
    <mergeCell ref="N127:Q127"/>
    <mergeCell ref="N120:Q120"/>
    <mergeCell ref="N121:Q121"/>
    <mergeCell ref="F122:I122"/>
    <mergeCell ref="L122:M122"/>
    <mergeCell ref="N122:Q122"/>
    <mergeCell ref="F123:I123"/>
    <mergeCell ref="L123:M123"/>
    <mergeCell ref="N123:Q123"/>
    <mergeCell ref="M115:Q115"/>
    <mergeCell ref="M116:Q116"/>
    <mergeCell ref="F118:I118"/>
    <mergeCell ref="L118:M118"/>
    <mergeCell ref="N118:Q118"/>
    <mergeCell ref="N119:Q119"/>
    <mergeCell ref="N99:Q99"/>
    <mergeCell ref="N101:Q101"/>
    <mergeCell ref="L103:Q103"/>
    <mergeCell ref="C109:Q109"/>
    <mergeCell ref="F111:P111"/>
    <mergeCell ref="M113:P113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6:Q76"/>
    <mergeCell ref="H31:J31"/>
    <mergeCell ref="M31:P31"/>
    <mergeCell ref="H32:J32"/>
    <mergeCell ref="M32:P32"/>
    <mergeCell ref="H33:J33"/>
    <mergeCell ref="M33:P33"/>
    <mergeCell ref="O19:P19"/>
    <mergeCell ref="O20:P20"/>
    <mergeCell ref="E23:L23"/>
    <mergeCell ref="M26:P26"/>
    <mergeCell ref="M27:P27"/>
    <mergeCell ref="M29:P29"/>
    <mergeCell ref="O10:P10"/>
    <mergeCell ref="O11:P11"/>
    <mergeCell ref="O13:P13"/>
    <mergeCell ref="O14:P14"/>
    <mergeCell ref="O16:P16"/>
    <mergeCell ref="O17:P17"/>
    <mergeCell ref="H1:K1"/>
    <mergeCell ref="C2:Q2"/>
    <mergeCell ref="S2:AC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1"/>
  <sheetViews>
    <sheetView showGridLines="0" zoomScalePageLayoutView="0" workbookViewId="0" topLeftCell="A1">
      <pane ySplit="1" topLeftCell="A20" activePane="bottomLeft" state="frozen"/>
      <selection pane="topLeft" activeCell="AD39" sqref="AD39"/>
      <selection pane="bottomLeft" activeCell="AD39" sqref="AD3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1"/>
      <c r="B1" s="225"/>
      <c r="C1" s="225"/>
      <c r="D1" s="226" t="s">
        <v>1</v>
      </c>
      <c r="E1" s="225"/>
      <c r="F1" s="151" t="s">
        <v>359</v>
      </c>
      <c r="G1" s="151"/>
      <c r="H1" s="193" t="s">
        <v>360</v>
      </c>
      <c r="I1" s="193"/>
      <c r="J1" s="193"/>
      <c r="K1" s="193"/>
      <c r="L1" s="151" t="s">
        <v>361</v>
      </c>
      <c r="M1" s="225"/>
      <c r="N1" s="225"/>
      <c r="O1" s="226" t="s">
        <v>93</v>
      </c>
      <c r="P1" s="225"/>
      <c r="Q1" s="225"/>
      <c r="R1" s="225"/>
      <c r="S1" s="151" t="s">
        <v>362</v>
      </c>
      <c r="T1" s="15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27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6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13" t="s">
        <v>366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94</v>
      </c>
    </row>
    <row r="4" spans="2:46" ht="36.75" customHeight="1">
      <c r="B4" s="17"/>
      <c r="C4" s="228" t="s">
        <v>95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9"/>
      <c r="T4" s="20" t="s">
        <v>11</v>
      </c>
      <c r="AT4" s="13" t="s">
        <v>4</v>
      </c>
    </row>
    <row r="5" spans="2:18" ht="6.75" customHeight="1">
      <c r="B5" s="17"/>
      <c r="R5" s="19"/>
    </row>
    <row r="6" spans="2:18" ht="24.75" customHeight="1">
      <c r="B6" s="17"/>
      <c r="D6" s="233" t="s">
        <v>15</v>
      </c>
      <c r="F6" s="299" t="s">
        <v>364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R6" s="19"/>
    </row>
    <row r="7" spans="2:18" s="1" customFormat="1" ht="32.25" customHeight="1">
      <c r="B7" s="27"/>
      <c r="D7" s="231" t="s">
        <v>343</v>
      </c>
      <c r="F7" s="232" t="s">
        <v>344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R7" s="29"/>
    </row>
    <row r="8" spans="2:18" s="1" customFormat="1" ht="14.25" customHeight="1">
      <c r="B8" s="27"/>
      <c r="D8" s="233" t="s">
        <v>18</v>
      </c>
      <c r="F8" s="234" t="s">
        <v>3</v>
      </c>
      <c r="M8" s="233" t="s">
        <v>19</v>
      </c>
      <c r="O8" s="234" t="s">
        <v>3</v>
      </c>
      <c r="R8" s="29"/>
    </row>
    <row r="9" spans="2:18" s="1" customFormat="1" ht="14.25" customHeight="1">
      <c r="B9" s="27"/>
      <c r="D9" s="233" t="s">
        <v>21</v>
      </c>
      <c r="F9" s="234" t="s">
        <v>22</v>
      </c>
      <c r="M9" s="233" t="s">
        <v>23</v>
      </c>
      <c r="O9" s="266" t="s">
        <v>24</v>
      </c>
      <c r="P9" s="244"/>
      <c r="R9" s="29"/>
    </row>
    <row r="10" spans="2:18" s="1" customFormat="1" ht="10.5" customHeight="1">
      <c r="B10" s="27"/>
      <c r="R10" s="29"/>
    </row>
    <row r="11" spans="2:18" s="1" customFormat="1" ht="14.25" customHeight="1">
      <c r="B11" s="27"/>
      <c r="D11" s="233" t="s">
        <v>27</v>
      </c>
      <c r="M11" s="233" t="s">
        <v>28</v>
      </c>
      <c r="O11" s="230" t="s">
        <v>29</v>
      </c>
      <c r="P11" s="244"/>
      <c r="R11" s="29"/>
    </row>
    <row r="12" spans="2:18" s="1" customFormat="1" ht="18" customHeight="1">
      <c r="B12" s="27"/>
      <c r="E12" s="234" t="s">
        <v>30</v>
      </c>
      <c r="M12" s="233" t="s">
        <v>31</v>
      </c>
      <c r="O12" s="230" t="s">
        <v>32</v>
      </c>
      <c r="P12" s="244"/>
      <c r="R12" s="29"/>
    </row>
    <row r="13" spans="2:18" s="1" customFormat="1" ht="6.75" customHeight="1">
      <c r="B13" s="27"/>
      <c r="R13" s="29"/>
    </row>
    <row r="14" spans="2:18" s="1" customFormat="1" ht="14.25" customHeight="1">
      <c r="B14" s="27"/>
      <c r="D14" s="233" t="s">
        <v>33</v>
      </c>
      <c r="M14" s="233" t="s">
        <v>28</v>
      </c>
      <c r="O14" s="230" t="s">
        <v>3</v>
      </c>
      <c r="P14" s="244"/>
      <c r="R14" s="29"/>
    </row>
    <row r="15" spans="2:18" s="1" customFormat="1" ht="18" customHeight="1">
      <c r="B15" s="27"/>
      <c r="E15" s="234" t="s">
        <v>34</v>
      </c>
      <c r="M15" s="233" t="s">
        <v>31</v>
      </c>
      <c r="O15" s="230" t="s">
        <v>3</v>
      </c>
      <c r="P15" s="244"/>
      <c r="R15" s="29"/>
    </row>
    <row r="16" spans="2:18" s="1" customFormat="1" ht="6.75" customHeight="1">
      <c r="B16" s="27"/>
      <c r="R16" s="29"/>
    </row>
    <row r="17" spans="2:18" s="1" customFormat="1" ht="14.25" customHeight="1">
      <c r="B17" s="27"/>
      <c r="D17" s="233" t="s">
        <v>35</v>
      </c>
      <c r="M17" s="233" t="s">
        <v>28</v>
      </c>
      <c r="O17" s="230" t="s">
        <v>3</v>
      </c>
      <c r="P17" s="244"/>
      <c r="R17" s="29"/>
    </row>
    <row r="18" spans="2:18" s="1" customFormat="1" ht="18" customHeight="1">
      <c r="B18" s="27"/>
      <c r="E18" s="234" t="s">
        <v>36</v>
      </c>
      <c r="M18" s="233" t="s">
        <v>31</v>
      </c>
      <c r="O18" s="230" t="s">
        <v>3</v>
      </c>
      <c r="P18" s="244"/>
      <c r="R18" s="29"/>
    </row>
    <row r="19" spans="2:18" s="1" customFormat="1" ht="6.75" customHeight="1">
      <c r="B19" s="27"/>
      <c r="R19" s="29"/>
    </row>
    <row r="20" spans="2:18" s="1" customFormat="1" ht="14.25" customHeight="1">
      <c r="B20" s="27"/>
      <c r="D20" s="233" t="s">
        <v>38</v>
      </c>
      <c r="M20" s="233" t="s">
        <v>28</v>
      </c>
      <c r="O20" s="230" t="s">
        <v>39</v>
      </c>
      <c r="P20" s="244"/>
      <c r="R20" s="29"/>
    </row>
    <row r="21" spans="2:18" s="1" customFormat="1" ht="18" customHeight="1">
      <c r="B21" s="27"/>
      <c r="E21" s="234" t="s">
        <v>40</v>
      </c>
      <c r="M21" s="233" t="s">
        <v>31</v>
      </c>
      <c r="O21" s="230" t="s">
        <v>41</v>
      </c>
      <c r="P21" s="244"/>
      <c r="R21" s="29"/>
    </row>
    <row r="22" spans="2:18" s="1" customFormat="1" ht="6.75" customHeight="1">
      <c r="B22" s="27"/>
      <c r="R22" s="29"/>
    </row>
    <row r="23" spans="2:18" s="1" customFormat="1" ht="14.25" customHeight="1">
      <c r="B23" s="27"/>
      <c r="D23" s="233" t="s">
        <v>42</v>
      </c>
      <c r="R23" s="29"/>
    </row>
    <row r="24" spans="2:18" s="1" customFormat="1" ht="22.5" customHeight="1">
      <c r="B24" s="27"/>
      <c r="E24" s="235" t="s">
        <v>3</v>
      </c>
      <c r="F24" s="244"/>
      <c r="G24" s="244"/>
      <c r="H24" s="244"/>
      <c r="I24" s="244"/>
      <c r="J24" s="244"/>
      <c r="K24" s="244"/>
      <c r="L24" s="244"/>
      <c r="R24" s="29"/>
    </row>
    <row r="25" spans="2:18" s="1" customFormat="1" ht="6.75" customHeight="1">
      <c r="B25" s="27"/>
      <c r="R25" s="29"/>
    </row>
    <row r="26" spans="2:18" s="1" customFormat="1" ht="6.75" customHeight="1">
      <c r="B26" s="27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R26" s="29"/>
    </row>
    <row r="27" spans="2:18" s="1" customFormat="1" ht="14.25" customHeight="1">
      <c r="B27" s="27"/>
      <c r="D27" s="267" t="s">
        <v>96</v>
      </c>
      <c r="M27" s="237">
        <f>N88</f>
        <v>0</v>
      </c>
      <c r="N27" s="244"/>
      <c r="O27" s="244"/>
      <c r="P27" s="244"/>
      <c r="R27" s="29"/>
    </row>
    <row r="28" spans="2:18" s="1" customFormat="1" ht="14.25" customHeight="1">
      <c r="B28" s="27"/>
      <c r="D28" s="236" t="s">
        <v>97</v>
      </c>
      <c r="M28" s="237">
        <f>N94</f>
        <v>0</v>
      </c>
      <c r="N28" s="244"/>
      <c r="O28" s="244"/>
      <c r="P28" s="244"/>
      <c r="R28" s="29"/>
    </row>
    <row r="29" spans="2:18" s="1" customFormat="1" ht="6.75" customHeight="1">
      <c r="B29" s="27"/>
      <c r="R29" s="29"/>
    </row>
    <row r="30" spans="2:18" s="1" customFormat="1" ht="24.75" customHeight="1">
      <c r="B30" s="27"/>
      <c r="D30" s="268" t="s">
        <v>45</v>
      </c>
      <c r="M30" s="269">
        <f>ROUND(M27+M28,2)</f>
        <v>0</v>
      </c>
      <c r="N30" s="244"/>
      <c r="O30" s="244"/>
      <c r="P30" s="244"/>
      <c r="R30" s="29"/>
    </row>
    <row r="31" spans="2:18" s="1" customFormat="1" ht="6.75" customHeight="1">
      <c r="B31" s="27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R31" s="29"/>
    </row>
    <row r="32" spans="2:18" s="1" customFormat="1" ht="14.25" customHeight="1">
      <c r="B32" s="27"/>
      <c r="D32" s="238" t="s">
        <v>46</v>
      </c>
      <c r="E32" s="238" t="s">
        <v>47</v>
      </c>
      <c r="F32" s="270">
        <v>0.21</v>
      </c>
      <c r="G32" s="271" t="s">
        <v>48</v>
      </c>
      <c r="H32" s="272">
        <f>ROUND((SUM(BE94:BE95)+SUM(BE113:BE120)),2)</f>
        <v>0</v>
      </c>
      <c r="I32" s="244"/>
      <c r="J32" s="244"/>
      <c r="M32" s="272">
        <f>ROUND(ROUND((SUM(BE94:BE95)+SUM(BE113:BE120)),2)*F32,2)</f>
        <v>0</v>
      </c>
      <c r="N32" s="244"/>
      <c r="O32" s="244"/>
      <c r="P32" s="244"/>
      <c r="R32" s="29"/>
    </row>
    <row r="33" spans="2:18" s="1" customFormat="1" ht="14.25" customHeight="1">
      <c r="B33" s="27"/>
      <c r="E33" s="238" t="s">
        <v>49</v>
      </c>
      <c r="F33" s="270">
        <v>0.15</v>
      </c>
      <c r="G33" s="271" t="s">
        <v>48</v>
      </c>
      <c r="H33" s="272">
        <f>ROUND((SUM(BF94:BF95)+SUM(BF113:BF120)),2)</f>
        <v>0</v>
      </c>
      <c r="I33" s="244"/>
      <c r="J33" s="244"/>
      <c r="M33" s="272">
        <f>ROUND(ROUND((SUM(BF94:BF95)+SUM(BF113:BF120)),2)*F33,2)</f>
        <v>0</v>
      </c>
      <c r="N33" s="244"/>
      <c r="O33" s="244"/>
      <c r="P33" s="244"/>
      <c r="R33" s="29"/>
    </row>
    <row r="34" spans="2:18" s="1" customFormat="1" ht="14.25" customHeight="1" hidden="1">
      <c r="B34" s="27"/>
      <c r="E34" s="238" t="s">
        <v>50</v>
      </c>
      <c r="F34" s="270">
        <v>0.21</v>
      </c>
      <c r="G34" s="271" t="s">
        <v>48</v>
      </c>
      <c r="H34" s="272">
        <f>ROUND((SUM(BG94:BG95)+SUM(BG113:BG120)),2)</f>
        <v>0</v>
      </c>
      <c r="I34" s="244"/>
      <c r="J34" s="244"/>
      <c r="M34" s="272">
        <v>0</v>
      </c>
      <c r="N34" s="244"/>
      <c r="O34" s="244"/>
      <c r="P34" s="244"/>
      <c r="R34" s="29"/>
    </row>
    <row r="35" spans="2:18" s="1" customFormat="1" ht="14.25" customHeight="1" hidden="1">
      <c r="B35" s="27"/>
      <c r="E35" s="238" t="s">
        <v>51</v>
      </c>
      <c r="F35" s="270">
        <v>0.15</v>
      </c>
      <c r="G35" s="271" t="s">
        <v>48</v>
      </c>
      <c r="H35" s="272">
        <f>ROUND((SUM(BH94:BH95)+SUM(BH113:BH120)),2)</f>
        <v>0</v>
      </c>
      <c r="I35" s="244"/>
      <c r="J35" s="244"/>
      <c r="M35" s="272">
        <v>0</v>
      </c>
      <c r="N35" s="244"/>
      <c r="O35" s="244"/>
      <c r="P35" s="244"/>
      <c r="R35" s="29"/>
    </row>
    <row r="36" spans="2:18" s="1" customFormat="1" ht="14.25" customHeight="1" hidden="1">
      <c r="B36" s="27"/>
      <c r="E36" s="238" t="s">
        <v>52</v>
      </c>
      <c r="F36" s="270">
        <v>0</v>
      </c>
      <c r="G36" s="271" t="s">
        <v>48</v>
      </c>
      <c r="H36" s="272">
        <f>ROUND((SUM(BI94:BI95)+SUM(BI113:BI120)),2)</f>
        <v>0</v>
      </c>
      <c r="I36" s="244"/>
      <c r="J36" s="244"/>
      <c r="M36" s="272">
        <v>0</v>
      </c>
      <c r="N36" s="244"/>
      <c r="O36" s="244"/>
      <c r="P36" s="244"/>
      <c r="R36" s="29"/>
    </row>
    <row r="37" spans="2:18" s="1" customFormat="1" ht="6.75" customHeight="1">
      <c r="B37" s="27"/>
      <c r="R37" s="29"/>
    </row>
    <row r="38" spans="2:18" s="1" customFormat="1" ht="24.75" customHeight="1">
      <c r="B38" s="27"/>
      <c r="C38" s="264"/>
      <c r="D38" s="98" t="s">
        <v>53</v>
      </c>
      <c r="E38" s="156"/>
      <c r="F38" s="156"/>
      <c r="G38" s="99" t="s">
        <v>54</v>
      </c>
      <c r="H38" s="100" t="s">
        <v>55</v>
      </c>
      <c r="I38" s="156"/>
      <c r="J38" s="156"/>
      <c r="K38" s="156"/>
      <c r="L38" s="222">
        <f>SUM(M30:M36)</f>
        <v>0</v>
      </c>
      <c r="M38" s="174"/>
      <c r="N38" s="174"/>
      <c r="O38" s="174"/>
      <c r="P38" s="176"/>
      <c r="Q38" s="264"/>
      <c r="R38" s="29"/>
    </row>
    <row r="39" spans="2:18" s="1" customFormat="1" ht="14.25" customHeight="1">
      <c r="B39" s="27"/>
      <c r="R39" s="29"/>
    </row>
    <row r="40" spans="2:18" s="1" customFormat="1" ht="14.25" customHeight="1">
      <c r="B40" s="27"/>
      <c r="R40" s="29"/>
    </row>
    <row r="41" spans="2:18" ht="13.5">
      <c r="B41" s="17"/>
      <c r="R41" s="19"/>
    </row>
    <row r="42" spans="2:18" ht="13.5">
      <c r="B42" s="17"/>
      <c r="R42" s="19"/>
    </row>
    <row r="43" spans="2:18" ht="13.5">
      <c r="B43" s="17"/>
      <c r="R43" s="19"/>
    </row>
    <row r="44" spans="2:18" ht="13.5">
      <c r="B44" s="17"/>
      <c r="R44" s="19"/>
    </row>
    <row r="45" spans="2:18" ht="13.5">
      <c r="B45" s="17"/>
      <c r="R45" s="19"/>
    </row>
    <row r="46" spans="2:18" ht="13.5">
      <c r="B46" s="17"/>
      <c r="R46" s="19"/>
    </row>
    <row r="47" spans="2:18" ht="13.5">
      <c r="B47" s="17"/>
      <c r="R47" s="19"/>
    </row>
    <row r="48" spans="2:18" ht="13.5">
      <c r="B48" s="17"/>
      <c r="R48" s="19"/>
    </row>
    <row r="49" spans="2:18" ht="13.5">
      <c r="B49" s="17"/>
      <c r="R49" s="19"/>
    </row>
    <row r="50" spans="2:18" s="1" customFormat="1" ht="15">
      <c r="B50" s="27"/>
      <c r="D50" s="42" t="s">
        <v>56</v>
      </c>
      <c r="E50" s="155"/>
      <c r="F50" s="155"/>
      <c r="G50" s="155"/>
      <c r="H50" s="44"/>
      <c r="J50" s="42" t="s">
        <v>57</v>
      </c>
      <c r="K50" s="155"/>
      <c r="L50" s="155"/>
      <c r="M50" s="155"/>
      <c r="N50" s="155"/>
      <c r="O50" s="155"/>
      <c r="P50" s="44"/>
      <c r="R50" s="29"/>
    </row>
    <row r="51" spans="2:18" ht="13.5">
      <c r="B51" s="17"/>
      <c r="D51" s="45"/>
      <c r="H51" s="46"/>
      <c r="J51" s="45"/>
      <c r="P51" s="46"/>
      <c r="R51" s="19"/>
    </row>
    <row r="52" spans="2:18" ht="13.5">
      <c r="B52" s="17"/>
      <c r="D52" s="45"/>
      <c r="H52" s="46"/>
      <c r="J52" s="45"/>
      <c r="P52" s="46"/>
      <c r="R52" s="19"/>
    </row>
    <row r="53" spans="2:18" ht="13.5">
      <c r="B53" s="17"/>
      <c r="D53" s="45"/>
      <c r="H53" s="46"/>
      <c r="J53" s="45"/>
      <c r="P53" s="46"/>
      <c r="R53" s="19"/>
    </row>
    <row r="54" spans="2:18" ht="13.5">
      <c r="B54" s="17"/>
      <c r="D54" s="45"/>
      <c r="H54" s="46"/>
      <c r="J54" s="45"/>
      <c r="P54" s="46"/>
      <c r="R54" s="19"/>
    </row>
    <row r="55" spans="2:18" ht="13.5">
      <c r="B55" s="17"/>
      <c r="D55" s="45"/>
      <c r="H55" s="46"/>
      <c r="J55" s="45"/>
      <c r="P55" s="46"/>
      <c r="R55" s="19"/>
    </row>
    <row r="56" spans="2:18" ht="13.5">
      <c r="B56" s="17"/>
      <c r="D56" s="45"/>
      <c r="H56" s="46"/>
      <c r="J56" s="45"/>
      <c r="P56" s="46"/>
      <c r="R56" s="19"/>
    </row>
    <row r="57" spans="2:18" ht="13.5">
      <c r="B57" s="17"/>
      <c r="D57" s="45"/>
      <c r="H57" s="46"/>
      <c r="J57" s="45"/>
      <c r="P57" s="46"/>
      <c r="R57" s="19"/>
    </row>
    <row r="58" spans="2:18" ht="13.5">
      <c r="B58" s="17"/>
      <c r="D58" s="45"/>
      <c r="H58" s="46"/>
      <c r="J58" s="45"/>
      <c r="P58" s="46"/>
      <c r="R58" s="19"/>
    </row>
    <row r="59" spans="2:18" s="1" customFormat="1" ht="15">
      <c r="B59" s="27"/>
      <c r="D59" s="47" t="s">
        <v>58</v>
      </c>
      <c r="E59" s="48"/>
      <c r="F59" s="48"/>
      <c r="G59" s="49" t="s">
        <v>59</v>
      </c>
      <c r="H59" s="50"/>
      <c r="J59" s="47" t="s">
        <v>58</v>
      </c>
      <c r="K59" s="48"/>
      <c r="L59" s="48"/>
      <c r="M59" s="48"/>
      <c r="N59" s="49" t="s">
        <v>59</v>
      </c>
      <c r="O59" s="48"/>
      <c r="P59" s="50"/>
      <c r="R59" s="29"/>
    </row>
    <row r="60" spans="2:18" ht="13.5">
      <c r="B60" s="17"/>
      <c r="R60" s="19"/>
    </row>
    <row r="61" spans="2:18" s="1" customFormat="1" ht="15">
      <c r="B61" s="27"/>
      <c r="D61" s="42" t="s">
        <v>60</v>
      </c>
      <c r="E61" s="155"/>
      <c r="F61" s="155"/>
      <c r="G61" s="155"/>
      <c r="H61" s="44"/>
      <c r="J61" s="42" t="s">
        <v>61</v>
      </c>
      <c r="K61" s="155"/>
      <c r="L61" s="155"/>
      <c r="M61" s="155"/>
      <c r="N61" s="155"/>
      <c r="O61" s="155"/>
      <c r="P61" s="44"/>
      <c r="R61" s="29"/>
    </row>
    <row r="62" spans="2:18" ht="13.5">
      <c r="B62" s="17"/>
      <c r="D62" s="45"/>
      <c r="H62" s="46"/>
      <c r="J62" s="45"/>
      <c r="P62" s="46"/>
      <c r="R62" s="19"/>
    </row>
    <row r="63" spans="2:18" ht="13.5">
      <c r="B63" s="17"/>
      <c r="D63" s="45"/>
      <c r="H63" s="46"/>
      <c r="J63" s="45"/>
      <c r="P63" s="46"/>
      <c r="R63" s="19"/>
    </row>
    <row r="64" spans="2:18" ht="13.5">
      <c r="B64" s="17"/>
      <c r="D64" s="45"/>
      <c r="H64" s="46"/>
      <c r="J64" s="45"/>
      <c r="P64" s="46"/>
      <c r="R64" s="19"/>
    </row>
    <row r="65" spans="2:18" ht="13.5">
      <c r="B65" s="17"/>
      <c r="D65" s="45"/>
      <c r="H65" s="46"/>
      <c r="J65" s="45"/>
      <c r="P65" s="46"/>
      <c r="R65" s="19"/>
    </row>
    <row r="66" spans="2:18" ht="13.5">
      <c r="B66" s="17"/>
      <c r="D66" s="45"/>
      <c r="H66" s="46"/>
      <c r="J66" s="45"/>
      <c r="P66" s="46"/>
      <c r="R66" s="19"/>
    </row>
    <row r="67" spans="2:18" ht="13.5">
      <c r="B67" s="17"/>
      <c r="D67" s="45"/>
      <c r="H67" s="46"/>
      <c r="J67" s="45"/>
      <c r="P67" s="46"/>
      <c r="R67" s="19"/>
    </row>
    <row r="68" spans="2:18" ht="13.5">
      <c r="B68" s="17"/>
      <c r="D68" s="45"/>
      <c r="H68" s="46"/>
      <c r="J68" s="45"/>
      <c r="P68" s="46"/>
      <c r="R68" s="19"/>
    </row>
    <row r="69" spans="2:18" ht="13.5">
      <c r="B69" s="17"/>
      <c r="D69" s="45"/>
      <c r="H69" s="46"/>
      <c r="J69" s="45"/>
      <c r="P69" s="46"/>
      <c r="R69" s="19"/>
    </row>
    <row r="70" spans="2:18" s="1" customFormat="1" ht="15">
      <c r="B70" s="27"/>
      <c r="D70" s="47" t="s">
        <v>58</v>
      </c>
      <c r="E70" s="48"/>
      <c r="F70" s="48"/>
      <c r="G70" s="49" t="s">
        <v>59</v>
      </c>
      <c r="H70" s="50"/>
      <c r="J70" s="47" t="s">
        <v>58</v>
      </c>
      <c r="K70" s="48"/>
      <c r="L70" s="48"/>
      <c r="M70" s="48"/>
      <c r="N70" s="49" t="s">
        <v>59</v>
      </c>
      <c r="O70" s="48"/>
      <c r="P70" s="50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228" t="s">
        <v>98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9"/>
    </row>
    <row r="77" spans="2:18" s="1" customFormat="1" ht="6.75" customHeight="1">
      <c r="B77" s="27"/>
      <c r="R77" s="29"/>
    </row>
    <row r="78" spans="2:18" s="1" customFormat="1" ht="30" customHeight="1">
      <c r="B78" s="27"/>
      <c r="C78" s="233" t="s">
        <v>15</v>
      </c>
      <c r="F78" s="299" t="str">
        <f>F6</f>
        <v>ÚSPORY ENERGIE - areál VELOX WERK s.r.o., Umělé osvětlení skladových přístřešků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R78" s="29"/>
    </row>
    <row r="79" spans="2:18" s="1" customFormat="1" ht="36.75" customHeight="1">
      <c r="B79" s="27"/>
      <c r="C79" s="78" t="s">
        <v>343</v>
      </c>
      <c r="F79" s="245" t="str">
        <f>F7</f>
        <v>VELOX - Ostatní a vedlejší RN</v>
      </c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R79" s="29"/>
    </row>
    <row r="80" spans="2:18" s="1" customFormat="1" ht="6.75" customHeight="1">
      <c r="B80" s="27"/>
      <c r="R80" s="29"/>
    </row>
    <row r="81" spans="2:18" s="1" customFormat="1" ht="18" customHeight="1">
      <c r="B81" s="27"/>
      <c r="C81" s="233" t="s">
        <v>21</v>
      </c>
      <c r="F81" s="234" t="str">
        <f>F9</f>
        <v>k.ú. Hranice, p.č. 1794/2, 5406 a 1325/18</v>
      </c>
      <c r="K81" s="233" t="s">
        <v>23</v>
      </c>
      <c r="M81" s="266" t="str">
        <f>IF(O9="","",O9)</f>
        <v>28. 4. 2020</v>
      </c>
      <c r="N81" s="244"/>
      <c r="O81" s="244"/>
      <c r="P81" s="244"/>
      <c r="R81" s="29"/>
    </row>
    <row r="82" spans="2:18" s="1" customFormat="1" ht="6.75" customHeight="1">
      <c r="B82" s="27"/>
      <c r="R82" s="29"/>
    </row>
    <row r="83" spans="2:18" s="1" customFormat="1" ht="15">
      <c r="B83" s="27"/>
      <c r="C83" s="233" t="s">
        <v>27</v>
      </c>
      <c r="F83" s="234" t="str">
        <f>E12</f>
        <v>VELOX WERK s.r.o.</v>
      </c>
      <c r="K83" s="233" t="s">
        <v>35</v>
      </c>
      <c r="M83" s="230" t="str">
        <f>E18</f>
        <v>Ing. Vítězslav Humplík</v>
      </c>
      <c r="N83" s="244"/>
      <c r="O83" s="244"/>
      <c r="P83" s="244"/>
      <c r="Q83" s="244"/>
      <c r="R83" s="29"/>
    </row>
    <row r="84" spans="2:18" s="1" customFormat="1" ht="14.25" customHeight="1">
      <c r="B84" s="27"/>
      <c r="C84" s="233" t="s">
        <v>33</v>
      </c>
      <c r="F84" s="234" t="str">
        <f>IF(E15="","",E15)</f>
        <v>zatím neurčen</v>
      </c>
      <c r="K84" s="233" t="s">
        <v>38</v>
      </c>
      <c r="M84" s="230" t="str">
        <f>E21</f>
        <v>Projektil spol. s r.o. Hranice</v>
      </c>
      <c r="N84" s="244"/>
      <c r="O84" s="244"/>
      <c r="P84" s="244"/>
      <c r="Q84" s="244"/>
      <c r="R84" s="29"/>
    </row>
    <row r="85" spans="2:18" s="1" customFormat="1" ht="9.75" customHeight="1">
      <c r="B85" s="27"/>
      <c r="R85" s="29"/>
    </row>
    <row r="86" spans="2:18" s="1" customFormat="1" ht="29.25" customHeight="1">
      <c r="B86" s="27"/>
      <c r="C86" s="273" t="s">
        <v>99</v>
      </c>
      <c r="D86" s="274"/>
      <c r="E86" s="274"/>
      <c r="F86" s="274"/>
      <c r="G86" s="274"/>
      <c r="H86" s="264"/>
      <c r="I86" s="264"/>
      <c r="J86" s="264"/>
      <c r="K86" s="264"/>
      <c r="L86" s="264"/>
      <c r="M86" s="264"/>
      <c r="N86" s="273" t="s">
        <v>100</v>
      </c>
      <c r="O86" s="244"/>
      <c r="P86" s="244"/>
      <c r="Q86" s="244"/>
      <c r="R86" s="29"/>
    </row>
    <row r="87" spans="2:18" s="1" customFormat="1" ht="9.75" customHeight="1">
      <c r="B87" s="27"/>
      <c r="R87" s="29"/>
    </row>
    <row r="88" spans="2:47" s="1" customFormat="1" ht="29.25" customHeight="1">
      <c r="B88" s="27"/>
      <c r="C88" s="275" t="s">
        <v>101</v>
      </c>
      <c r="N88" s="253">
        <f>N113</f>
        <v>0</v>
      </c>
      <c r="O88" s="244"/>
      <c r="P88" s="244"/>
      <c r="Q88" s="244"/>
      <c r="R88" s="29"/>
      <c r="AU88" s="13" t="s">
        <v>102</v>
      </c>
    </row>
    <row r="89" spans="2:18" s="6" customFormat="1" ht="24.75" customHeight="1">
      <c r="B89" s="102"/>
      <c r="D89" s="276" t="s">
        <v>345</v>
      </c>
      <c r="N89" s="277">
        <f>N114</f>
        <v>0</v>
      </c>
      <c r="O89" s="278"/>
      <c r="P89" s="278"/>
      <c r="Q89" s="278"/>
      <c r="R89" s="105"/>
    </row>
    <row r="90" spans="2:18" s="7" customFormat="1" ht="19.5" customHeight="1">
      <c r="B90" s="106"/>
      <c r="D90" s="279" t="s">
        <v>346</v>
      </c>
      <c r="N90" s="280">
        <f>N115</f>
        <v>0</v>
      </c>
      <c r="O90" s="281"/>
      <c r="P90" s="281"/>
      <c r="Q90" s="281"/>
      <c r="R90" s="109"/>
    </row>
    <row r="91" spans="2:18" s="7" customFormat="1" ht="19.5" customHeight="1">
      <c r="B91" s="106"/>
      <c r="D91" s="279" t="s">
        <v>347</v>
      </c>
      <c r="N91" s="280">
        <f>N117</f>
        <v>0</v>
      </c>
      <c r="O91" s="281"/>
      <c r="P91" s="281"/>
      <c r="Q91" s="281"/>
      <c r="R91" s="109"/>
    </row>
    <row r="92" spans="2:18" s="7" customFormat="1" ht="19.5" customHeight="1">
      <c r="B92" s="106"/>
      <c r="D92" s="279" t="s">
        <v>348</v>
      </c>
      <c r="N92" s="280">
        <f>N119</f>
        <v>0</v>
      </c>
      <c r="O92" s="281"/>
      <c r="P92" s="281"/>
      <c r="Q92" s="281"/>
      <c r="R92" s="109"/>
    </row>
    <row r="93" spans="2:18" s="1" customFormat="1" ht="21.75" customHeight="1">
      <c r="B93" s="27"/>
      <c r="R93" s="29"/>
    </row>
    <row r="94" spans="2:21" s="1" customFormat="1" ht="29.25" customHeight="1">
      <c r="B94" s="27"/>
      <c r="C94" s="275" t="s">
        <v>117</v>
      </c>
      <c r="N94" s="282">
        <v>0</v>
      </c>
      <c r="O94" s="244"/>
      <c r="P94" s="244"/>
      <c r="Q94" s="244"/>
      <c r="R94" s="29"/>
      <c r="T94" s="110"/>
      <c r="U94" s="111" t="s">
        <v>46</v>
      </c>
    </row>
    <row r="95" spans="2:18" s="1" customFormat="1" ht="18" customHeight="1">
      <c r="B95" s="27"/>
      <c r="R95" s="29"/>
    </row>
    <row r="96" spans="2:18" s="1" customFormat="1" ht="29.25" customHeight="1">
      <c r="B96" s="27"/>
      <c r="C96" s="263" t="s">
        <v>92</v>
      </c>
      <c r="D96" s="264"/>
      <c r="E96" s="264"/>
      <c r="F96" s="264"/>
      <c r="G96" s="264"/>
      <c r="H96" s="264"/>
      <c r="I96" s="264"/>
      <c r="J96" s="264"/>
      <c r="K96" s="264"/>
      <c r="L96" s="265">
        <f>ROUND(SUM(N88+N94),2)</f>
        <v>0</v>
      </c>
      <c r="M96" s="274"/>
      <c r="N96" s="274"/>
      <c r="O96" s="274"/>
      <c r="P96" s="274"/>
      <c r="Q96" s="274"/>
      <c r="R96" s="29"/>
    </row>
    <row r="97" spans="2:18" s="1" customFormat="1" ht="6.75" customHeight="1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/>
    </row>
    <row r="101" spans="2:18" s="1" customFormat="1" ht="6.75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</row>
    <row r="102" spans="2:18" s="1" customFormat="1" ht="36.75" customHeight="1">
      <c r="B102" s="27"/>
      <c r="C102" s="228" t="s">
        <v>118</v>
      </c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9"/>
    </row>
    <row r="103" spans="2:18" s="1" customFormat="1" ht="6.75" customHeight="1">
      <c r="B103" s="27"/>
      <c r="R103" s="29"/>
    </row>
    <row r="104" spans="2:18" s="1" customFormat="1" ht="30" customHeight="1">
      <c r="B104" s="27"/>
      <c r="C104" s="233" t="s">
        <v>15</v>
      </c>
      <c r="F104" s="299" t="str">
        <f>F6</f>
        <v>ÚSPORY ENERGIE - areál VELOX WERK s.r.o., Umělé osvětlení skladových přístřešků</v>
      </c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R104" s="29"/>
    </row>
    <row r="105" spans="2:18" s="1" customFormat="1" ht="36.75" customHeight="1">
      <c r="B105" s="27"/>
      <c r="C105" s="78" t="s">
        <v>343</v>
      </c>
      <c r="F105" s="245" t="str">
        <f>F7</f>
        <v>VELOX - Ostatní a vedlejší RN</v>
      </c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R105" s="29"/>
    </row>
    <row r="106" spans="2:18" s="1" customFormat="1" ht="6.75" customHeight="1">
      <c r="B106" s="27"/>
      <c r="R106" s="29"/>
    </row>
    <row r="107" spans="2:18" s="1" customFormat="1" ht="18" customHeight="1">
      <c r="B107" s="27"/>
      <c r="C107" s="233" t="s">
        <v>21</v>
      </c>
      <c r="F107" s="234" t="str">
        <f>F9</f>
        <v>k.ú. Hranice, p.č. 1794/2, 5406 a 1325/18</v>
      </c>
      <c r="K107" s="233" t="s">
        <v>23</v>
      </c>
      <c r="M107" s="266" t="str">
        <f>IF(O9="","",O9)</f>
        <v>28. 4. 2020</v>
      </c>
      <c r="N107" s="244"/>
      <c r="O107" s="244"/>
      <c r="P107" s="244"/>
      <c r="R107" s="29"/>
    </row>
    <row r="108" spans="2:18" s="1" customFormat="1" ht="6.75" customHeight="1">
      <c r="B108" s="27"/>
      <c r="R108" s="29"/>
    </row>
    <row r="109" spans="2:18" s="1" customFormat="1" ht="15">
      <c r="B109" s="27"/>
      <c r="C109" s="233" t="s">
        <v>27</v>
      </c>
      <c r="F109" s="234" t="str">
        <f>E12</f>
        <v>VELOX WERK s.r.o.</v>
      </c>
      <c r="K109" s="233" t="s">
        <v>35</v>
      </c>
      <c r="M109" s="230" t="str">
        <f>E18</f>
        <v>Ing. Vítězslav Humplík</v>
      </c>
      <c r="N109" s="244"/>
      <c r="O109" s="244"/>
      <c r="P109" s="244"/>
      <c r="Q109" s="244"/>
      <c r="R109" s="29"/>
    </row>
    <row r="110" spans="2:18" s="1" customFormat="1" ht="14.25" customHeight="1">
      <c r="B110" s="27"/>
      <c r="C110" s="233" t="s">
        <v>33</v>
      </c>
      <c r="F110" s="234" t="str">
        <f>IF(E15="","",E15)</f>
        <v>zatím neurčen</v>
      </c>
      <c r="K110" s="233" t="s">
        <v>38</v>
      </c>
      <c r="M110" s="230" t="str">
        <f>E21</f>
        <v>Projektil spol. s r.o. Hranice</v>
      </c>
      <c r="N110" s="244"/>
      <c r="O110" s="244"/>
      <c r="P110" s="244"/>
      <c r="Q110" s="244"/>
      <c r="R110" s="29"/>
    </row>
    <row r="111" spans="2:18" s="1" customFormat="1" ht="9.75" customHeight="1">
      <c r="B111" s="27"/>
      <c r="R111" s="29"/>
    </row>
    <row r="112" spans="2:27" s="8" customFormat="1" ht="29.25" customHeight="1">
      <c r="B112" s="112"/>
      <c r="C112" s="113" t="s">
        <v>119</v>
      </c>
      <c r="D112" s="157" t="s">
        <v>120</v>
      </c>
      <c r="E112" s="157" t="s">
        <v>64</v>
      </c>
      <c r="F112" s="210" t="s">
        <v>121</v>
      </c>
      <c r="G112" s="211"/>
      <c r="H112" s="211"/>
      <c r="I112" s="211"/>
      <c r="J112" s="157" t="s">
        <v>122</v>
      </c>
      <c r="K112" s="157" t="s">
        <v>123</v>
      </c>
      <c r="L112" s="212" t="s">
        <v>124</v>
      </c>
      <c r="M112" s="211"/>
      <c r="N112" s="210" t="s">
        <v>100</v>
      </c>
      <c r="O112" s="211"/>
      <c r="P112" s="211"/>
      <c r="Q112" s="213"/>
      <c r="R112" s="115"/>
      <c r="T112" s="68" t="s">
        <v>125</v>
      </c>
      <c r="U112" s="69" t="s">
        <v>46</v>
      </c>
      <c r="V112" s="69" t="s">
        <v>126</v>
      </c>
      <c r="W112" s="69" t="s">
        <v>127</v>
      </c>
      <c r="X112" s="69" t="s">
        <v>128</v>
      </c>
      <c r="Y112" s="69" t="s">
        <v>129</v>
      </c>
      <c r="Z112" s="69" t="s">
        <v>130</v>
      </c>
      <c r="AA112" s="70" t="s">
        <v>131</v>
      </c>
    </row>
    <row r="113" spans="2:63" s="1" customFormat="1" ht="29.25" customHeight="1">
      <c r="B113" s="27"/>
      <c r="C113" s="250" t="s">
        <v>96</v>
      </c>
      <c r="N113" s="283">
        <f>BK113</f>
        <v>0</v>
      </c>
      <c r="O113" s="207"/>
      <c r="P113" s="207"/>
      <c r="Q113" s="207"/>
      <c r="R113" s="29"/>
      <c r="T113" s="71"/>
      <c r="U113" s="155"/>
      <c r="V113" s="155"/>
      <c r="W113" s="284">
        <f>W114</f>
        <v>0</v>
      </c>
      <c r="X113" s="155"/>
      <c r="Y113" s="284">
        <f>Y114</f>
        <v>0</v>
      </c>
      <c r="Z113" s="155"/>
      <c r="AA113" s="285">
        <f>AA114</f>
        <v>0</v>
      </c>
      <c r="AT113" s="13" t="s">
        <v>81</v>
      </c>
      <c r="AU113" s="13" t="s">
        <v>102</v>
      </c>
      <c r="BK113" s="118">
        <f>BK114</f>
        <v>0</v>
      </c>
    </row>
    <row r="114" spans="2:63" s="287" customFormat="1" ht="36.75" customHeight="1">
      <c r="B114" s="286"/>
      <c r="D114" s="288" t="s">
        <v>345</v>
      </c>
      <c r="E114" s="288"/>
      <c r="F114" s="288"/>
      <c r="G114" s="288"/>
      <c r="H114" s="288"/>
      <c r="I114" s="288"/>
      <c r="J114" s="288"/>
      <c r="K114" s="288"/>
      <c r="L114" s="288"/>
      <c r="M114" s="288"/>
      <c r="N114" s="289">
        <f>BK114</f>
        <v>0</v>
      </c>
      <c r="O114" s="277"/>
      <c r="P114" s="277"/>
      <c r="Q114" s="277"/>
      <c r="R114" s="290"/>
      <c r="T114" s="291"/>
      <c r="W114" s="292">
        <f>W115+W117+W119</f>
        <v>0</v>
      </c>
      <c r="Y114" s="292">
        <f>Y115+Y117+Y119</f>
        <v>0</v>
      </c>
      <c r="AA114" s="293">
        <f>AA115+AA117+AA119</f>
        <v>0</v>
      </c>
      <c r="AR114" s="126" t="s">
        <v>146</v>
      </c>
      <c r="AT114" s="127" t="s">
        <v>81</v>
      </c>
      <c r="AU114" s="127" t="s">
        <v>82</v>
      </c>
      <c r="AY114" s="126" t="s">
        <v>132</v>
      </c>
      <c r="BK114" s="128">
        <f>BK115+BK117+BK119</f>
        <v>0</v>
      </c>
    </row>
    <row r="115" spans="2:63" s="287" customFormat="1" ht="19.5" customHeight="1">
      <c r="B115" s="286"/>
      <c r="D115" s="294" t="s">
        <v>346</v>
      </c>
      <c r="E115" s="294"/>
      <c r="F115" s="294"/>
      <c r="G115" s="294"/>
      <c r="H115" s="294"/>
      <c r="I115" s="294"/>
      <c r="J115" s="294"/>
      <c r="K115" s="294"/>
      <c r="L115" s="294"/>
      <c r="M115" s="294"/>
      <c r="N115" s="295">
        <f>BK115</f>
        <v>0</v>
      </c>
      <c r="O115" s="197"/>
      <c r="P115" s="197"/>
      <c r="Q115" s="197"/>
      <c r="R115" s="290"/>
      <c r="T115" s="291"/>
      <c r="W115" s="292">
        <f>W116</f>
        <v>0</v>
      </c>
      <c r="Y115" s="292">
        <f>Y116</f>
        <v>0</v>
      </c>
      <c r="AA115" s="293">
        <f>AA116</f>
        <v>0</v>
      </c>
      <c r="AR115" s="126" t="s">
        <v>146</v>
      </c>
      <c r="AT115" s="127" t="s">
        <v>81</v>
      </c>
      <c r="AU115" s="127" t="s">
        <v>20</v>
      </c>
      <c r="AY115" s="126" t="s">
        <v>132</v>
      </c>
      <c r="BK115" s="128">
        <f>BK116</f>
        <v>0</v>
      </c>
    </row>
    <row r="116" spans="2:65" s="1" customFormat="1" ht="22.5" customHeight="1">
      <c r="B116" s="130"/>
      <c r="C116" s="131" t="s">
        <v>20</v>
      </c>
      <c r="D116" s="131" t="s">
        <v>133</v>
      </c>
      <c r="E116" s="132" t="s">
        <v>349</v>
      </c>
      <c r="F116" s="198" t="s">
        <v>350</v>
      </c>
      <c r="G116" s="199"/>
      <c r="H116" s="199"/>
      <c r="I116" s="199"/>
      <c r="J116" s="133" t="s">
        <v>351</v>
      </c>
      <c r="K116" s="134">
        <v>2.3</v>
      </c>
      <c r="L116" s="200"/>
      <c r="M116" s="199"/>
      <c r="N116" s="200">
        <f>ROUND(L116*K116,2)</f>
        <v>0</v>
      </c>
      <c r="O116" s="199"/>
      <c r="P116" s="199"/>
      <c r="Q116" s="199"/>
      <c r="R116" s="135"/>
      <c r="T116" s="136" t="s">
        <v>3</v>
      </c>
      <c r="U116" s="241" t="s">
        <v>47</v>
      </c>
      <c r="V116" s="296">
        <v>0</v>
      </c>
      <c r="W116" s="296">
        <f>V116*K116</f>
        <v>0</v>
      </c>
      <c r="X116" s="296">
        <v>0</v>
      </c>
      <c r="Y116" s="296">
        <f>X116*K116</f>
        <v>0</v>
      </c>
      <c r="Z116" s="296">
        <v>0</v>
      </c>
      <c r="AA116" s="138">
        <f>Z116*K116</f>
        <v>0</v>
      </c>
      <c r="AR116" s="13" t="s">
        <v>352</v>
      </c>
      <c r="AT116" s="13" t="s">
        <v>133</v>
      </c>
      <c r="AU116" s="13" t="s">
        <v>94</v>
      </c>
      <c r="AY116" s="13" t="s">
        <v>132</v>
      </c>
      <c r="BE116" s="139">
        <f>IF(U116="základní",N116,0)</f>
        <v>0</v>
      </c>
      <c r="BF116" s="139">
        <f>IF(U116="snížená",N116,0)</f>
        <v>0</v>
      </c>
      <c r="BG116" s="139">
        <f>IF(U116="zákl. přenesená",N116,0)</f>
        <v>0</v>
      </c>
      <c r="BH116" s="139">
        <f>IF(U116="sníž. přenesená",N116,0)</f>
        <v>0</v>
      </c>
      <c r="BI116" s="139">
        <f>IF(U116="nulová",N116,0)</f>
        <v>0</v>
      </c>
      <c r="BJ116" s="13" t="s">
        <v>20</v>
      </c>
      <c r="BK116" s="139">
        <f>ROUND(L116*K116,2)</f>
        <v>0</v>
      </c>
      <c r="BL116" s="13" t="s">
        <v>352</v>
      </c>
      <c r="BM116" s="13"/>
    </row>
    <row r="117" spans="2:63" s="287" customFormat="1" ht="29.25" customHeight="1">
      <c r="B117" s="286"/>
      <c r="D117" s="294" t="s">
        <v>347</v>
      </c>
      <c r="E117" s="294"/>
      <c r="F117" s="294"/>
      <c r="G117" s="294"/>
      <c r="H117" s="294"/>
      <c r="I117" s="294"/>
      <c r="J117" s="294"/>
      <c r="K117" s="294"/>
      <c r="L117" s="294"/>
      <c r="M117" s="294"/>
      <c r="N117" s="298">
        <f>BK117</f>
        <v>0</v>
      </c>
      <c r="O117" s="195"/>
      <c r="P117" s="195"/>
      <c r="Q117" s="195"/>
      <c r="R117" s="290"/>
      <c r="T117" s="291"/>
      <c r="W117" s="292">
        <f>W118</f>
        <v>0</v>
      </c>
      <c r="Y117" s="292">
        <f>Y118</f>
        <v>0</v>
      </c>
      <c r="AA117" s="293">
        <f>AA118</f>
        <v>0</v>
      </c>
      <c r="AR117" s="126" t="s">
        <v>146</v>
      </c>
      <c r="AT117" s="127" t="s">
        <v>81</v>
      </c>
      <c r="AU117" s="127" t="s">
        <v>20</v>
      </c>
      <c r="AY117" s="126" t="s">
        <v>132</v>
      </c>
      <c r="BK117" s="128">
        <f>BK118</f>
        <v>0</v>
      </c>
    </row>
    <row r="118" spans="2:65" s="1" customFormat="1" ht="22.5" customHeight="1">
      <c r="B118" s="130"/>
      <c r="C118" s="131" t="s">
        <v>94</v>
      </c>
      <c r="D118" s="131" t="s">
        <v>133</v>
      </c>
      <c r="E118" s="132" t="s">
        <v>353</v>
      </c>
      <c r="F118" s="198" t="s">
        <v>354</v>
      </c>
      <c r="G118" s="199"/>
      <c r="H118" s="199"/>
      <c r="I118" s="199"/>
      <c r="J118" s="133" t="s">
        <v>351</v>
      </c>
      <c r="K118" s="134">
        <v>0.6</v>
      </c>
      <c r="L118" s="200"/>
      <c r="M118" s="199"/>
      <c r="N118" s="200">
        <f>ROUND(L118*K118,2)</f>
        <v>0</v>
      </c>
      <c r="O118" s="199"/>
      <c r="P118" s="199"/>
      <c r="Q118" s="199"/>
      <c r="R118" s="135"/>
      <c r="T118" s="136" t="s">
        <v>3</v>
      </c>
      <c r="U118" s="241" t="s">
        <v>47</v>
      </c>
      <c r="V118" s="296">
        <v>0</v>
      </c>
      <c r="W118" s="296">
        <f>V118*K118</f>
        <v>0</v>
      </c>
      <c r="X118" s="296">
        <v>0</v>
      </c>
      <c r="Y118" s="296">
        <f>X118*K118</f>
        <v>0</v>
      </c>
      <c r="Z118" s="296">
        <v>0</v>
      </c>
      <c r="AA118" s="138">
        <f>Z118*K118</f>
        <v>0</v>
      </c>
      <c r="AR118" s="13" t="s">
        <v>352</v>
      </c>
      <c r="AT118" s="13" t="s">
        <v>133</v>
      </c>
      <c r="AU118" s="13" t="s">
        <v>94</v>
      </c>
      <c r="AY118" s="13" t="s">
        <v>132</v>
      </c>
      <c r="BE118" s="139">
        <f>IF(U118="základní",N118,0)</f>
        <v>0</v>
      </c>
      <c r="BF118" s="139">
        <f>IF(U118="snížená",N118,0)</f>
        <v>0</v>
      </c>
      <c r="BG118" s="139">
        <f>IF(U118="zákl. přenesená",N118,0)</f>
        <v>0</v>
      </c>
      <c r="BH118" s="139">
        <f>IF(U118="sníž. přenesená",N118,0)</f>
        <v>0</v>
      </c>
      <c r="BI118" s="139">
        <f>IF(U118="nulová",N118,0)</f>
        <v>0</v>
      </c>
      <c r="BJ118" s="13" t="s">
        <v>20</v>
      </c>
      <c r="BK118" s="139">
        <f>ROUND(L118*K118,2)</f>
        <v>0</v>
      </c>
      <c r="BL118" s="13" t="s">
        <v>352</v>
      </c>
      <c r="BM118" s="13"/>
    </row>
    <row r="119" spans="2:63" s="287" customFormat="1" ht="29.25" customHeight="1">
      <c r="B119" s="286"/>
      <c r="D119" s="294" t="s">
        <v>348</v>
      </c>
      <c r="E119" s="294"/>
      <c r="F119" s="294"/>
      <c r="G119" s="294"/>
      <c r="H119" s="294"/>
      <c r="I119" s="294"/>
      <c r="J119" s="294"/>
      <c r="K119" s="294"/>
      <c r="L119" s="294"/>
      <c r="M119" s="294"/>
      <c r="N119" s="298">
        <f>BK119</f>
        <v>0</v>
      </c>
      <c r="O119" s="195"/>
      <c r="P119" s="195"/>
      <c r="Q119" s="195"/>
      <c r="R119" s="290"/>
      <c r="T119" s="291"/>
      <c r="W119" s="292">
        <f>W120</f>
        <v>0</v>
      </c>
      <c r="Y119" s="292">
        <f>Y120</f>
        <v>0</v>
      </c>
      <c r="AA119" s="293">
        <f>AA120</f>
        <v>0</v>
      </c>
      <c r="AR119" s="126" t="s">
        <v>146</v>
      </c>
      <c r="AT119" s="127" t="s">
        <v>81</v>
      </c>
      <c r="AU119" s="127" t="s">
        <v>20</v>
      </c>
      <c r="AY119" s="126" t="s">
        <v>132</v>
      </c>
      <c r="BK119" s="128">
        <f>BK120</f>
        <v>0</v>
      </c>
    </row>
    <row r="120" spans="2:65" s="1" customFormat="1" ht="22.5" customHeight="1">
      <c r="B120" s="130"/>
      <c r="C120" s="131" t="s">
        <v>141</v>
      </c>
      <c r="D120" s="131" t="s">
        <v>133</v>
      </c>
      <c r="E120" s="132" t="s">
        <v>355</v>
      </c>
      <c r="F120" s="198" t="s">
        <v>97</v>
      </c>
      <c r="G120" s="199"/>
      <c r="H120" s="199"/>
      <c r="I120" s="199"/>
      <c r="J120" s="133" t="s">
        <v>351</v>
      </c>
      <c r="K120" s="134">
        <v>2</v>
      </c>
      <c r="L120" s="200"/>
      <c r="M120" s="199"/>
      <c r="N120" s="200">
        <f>ROUND(L120*K120,2)</f>
        <v>0</v>
      </c>
      <c r="O120" s="199"/>
      <c r="P120" s="199"/>
      <c r="Q120" s="199"/>
      <c r="R120" s="135"/>
      <c r="T120" s="136" t="s">
        <v>3</v>
      </c>
      <c r="U120" s="144" t="s">
        <v>47</v>
      </c>
      <c r="V120" s="145">
        <v>0</v>
      </c>
      <c r="W120" s="145">
        <f>V120*K120</f>
        <v>0</v>
      </c>
      <c r="X120" s="145">
        <v>0</v>
      </c>
      <c r="Y120" s="145">
        <f>X120*K120</f>
        <v>0</v>
      </c>
      <c r="Z120" s="145">
        <v>0</v>
      </c>
      <c r="AA120" s="146">
        <f>Z120*K120</f>
        <v>0</v>
      </c>
      <c r="AR120" s="13" t="s">
        <v>352</v>
      </c>
      <c r="AT120" s="13" t="s">
        <v>133</v>
      </c>
      <c r="AU120" s="13" t="s">
        <v>94</v>
      </c>
      <c r="AY120" s="13" t="s">
        <v>132</v>
      </c>
      <c r="BE120" s="139">
        <f>IF(U120="základní",N120,0)</f>
        <v>0</v>
      </c>
      <c r="BF120" s="139">
        <f>IF(U120="snížená",N120,0)</f>
        <v>0</v>
      </c>
      <c r="BG120" s="139">
        <f>IF(U120="zákl. přenesená",N120,0)</f>
        <v>0</v>
      </c>
      <c r="BH120" s="139">
        <f>IF(U120="sníž. přenesená",N120,0)</f>
        <v>0</v>
      </c>
      <c r="BI120" s="139">
        <f>IF(U120="nulová",N120,0)</f>
        <v>0</v>
      </c>
      <c r="BJ120" s="13" t="s">
        <v>20</v>
      </c>
      <c r="BK120" s="139">
        <f>ROUND(L120*K120,2)</f>
        <v>0</v>
      </c>
      <c r="BL120" s="13" t="s">
        <v>352</v>
      </c>
      <c r="BM120" s="13"/>
    </row>
    <row r="121" spans="2:18" s="1" customFormat="1" ht="6.75" customHeight="1"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3"/>
    </row>
  </sheetData>
  <sheetProtection/>
  <mergeCells count="68">
    <mergeCell ref="N119:Q119"/>
    <mergeCell ref="F120:I120"/>
    <mergeCell ref="L120:M120"/>
    <mergeCell ref="N120:Q120"/>
    <mergeCell ref="N115:Q115"/>
    <mergeCell ref="F116:I116"/>
    <mergeCell ref="L116:M116"/>
    <mergeCell ref="N116:Q116"/>
    <mergeCell ref="N117:Q117"/>
    <mergeCell ref="F118:I118"/>
    <mergeCell ref="L118:M118"/>
    <mergeCell ref="N118:Q118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A72" activePane="bottomLeft" state="frozen"/>
      <selection pane="topLeft" activeCell="AE26" sqref="AE26"/>
      <selection pane="bottomLeft" activeCell="AE26" sqref="AE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151" t="s">
        <v>356</v>
      </c>
      <c r="L1" s="151"/>
      <c r="M1" s="151"/>
      <c r="N1" s="151"/>
      <c r="O1" s="151"/>
      <c r="P1" s="151"/>
      <c r="Q1" s="151"/>
      <c r="R1" s="151"/>
      <c r="S1" s="151"/>
      <c r="T1" s="225"/>
      <c r="U1" s="225"/>
      <c r="V1" s="225"/>
      <c r="W1" s="151" t="s">
        <v>357</v>
      </c>
      <c r="X1" s="151"/>
      <c r="Y1" s="151"/>
      <c r="Z1" s="151"/>
      <c r="AA1" s="151"/>
      <c r="AB1" s="151"/>
      <c r="AC1" s="151"/>
      <c r="AD1" s="151"/>
      <c r="AE1" s="151"/>
      <c r="AF1" s="151"/>
      <c r="AG1" s="225"/>
      <c r="AH1" s="22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27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58" t="s">
        <v>6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28" t="s">
        <v>10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9"/>
      <c r="AS4" s="20" t="s">
        <v>11</v>
      </c>
      <c r="BS4" s="13" t="s">
        <v>12</v>
      </c>
    </row>
    <row r="5" spans="2:71" ht="14.25" customHeight="1">
      <c r="B5" s="17"/>
      <c r="D5" s="229" t="s">
        <v>13</v>
      </c>
      <c r="K5" s="230" t="s">
        <v>376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Q5" s="19"/>
      <c r="BS5" s="13" t="s">
        <v>7</v>
      </c>
    </row>
    <row r="6" spans="2:71" ht="36.75" customHeight="1">
      <c r="B6" s="17"/>
      <c r="D6" s="231" t="s">
        <v>15</v>
      </c>
      <c r="K6" s="232" t="s">
        <v>377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Q6" s="19"/>
      <c r="BS6" s="13" t="s">
        <v>17</v>
      </c>
    </row>
    <row r="7" spans="2:71" ht="14.25" customHeight="1">
      <c r="B7" s="17"/>
      <c r="D7" s="233" t="s">
        <v>18</v>
      </c>
      <c r="K7" s="234" t="s">
        <v>3</v>
      </c>
      <c r="AK7" s="233" t="s">
        <v>19</v>
      </c>
      <c r="AN7" s="234" t="s">
        <v>3</v>
      </c>
      <c r="AQ7" s="19"/>
      <c r="BS7" s="13" t="s">
        <v>20</v>
      </c>
    </row>
    <row r="8" spans="2:71" ht="14.25" customHeight="1">
      <c r="B8" s="17"/>
      <c r="D8" s="233" t="s">
        <v>21</v>
      </c>
      <c r="K8" s="234" t="s">
        <v>22</v>
      </c>
      <c r="AK8" s="233" t="s">
        <v>23</v>
      </c>
      <c r="AN8" s="234" t="s">
        <v>24</v>
      </c>
      <c r="AQ8" s="19"/>
      <c r="BS8" s="13" t="s">
        <v>25</v>
      </c>
    </row>
    <row r="9" spans="2:71" ht="14.25" customHeight="1">
      <c r="B9" s="17"/>
      <c r="AQ9" s="19"/>
      <c r="BS9" s="13" t="s">
        <v>26</v>
      </c>
    </row>
    <row r="10" spans="2:71" ht="14.25" customHeight="1">
      <c r="B10" s="17"/>
      <c r="D10" s="233" t="s">
        <v>27</v>
      </c>
      <c r="AK10" s="233" t="s">
        <v>28</v>
      </c>
      <c r="AN10" s="234" t="s">
        <v>29</v>
      </c>
      <c r="AQ10" s="19"/>
      <c r="BS10" s="13" t="s">
        <v>17</v>
      </c>
    </row>
    <row r="11" spans="2:71" ht="18" customHeight="1">
      <c r="B11" s="17"/>
      <c r="E11" s="234" t="s">
        <v>30</v>
      </c>
      <c r="AK11" s="233" t="s">
        <v>31</v>
      </c>
      <c r="AN11" s="234" t="s">
        <v>32</v>
      </c>
      <c r="AQ11" s="19"/>
      <c r="BS11" s="13" t="s">
        <v>17</v>
      </c>
    </row>
    <row r="12" spans="2:71" ht="6.75" customHeight="1">
      <c r="B12" s="17"/>
      <c r="AQ12" s="19"/>
      <c r="BS12" s="13" t="s">
        <v>17</v>
      </c>
    </row>
    <row r="13" spans="2:71" ht="14.25" customHeight="1">
      <c r="B13" s="17"/>
      <c r="D13" s="233" t="s">
        <v>33</v>
      </c>
      <c r="AK13" s="233" t="s">
        <v>28</v>
      </c>
      <c r="AN13" s="234" t="s">
        <v>3</v>
      </c>
      <c r="AQ13" s="19"/>
      <c r="BS13" s="13" t="s">
        <v>17</v>
      </c>
    </row>
    <row r="14" spans="2:71" ht="15">
      <c r="B14" s="17"/>
      <c r="E14" s="234" t="s">
        <v>34</v>
      </c>
      <c r="AK14" s="233" t="s">
        <v>31</v>
      </c>
      <c r="AN14" s="234" t="s">
        <v>3</v>
      </c>
      <c r="AQ14" s="19"/>
      <c r="BS14" s="13" t="s">
        <v>17</v>
      </c>
    </row>
    <row r="15" spans="2:71" ht="6.75" customHeight="1">
      <c r="B15" s="17"/>
      <c r="AQ15" s="19"/>
      <c r="BS15" s="13" t="s">
        <v>4</v>
      </c>
    </row>
    <row r="16" spans="2:71" ht="14.25" customHeight="1">
      <c r="B16" s="17"/>
      <c r="D16" s="233" t="s">
        <v>35</v>
      </c>
      <c r="AK16" s="233" t="s">
        <v>28</v>
      </c>
      <c r="AN16" s="234" t="s">
        <v>3</v>
      </c>
      <c r="AQ16" s="19"/>
      <c r="BS16" s="13" t="s">
        <v>4</v>
      </c>
    </row>
    <row r="17" spans="2:71" ht="18" customHeight="1">
      <c r="B17" s="17"/>
      <c r="E17" s="234" t="s">
        <v>36</v>
      </c>
      <c r="AK17" s="233" t="s">
        <v>31</v>
      </c>
      <c r="AN17" s="234" t="s">
        <v>3</v>
      </c>
      <c r="AQ17" s="19"/>
      <c r="BS17" s="13" t="s">
        <v>37</v>
      </c>
    </row>
    <row r="18" spans="2:71" ht="6.75" customHeight="1">
      <c r="B18" s="17"/>
      <c r="AQ18" s="19"/>
      <c r="BS18" s="13" t="s">
        <v>7</v>
      </c>
    </row>
    <row r="19" spans="2:71" ht="14.25" customHeight="1">
      <c r="B19" s="17"/>
      <c r="D19" s="233" t="s">
        <v>38</v>
      </c>
      <c r="AK19" s="233" t="s">
        <v>28</v>
      </c>
      <c r="AN19" s="234" t="s">
        <v>39</v>
      </c>
      <c r="AQ19" s="19"/>
      <c r="BS19" s="13" t="s">
        <v>7</v>
      </c>
    </row>
    <row r="20" spans="2:43" ht="18" customHeight="1">
      <c r="B20" s="17"/>
      <c r="E20" s="234" t="s">
        <v>40</v>
      </c>
      <c r="AK20" s="233" t="s">
        <v>31</v>
      </c>
      <c r="AN20" s="234" t="s">
        <v>41</v>
      </c>
      <c r="AQ20" s="19"/>
    </row>
    <row r="21" spans="2:43" ht="6.75" customHeight="1">
      <c r="B21" s="17"/>
      <c r="AQ21" s="19"/>
    </row>
    <row r="22" spans="2:43" ht="15">
      <c r="B22" s="17"/>
      <c r="D22" s="233" t="s">
        <v>42</v>
      </c>
      <c r="AQ22" s="19"/>
    </row>
    <row r="23" spans="2:43" ht="22.5" customHeight="1">
      <c r="B23" s="17"/>
      <c r="E23" s="235" t="s">
        <v>3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Q23" s="19"/>
    </row>
    <row r="24" spans="2:43" ht="6.75" customHeight="1">
      <c r="B24" s="17"/>
      <c r="AQ24" s="19"/>
    </row>
    <row r="25" spans="2:43" ht="6.7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Q25" s="19"/>
    </row>
    <row r="26" spans="2:43" ht="14.25" customHeight="1">
      <c r="B26" s="17"/>
      <c r="D26" s="236" t="s">
        <v>43</v>
      </c>
      <c r="AK26" s="237">
        <f>ROUND(AG87,2)</f>
        <v>0</v>
      </c>
      <c r="AL26" s="159"/>
      <c r="AM26" s="159"/>
      <c r="AN26" s="159"/>
      <c r="AO26" s="159"/>
      <c r="AQ26" s="19"/>
    </row>
    <row r="27" spans="2:43" ht="14.25" customHeight="1">
      <c r="B27" s="17"/>
      <c r="D27" s="236" t="s">
        <v>44</v>
      </c>
      <c r="AK27" s="237">
        <f>ROUND(AG91,2)</f>
        <v>0</v>
      </c>
      <c r="AL27" s="159"/>
      <c r="AM27" s="159"/>
      <c r="AN27" s="159"/>
      <c r="AO27" s="159"/>
      <c r="AQ27" s="19"/>
    </row>
    <row r="28" spans="2:43" s="1" customFormat="1" ht="6.75" customHeight="1">
      <c r="B28" s="27"/>
      <c r="AQ28" s="29"/>
    </row>
    <row r="29" spans="2:43" s="1" customFormat="1" ht="25.5" customHeight="1">
      <c r="B29" s="27"/>
      <c r="D29" s="30" t="s">
        <v>45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87">
        <f>ROUND(AK26+AK27,2)</f>
        <v>0</v>
      </c>
      <c r="AL29" s="188"/>
      <c r="AM29" s="188"/>
      <c r="AN29" s="188"/>
      <c r="AO29" s="188"/>
      <c r="AQ29" s="29"/>
    </row>
    <row r="30" spans="2:43" s="1" customFormat="1" ht="6.75" customHeight="1">
      <c r="B30" s="27"/>
      <c r="AQ30" s="29"/>
    </row>
    <row r="31" spans="2:43" s="2" customFormat="1" ht="14.25" customHeight="1">
      <c r="B31" s="32"/>
      <c r="D31" s="238" t="s">
        <v>46</v>
      </c>
      <c r="F31" s="238" t="s">
        <v>47</v>
      </c>
      <c r="L31" s="239">
        <v>0.21</v>
      </c>
      <c r="M31" s="240"/>
      <c r="N31" s="240"/>
      <c r="O31" s="240"/>
      <c r="T31" s="241" t="s">
        <v>48</v>
      </c>
      <c r="W31" s="242">
        <f>ROUND(AZ87+SUM(CD92:CD92),2)</f>
        <v>0</v>
      </c>
      <c r="X31" s="240"/>
      <c r="Y31" s="240"/>
      <c r="Z31" s="240"/>
      <c r="AA31" s="240"/>
      <c r="AB31" s="240"/>
      <c r="AC31" s="240"/>
      <c r="AD31" s="240"/>
      <c r="AE31" s="240"/>
      <c r="AK31" s="242">
        <f>ROUND(AV87+SUM(BY92:BY92),2)</f>
        <v>0</v>
      </c>
      <c r="AL31" s="240"/>
      <c r="AM31" s="240"/>
      <c r="AN31" s="240"/>
      <c r="AO31" s="240"/>
      <c r="AQ31" s="37"/>
    </row>
    <row r="32" spans="2:43" s="2" customFormat="1" ht="14.25" customHeight="1">
      <c r="B32" s="32"/>
      <c r="F32" s="238" t="s">
        <v>49</v>
      </c>
      <c r="L32" s="239">
        <v>0.15</v>
      </c>
      <c r="M32" s="240"/>
      <c r="N32" s="240"/>
      <c r="O32" s="240"/>
      <c r="T32" s="241" t="s">
        <v>48</v>
      </c>
      <c r="W32" s="242">
        <f>ROUND(BA87+SUM(CE92:CE92),2)</f>
        <v>0</v>
      </c>
      <c r="X32" s="240"/>
      <c r="Y32" s="240"/>
      <c r="Z32" s="240"/>
      <c r="AA32" s="240"/>
      <c r="AB32" s="240"/>
      <c r="AC32" s="240"/>
      <c r="AD32" s="240"/>
      <c r="AE32" s="240"/>
      <c r="AK32" s="242">
        <f>ROUND(AW87+SUM(BZ92:BZ92),2)</f>
        <v>0</v>
      </c>
      <c r="AL32" s="240"/>
      <c r="AM32" s="240"/>
      <c r="AN32" s="240"/>
      <c r="AO32" s="240"/>
      <c r="AQ32" s="37"/>
    </row>
    <row r="33" spans="2:43" s="2" customFormat="1" ht="14.25" customHeight="1" hidden="1">
      <c r="B33" s="32"/>
      <c r="F33" s="238" t="s">
        <v>50</v>
      </c>
      <c r="L33" s="239">
        <v>0.21</v>
      </c>
      <c r="M33" s="240"/>
      <c r="N33" s="240"/>
      <c r="O33" s="240"/>
      <c r="T33" s="241" t="s">
        <v>48</v>
      </c>
      <c r="W33" s="242">
        <f>ROUND(BB87+SUM(CF92:CF92),2)</f>
        <v>0</v>
      </c>
      <c r="X33" s="240"/>
      <c r="Y33" s="240"/>
      <c r="Z33" s="240"/>
      <c r="AA33" s="240"/>
      <c r="AB33" s="240"/>
      <c r="AC33" s="240"/>
      <c r="AD33" s="240"/>
      <c r="AE33" s="240"/>
      <c r="AK33" s="242">
        <v>0</v>
      </c>
      <c r="AL33" s="240"/>
      <c r="AM33" s="240"/>
      <c r="AN33" s="240"/>
      <c r="AO33" s="240"/>
      <c r="AQ33" s="37"/>
    </row>
    <row r="34" spans="2:43" s="2" customFormat="1" ht="14.25" customHeight="1" hidden="1">
      <c r="B34" s="32"/>
      <c r="F34" s="238" t="s">
        <v>51</v>
      </c>
      <c r="L34" s="239">
        <v>0.15</v>
      </c>
      <c r="M34" s="240"/>
      <c r="N34" s="240"/>
      <c r="O34" s="240"/>
      <c r="T34" s="241" t="s">
        <v>48</v>
      </c>
      <c r="W34" s="242">
        <f>ROUND(BC87+SUM(CG92:CG92),2)</f>
        <v>0</v>
      </c>
      <c r="X34" s="240"/>
      <c r="Y34" s="240"/>
      <c r="Z34" s="240"/>
      <c r="AA34" s="240"/>
      <c r="AB34" s="240"/>
      <c r="AC34" s="240"/>
      <c r="AD34" s="240"/>
      <c r="AE34" s="240"/>
      <c r="AK34" s="242">
        <v>0</v>
      </c>
      <c r="AL34" s="240"/>
      <c r="AM34" s="240"/>
      <c r="AN34" s="240"/>
      <c r="AO34" s="240"/>
      <c r="AQ34" s="37"/>
    </row>
    <row r="35" spans="2:43" s="2" customFormat="1" ht="14.25" customHeight="1" hidden="1">
      <c r="B35" s="32"/>
      <c r="F35" s="238" t="s">
        <v>52</v>
      </c>
      <c r="L35" s="239">
        <v>0</v>
      </c>
      <c r="M35" s="240"/>
      <c r="N35" s="240"/>
      <c r="O35" s="240"/>
      <c r="T35" s="241" t="s">
        <v>48</v>
      </c>
      <c r="W35" s="242">
        <f>ROUND(BD87+SUM(CH92:CH92),2)</f>
        <v>0</v>
      </c>
      <c r="X35" s="240"/>
      <c r="Y35" s="240"/>
      <c r="Z35" s="240"/>
      <c r="AA35" s="240"/>
      <c r="AB35" s="240"/>
      <c r="AC35" s="240"/>
      <c r="AD35" s="240"/>
      <c r="AE35" s="240"/>
      <c r="AK35" s="242">
        <v>0</v>
      </c>
      <c r="AL35" s="240"/>
      <c r="AM35" s="240"/>
      <c r="AN35" s="240"/>
      <c r="AO35" s="240"/>
      <c r="AQ35" s="37"/>
    </row>
    <row r="36" spans="2:43" s="1" customFormat="1" ht="6.75" customHeight="1">
      <c r="B36" s="27"/>
      <c r="AQ36" s="29"/>
    </row>
    <row r="37" spans="2:43" s="1" customFormat="1" ht="25.5" customHeight="1">
      <c r="B37" s="27"/>
      <c r="C37" s="243"/>
      <c r="D37" s="39" t="s">
        <v>53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41" t="s">
        <v>54</v>
      </c>
      <c r="U37" s="154"/>
      <c r="V37" s="154"/>
      <c r="W37" s="154"/>
      <c r="X37" s="180" t="s">
        <v>55</v>
      </c>
      <c r="Y37" s="181"/>
      <c r="Z37" s="181"/>
      <c r="AA37" s="181"/>
      <c r="AB37" s="181"/>
      <c r="AC37" s="154"/>
      <c r="AD37" s="154"/>
      <c r="AE37" s="154"/>
      <c r="AF37" s="154"/>
      <c r="AG37" s="154"/>
      <c r="AH37" s="154"/>
      <c r="AI37" s="154"/>
      <c r="AJ37" s="154"/>
      <c r="AK37" s="182">
        <f>SUM(AK29:AK35)</f>
        <v>0</v>
      </c>
      <c r="AL37" s="181"/>
      <c r="AM37" s="181"/>
      <c r="AN37" s="181"/>
      <c r="AO37" s="183"/>
      <c r="AP37" s="243"/>
      <c r="AQ37" s="29"/>
    </row>
    <row r="38" spans="2:43" s="1" customFormat="1" ht="14.25" customHeight="1">
      <c r="B38" s="27"/>
      <c r="AQ38" s="29"/>
    </row>
    <row r="39" spans="2:43" ht="13.5">
      <c r="B39" s="17"/>
      <c r="AQ39" s="19"/>
    </row>
    <row r="40" spans="2:43" ht="13.5">
      <c r="B40" s="17"/>
      <c r="AQ40" s="19"/>
    </row>
    <row r="41" spans="2:43" ht="13.5">
      <c r="B41" s="17"/>
      <c r="AQ41" s="19"/>
    </row>
    <row r="42" spans="2:43" ht="13.5">
      <c r="B42" s="17"/>
      <c r="AQ42" s="19"/>
    </row>
    <row r="43" spans="2:43" ht="13.5">
      <c r="B43" s="17"/>
      <c r="AQ43" s="19"/>
    </row>
    <row r="44" spans="2:43" ht="13.5">
      <c r="B44" s="17"/>
      <c r="AQ44" s="19"/>
    </row>
    <row r="45" spans="2:43" ht="13.5">
      <c r="B45" s="17"/>
      <c r="AQ45" s="19"/>
    </row>
    <row r="46" spans="2:43" ht="13.5">
      <c r="B46" s="17"/>
      <c r="AQ46" s="19"/>
    </row>
    <row r="47" spans="2:43" ht="13.5">
      <c r="B47" s="17"/>
      <c r="AQ47" s="19"/>
    </row>
    <row r="48" spans="2:43" ht="13.5">
      <c r="B48" s="17"/>
      <c r="AQ48" s="19"/>
    </row>
    <row r="49" spans="2:43" s="1" customFormat="1" ht="15">
      <c r="B49" s="27"/>
      <c r="D49" s="42" t="s">
        <v>56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44"/>
      <c r="AC49" s="42" t="s">
        <v>57</v>
      </c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44"/>
      <c r="AQ49" s="29"/>
    </row>
    <row r="50" spans="2:43" ht="13.5">
      <c r="B50" s="17"/>
      <c r="D50" s="45"/>
      <c r="Z50" s="46"/>
      <c r="AC50" s="45"/>
      <c r="AO50" s="46"/>
      <c r="AQ50" s="19"/>
    </row>
    <row r="51" spans="2:43" ht="13.5">
      <c r="B51" s="17"/>
      <c r="D51" s="45"/>
      <c r="Z51" s="46"/>
      <c r="AC51" s="45"/>
      <c r="AO51" s="46"/>
      <c r="AQ51" s="19"/>
    </row>
    <row r="52" spans="2:43" ht="13.5">
      <c r="B52" s="17"/>
      <c r="D52" s="45"/>
      <c r="Z52" s="46"/>
      <c r="AC52" s="45"/>
      <c r="AO52" s="46"/>
      <c r="AQ52" s="19"/>
    </row>
    <row r="53" spans="2:43" ht="13.5">
      <c r="B53" s="17"/>
      <c r="D53" s="45"/>
      <c r="Z53" s="46"/>
      <c r="AC53" s="45"/>
      <c r="AO53" s="46"/>
      <c r="AQ53" s="19"/>
    </row>
    <row r="54" spans="2:43" ht="13.5">
      <c r="B54" s="17"/>
      <c r="D54" s="45"/>
      <c r="Z54" s="46"/>
      <c r="AC54" s="45"/>
      <c r="AO54" s="46"/>
      <c r="AQ54" s="19"/>
    </row>
    <row r="55" spans="2:43" ht="13.5">
      <c r="B55" s="17"/>
      <c r="D55" s="45"/>
      <c r="Z55" s="46"/>
      <c r="AC55" s="45"/>
      <c r="AO55" s="46"/>
      <c r="AQ55" s="19"/>
    </row>
    <row r="56" spans="2:43" ht="13.5">
      <c r="B56" s="17"/>
      <c r="D56" s="45"/>
      <c r="Z56" s="46"/>
      <c r="AC56" s="45"/>
      <c r="AO56" s="46"/>
      <c r="AQ56" s="19"/>
    </row>
    <row r="57" spans="2:43" ht="13.5">
      <c r="B57" s="17"/>
      <c r="D57" s="45"/>
      <c r="Z57" s="46"/>
      <c r="AC57" s="45"/>
      <c r="AO57" s="46"/>
      <c r="AQ57" s="19"/>
    </row>
    <row r="58" spans="2:43" s="1" customFormat="1" ht="15">
      <c r="B58" s="27"/>
      <c r="D58" s="47" t="s">
        <v>58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59</v>
      </c>
      <c r="S58" s="48"/>
      <c r="T58" s="48"/>
      <c r="U58" s="48"/>
      <c r="V58" s="48"/>
      <c r="W58" s="48"/>
      <c r="X58" s="48"/>
      <c r="Y58" s="48"/>
      <c r="Z58" s="50"/>
      <c r="AC58" s="47" t="s">
        <v>58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59</v>
      </c>
      <c r="AN58" s="48"/>
      <c r="AO58" s="50"/>
      <c r="AQ58" s="29"/>
    </row>
    <row r="59" spans="2:43" ht="13.5">
      <c r="B59" s="17"/>
      <c r="AQ59" s="19"/>
    </row>
    <row r="60" spans="2:43" s="1" customFormat="1" ht="15">
      <c r="B60" s="27"/>
      <c r="D60" s="42" t="s">
        <v>60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44"/>
      <c r="AC60" s="42" t="s">
        <v>61</v>
      </c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44"/>
      <c r="AQ60" s="29"/>
    </row>
    <row r="61" spans="2:43" ht="13.5">
      <c r="B61" s="17"/>
      <c r="D61" s="45"/>
      <c r="Z61" s="46"/>
      <c r="AC61" s="45"/>
      <c r="AO61" s="46"/>
      <c r="AQ61" s="19"/>
    </row>
    <row r="62" spans="2:43" ht="13.5">
      <c r="B62" s="17"/>
      <c r="D62" s="45"/>
      <c r="Z62" s="46"/>
      <c r="AC62" s="45"/>
      <c r="AO62" s="46"/>
      <c r="AQ62" s="19"/>
    </row>
    <row r="63" spans="2:43" ht="13.5">
      <c r="B63" s="17"/>
      <c r="D63" s="45"/>
      <c r="Z63" s="46"/>
      <c r="AC63" s="45"/>
      <c r="AO63" s="46"/>
      <c r="AQ63" s="19"/>
    </row>
    <row r="64" spans="2:43" ht="13.5">
      <c r="B64" s="17"/>
      <c r="D64" s="45"/>
      <c r="Z64" s="46"/>
      <c r="AC64" s="45"/>
      <c r="AO64" s="46"/>
      <c r="AQ64" s="19"/>
    </row>
    <row r="65" spans="2:43" ht="13.5">
      <c r="B65" s="17"/>
      <c r="D65" s="45"/>
      <c r="Z65" s="46"/>
      <c r="AC65" s="45"/>
      <c r="AO65" s="46"/>
      <c r="AQ65" s="19"/>
    </row>
    <row r="66" spans="2:43" ht="13.5">
      <c r="B66" s="17"/>
      <c r="D66" s="45"/>
      <c r="Z66" s="46"/>
      <c r="AC66" s="45"/>
      <c r="AO66" s="46"/>
      <c r="AQ66" s="19"/>
    </row>
    <row r="67" spans="2:43" ht="13.5">
      <c r="B67" s="17"/>
      <c r="D67" s="45"/>
      <c r="Z67" s="46"/>
      <c r="AC67" s="45"/>
      <c r="AO67" s="46"/>
      <c r="AQ67" s="19"/>
    </row>
    <row r="68" spans="2:43" ht="13.5">
      <c r="B68" s="17"/>
      <c r="D68" s="45"/>
      <c r="Z68" s="46"/>
      <c r="AC68" s="45"/>
      <c r="AO68" s="46"/>
      <c r="AQ68" s="19"/>
    </row>
    <row r="69" spans="2:43" s="1" customFormat="1" ht="15">
      <c r="B69" s="27"/>
      <c r="D69" s="47" t="s">
        <v>58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59</v>
      </c>
      <c r="S69" s="48"/>
      <c r="T69" s="48"/>
      <c r="U69" s="48"/>
      <c r="V69" s="48"/>
      <c r="W69" s="48"/>
      <c r="X69" s="48"/>
      <c r="Y69" s="48"/>
      <c r="Z69" s="50"/>
      <c r="AC69" s="47" t="s">
        <v>58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59</v>
      </c>
      <c r="AN69" s="48"/>
      <c r="AO69" s="50"/>
      <c r="AQ69" s="29"/>
    </row>
    <row r="70" spans="2:43" s="1" customFormat="1" ht="6.75" customHeight="1">
      <c r="B70" s="27"/>
      <c r="AQ70" s="29"/>
    </row>
    <row r="71" spans="2:43" s="1" customFormat="1" ht="6.7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75" customHeight="1">
      <c r="B76" s="27"/>
      <c r="C76" s="228" t="s">
        <v>62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9"/>
    </row>
    <row r="77" spans="2:43" s="3" customFormat="1" ht="14.25" customHeight="1">
      <c r="B77" s="57"/>
      <c r="C77" s="233" t="s">
        <v>13</v>
      </c>
      <c r="L77" s="3" t="str">
        <f>K5</f>
        <v>VELOX-STOLARNA</v>
      </c>
      <c r="AQ77" s="59"/>
    </row>
    <row r="78" spans="2:43" s="4" customFormat="1" ht="36.75" customHeight="1">
      <c r="B78" s="60"/>
      <c r="C78" s="78" t="s">
        <v>15</v>
      </c>
      <c r="L78" s="245" t="str">
        <f>K6</f>
        <v>ÚSPORY ENERGIE - areál VELOX WERK s.r.o., Umělé osvětlení stolárny</v>
      </c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Q78" s="63"/>
    </row>
    <row r="79" spans="2:43" s="1" customFormat="1" ht="6.75" customHeight="1">
      <c r="B79" s="27"/>
      <c r="AQ79" s="29"/>
    </row>
    <row r="80" spans="2:43" s="1" customFormat="1" ht="15">
      <c r="B80" s="27"/>
      <c r="C80" s="233" t="s">
        <v>21</v>
      </c>
      <c r="L80" s="247" t="str">
        <f>IF(K8="","",K8)</f>
        <v>k.ú. Hranice, p.č. 1794/2, 5406 a 1325/18</v>
      </c>
      <c r="AI80" s="233" t="s">
        <v>23</v>
      </c>
      <c r="AM80" s="248" t="str">
        <f>IF(AN8="","",AN8)</f>
        <v>28. 4. 2020</v>
      </c>
      <c r="AQ80" s="29"/>
    </row>
    <row r="81" spans="2:43" s="1" customFormat="1" ht="6.75" customHeight="1">
      <c r="B81" s="27"/>
      <c r="AQ81" s="29"/>
    </row>
    <row r="82" spans="2:56" s="1" customFormat="1" ht="15">
      <c r="B82" s="27"/>
      <c r="C82" s="233" t="s">
        <v>27</v>
      </c>
      <c r="L82" s="3" t="str">
        <f>IF(E11="","",E11)</f>
        <v>VELOX WERK s.r.o.</v>
      </c>
      <c r="AI82" s="233" t="s">
        <v>35</v>
      </c>
      <c r="AM82" s="249" t="str">
        <f>IF(E17="","",E17)</f>
        <v>Ing. Vítězslav Humplík</v>
      </c>
      <c r="AN82" s="244"/>
      <c r="AO82" s="244"/>
      <c r="AP82" s="244"/>
      <c r="AQ82" s="29"/>
      <c r="AS82" s="170" t="s">
        <v>63</v>
      </c>
      <c r="AT82" s="171"/>
      <c r="AU82" s="155"/>
      <c r="AV82" s="155"/>
      <c r="AW82" s="155"/>
      <c r="AX82" s="155"/>
      <c r="AY82" s="155"/>
      <c r="AZ82" s="155"/>
      <c r="BA82" s="155"/>
      <c r="BB82" s="155"/>
      <c r="BC82" s="155"/>
      <c r="BD82" s="44"/>
    </row>
    <row r="83" spans="2:56" s="1" customFormat="1" ht="15">
      <c r="B83" s="27"/>
      <c r="C83" s="233" t="s">
        <v>33</v>
      </c>
      <c r="L83" s="3" t="str">
        <f>IF(E14="","",E14)</f>
        <v>zatím neurčen</v>
      </c>
      <c r="AI83" s="233" t="s">
        <v>38</v>
      </c>
      <c r="AM83" s="249" t="str">
        <f>IF(E20="","",E20)</f>
        <v>Projektil spol. s r.o. Hranice</v>
      </c>
      <c r="AN83" s="244"/>
      <c r="AO83" s="244"/>
      <c r="AP83" s="244"/>
      <c r="AQ83" s="29"/>
      <c r="AS83" s="172"/>
      <c r="AT83" s="244"/>
      <c r="BD83" s="66"/>
    </row>
    <row r="84" spans="2:56" s="1" customFormat="1" ht="10.5" customHeight="1">
      <c r="B84" s="27"/>
      <c r="AQ84" s="29"/>
      <c r="AS84" s="172"/>
      <c r="AT84" s="244"/>
      <c r="BD84" s="66"/>
    </row>
    <row r="85" spans="2:56" s="1" customFormat="1" ht="29.25" customHeight="1">
      <c r="B85" s="27"/>
      <c r="C85" s="173" t="s">
        <v>64</v>
      </c>
      <c r="D85" s="174"/>
      <c r="E85" s="174"/>
      <c r="F85" s="174"/>
      <c r="G85" s="174"/>
      <c r="H85" s="156"/>
      <c r="I85" s="175" t="s">
        <v>65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 t="s">
        <v>66</v>
      </c>
      <c r="AH85" s="174"/>
      <c r="AI85" s="174"/>
      <c r="AJ85" s="174"/>
      <c r="AK85" s="174"/>
      <c r="AL85" s="174"/>
      <c r="AM85" s="174"/>
      <c r="AN85" s="175" t="s">
        <v>67</v>
      </c>
      <c r="AO85" s="174"/>
      <c r="AP85" s="176"/>
      <c r="AQ85" s="29"/>
      <c r="AS85" s="68" t="s">
        <v>68</v>
      </c>
      <c r="AT85" s="69" t="s">
        <v>69</v>
      </c>
      <c r="AU85" s="69" t="s">
        <v>70</v>
      </c>
      <c r="AV85" s="69" t="s">
        <v>71</v>
      </c>
      <c r="AW85" s="69" t="s">
        <v>72</v>
      </c>
      <c r="AX85" s="69" t="s">
        <v>73</v>
      </c>
      <c r="AY85" s="69" t="s">
        <v>74</v>
      </c>
      <c r="AZ85" s="69" t="s">
        <v>75</v>
      </c>
      <c r="BA85" s="69" t="s">
        <v>76</v>
      </c>
      <c r="BB85" s="69" t="s">
        <v>77</v>
      </c>
      <c r="BC85" s="69" t="s">
        <v>78</v>
      </c>
      <c r="BD85" s="70" t="s">
        <v>79</v>
      </c>
    </row>
    <row r="86" spans="2:56" s="1" customFormat="1" ht="10.5" customHeight="1">
      <c r="B86" s="27"/>
      <c r="AQ86" s="29"/>
      <c r="AS86" s="71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44"/>
    </row>
    <row r="87" spans="2:76" s="4" customFormat="1" ht="32.25" customHeight="1">
      <c r="B87" s="60"/>
      <c r="C87" s="250" t="s">
        <v>80</v>
      </c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2">
        <f>ROUND(SUM(AG88:AG89),2)</f>
        <v>0</v>
      </c>
      <c r="AH87" s="252"/>
      <c r="AI87" s="252"/>
      <c r="AJ87" s="252"/>
      <c r="AK87" s="252"/>
      <c r="AL87" s="252"/>
      <c r="AM87" s="252"/>
      <c r="AN87" s="253">
        <f>SUM(AG87,AT87)</f>
        <v>0</v>
      </c>
      <c r="AO87" s="253"/>
      <c r="AP87" s="253"/>
      <c r="AQ87" s="63"/>
      <c r="AS87" s="74">
        <f>ROUND(SUM(AS88:AS89),2)</f>
        <v>0</v>
      </c>
      <c r="AT87" s="254">
        <f>ROUND(SUM(AV87:AW87),2)</f>
        <v>0</v>
      </c>
      <c r="AU87" s="255">
        <f>ROUND(SUM(AU88:AU89),5)</f>
        <v>101.3684</v>
      </c>
      <c r="AV87" s="254">
        <f>ROUND(AZ87*L31,2)</f>
        <v>0</v>
      </c>
      <c r="AW87" s="254">
        <f>ROUND(BA87*L32,2)</f>
        <v>0</v>
      </c>
      <c r="AX87" s="254">
        <f>ROUND(BB87*L31,2)</f>
        <v>0</v>
      </c>
      <c r="AY87" s="254">
        <f>ROUND(BC87*L32,2)</f>
        <v>0</v>
      </c>
      <c r="AZ87" s="254">
        <f>ROUND(SUM(AZ88:AZ89),2)</f>
        <v>0</v>
      </c>
      <c r="BA87" s="254">
        <f>ROUND(SUM(BA88:BA89),2)</f>
        <v>0</v>
      </c>
      <c r="BB87" s="254">
        <f>ROUND(SUM(BB88:BB89),2)</f>
        <v>0</v>
      </c>
      <c r="BC87" s="254">
        <f>ROUND(SUM(BC88:BC89),2)</f>
        <v>0</v>
      </c>
      <c r="BD87" s="77">
        <f>ROUND(SUM(BD88:BD89),2)</f>
        <v>0</v>
      </c>
      <c r="BS87" s="78" t="s">
        <v>81</v>
      </c>
      <c r="BT87" s="78" t="s">
        <v>82</v>
      </c>
      <c r="BV87" s="78" t="s">
        <v>83</v>
      </c>
      <c r="BW87" s="78" t="s">
        <v>378</v>
      </c>
      <c r="BX87" s="78" t="s">
        <v>85</v>
      </c>
    </row>
    <row r="88" spans="1:76" s="5" customFormat="1" ht="27" customHeight="1">
      <c r="A88" s="147" t="s">
        <v>358</v>
      </c>
      <c r="B88" s="79"/>
      <c r="C88" s="256"/>
      <c r="D88" s="257" t="s">
        <v>376</v>
      </c>
      <c r="E88" s="258"/>
      <c r="F88" s="258"/>
      <c r="G88" s="258"/>
      <c r="H88" s="258"/>
      <c r="I88" s="259"/>
      <c r="J88" s="257" t="s">
        <v>377</v>
      </c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60">
        <v>0</v>
      </c>
      <c r="AH88" s="258"/>
      <c r="AI88" s="258"/>
      <c r="AJ88" s="258"/>
      <c r="AK88" s="258"/>
      <c r="AL88" s="258"/>
      <c r="AM88" s="258"/>
      <c r="AN88" s="260">
        <f>SUM(AG88,AT88)</f>
        <v>0</v>
      </c>
      <c r="AO88" s="258"/>
      <c r="AP88" s="258"/>
      <c r="AQ88" s="82"/>
      <c r="AS88" s="83">
        <v>0</v>
      </c>
      <c r="AT88" s="261">
        <f>ROUND(SUM(AV88:AW88),2)</f>
        <v>0</v>
      </c>
      <c r="AU88" s="262">
        <v>101.36840000000001</v>
      </c>
      <c r="AV88" s="261">
        <v>0</v>
      </c>
      <c r="AW88" s="261">
        <v>0</v>
      </c>
      <c r="AX88" s="261">
        <v>0</v>
      </c>
      <c r="AY88" s="261">
        <v>0</v>
      </c>
      <c r="AZ88" s="261">
        <v>0</v>
      </c>
      <c r="BA88" s="261">
        <v>0</v>
      </c>
      <c r="BB88" s="261">
        <v>0</v>
      </c>
      <c r="BC88" s="261">
        <v>0</v>
      </c>
      <c r="BD88" s="86">
        <v>0</v>
      </c>
      <c r="BT88" s="87" t="s">
        <v>20</v>
      </c>
      <c r="BU88" s="87" t="s">
        <v>86</v>
      </c>
      <c r="BV88" s="87" t="s">
        <v>83</v>
      </c>
      <c r="BW88" s="87" t="s">
        <v>378</v>
      </c>
      <c r="BX88" s="87" t="s">
        <v>85</v>
      </c>
    </row>
    <row r="89" spans="1:76" s="5" customFormat="1" ht="27" customHeight="1">
      <c r="A89" s="147" t="s">
        <v>358</v>
      </c>
      <c r="B89" s="79"/>
      <c r="C89" s="256"/>
      <c r="D89" s="257" t="s">
        <v>14</v>
      </c>
      <c r="E89" s="258"/>
      <c r="F89" s="258"/>
      <c r="G89" s="258"/>
      <c r="H89" s="258"/>
      <c r="I89" s="259"/>
      <c r="J89" s="257" t="s">
        <v>87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60">
        <v>0</v>
      </c>
      <c r="AH89" s="258"/>
      <c r="AI89" s="258"/>
      <c r="AJ89" s="258"/>
      <c r="AK89" s="258"/>
      <c r="AL89" s="258"/>
      <c r="AM89" s="258"/>
      <c r="AN89" s="260">
        <f>SUM(AG89,AT89)</f>
        <v>0</v>
      </c>
      <c r="AO89" s="258"/>
      <c r="AP89" s="258"/>
      <c r="AQ89" s="82"/>
      <c r="AS89" s="88">
        <v>0</v>
      </c>
      <c r="AT89" s="89">
        <f>ROUND(SUM(AV89:AW89),2)</f>
        <v>0</v>
      </c>
      <c r="AU89" s="90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91">
        <v>0</v>
      </c>
      <c r="BT89" s="87" t="s">
        <v>20</v>
      </c>
      <c r="BV89" s="87" t="s">
        <v>83</v>
      </c>
      <c r="BW89" s="87" t="s">
        <v>379</v>
      </c>
      <c r="BX89" s="87" t="s">
        <v>378</v>
      </c>
    </row>
    <row r="90" spans="2:43" ht="13.5">
      <c r="B90" s="17"/>
      <c r="AQ90" s="19"/>
    </row>
    <row r="91" spans="2:48" s="1" customFormat="1" ht="30" customHeight="1">
      <c r="B91" s="27"/>
      <c r="C91" s="250" t="s">
        <v>89</v>
      </c>
      <c r="AG91" s="253">
        <v>0</v>
      </c>
      <c r="AH91" s="244"/>
      <c r="AI91" s="244"/>
      <c r="AJ91" s="244"/>
      <c r="AK91" s="244"/>
      <c r="AL91" s="244"/>
      <c r="AM91" s="244"/>
      <c r="AN91" s="253">
        <v>0</v>
      </c>
      <c r="AO91" s="244"/>
      <c r="AP91" s="244"/>
      <c r="AQ91" s="29"/>
      <c r="AS91" s="68" t="s">
        <v>90</v>
      </c>
      <c r="AT91" s="69" t="s">
        <v>91</v>
      </c>
      <c r="AU91" s="69" t="s">
        <v>46</v>
      </c>
      <c r="AV91" s="70" t="s">
        <v>69</v>
      </c>
    </row>
    <row r="92" spans="2:48" s="1" customFormat="1" ht="10.5" customHeight="1">
      <c r="B92" s="27"/>
      <c r="AQ92" s="29"/>
      <c r="AS92" s="92"/>
      <c r="AT92" s="48"/>
      <c r="AU92" s="48"/>
      <c r="AV92" s="50"/>
    </row>
    <row r="93" spans="2:43" s="1" customFormat="1" ht="30" customHeight="1">
      <c r="B93" s="27"/>
      <c r="C93" s="263" t="s">
        <v>92</v>
      </c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5">
        <f>ROUND(AG87+AG91,2)</f>
        <v>0</v>
      </c>
      <c r="AH93" s="265"/>
      <c r="AI93" s="265"/>
      <c r="AJ93" s="265"/>
      <c r="AK93" s="265"/>
      <c r="AL93" s="265"/>
      <c r="AM93" s="265"/>
      <c r="AN93" s="265">
        <f>AN87+AN91</f>
        <v>0</v>
      </c>
      <c r="AO93" s="265"/>
      <c r="AP93" s="265"/>
      <c r="AQ93" s="29"/>
    </row>
    <row r="94" spans="2:43" s="1" customFormat="1" ht="6.75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3"/>
    </row>
  </sheetData>
  <sheetProtection/>
  <mergeCells count="49">
    <mergeCell ref="AG91:AM91"/>
    <mergeCell ref="AN91:AP91"/>
    <mergeCell ref="AG93:AM93"/>
    <mergeCell ref="AN93:AP93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C85:G85"/>
    <mergeCell ref="I85:AF85"/>
    <mergeCell ref="AG85:AM85"/>
    <mergeCell ref="AN85:AP85"/>
    <mergeCell ref="AG87:AM87"/>
    <mergeCell ref="AN87:AP87"/>
    <mergeCell ref="X37:AB37"/>
    <mergeCell ref="AK37:AO37"/>
    <mergeCell ref="C76:AP76"/>
    <mergeCell ref="L78:AO78"/>
    <mergeCell ref="AM82:AP82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  <mergeCell ref="E23:AN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VELOX-STOLARNA - ÚSPORY E...'!C2" tooltip="VELOX-STOLARNA - ÚSPORY E..." display="/"/>
    <hyperlink ref="A89" location="'VELOX - Ostatní a vedlejš...'!C2" tooltip="VELOX - Ostatní a vedlejš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9"/>
  <sheetViews>
    <sheetView showGridLines="0" zoomScalePageLayoutView="0" workbookViewId="0" topLeftCell="A1">
      <pane ySplit="1" topLeftCell="A111" activePane="bottomLeft" state="frozen"/>
      <selection pane="topLeft" activeCell="AE26" sqref="AE26"/>
      <selection pane="bottomLeft" activeCell="L123" sqref="L123:M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1"/>
      <c r="B1" s="225"/>
      <c r="C1" s="225"/>
      <c r="D1" s="226" t="s">
        <v>1</v>
      </c>
      <c r="E1" s="225"/>
      <c r="F1" s="151" t="s">
        <v>359</v>
      </c>
      <c r="G1" s="151"/>
      <c r="H1" s="193" t="s">
        <v>360</v>
      </c>
      <c r="I1" s="193"/>
      <c r="J1" s="193"/>
      <c r="K1" s="193"/>
      <c r="L1" s="151" t="s">
        <v>361</v>
      </c>
      <c r="M1" s="225"/>
      <c r="N1" s="225"/>
      <c r="O1" s="226" t="s">
        <v>93</v>
      </c>
      <c r="P1" s="225"/>
      <c r="Q1" s="225"/>
      <c r="R1" s="225"/>
      <c r="S1" s="151" t="s">
        <v>362</v>
      </c>
      <c r="T1" s="15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27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6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13" t="s">
        <v>378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94</v>
      </c>
    </row>
    <row r="4" spans="2:46" ht="36.75" customHeight="1">
      <c r="B4" s="17"/>
      <c r="C4" s="228" t="s">
        <v>95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9"/>
      <c r="T4" s="20" t="s">
        <v>11</v>
      </c>
      <c r="AT4" s="13" t="s">
        <v>4</v>
      </c>
    </row>
    <row r="5" spans="2:18" ht="6.75" customHeight="1">
      <c r="B5" s="17"/>
      <c r="R5" s="19"/>
    </row>
    <row r="6" spans="2:18" s="1" customFormat="1" ht="32.25" customHeight="1">
      <c r="B6" s="27"/>
      <c r="D6" s="231" t="s">
        <v>15</v>
      </c>
      <c r="F6" s="232" t="s">
        <v>377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R6" s="29"/>
    </row>
    <row r="7" spans="2:18" s="1" customFormat="1" ht="14.25" customHeight="1">
      <c r="B7" s="27"/>
      <c r="D7" s="233" t="s">
        <v>18</v>
      </c>
      <c r="F7" s="234" t="s">
        <v>3</v>
      </c>
      <c r="M7" s="233" t="s">
        <v>19</v>
      </c>
      <c r="O7" s="234" t="s">
        <v>3</v>
      </c>
      <c r="R7" s="29"/>
    </row>
    <row r="8" spans="2:18" s="1" customFormat="1" ht="14.25" customHeight="1">
      <c r="B8" s="27"/>
      <c r="D8" s="233" t="s">
        <v>21</v>
      </c>
      <c r="F8" s="234" t="s">
        <v>22</v>
      </c>
      <c r="M8" s="233" t="s">
        <v>23</v>
      </c>
      <c r="O8" s="266" t="s">
        <v>24</v>
      </c>
      <c r="P8" s="244"/>
      <c r="R8" s="29"/>
    </row>
    <row r="9" spans="2:18" s="1" customFormat="1" ht="10.5" customHeight="1">
      <c r="B9" s="27"/>
      <c r="R9" s="29"/>
    </row>
    <row r="10" spans="2:18" s="1" customFormat="1" ht="14.25" customHeight="1">
      <c r="B10" s="27"/>
      <c r="D10" s="233" t="s">
        <v>27</v>
      </c>
      <c r="M10" s="233" t="s">
        <v>28</v>
      </c>
      <c r="O10" s="230" t="s">
        <v>29</v>
      </c>
      <c r="P10" s="244"/>
      <c r="R10" s="29"/>
    </row>
    <row r="11" spans="2:18" s="1" customFormat="1" ht="18" customHeight="1">
      <c r="B11" s="27"/>
      <c r="E11" s="234" t="s">
        <v>30</v>
      </c>
      <c r="M11" s="233" t="s">
        <v>31</v>
      </c>
      <c r="O11" s="230" t="s">
        <v>32</v>
      </c>
      <c r="P11" s="244"/>
      <c r="R11" s="29"/>
    </row>
    <row r="12" spans="2:18" s="1" customFormat="1" ht="6.75" customHeight="1">
      <c r="B12" s="27"/>
      <c r="R12" s="29"/>
    </row>
    <row r="13" spans="2:18" s="1" customFormat="1" ht="14.25" customHeight="1">
      <c r="B13" s="27"/>
      <c r="D13" s="233" t="s">
        <v>33</v>
      </c>
      <c r="M13" s="233" t="s">
        <v>28</v>
      </c>
      <c r="O13" s="230" t="s">
        <v>3</v>
      </c>
      <c r="P13" s="244"/>
      <c r="R13" s="29"/>
    </row>
    <row r="14" spans="2:18" s="1" customFormat="1" ht="18" customHeight="1">
      <c r="B14" s="27"/>
      <c r="E14" s="234" t="s">
        <v>34</v>
      </c>
      <c r="M14" s="233" t="s">
        <v>31</v>
      </c>
      <c r="O14" s="230" t="s">
        <v>3</v>
      </c>
      <c r="P14" s="244"/>
      <c r="R14" s="29"/>
    </row>
    <row r="15" spans="2:18" s="1" customFormat="1" ht="6.75" customHeight="1">
      <c r="B15" s="27"/>
      <c r="R15" s="29"/>
    </row>
    <row r="16" spans="2:18" s="1" customFormat="1" ht="14.25" customHeight="1">
      <c r="B16" s="27"/>
      <c r="D16" s="233" t="s">
        <v>35</v>
      </c>
      <c r="M16" s="233" t="s">
        <v>28</v>
      </c>
      <c r="O16" s="230" t="s">
        <v>3</v>
      </c>
      <c r="P16" s="244"/>
      <c r="R16" s="29"/>
    </row>
    <row r="17" spans="2:18" s="1" customFormat="1" ht="18" customHeight="1">
      <c r="B17" s="27"/>
      <c r="E17" s="234" t="s">
        <v>36</v>
      </c>
      <c r="M17" s="233" t="s">
        <v>31</v>
      </c>
      <c r="O17" s="230" t="s">
        <v>3</v>
      </c>
      <c r="P17" s="244"/>
      <c r="R17" s="29"/>
    </row>
    <row r="18" spans="2:18" s="1" customFormat="1" ht="6.75" customHeight="1">
      <c r="B18" s="27"/>
      <c r="R18" s="29"/>
    </row>
    <row r="19" spans="2:18" s="1" customFormat="1" ht="14.25" customHeight="1">
      <c r="B19" s="27"/>
      <c r="D19" s="233" t="s">
        <v>38</v>
      </c>
      <c r="M19" s="233" t="s">
        <v>28</v>
      </c>
      <c r="O19" s="230" t="s">
        <v>39</v>
      </c>
      <c r="P19" s="244"/>
      <c r="R19" s="29"/>
    </row>
    <row r="20" spans="2:18" s="1" customFormat="1" ht="18" customHeight="1">
      <c r="B20" s="27"/>
      <c r="E20" s="234" t="s">
        <v>40</v>
      </c>
      <c r="M20" s="233" t="s">
        <v>31</v>
      </c>
      <c r="O20" s="230" t="s">
        <v>41</v>
      </c>
      <c r="P20" s="244"/>
      <c r="R20" s="29"/>
    </row>
    <row r="21" spans="2:18" s="1" customFormat="1" ht="6.75" customHeight="1">
      <c r="B21" s="27"/>
      <c r="R21" s="29"/>
    </row>
    <row r="22" spans="2:18" s="1" customFormat="1" ht="14.25" customHeight="1">
      <c r="B22" s="27"/>
      <c r="D22" s="233" t="s">
        <v>42</v>
      </c>
      <c r="R22" s="29"/>
    </row>
    <row r="23" spans="2:18" s="1" customFormat="1" ht="22.5" customHeight="1">
      <c r="B23" s="27"/>
      <c r="E23" s="235" t="s">
        <v>3</v>
      </c>
      <c r="F23" s="244"/>
      <c r="G23" s="244"/>
      <c r="H23" s="244"/>
      <c r="I23" s="244"/>
      <c r="J23" s="244"/>
      <c r="K23" s="244"/>
      <c r="L23" s="244"/>
      <c r="R23" s="29"/>
    </row>
    <row r="24" spans="2:18" s="1" customFormat="1" ht="6.75" customHeight="1">
      <c r="B24" s="27"/>
      <c r="R24" s="29"/>
    </row>
    <row r="25" spans="2:18" s="1" customFormat="1" ht="6.75" customHeight="1">
      <c r="B25" s="27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R25" s="29"/>
    </row>
    <row r="26" spans="2:18" s="1" customFormat="1" ht="14.25" customHeight="1">
      <c r="B26" s="27"/>
      <c r="D26" s="267" t="s">
        <v>96</v>
      </c>
      <c r="M26" s="237">
        <f>N87</f>
        <v>0</v>
      </c>
      <c r="N26" s="244"/>
      <c r="O26" s="244"/>
      <c r="P26" s="244"/>
      <c r="R26" s="29"/>
    </row>
    <row r="27" spans="2:18" s="1" customFormat="1" ht="14.25" customHeight="1">
      <c r="B27" s="27"/>
      <c r="D27" s="236" t="s">
        <v>97</v>
      </c>
      <c r="M27" s="237">
        <f>N102</f>
        <v>0</v>
      </c>
      <c r="N27" s="244"/>
      <c r="O27" s="244"/>
      <c r="P27" s="244"/>
      <c r="R27" s="29"/>
    </row>
    <row r="28" spans="2:18" s="1" customFormat="1" ht="6.75" customHeight="1">
      <c r="B28" s="27"/>
      <c r="R28" s="29"/>
    </row>
    <row r="29" spans="2:18" s="1" customFormat="1" ht="24.75" customHeight="1">
      <c r="B29" s="27"/>
      <c r="D29" s="268" t="s">
        <v>45</v>
      </c>
      <c r="M29" s="269">
        <f>ROUND(M26+M27,2)</f>
        <v>0</v>
      </c>
      <c r="N29" s="244"/>
      <c r="O29" s="244"/>
      <c r="P29" s="244"/>
      <c r="R29" s="29"/>
    </row>
    <row r="30" spans="2:18" s="1" customFormat="1" ht="6.75" customHeight="1">
      <c r="B30" s="27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R30" s="29"/>
    </row>
    <row r="31" spans="2:18" s="1" customFormat="1" ht="14.25" customHeight="1">
      <c r="B31" s="27"/>
      <c r="D31" s="238" t="s">
        <v>46</v>
      </c>
      <c r="E31" s="238" t="s">
        <v>47</v>
      </c>
      <c r="F31" s="270">
        <v>0.21</v>
      </c>
      <c r="G31" s="271" t="s">
        <v>48</v>
      </c>
      <c r="H31" s="272">
        <f>ROUND((SUM(BE102:BE103)+SUM(BE120:BE168)),2)</f>
        <v>0</v>
      </c>
      <c r="I31" s="244"/>
      <c r="J31" s="244"/>
      <c r="M31" s="272">
        <f>ROUND(ROUND((SUM(BE102:BE103)+SUM(BE120:BE168)),2)*F31,2)</f>
        <v>0</v>
      </c>
      <c r="N31" s="244"/>
      <c r="O31" s="244"/>
      <c r="P31" s="244"/>
      <c r="R31" s="29"/>
    </row>
    <row r="32" spans="2:18" s="1" customFormat="1" ht="14.25" customHeight="1">
      <c r="B32" s="27"/>
      <c r="E32" s="238" t="s">
        <v>49</v>
      </c>
      <c r="F32" s="270">
        <v>0.15</v>
      </c>
      <c r="G32" s="271" t="s">
        <v>48</v>
      </c>
      <c r="H32" s="272">
        <f>ROUND((SUM(BF102:BF103)+SUM(BF120:BF168)),2)</f>
        <v>0</v>
      </c>
      <c r="I32" s="244"/>
      <c r="J32" s="244"/>
      <c r="M32" s="272">
        <f>ROUND(ROUND((SUM(BF102:BF103)+SUM(BF120:BF168)),2)*F32,2)</f>
        <v>0</v>
      </c>
      <c r="N32" s="244"/>
      <c r="O32" s="244"/>
      <c r="P32" s="244"/>
      <c r="R32" s="29"/>
    </row>
    <row r="33" spans="2:18" s="1" customFormat="1" ht="14.25" customHeight="1" hidden="1">
      <c r="B33" s="27"/>
      <c r="E33" s="238" t="s">
        <v>50</v>
      </c>
      <c r="F33" s="270">
        <v>0.21</v>
      </c>
      <c r="G33" s="271" t="s">
        <v>48</v>
      </c>
      <c r="H33" s="272">
        <f>ROUND((SUM(BG102:BG103)+SUM(BG120:BG168)),2)</f>
        <v>0</v>
      </c>
      <c r="I33" s="244"/>
      <c r="J33" s="244"/>
      <c r="M33" s="272">
        <v>0</v>
      </c>
      <c r="N33" s="244"/>
      <c r="O33" s="244"/>
      <c r="P33" s="244"/>
      <c r="R33" s="29"/>
    </row>
    <row r="34" spans="2:18" s="1" customFormat="1" ht="14.25" customHeight="1" hidden="1">
      <c r="B34" s="27"/>
      <c r="E34" s="238" t="s">
        <v>51</v>
      </c>
      <c r="F34" s="270">
        <v>0.15</v>
      </c>
      <c r="G34" s="271" t="s">
        <v>48</v>
      </c>
      <c r="H34" s="272">
        <f>ROUND((SUM(BH102:BH103)+SUM(BH120:BH168)),2)</f>
        <v>0</v>
      </c>
      <c r="I34" s="244"/>
      <c r="J34" s="244"/>
      <c r="M34" s="272">
        <v>0</v>
      </c>
      <c r="N34" s="244"/>
      <c r="O34" s="244"/>
      <c r="P34" s="244"/>
      <c r="R34" s="29"/>
    </row>
    <row r="35" spans="2:18" s="1" customFormat="1" ht="14.25" customHeight="1" hidden="1">
      <c r="B35" s="27"/>
      <c r="E35" s="238" t="s">
        <v>52</v>
      </c>
      <c r="F35" s="270">
        <v>0</v>
      </c>
      <c r="G35" s="271" t="s">
        <v>48</v>
      </c>
      <c r="H35" s="272">
        <f>ROUND((SUM(BI102:BI103)+SUM(BI120:BI168)),2)</f>
        <v>0</v>
      </c>
      <c r="I35" s="244"/>
      <c r="J35" s="244"/>
      <c r="M35" s="272">
        <v>0</v>
      </c>
      <c r="N35" s="244"/>
      <c r="O35" s="244"/>
      <c r="P35" s="244"/>
      <c r="R35" s="29"/>
    </row>
    <row r="36" spans="2:18" s="1" customFormat="1" ht="6.75" customHeight="1">
      <c r="B36" s="27"/>
      <c r="R36" s="29"/>
    </row>
    <row r="37" spans="2:18" s="1" customFormat="1" ht="24.75" customHeight="1">
      <c r="B37" s="27"/>
      <c r="C37" s="264"/>
      <c r="D37" s="98" t="s">
        <v>53</v>
      </c>
      <c r="E37" s="156"/>
      <c r="F37" s="156"/>
      <c r="G37" s="99" t="s">
        <v>54</v>
      </c>
      <c r="H37" s="100" t="s">
        <v>55</v>
      </c>
      <c r="I37" s="156"/>
      <c r="J37" s="156"/>
      <c r="K37" s="156"/>
      <c r="L37" s="222">
        <f>SUM(M29:M35)</f>
        <v>0</v>
      </c>
      <c r="M37" s="174"/>
      <c r="N37" s="174"/>
      <c r="O37" s="174"/>
      <c r="P37" s="176"/>
      <c r="Q37" s="264"/>
      <c r="R37" s="29"/>
    </row>
    <row r="38" spans="2:18" s="1" customFormat="1" ht="14.25" customHeight="1">
      <c r="B38" s="27"/>
      <c r="R38" s="29"/>
    </row>
    <row r="39" spans="2:18" s="1" customFormat="1" ht="14.25" customHeight="1">
      <c r="B39" s="27"/>
      <c r="R39" s="29"/>
    </row>
    <row r="40" spans="2:18" ht="13.5">
      <c r="B40" s="17"/>
      <c r="R40" s="19"/>
    </row>
    <row r="41" spans="2:18" ht="13.5">
      <c r="B41" s="17"/>
      <c r="R41" s="19"/>
    </row>
    <row r="42" spans="2:18" ht="13.5">
      <c r="B42" s="17"/>
      <c r="R42" s="19"/>
    </row>
    <row r="43" spans="2:18" ht="13.5">
      <c r="B43" s="17"/>
      <c r="R43" s="19"/>
    </row>
    <row r="44" spans="2:18" ht="13.5">
      <c r="B44" s="17"/>
      <c r="R44" s="19"/>
    </row>
    <row r="45" spans="2:18" ht="13.5">
      <c r="B45" s="17"/>
      <c r="R45" s="19"/>
    </row>
    <row r="46" spans="2:18" ht="13.5">
      <c r="B46" s="17"/>
      <c r="R46" s="19"/>
    </row>
    <row r="47" spans="2:18" ht="13.5">
      <c r="B47" s="17"/>
      <c r="R47" s="19"/>
    </row>
    <row r="48" spans="2:18" ht="13.5">
      <c r="B48" s="17"/>
      <c r="R48" s="19"/>
    </row>
    <row r="49" spans="2:18" ht="13.5">
      <c r="B49" s="17"/>
      <c r="R49" s="19"/>
    </row>
    <row r="50" spans="2:18" s="1" customFormat="1" ht="15">
      <c r="B50" s="27"/>
      <c r="D50" s="42" t="s">
        <v>56</v>
      </c>
      <c r="E50" s="155"/>
      <c r="F50" s="155"/>
      <c r="G50" s="155"/>
      <c r="H50" s="44"/>
      <c r="J50" s="42" t="s">
        <v>57</v>
      </c>
      <c r="K50" s="155"/>
      <c r="L50" s="155"/>
      <c r="M50" s="155"/>
      <c r="N50" s="155"/>
      <c r="O50" s="155"/>
      <c r="P50" s="44"/>
      <c r="R50" s="29"/>
    </row>
    <row r="51" spans="2:18" ht="13.5">
      <c r="B51" s="17"/>
      <c r="D51" s="45"/>
      <c r="H51" s="46"/>
      <c r="J51" s="45"/>
      <c r="P51" s="46"/>
      <c r="R51" s="19"/>
    </row>
    <row r="52" spans="2:18" ht="13.5">
      <c r="B52" s="17"/>
      <c r="D52" s="45"/>
      <c r="H52" s="46"/>
      <c r="J52" s="45"/>
      <c r="P52" s="46"/>
      <c r="R52" s="19"/>
    </row>
    <row r="53" spans="2:18" ht="13.5">
      <c r="B53" s="17"/>
      <c r="D53" s="45"/>
      <c r="H53" s="46"/>
      <c r="J53" s="45"/>
      <c r="P53" s="46"/>
      <c r="R53" s="19"/>
    </row>
    <row r="54" spans="2:18" ht="13.5">
      <c r="B54" s="17"/>
      <c r="D54" s="45"/>
      <c r="H54" s="46"/>
      <c r="J54" s="45"/>
      <c r="P54" s="46"/>
      <c r="R54" s="19"/>
    </row>
    <row r="55" spans="2:18" ht="13.5">
      <c r="B55" s="17"/>
      <c r="D55" s="45"/>
      <c r="H55" s="46"/>
      <c r="J55" s="45"/>
      <c r="P55" s="46"/>
      <c r="R55" s="19"/>
    </row>
    <row r="56" spans="2:18" ht="13.5">
      <c r="B56" s="17"/>
      <c r="D56" s="45"/>
      <c r="H56" s="46"/>
      <c r="J56" s="45"/>
      <c r="P56" s="46"/>
      <c r="R56" s="19"/>
    </row>
    <row r="57" spans="2:18" ht="13.5">
      <c r="B57" s="17"/>
      <c r="D57" s="45"/>
      <c r="H57" s="46"/>
      <c r="J57" s="45"/>
      <c r="P57" s="46"/>
      <c r="R57" s="19"/>
    </row>
    <row r="58" spans="2:18" ht="13.5">
      <c r="B58" s="17"/>
      <c r="D58" s="45"/>
      <c r="H58" s="46"/>
      <c r="J58" s="45"/>
      <c r="P58" s="46"/>
      <c r="R58" s="19"/>
    </row>
    <row r="59" spans="2:18" s="1" customFormat="1" ht="15">
      <c r="B59" s="27"/>
      <c r="D59" s="47" t="s">
        <v>58</v>
      </c>
      <c r="E59" s="48"/>
      <c r="F59" s="48"/>
      <c r="G59" s="49" t="s">
        <v>59</v>
      </c>
      <c r="H59" s="50"/>
      <c r="J59" s="47" t="s">
        <v>58</v>
      </c>
      <c r="K59" s="48"/>
      <c r="L59" s="48"/>
      <c r="M59" s="48"/>
      <c r="N59" s="49" t="s">
        <v>59</v>
      </c>
      <c r="O59" s="48"/>
      <c r="P59" s="50"/>
      <c r="R59" s="29"/>
    </row>
    <row r="60" spans="2:18" ht="13.5">
      <c r="B60" s="17"/>
      <c r="R60" s="19"/>
    </row>
    <row r="61" spans="2:18" s="1" customFormat="1" ht="15">
      <c r="B61" s="27"/>
      <c r="D61" s="42" t="s">
        <v>60</v>
      </c>
      <c r="E61" s="155"/>
      <c r="F61" s="155"/>
      <c r="G61" s="155"/>
      <c r="H61" s="44"/>
      <c r="J61" s="42" t="s">
        <v>61</v>
      </c>
      <c r="K61" s="155"/>
      <c r="L61" s="155"/>
      <c r="M61" s="155"/>
      <c r="N61" s="155"/>
      <c r="O61" s="155"/>
      <c r="P61" s="44"/>
      <c r="R61" s="29"/>
    </row>
    <row r="62" spans="2:18" ht="13.5">
      <c r="B62" s="17"/>
      <c r="D62" s="45"/>
      <c r="H62" s="46"/>
      <c r="J62" s="45"/>
      <c r="P62" s="46"/>
      <c r="R62" s="19"/>
    </row>
    <row r="63" spans="2:18" ht="13.5">
      <c r="B63" s="17"/>
      <c r="D63" s="45"/>
      <c r="H63" s="46"/>
      <c r="J63" s="45"/>
      <c r="P63" s="46"/>
      <c r="R63" s="19"/>
    </row>
    <row r="64" spans="2:18" ht="13.5">
      <c r="B64" s="17"/>
      <c r="D64" s="45"/>
      <c r="H64" s="46"/>
      <c r="J64" s="45"/>
      <c r="P64" s="46"/>
      <c r="R64" s="19"/>
    </row>
    <row r="65" spans="2:18" ht="13.5">
      <c r="B65" s="17"/>
      <c r="D65" s="45"/>
      <c r="H65" s="46"/>
      <c r="J65" s="45"/>
      <c r="P65" s="46"/>
      <c r="R65" s="19"/>
    </row>
    <row r="66" spans="2:18" ht="13.5">
      <c r="B66" s="17"/>
      <c r="D66" s="45"/>
      <c r="H66" s="46"/>
      <c r="J66" s="45"/>
      <c r="P66" s="46"/>
      <c r="R66" s="19"/>
    </row>
    <row r="67" spans="2:18" ht="13.5">
      <c r="B67" s="17"/>
      <c r="D67" s="45"/>
      <c r="H67" s="46"/>
      <c r="J67" s="45"/>
      <c r="P67" s="46"/>
      <c r="R67" s="19"/>
    </row>
    <row r="68" spans="2:18" ht="13.5">
      <c r="B68" s="17"/>
      <c r="D68" s="45"/>
      <c r="H68" s="46"/>
      <c r="J68" s="45"/>
      <c r="P68" s="46"/>
      <c r="R68" s="19"/>
    </row>
    <row r="69" spans="2:18" ht="13.5">
      <c r="B69" s="17"/>
      <c r="D69" s="45"/>
      <c r="H69" s="46"/>
      <c r="J69" s="45"/>
      <c r="P69" s="46"/>
      <c r="R69" s="19"/>
    </row>
    <row r="70" spans="2:18" s="1" customFormat="1" ht="15">
      <c r="B70" s="27"/>
      <c r="D70" s="47" t="s">
        <v>58</v>
      </c>
      <c r="E70" s="48"/>
      <c r="F70" s="48"/>
      <c r="G70" s="49" t="s">
        <v>59</v>
      </c>
      <c r="H70" s="50"/>
      <c r="J70" s="47" t="s">
        <v>58</v>
      </c>
      <c r="K70" s="48"/>
      <c r="L70" s="48"/>
      <c r="M70" s="48"/>
      <c r="N70" s="49" t="s">
        <v>59</v>
      </c>
      <c r="O70" s="48"/>
      <c r="P70" s="50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228" t="s">
        <v>98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9"/>
    </row>
    <row r="77" spans="2:18" s="1" customFormat="1" ht="6.75" customHeight="1">
      <c r="B77" s="27"/>
      <c r="R77" s="29"/>
    </row>
    <row r="78" spans="2:18" s="1" customFormat="1" ht="36.75" customHeight="1">
      <c r="B78" s="27"/>
      <c r="C78" s="78" t="s">
        <v>15</v>
      </c>
      <c r="F78" s="245" t="str">
        <f>F6</f>
        <v>ÚSPORY ENERGIE - areál VELOX WERK s.r.o., Umělé osvětlení stolárny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R78" s="29"/>
    </row>
    <row r="79" spans="2:18" s="1" customFormat="1" ht="6.75" customHeight="1">
      <c r="B79" s="27"/>
      <c r="R79" s="29"/>
    </row>
    <row r="80" spans="2:18" s="1" customFormat="1" ht="18" customHeight="1">
      <c r="B80" s="27"/>
      <c r="C80" s="233" t="s">
        <v>21</v>
      </c>
      <c r="F80" s="234" t="str">
        <f>F8</f>
        <v>k.ú. Hranice, p.č. 1794/2, 5406 a 1325/18</v>
      </c>
      <c r="K80" s="233" t="s">
        <v>23</v>
      </c>
      <c r="M80" s="266" t="str">
        <f>IF(O8="","",O8)</f>
        <v>28. 4. 2020</v>
      </c>
      <c r="N80" s="244"/>
      <c r="O80" s="244"/>
      <c r="P80" s="244"/>
      <c r="R80" s="29"/>
    </row>
    <row r="81" spans="2:18" s="1" customFormat="1" ht="6.75" customHeight="1">
      <c r="B81" s="27"/>
      <c r="R81" s="29"/>
    </row>
    <row r="82" spans="2:18" s="1" customFormat="1" ht="15">
      <c r="B82" s="27"/>
      <c r="C82" s="233" t="s">
        <v>27</v>
      </c>
      <c r="F82" s="234" t="str">
        <f>E11</f>
        <v>VELOX WERK s.r.o.</v>
      </c>
      <c r="K82" s="233" t="s">
        <v>35</v>
      </c>
      <c r="M82" s="230" t="str">
        <f>E17</f>
        <v>Ing. Vítězslav Humplík</v>
      </c>
      <c r="N82" s="244"/>
      <c r="O82" s="244"/>
      <c r="P82" s="244"/>
      <c r="Q82" s="244"/>
      <c r="R82" s="29"/>
    </row>
    <row r="83" spans="2:18" s="1" customFormat="1" ht="14.25" customHeight="1">
      <c r="B83" s="27"/>
      <c r="C83" s="233" t="s">
        <v>33</v>
      </c>
      <c r="F83" s="234" t="str">
        <f>IF(E14="","",E14)</f>
        <v>zatím neurčen</v>
      </c>
      <c r="K83" s="233" t="s">
        <v>38</v>
      </c>
      <c r="M83" s="230" t="str">
        <f>E20</f>
        <v>Projektil spol. s r.o. Hranice</v>
      </c>
      <c r="N83" s="244"/>
      <c r="O83" s="244"/>
      <c r="P83" s="244"/>
      <c r="Q83" s="244"/>
      <c r="R83" s="29"/>
    </row>
    <row r="84" spans="2:18" s="1" customFormat="1" ht="9.75" customHeight="1">
      <c r="B84" s="27"/>
      <c r="R84" s="29"/>
    </row>
    <row r="85" spans="2:18" s="1" customFormat="1" ht="29.25" customHeight="1">
      <c r="B85" s="27"/>
      <c r="C85" s="273" t="s">
        <v>99</v>
      </c>
      <c r="D85" s="274"/>
      <c r="E85" s="274"/>
      <c r="F85" s="274"/>
      <c r="G85" s="274"/>
      <c r="H85" s="264"/>
      <c r="I85" s="264"/>
      <c r="J85" s="264"/>
      <c r="K85" s="264"/>
      <c r="L85" s="264"/>
      <c r="M85" s="264"/>
      <c r="N85" s="273" t="s">
        <v>100</v>
      </c>
      <c r="O85" s="244"/>
      <c r="P85" s="244"/>
      <c r="Q85" s="244"/>
      <c r="R85" s="29"/>
    </row>
    <row r="86" spans="2:18" s="1" customFormat="1" ht="9.75" customHeight="1">
      <c r="B86" s="27"/>
      <c r="R86" s="29"/>
    </row>
    <row r="87" spans="2:47" s="1" customFormat="1" ht="29.25" customHeight="1">
      <c r="B87" s="27"/>
      <c r="C87" s="275" t="s">
        <v>101</v>
      </c>
      <c r="N87" s="253">
        <f>N120</f>
        <v>0</v>
      </c>
      <c r="O87" s="244"/>
      <c r="P87" s="244"/>
      <c r="Q87" s="244"/>
      <c r="R87" s="29"/>
      <c r="AU87" s="13" t="s">
        <v>102</v>
      </c>
    </row>
    <row r="88" spans="2:18" s="6" customFormat="1" ht="24.75" customHeight="1">
      <c r="B88" s="102"/>
      <c r="D88" s="276" t="s">
        <v>103</v>
      </c>
      <c r="N88" s="277">
        <f>N121</f>
        <v>0</v>
      </c>
      <c r="O88" s="278"/>
      <c r="P88" s="278"/>
      <c r="Q88" s="278"/>
      <c r="R88" s="105"/>
    </row>
    <row r="89" spans="2:18" s="7" customFormat="1" ht="19.5" customHeight="1">
      <c r="B89" s="106"/>
      <c r="D89" s="279" t="s">
        <v>105</v>
      </c>
      <c r="N89" s="280">
        <f>N122</f>
        <v>0</v>
      </c>
      <c r="O89" s="281"/>
      <c r="P89" s="281"/>
      <c r="Q89" s="281"/>
      <c r="R89" s="109"/>
    </row>
    <row r="90" spans="2:18" s="6" customFormat="1" ht="24.75" customHeight="1">
      <c r="B90" s="102"/>
      <c r="D90" s="276" t="s">
        <v>106</v>
      </c>
      <c r="N90" s="277">
        <f>N126</f>
        <v>0</v>
      </c>
      <c r="O90" s="278"/>
      <c r="P90" s="278"/>
      <c r="Q90" s="278"/>
      <c r="R90" s="105"/>
    </row>
    <row r="91" spans="2:18" s="7" customFormat="1" ht="19.5" customHeight="1">
      <c r="B91" s="106"/>
      <c r="D91" s="279" t="s">
        <v>107</v>
      </c>
      <c r="N91" s="280">
        <f>N127</f>
        <v>0</v>
      </c>
      <c r="O91" s="281"/>
      <c r="P91" s="281"/>
      <c r="Q91" s="281"/>
      <c r="R91" s="109"/>
    </row>
    <row r="92" spans="2:18" s="7" customFormat="1" ht="19.5" customHeight="1">
      <c r="B92" s="106"/>
      <c r="D92" s="279" t="s">
        <v>108</v>
      </c>
      <c r="N92" s="280">
        <f>N129</f>
        <v>0</v>
      </c>
      <c r="O92" s="281"/>
      <c r="P92" s="281"/>
      <c r="Q92" s="281"/>
      <c r="R92" s="109"/>
    </row>
    <row r="93" spans="2:18" s="7" customFormat="1" ht="19.5" customHeight="1">
      <c r="B93" s="106"/>
      <c r="D93" s="279" t="s">
        <v>109</v>
      </c>
      <c r="N93" s="280">
        <f>N132</f>
        <v>0</v>
      </c>
      <c r="O93" s="281"/>
      <c r="P93" s="281"/>
      <c r="Q93" s="281"/>
      <c r="R93" s="109"/>
    </row>
    <row r="94" spans="2:18" s="7" customFormat="1" ht="19.5" customHeight="1">
      <c r="B94" s="106"/>
      <c r="D94" s="279" t="s">
        <v>110</v>
      </c>
      <c r="N94" s="280">
        <f>N139</f>
        <v>0</v>
      </c>
      <c r="O94" s="281"/>
      <c r="P94" s="281"/>
      <c r="Q94" s="281"/>
      <c r="R94" s="109"/>
    </row>
    <row r="95" spans="2:18" s="7" customFormat="1" ht="19.5" customHeight="1">
      <c r="B95" s="106"/>
      <c r="D95" s="279" t="s">
        <v>111</v>
      </c>
      <c r="N95" s="280">
        <f>N147</f>
        <v>0</v>
      </c>
      <c r="O95" s="281"/>
      <c r="P95" s="281"/>
      <c r="Q95" s="281"/>
      <c r="R95" s="109"/>
    </row>
    <row r="96" spans="2:18" s="7" customFormat="1" ht="19.5" customHeight="1">
      <c r="B96" s="106"/>
      <c r="D96" s="279" t="s">
        <v>112</v>
      </c>
      <c r="N96" s="280">
        <f>N150</f>
        <v>0</v>
      </c>
      <c r="O96" s="281"/>
      <c r="P96" s="281"/>
      <c r="Q96" s="281"/>
      <c r="R96" s="109"/>
    </row>
    <row r="97" spans="2:18" s="7" customFormat="1" ht="19.5" customHeight="1">
      <c r="B97" s="106"/>
      <c r="D97" s="279" t="s">
        <v>113</v>
      </c>
      <c r="N97" s="280">
        <f>N153</f>
        <v>0</v>
      </c>
      <c r="O97" s="281"/>
      <c r="P97" s="281"/>
      <c r="Q97" s="281"/>
      <c r="R97" s="109"/>
    </row>
    <row r="98" spans="2:18" s="6" customFormat="1" ht="24.75" customHeight="1">
      <c r="B98" s="102"/>
      <c r="D98" s="276" t="s">
        <v>114</v>
      </c>
      <c r="N98" s="277">
        <f>N155</f>
        <v>0</v>
      </c>
      <c r="O98" s="278"/>
      <c r="P98" s="278"/>
      <c r="Q98" s="278"/>
      <c r="R98" s="105"/>
    </row>
    <row r="99" spans="2:18" s="7" customFormat="1" ht="19.5" customHeight="1">
      <c r="B99" s="106"/>
      <c r="D99" s="279" t="s">
        <v>115</v>
      </c>
      <c r="N99" s="280">
        <f>N156</f>
        <v>0</v>
      </c>
      <c r="O99" s="281"/>
      <c r="P99" s="281"/>
      <c r="Q99" s="281"/>
      <c r="R99" s="109"/>
    </row>
    <row r="100" spans="2:18" s="7" customFormat="1" ht="19.5" customHeight="1">
      <c r="B100" s="106"/>
      <c r="D100" s="279" t="s">
        <v>116</v>
      </c>
      <c r="N100" s="280">
        <f>N166</f>
        <v>0</v>
      </c>
      <c r="O100" s="281"/>
      <c r="P100" s="281"/>
      <c r="Q100" s="281"/>
      <c r="R100" s="109"/>
    </row>
    <row r="101" spans="2:18" s="1" customFormat="1" ht="21.75" customHeight="1">
      <c r="B101" s="27"/>
      <c r="R101" s="29"/>
    </row>
    <row r="102" spans="2:21" s="1" customFormat="1" ht="29.25" customHeight="1">
      <c r="B102" s="27"/>
      <c r="C102" s="275" t="s">
        <v>117</v>
      </c>
      <c r="N102" s="282">
        <v>0</v>
      </c>
      <c r="O102" s="244"/>
      <c r="P102" s="244"/>
      <c r="Q102" s="244"/>
      <c r="R102" s="29"/>
      <c r="T102" s="110"/>
      <c r="U102" s="111" t="s">
        <v>46</v>
      </c>
    </row>
    <row r="103" spans="2:18" s="1" customFormat="1" ht="18" customHeight="1">
      <c r="B103" s="27"/>
      <c r="R103" s="29"/>
    </row>
    <row r="104" spans="2:18" s="1" customFormat="1" ht="29.25" customHeight="1">
      <c r="B104" s="27"/>
      <c r="C104" s="263" t="s">
        <v>92</v>
      </c>
      <c r="D104" s="264"/>
      <c r="E104" s="264"/>
      <c r="F104" s="264"/>
      <c r="G104" s="264"/>
      <c r="H104" s="264"/>
      <c r="I104" s="264"/>
      <c r="J104" s="264"/>
      <c r="K104" s="264"/>
      <c r="L104" s="265">
        <f>ROUND(SUM(N87+N102),2)</f>
        <v>0</v>
      </c>
      <c r="M104" s="274"/>
      <c r="N104" s="274"/>
      <c r="O104" s="274"/>
      <c r="P104" s="274"/>
      <c r="Q104" s="274"/>
      <c r="R104" s="29"/>
    </row>
    <row r="105" spans="2:18" s="1" customFormat="1" ht="6.75" customHeight="1"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3"/>
    </row>
    <row r="109" spans="2:18" s="1" customFormat="1" ht="6.75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6"/>
    </row>
    <row r="110" spans="2:18" s="1" customFormat="1" ht="36.75" customHeight="1">
      <c r="B110" s="27"/>
      <c r="C110" s="228" t="s">
        <v>118</v>
      </c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9"/>
    </row>
    <row r="111" spans="2:18" s="1" customFormat="1" ht="6.75" customHeight="1">
      <c r="B111" s="27"/>
      <c r="R111" s="29"/>
    </row>
    <row r="112" spans="2:18" s="1" customFormat="1" ht="36.75" customHeight="1">
      <c r="B112" s="27"/>
      <c r="C112" s="78" t="s">
        <v>15</v>
      </c>
      <c r="F112" s="245" t="str">
        <f>F6</f>
        <v>ÚSPORY ENERGIE - areál VELOX WERK s.r.o., Umělé osvětlení stolárny</v>
      </c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R112" s="29"/>
    </row>
    <row r="113" spans="2:18" s="1" customFormat="1" ht="6.75" customHeight="1">
      <c r="B113" s="27"/>
      <c r="R113" s="29"/>
    </row>
    <row r="114" spans="2:18" s="1" customFormat="1" ht="18" customHeight="1">
      <c r="B114" s="27"/>
      <c r="C114" s="233" t="s">
        <v>21</v>
      </c>
      <c r="F114" s="234" t="str">
        <f>F8</f>
        <v>k.ú. Hranice, p.č. 1794/2, 5406 a 1325/18</v>
      </c>
      <c r="K114" s="233" t="s">
        <v>23</v>
      </c>
      <c r="M114" s="266" t="str">
        <f>IF(O8="","",O8)</f>
        <v>28. 4. 2020</v>
      </c>
      <c r="N114" s="244"/>
      <c r="O114" s="244"/>
      <c r="P114" s="244"/>
      <c r="R114" s="29"/>
    </row>
    <row r="115" spans="2:18" s="1" customFormat="1" ht="6.75" customHeight="1">
      <c r="B115" s="27"/>
      <c r="R115" s="29"/>
    </row>
    <row r="116" spans="2:18" s="1" customFormat="1" ht="15">
      <c r="B116" s="27"/>
      <c r="C116" s="233" t="s">
        <v>27</v>
      </c>
      <c r="F116" s="234" t="str">
        <f>E11</f>
        <v>VELOX WERK s.r.o.</v>
      </c>
      <c r="K116" s="233" t="s">
        <v>35</v>
      </c>
      <c r="M116" s="230" t="str">
        <f>E17</f>
        <v>Ing. Vítězslav Humplík</v>
      </c>
      <c r="N116" s="244"/>
      <c r="O116" s="244"/>
      <c r="P116" s="244"/>
      <c r="Q116" s="244"/>
      <c r="R116" s="29"/>
    </row>
    <row r="117" spans="2:18" s="1" customFormat="1" ht="14.25" customHeight="1">
      <c r="B117" s="27"/>
      <c r="C117" s="233" t="s">
        <v>33</v>
      </c>
      <c r="F117" s="234" t="str">
        <f>IF(E14="","",E14)</f>
        <v>zatím neurčen</v>
      </c>
      <c r="K117" s="233" t="s">
        <v>38</v>
      </c>
      <c r="M117" s="230" t="str">
        <f>E20</f>
        <v>Projektil spol. s r.o. Hranice</v>
      </c>
      <c r="N117" s="244"/>
      <c r="O117" s="244"/>
      <c r="P117" s="244"/>
      <c r="Q117" s="244"/>
      <c r="R117" s="29"/>
    </row>
    <row r="118" spans="2:18" s="1" customFormat="1" ht="9.75" customHeight="1">
      <c r="B118" s="27"/>
      <c r="R118" s="29"/>
    </row>
    <row r="119" spans="2:27" s="8" customFormat="1" ht="29.25" customHeight="1">
      <c r="B119" s="112"/>
      <c r="C119" s="113" t="s">
        <v>119</v>
      </c>
      <c r="D119" s="157" t="s">
        <v>120</v>
      </c>
      <c r="E119" s="157" t="s">
        <v>64</v>
      </c>
      <c r="F119" s="210" t="s">
        <v>121</v>
      </c>
      <c r="G119" s="211"/>
      <c r="H119" s="211"/>
      <c r="I119" s="211"/>
      <c r="J119" s="157" t="s">
        <v>122</v>
      </c>
      <c r="K119" s="157" t="s">
        <v>123</v>
      </c>
      <c r="L119" s="212" t="s">
        <v>124</v>
      </c>
      <c r="M119" s="211"/>
      <c r="N119" s="210" t="s">
        <v>100</v>
      </c>
      <c r="O119" s="211"/>
      <c r="P119" s="211"/>
      <c r="Q119" s="213"/>
      <c r="R119" s="115"/>
      <c r="T119" s="68" t="s">
        <v>125</v>
      </c>
      <c r="U119" s="69" t="s">
        <v>46</v>
      </c>
      <c r="V119" s="69" t="s">
        <v>126</v>
      </c>
      <c r="W119" s="69" t="s">
        <v>127</v>
      </c>
      <c r="X119" s="69" t="s">
        <v>128</v>
      </c>
      <c r="Y119" s="69" t="s">
        <v>129</v>
      </c>
      <c r="Z119" s="69" t="s">
        <v>130</v>
      </c>
      <c r="AA119" s="70" t="s">
        <v>131</v>
      </c>
    </row>
    <row r="120" spans="2:63" s="1" customFormat="1" ht="29.25" customHeight="1">
      <c r="B120" s="27"/>
      <c r="C120" s="250" t="s">
        <v>96</v>
      </c>
      <c r="N120" s="283">
        <f>BK120</f>
        <v>0</v>
      </c>
      <c r="O120" s="207"/>
      <c r="P120" s="207"/>
      <c r="Q120" s="207"/>
      <c r="R120" s="29"/>
      <c r="T120" s="71"/>
      <c r="U120" s="155"/>
      <c r="V120" s="155"/>
      <c r="W120" s="284">
        <f>W121+W126+W155</f>
        <v>101.36840000000001</v>
      </c>
      <c r="X120" s="155"/>
      <c r="Y120" s="284">
        <f>Y121+Y126+Y155</f>
        <v>0.0407238</v>
      </c>
      <c r="Z120" s="155"/>
      <c r="AA120" s="285">
        <f>AA121+AA126+AA155</f>
        <v>0</v>
      </c>
      <c r="AT120" s="13" t="s">
        <v>81</v>
      </c>
      <c r="AU120" s="13" t="s">
        <v>102</v>
      </c>
      <c r="BK120" s="118">
        <f>BK121+BK126+BK155</f>
        <v>0</v>
      </c>
    </row>
    <row r="121" spans="2:63" s="287" customFormat="1" ht="36.75" customHeight="1">
      <c r="B121" s="286"/>
      <c r="D121" s="288" t="s">
        <v>103</v>
      </c>
      <c r="E121" s="288"/>
      <c r="F121" s="288"/>
      <c r="G121" s="288"/>
      <c r="H121" s="288"/>
      <c r="I121" s="288"/>
      <c r="J121" s="288"/>
      <c r="K121" s="288"/>
      <c r="L121" s="288"/>
      <c r="M121" s="288"/>
      <c r="N121" s="289">
        <f>BK121</f>
        <v>0</v>
      </c>
      <c r="O121" s="277"/>
      <c r="P121" s="277"/>
      <c r="Q121" s="277"/>
      <c r="R121" s="290"/>
      <c r="T121" s="291"/>
      <c r="W121" s="292">
        <f>W122</f>
        <v>0.0024000000000000002</v>
      </c>
      <c r="Y121" s="292">
        <f>Y122</f>
        <v>0</v>
      </c>
      <c r="AA121" s="293">
        <f>AA122</f>
        <v>0</v>
      </c>
      <c r="AR121" s="126" t="s">
        <v>20</v>
      </c>
      <c r="AT121" s="127" t="s">
        <v>81</v>
      </c>
      <c r="AU121" s="127" t="s">
        <v>82</v>
      </c>
      <c r="AY121" s="126" t="s">
        <v>132</v>
      </c>
      <c r="BK121" s="128">
        <f>BK122</f>
        <v>0</v>
      </c>
    </row>
    <row r="122" spans="2:63" s="287" customFormat="1" ht="19.5" customHeight="1">
      <c r="B122" s="286"/>
      <c r="D122" s="294" t="s">
        <v>105</v>
      </c>
      <c r="E122" s="294"/>
      <c r="F122" s="294"/>
      <c r="G122" s="294"/>
      <c r="H122" s="294"/>
      <c r="I122" s="294"/>
      <c r="J122" s="294"/>
      <c r="K122" s="294"/>
      <c r="L122" s="294"/>
      <c r="M122" s="294"/>
      <c r="N122" s="295">
        <f>BK122</f>
        <v>0</v>
      </c>
      <c r="O122" s="197"/>
      <c r="P122" s="197"/>
      <c r="Q122" s="197"/>
      <c r="R122" s="290"/>
      <c r="T122" s="291"/>
      <c r="W122" s="292">
        <f>SUM(W123:W125)</f>
        <v>0.0024000000000000002</v>
      </c>
      <c r="Y122" s="292">
        <f>SUM(Y123:Y125)</f>
        <v>0</v>
      </c>
      <c r="AA122" s="293">
        <f>SUM(AA123:AA125)</f>
        <v>0</v>
      </c>
      <c r="AR122" s="126" t="s">
        <v>20</v>
      </c>
      <c r="AT122" s="127" t="s">
        <v>81</v>
      </c>
      <c r="AU122" s="127" t="s">
        <v>20</v>
      </c>
      <c r="AY122" s="126" t="s">
        <v>132</v>
      </c>
      <c r="BK122" s="128">
        <f>SUM(BK123:BK125)</f>
        <v>0</v>
      </c>
    </row>
    <row r="123" spans="2:65" s="1" customFormat="1" ht="31.5" customHeight="1">
      <c r="B123" s="130"/>
      <c r="C123" s="131" t="s">
        <v>20</v>
      </c>
      <c r="D123" s="131" t="s">
        <v>133</v>
      </c>
      <c r="E123" s="132" t="s">
        <v>138</v>
      </c>
      <c r="F123" s="198" t="s">
        <v>139</v>
      </c>
      <c r="G123" s="199"/>
      <c r="H123" s="199"/>
      <c r="I123" s="199"/>
      <c r="J123" s="133" t="s">
        <v>140</v>
      </c>
      <c r="K123" s="134">
        <v>0.4</v>
      </c>
      <c r="L123" s="200"/>
      <c r="M123" s="199"/>
      <c r="N123" s="200">
        <f>ROUND(L123*K123,2)</f>
        <v>0</v>
      </c>
      <c r="O123" s="199"/>
      <c r="P123" s="199"/>
      <c r="Q123" s="199"/>
      <c r="R123" s="135"/>
      <c r="T123" s="136" t="s">
        <v>3</v>
      </c>
      <c r="U123" s="241" t="s">
        <v>47</v>
      </c>
      <c r="V123" s="296">
        <v>0.006</v>
      </c>
      <c r="W123" s="296">
        <f>V123*K123</f>
        <v>0.0024000000000000002</v>
      </c>
      <c r="X123" s="296">
        <v>0</v>
      </c>
      <c r="Y123" s="296">
        <f>X123*K123</f>
        <v>0</v>
      </c>
      <c r="Z123" s="296">
        <v>0</v>
      </c>
      <c r="AA123" s="138">
        <f>Z123*K123</f>
        <v>0</v>
      </c>
      <c r="AR123" s="13" t="s">
        <v>137</v>
      </c>
      <c r="AT123" s="13" t="s">
        <v>133</v>
      </c>
      <c r="AU123" s="13" t="s">
        <v>94</v>
      </c>
      <c r="AY123" s="13" t="s">
        <v>132</v>
      </c>
      <c r="BE123" s="139">
        <f>IF(U123="základní",N123,0)</f>
        <v>0</v>
      </c>
      <c r="BF123" s="139">
        <f>IF(U123="snížená",N123,0)</f>
        <v>0</v>
      </c>
      <c r="BG123" s="139">
        <f>IF(U123="zákl. přenesená",N123,0)</f>
        <v>0</v>
      </c>
      <c r="BH123" s="139">
        <f>IF(U123="sníž. přenesená",N123,0)</f>
        <v>0</v>
      </c>
      <c r="BI123" s="139">
        <f>IF(U123="nulová",N123,0)</f>
        <v>0</v>
      </c>
      <c r="BJ123" s="13" t="s">
        <v>20</v>
      </c>
      <c r="BK123" s="139">
        <f>ROUND(L123*K123,2)</f>
        <v>0</v>
      </c>
      <c r="BL123" s="13" t="s">
        <v>137</v>
      </c>
      <c r="BM123" s="13"/>
    </row>
    <row r="124" spans="2:65" s="1" customFormat="1" ht="31.5" customHeight="1">
      <c r="B124" s="130"/>
      <c r="C124" s="131" t="s">
        <v>94</v>
      </c>
      <c r="D124" s="131" t="s">
        <v>133</v>
      </c>
      <c r="E124" s="132" t="s">
        <v>142</v>
      </c>
      <c r="F124" s="198" t="s">
        <v>143</v>
      </c>
      <c r="G124" s="199"/>
      <c r="H124" s="199"/>
      <c r="I124" s="199"/>
      <c r="J124" s="133" t="s">
        <v>140</v>
      </c>
      <c r="K124" s="134">
        <v>0.2</v>
      </c>
      <c r="L124" s="200"/>
      <c r="M124" s="199"/>
      <c r="N124" s="200">
        <f>ROUND(L124*K124,2)</f>
        <v>0</v>
      </c>
      <c r="O124" s="199"/>
      <c r="P124" s="199"/>
      <c r="Q124" s="199"/>
      <c r="R124" s="135"/>
      <c r="T124" s="136" t="s">
        <v>3</v>
      </c>
      <c r="U124" s="241" t="s">
        <v>47</v>
      </c>
      <c r="V124" s="296">
        <v>0</v>
      </c>
      <c r="W124" s="296">
        <f>V124*K124</f>
        <v>0</v>
      </c>
      <c r="X124" s="296">
        <v>0</v>
      </c>
      <c r="Y124" s="296">
        <f>X124*K124</f>
        <v>0</v>
      </c>
      <c r="Z124" s="296">
        <v>0</v>
      </c>
      <c r="AA124" s="138">
        <f>Z124*K124</f>
        <v>0</v>
      </c>
      <c r="AR124" s="13" t="s">
        <v>137</v>
      </c>
      <c r="AT124" s="13" t="s">
        <v>133</v>
      </c>
      <c r="AU124" s="13" t="s">
        <v>94</v>
      </c>
      <c r="AY124" s="13" t="s">
        <v>132</v>
      </c>
      <c r="BE124" s="139">
        <f>IF(U124="základní",N124,0)</f>
        <v>0</v>
      </c>
      <c r="BF124" s="139">
        <f>IF(U124="snížená",N124,0)</f>
        <v>0</v>
      </c>
      <c r="BG124" s="139">
        <f>IF(U124="zákl. přenesená",N124,0)</f>
        <v>0</v>
      </c>
      <c r="BH124" s="139">
        <f>IF(U124="sníž. přenesená",N124,0)</f>
        <v>0</v>
      </c>
      <c r="BI124" s="139">
        <f>IF(U124="nulová",N124,0)</f>
        <v>0</v>
      </c>
      <c r="BJ124" s="13" t="s">
        <v>20</v>
      </c>
      <c r="BK124" s="139">
        <f>ROUND(L124*K124,2)</f>
        <v>0</v>
      </c>
      <c r="BL124" s="13" t="s">
        <v>137</v>
      </c>
      <c r="BM124" s="13"/>
    </row>
    <row r="125" spans="2:65" s="1" customFormat="1" ht="31.5" customHeight="1">
      <c r="B125" s="130"/>
      <c r="C125" s="131" t="s">
        <v>141</v>
      </c>
      <c r="D125" s="131" t="s">
        <v>133</v>
      </c>
      <c r="E125" s="132" t="s">
        <v>144</v>
      </c>
      <c r="F125" s="198" t="s">
        <v>145</v>
      </c>
      <c r="G125" s="199"/>
      <c r="H125" s="199"/>
      <c r="I125" s="199"/>
      <c r="J125" s="133" t="s">
        <v>140</v>
      </c>
      <c r="K125" s="134">
        <v>0.2</v>
      </c>
      <c r="L125" s="200"/>
      <c r="M125" s="199"/>
      <c r="N125" s="200">
        <f>ROUND(L125*K125,2)</f>
        <v>0</v>
      </c>
      <c r="O125" s="199"/>
      <c r="P125" s="199"/>
      <c r="Q125" s="199"/>
      <c r="R125" s="135"/>
      <c r="T125" s="136" t="s">
        <v>3</v>
      </c>
      <c r="U125" s="241" t="s">
        <v>47</v>
      </c>
      <c r="V125" s="296">
        <v>0</v>
      </c>
      <c r="W125" s="296">
        <f>V125*K125</f>
        <v>0</v>
      </c>
      <c r="X125" s="296">
        <v>0</v>
      </c>
      <c r="Y125" s="296">
        <f>X125*K125</f>
        <v>0</v>
      </c>
      <c r="Z125" s="296">
        <v>0</v>
      </c>
      <c r="AA125" s="138">
        <f>Z125*K125</f>
        <v>0</v>
      </c>
      <c r="AR125" s="13" t="s">
        <v>137</v>
      </c>
      <c r="AT125" s="13" t="s">
        <v>133</v>
      </c>
      <c r="AU125" s="13" t="s">
        <v>94</v>
      </c>
      <c r="AY125" s="13" t="s">
        <v>132</v>
      </c>
      <c r="BE125" s="139">
        <f>IF(U125="základní",N125,0)</f>
        <v>0</v>
      </c>
      <c r="BF125" s="139">
        <f>IF(U125="snížená",N125,0)</f>
        <v>0</v>
      </c>
      <c r="BG125" s="139">
        <f>IF(U125="zákl. přenesená",N125,0)</f>
        <v>0</v>
      </c>
      <c r="BH125" s="139">
        <f>IF(U125="sníž. přenesená",N125,0)</f>
        <v>0</v>
      </c>
      <c r="BI125" s="139">
        <f>IF(U125="nulová",N125,0)</f>
        <v>0</v>
      </c>
      <c r="BJ125" s="13" t="s">
        <v>20</v>
      </c>
      <c r="BK125" s="139">
        <f>ROUND(L125*K125,2)</f>
        <v>0</v>
      </c>
      <c r="BL125" s="13" t="s">
        <v>137</v>
      </c>
      <c r="BM125" s="13"/>
    </row>
    <row r="126" spans="2:63" s="287" customFormat="1" ht="36.75" customHeight="1">
      <c r="B126" s="286"/>
      <c r="D126" s="288" t="s">
        <v>106</v>
      </c>
      <c r="E126" s="288"/>
      <c r="F126" s="288"/>
      <c r="G126" s="288"/>
      <c r="H126" s="288"/>
      <c r="I126" s="288"/>
      <c r="J126" s="288"/>
      <c r="K126" s="288"/>
      <c r="L126" s="288"/>
      <c r="M126" s="288"/>
      <c r="N126" s="297">
        <f>BK126</f>
        <v>0</v>
      </c>
      <c r="O126" s="202"/>
      <c r="P126" s="202"/>
      <c r="Q126" s="202"/>
      <c r="R126" s="290"/>
      <c r="T126" s="291"/>
      <c r="W126" s="292">
        <f>W127+W129+W132+W139+W147+W150+W153</f>
        <v>95.26400000000001</v>
      </c>
      <c r="Y126" s="292">
        <f>Y127+Y129+Y132+Y139+Y147+Y150+Y153</f>
        <v>0.040686</v>
      </c>
      <c r="AA126" s="293">
        <f>AA127+AA129+AA132+AA139+AA147+AA150+AA153</f>
        <v>0</v>
      </c>
      <c r="AR126" s="126" t="s">
        <v>94</v>
      </c>
      <c r="AT126" s="127" t="s">
        <v>81</v>
      </c>
      <c r="AU126" s="127" t="s">
        <v>82</v>
      </c>
      <c r="AY126" s="126" t="s">
        <v>132</v>
      </c>
      <c r="BK126" s="128">
        <f>BK127+BK129+BK132+BK139+BK147+BK150+BK153</f>
        <v>0</v>
      </c>
    </row>
    <row r="127" spans="2:63" s="287" customFormat="1" ht="19.5" customHeight="1">
      <c r="B127" s="286"/>
      <c r="D127" s="294" t="s">
        <v>107</v>
      </c>
      <c r="E127" s="294"/>
      <c r="F127" s="294"/>
      <c r="G127" s="294"/>
      <c r="H127" s="294"/>
      <c r="I127" s="294"/>
      <c r="J127" s="294"/>
      <c r="K127" s="294"/>
      <c r="L127" s="294"/>
      <c r="M127" s="294"/>
      <c r="N127" s="295">
        <f>BK127</f>
        <v>0</v>
      </c>
      <c r="O127" s="197"/>
      <c r="P127" s="197"/>
      <c r="Q127" s="197"/>
      <c r="R127" s="290"/>
      <c r="T127" s="291"/>
      <c r="W127" s="292">
        <f>W128</f>
        <v>23.505</v>
      </c>
      <c r="Y127" s="292">
        <f>Y128</f>
        <v>0</v>
      </c>
      <c r="AA127" s="293">
        <f>AA128</f>
        <v>0</v>
      </c>
      <c r="AR127" s="126" t="s">
        <v>94</v>
      </c>
      <c r="AT127" s="127" t="s">
        <v>81</v>
      </c>
      <c r="AU127" s="127" t="s">
        <v>20</v>
      </c>
      <c r="AY127" s="126" t="s">
        <v>132</v>
      </c>
      <c r="BK127" s="128">
        <f>BK128</f>
        <v>0</v>
      </c>
    </row>
    <row r="128" spans="2:65" s="1" customFormat="1" ht="31.5" customHeight="1">
      <c r="B128" s="130"/>
      <c r="C128" s="131" t="s">
        <v>137</v>
      </c>
      <c r="D128" s="131" t="s">
        <v>133</v>
      </c>
      <c r="E128" s="132" t="s">
        <v>367</v>
      </c>
      <c r="F128" s="198" t="s">
        <v>368</v>
      </c>
      <c r="G128" s="199"/>
      <c r="H128" s="199"/>
      <c r="I128" s="199"/>
      <c r="J128" s="133" t="s">
        <v>149</v>
      </c>
      <c r="K128" s="134">
        <v>1</v>
      </c>
      <c r="L128" s="200"/>
      <c r="M128" s="199"/>
      <c r="N128" s="200">
        <f>ROUND(L128*K128,2)</f>
        <v>0</v>
      </c>
      <c r="O128" s="199"/>
      <c r="P128" s="199"/>
      <c r="Q128" s="199"/>
      <c r="R128" s="135"/>
      <c r="T128" s="136" t="s">
        <v>3</v>
      </c>
      <c r="U128" s="241" t="s">
        <v>47</v>
      </c>
      <c r="V128" s="296">
        <v>23.505</v>
      </c>
      <c r="W128" s="296">
        <f>V128*K128</f>
        <v>23.505</v>
      </c>
      <c r="X128" s="296">
        <v>0</v>
      </c>
      <c r="Y128" s="296">
        <f>X128*K128</f>
        <v>0</v>
      </c>
      <c r="Z128" s="296">
        <v>0</v>
      </c>
      <c r="AA128" s="138">
        <f>Z128*K128</f>
        <v>0</v>
      </c>
      <c r="AR128" s="13" t="s">
        <v>150</v>
      </c>
      <c r="AT128" s="13" t="s">
        <v>133</v>
      </c>
      <c r="AU128" s="13" t="s">
        <v>94</v>
      </c>
      <c r="AY128" s="13" t="s">
        <v>132</v>
      </c>
      <c r="BE128" s="139">
        <f>IF(U128="základní",N128,0)</f>
        <v>0</v>
      </c>
      <c r="BF128" s="139">
        <f>IF(U128="snížená",N128,0)</f>
        <v>0</v>
      </c>
      <c r="BG128" s="139">
        <f>IF(U128="zákl. přenesená",N128,0)</f>
        <v>0</v>
      </c>
      <c r="BH128" s="139">
        <f>IF(U128="sníž. přenesená",N128,0)</f>
        <v>0</v>
      </c>
      <c r="BI128" s="139">
        <f>IF(U128="nulová",N128,0)</f>
        <v>0</v>
      </c>
      <c r="BJ128" s="13" t="s">
        <v>20</v>
      </c>
      <c r="BK128" s="139">
        <f>ROUND(L128*K128,2)</f>
        <v>0</v>
      </c>
      <c r="BL128" s="13" t="s">
        <v>150</v>
      </c>
      <c r="BM128" s="13"/>
    </row>
    <row r="129" spans="2:63" s="287" customFormat="1" ht="29.25" customHeight="1">
      <c r="B129" s="286"/>
      <c r="D129" s="294" t="s">
        <v>108</v>
      </c>
      <c r="E129" s="294"/>
      <c r="F129" s="294"/>
      <c r="G129" s="294"/>
      <c r="H129" s="294"/>
      <c r="I129" s="294"/>
      <c r="J129" s="294"/>
      <c r="K129" s="294"/>
      <c r="L129" s="294"/>
      <c r="M129" s="294"/>
      <c r="N129" s="298">
        <f>BK129</f>
        <v>0</v>
      </c>
      <c r="O129" s="195"/>
      <c r="P129" s="195"/>
      <c r="Q129" s="195"/>
      <c r="R129" s="290"/>
      <c r="T129" s="291"/>
      <c r="W129" s="292">
        <f>SUM(W130:W131)</f>
        <v>3.391</v>
      </c>
      <c r="Y129" s="292">
        <f>SUM(Y130:Y131)</f>
        <v>0</v>
      </c>
      <c r="AA129" s="293">
        <f>SUM(AA130:AA131)</f>
        <v>0</v>
      </c>
      <c r="AR129" s="126" t="s">
        <v>94</v>
      </c>
      <c r="AT129" s="127" t="s">
        <v>81</v>
      </c>
      <c r="AU129" s="127" t="s">
        <v>20</v>
      </c>
      <c r="AY129" s="126" t="s">
        <v>132</v>
      </c>
      <c r="BK129" s="128">
        <f>SUM(BK130:BK131)</f>
        <v>0</v>
      </c>
    </row>
    <row r="130" spans="2:65" s="1" customFormat="1" ht="31.5" customHeight="1">
      <c r="B130" s="130"/>
      <c r="C130" s="131" t="s">
        <v>146</v>
      </c>
      <c r="D130" s="131" t="s">
        <v>133</v>
      </c>
      <c r="E130" s="132" t="s">
        <v>155</v>
      </c>
      <c r="F130" s="198" t="s">
        <v>156</v>
      </c>
      <c r="G130" s="199"/>
      <c r="H130" s="199"/>
      <c r="I130" s="199"/>
      <c r="J130" s="133" t="s">
        <v>149</v>
      </c>
      <c r="K130" s="134">
        <v>1</v>
      </c>
      <c r="L130" s="200"/>
      <c r="M130" s="199"/>
      <c r="N130" s="200">
        <f>ROUND(L130*K130,2)</f>
        <v>0</v>
      </c>
      <c r="O130" s="199"/>
      <c r="P130" s="199"/>
      <c r="Q130" s="199"/>
      <c r="R130" s="135"/>
      <c r="T130" s="136" t="s">
        <v>3</v>
      </c>
      <c r="U130" s="241" t="s">
        <v>47</v>
      </c>
      <c r="V130" s="296">
        <v>0.506</v>
      </c>
      <c r="W130" s="296">
        <f>V130*K130</f>
        <v>0.506</v>
      </c>
      <c r="X130" s="296">
        <v>0</v>
      </c>
      <c r="Y130" s="296">
        <f>X130*K130</f>
        <v>0</v>
      </c>
      <c r="Z130" s="296">
        <v>0</v>
      </c>
      <c r="AA130" s="138">
        <f>Z130*K130</f>
        <v>0</v>
      </c>
      <c r="AR130" s="13" t="s">
        <v>150</v>
      </c>
      <c r="AT130" s="13" t="s">
        <v>133</v>
      </c>
      <c r="AU130" s="13" t="s">
        <v>94</v>
      </c>
      <c r="AY130" s="13" t="s">
        <v>132</v>
      </c>
      <c r="BE130" s="139">
        <f>IF(U130="základní",N130,0)</f>
        <v>0</v>
      </c>
      <c r="BF130" s="139">
        <f>IF(U130="snížená",N130,0)</f>
        <v>0</v>
      </c>
      <c r="BG130" s="139">
        <f>IF(U130="zákl. přenesená",N130,0)</f>
        <v>0</v>
      </c>
      <c r="BH130" s="139">
        <f>IF(U130="sníž. přenesená",N130,0)</f>
        <v>0</v>
      </c>
      <c r="BI130" s="139">
        <f>IF(U130="nulová",N130,0)</f>
        <v>0</v>
      </c>
      <c r="BJ130" s="13" t="s">
        <v>20</v>
      </c>
      <c r="BK130" s="139">
        <f>ROUND(L130*K130,2)</f>
        <v>0</v>
      </c>
      <c r="BL130" s="13" t="s">
        <v>150</v>
      </c>
      <c r="BM130" s="13"/>
    </row>
    <row r="131" spans="2:65" s="1" customFormat="1" ht="22.5" customHeight="1">
      <c r="B131" s="130"/>
      <c r="C131" s="131" t="s">
        <v>151</v>
      </c>
      <c r="D131" s="131" t="s">
        <v>133</v>
      </c>
      <c r="E131" s="132" t="s">
        <v>163</v>
      </c>
      <c r="F131" s="198" t="s">
        <v>164</v>
      </c>
      <c r="G131" s="199"/>
      <c r="H131" s="199"/>
      <c r="I131" s="199"/>
      <c r="J131" s="133" t="s">
        <v>149</v>
      </c>
      <c r="K131" s="134">
        <v>1</v>
      </c>
      <c r="L131" s="200"/>
      <c r="M131" s="199"/>
      <c r="N131" s="200">
        <f>ROUND(L131*K131,2)</f>
        <v>0</v>
      </c>
      <c r="O131" s="199"/>
      <c r="P131" s="199"/>
      <c r="Q131" s="199"/>
      <c r="R131" s="135"/>
      <c r="T131" s="136" t="s">
        <v>3</v>
      </c>
      <c r="U131" s="241" t="s">
        <v>47</v>
      </c>
      <c r="V131" s="296">
        <v>2.885</v>
      </c>
      <c r="W131" s="296">
        <f>V131*K131</f>
        <v>2.885</v>
      </c>
      <c r="X131" s="296">
        <v>0</v>
      </c>
      <c r="Y131" s="296">
        <f>X131*K131</f>
        <v>0</v>
      </c>
      <c r="Z131" s="296">
        <v>0</v>
      </c>
      <c r="AA131" s="138">
        <f>Z131*K131</f>
        <v>0</v>
      </c>
      <c r="AR131" s="13" t="s">
        <v>150</v>
      </c>
      <c r="AT131" s="13" t="s">
        <v>133</v>
      </c>
      <c r="AU131" s="13" t="s">
        <v>94</v>
      </c>
      <c r="AY131" s="13" t="s">
        <v>132</v>
      </c>
      <c r="BE131" s="139">
        <f>IF(U131="základní",N131,0)</f>
        <v>0</v>
      </c>
      <c r="BF131" s="139">
        <f>IF(U131="snížená",N131,0)</f>
        <v>0</v>
      </c>
      <c r="BG131" s="139">
        <f>IF(U131="zákl. přenesená",N131,0)</f>
        <v>0</v>
      </c>
      <c r="BH131" s="139">
        <f>IF(U131="sníž. přenesená",N131,0)</f>
        <v>0</v>
      </c>
      <c r="BI131" s="139">
        <f>IF(U131="nulová",N131,0)</f>
        <v>0</v>
      </c>
      <c r="BJ131" s="13" t="s">
        <v>20</v>
      </c>
      <c r="BK131" s="139">
        <f>ROUND(L131*K131,2)</f>
        <v>0</v>
      </c>
      <c r="BL131" s="13" t="s">
        <v>150</v>
      </c>
      <c r="BM131" s="13"/>
    </row>
    <row r="132" spans="2:63" s="287" customFormat="1" ht="29.25" customHeight="1">
      <c r="B132" s="286"/>
      <c r="D132" s="294" t="s">
        <v>109</v>
      </c>
      <c r="E132" s="294"/>
      <c r="F132" s="294"/>
      <c r="G132" s="294"/>
      <c r="H132" s="294"/>
      <c r="I132" s="294"/>
      <c r="J132" s="294"/>
      <c r="K132" s="294"/>
      <c r="L132" s="294"/>
      <c r="M132" s="294"/>
      <c r="N132" s="298">
        <f>BK132</f>
        <v>0</v>
      </c>
      <c r="O132" s="195"/>
      <c r="P132" s="195"/>
      <c r="Q132" s="195"/>
      <c r="R132" s="290"/>
      <c r="T132" s="291"/>
      <c r="W132" s="292">
        <f>SUM(W133:W138)</f>
        <v>31.380000000000003</v>
      </c>
      <c r="Y132" s="292">
        <f>SUM(Y133:Y138)</f>
        <v>0.00844</v>
      </c>
      <c r="AA132" s="293">
        <f>SUM(AA133:AA138)</f>
        <v>0</v>
      </c>
      <c r="AR132" s="126" t="s">
        <v>94</v>
      </c>
      <c r="AT132" s="127" t="s">
        <v>81</v>
      </c>
      <c r="AU132" s="127" t="s">
        <v>20</v>
      </c>
      <c r="AY132" s="126" t="s">
        <v>132</v>
      </c>
      <c r="BK132" s="128">
        <f>SUM(BK133:BK138)</f>
        <v>0</v>
      </c>
    </row>
    <row r="133" spans="2:65" s="1" customFormat="1" ht="31.5" customHeight="1">
      <c r="B133" s="130"/>
      <c r="C133" s="131" t="s">
        <v>154</v>
      </c>
      <c r="D133" s="131" t="s">
        <v>133</v>
      </c>
      <c r="E133" s="132" t="s">
        <v>166</v>
      </c>
      <c r="F133" s="198" t="s">
        <v>167</v>
      </c>
      <c r="G133" s="199"/>
      <c r="H133" s="199"/>
      <c r="I133" s="199"/>
      <c r="J133" s="133" t="s">
        <v>168</v>
      </c>
      <c r="K133" s="134">
        <v>45</v>
      </c>
      <c r="L133" s="200"/>
      <c r="M133" s="199"/>
      <c r="N133" s="200">
        <f aca="true" t="shared" si="0" ref="N133:N138">ROUND(L133*K133,2)</f>
        <v>0</v>
      </c>
      <c r="O133" s="199"/>
      <c r="P133" s="199"/>
      <c r="Q133" s="199"/>
      <c r="R133" s="135"/>
      <c r="T133" s="136" t="s">
        <v>3</v>
      </c>
      <c r="U133" s="241" t="s">
        <v>47</v>
      </c>
      <c r="V133" s="296">
        <v>0.083</v>
      </c>
      <c r="W133" s="296">
        <f aca="true" t="shared" si="1" ref="W133:W138">V133*K133</f>
        <v>3.7350000000000003</v>
      </c>
      <c r="X133" s="296">
        <v>0</v>
      </c>
      <c r="Y133" s="296">
        <f aca="true" t="shared" si="2" ref="Y133:Y138">X133*K133</f>
        <v>0</v>
      </c>
      <c r="Z133" s="296">
        <v>0</v>
      </c>
      <c r="AA133" s="138">
        <f aca="true" t="shared" si="3" ref="AA133:AA138">Z133*K133</f>
        <v>0</v>
      </c>
      <c r="AR133" s="13" t="s">
        <v>150</v>
      </c>
      <c r="AT133" s="13" t="s">
        <v>133</v>
      </c>
      <c r="AU133" s="13" t="s">
        <v>94</v>
      </c>
      <c r="AY133" s="13" t="s">
        <v>132</v>
      </c>
      <c r="BE133" s="139">
        <f aca="true" t="shared" si="4" ref="BE133:BE138">IF(U133="základní",N133,0)</f>
        <v>0</v>
      </c>
      <c r="BF133" s="139">
        <f aca="true" t="shared" si="5" ref="BF133:BF138">IF(U133="snížená",N133,0)</f>
        <v>0</v>
      </c>
      <c r="BG133" s="139">
        <f aca="true" t="shared" si="6" ref="BG133:BG138">IF(U133="zákl. přenesená",N133,0)</f>
        <v>0</v>
      </c>
      <c r="BH133" s="139">
        <f aca="true" t="shared" si="7" ref="BH133:BH138">IF(U133="sníž. přenesená",N133,0)</f>
        <v>0</v>
      </c>
      <c r="BI133" s="139">
        <f aca="true" t="shared" si="8" ref="BI133:BI138">IF(U133="nulová",N133,0)</f>
        <v>0</v>
      </c>
      <c r="BJ133" s="13" t="s">
        <v>20</v>
      </c>
      <c r="BK133" s="139">
        <f aca="true" t="shared" si="9" ref="BK133:BK138">ROUND(L133*K133,2)</f>
        <v>0</v>
      </c>
      <c r="BL133" s="13" t="s">
        <v>150</v>
      </c>
      <c r="BM133" s="13"/>
    </row>
    <row r="134" spans="2:65" s="1" customFormat="1" ht="22.5" customHeight="1">
      <c r="B134" s="130"/>
      <c r="C134" s="140" t="s">
        <v>157</v>
      </c>
      <c r="D134" s="140" t="s">
        <v>170</v>
      </c>
      <c r="E134" s="141" t="s">
        <v>171</v>
      </c>
      <c r="F134" s="203" t="s">
        <v>172</v>
      </c>
      <c r="G134" s="204"/>
      <c r="H134" s="204"/>
      <c r="I134" s="204"/>
      <c r="J134" s="142" t="s">
        <v>168</v>
      </c>
      <c r="K134" s="143">
        <v>45</v>
      </c>
      <c r="L134" s="205"/>
      <c r="M134" s="204"/>
      <c r="N134" s="205">
        <f t="shared" si="0"/>
        <v>0</v>
      </c>
      <c r="O134" s="199"/>
      <c r="P134" s="199"/>
      <c r="Q134" s="199"/>
      <c r="R134" s="135"/>
      <c r="T134" s="136" t="s">
        <v>3</v>
      </c>
      <c r="U134" s="241" t="s">
        <v>47</v>
      </c>
      <c r="V134" s="296">
        <v>0</v>
      </c>
      <c r="W134" s="296">
        <f t="shared" si="1"/>
        <v>0</v>
      </c>
      <c r="X134" s="296">
        <v>0.000158</v>
      </c>
      <c r="Y134" s="296">
        <f t="shared" si="2"/>
        <v>0.00711</v>
      </c>
      <c r="Z134" s="296">
        <v>0</v>
      </c>
      <c r="AA134" s="138">
        <f t="shared" si="3"/>
        <v>0</v>
      </c>
      <c r="AR134" s="13" t="s">
        <v>173</v>
      </c>
      <c r="AT134" s="13" t="s">
        <v>170</v>
      </c>
      <c r="AU134" s="13" t="s">
        <v>94</v>
      </c>
      <c r="AY134" s="13" t="s">
        <v>132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3" t="s">
        <v>20</v>
      </c>
      <c r="BK134" s="139">
        <f t="shared" si="9"/>
        <v>0</v>
      </c>
      <c r="BL134" s="13" t="s">
        <v>150</v>
      </c>
      <c r="BM134" s="13"/>
    </row>
    <row r="135" spans="2:65" s="1" customFormat="1" ht="22.5" customHeight="1">
      <c r="B135" s="130"/>
      <c r="C135" s="140" t="s">
        <v>160</v>
      </c>
      <c r="D135" s="140" t="s">
        <v>170</v>
      </c>
      <c r="E135" s="141" t="s">
        <v>380</v>
      </c>
      <c r="F135" s="203" t="s">
        <v>381</v>
      </c>
      <c r="G135" s="204"/>
      <c r="H135" s="204"/>
      <c r="I135" s="204"/>
      <c r="J135" s="142" t="s">
        <v>149</v>
      </c>
      <c r="K135" s="143">
        <v>34</v>
      </c>
      <c r="L135" s="205"/>
      <c r="M135" s="204"/>
      <c r="N135" s="205">
        <f t="shared" si="0"/>
        <v>0</v>
      </c>
      <c r="O135" s="199"/>
      <c r="P135" s="199"/>
      <c r="Q135" s="199"/>
      <c r="R135" s="135"/>
      <c r="T135" s="136" t="s">
        <v>3</v>
      </c>
      <c r="U135" s="241" t="s">
        <v>47</v>
      </c>
      <c r="V135" s="296">
        <v>0</v>
      </c>
      <c r="W135" s="296">
        <f t="shared" si="1"/>
        <v>0</v>
      </c>
      <c r="X135" s="296">
        <v>1E-06</v>
      </c>
      <c r="Y135" s="296">
        <f t="shared" si="2"/>
        <v>3.4E-05</v>
      </c>
      <c r="Z135" s="296">
        <v>0</v>
      </c>
      <c r="AA135" s="138">
        <f t="shared" si="3"/>
        <v>0</v>
      </c>
      <c r="AR135" s="13" t="s">
        <v>173</v>
      </c>
      <c r="AT135" s="13" t="s">
        <v>170</v>
      </c>
      <c r="AU135" s="13" t="s">
        <v>94</v>
      </c>
      <c r="AY135" s="13" t="s">
        <v>132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3" t="s">
        <v>20</v>
      </c>
      <c r="BK135" s="139">
        <f t="shared" si="9"/>
        <v>0</v>
      </c>
      <c r="BL135" s="13" t="s">
        <v>150</v>
      </c>
      <c r="BM135" s="13"/>
    </row>
    <row r="136" spans="2:65" s="1" customFormat="1" ht="31.5" customHeight="1">
      <c r="B136" s="130"/>
      <c r="C136" s="131" t="s">
        <v>25</v>
      </c>
      <c r="D136" s="131" t="s">
        <v>133</v>
      </c>
      <c r="E136" s="132" t="s">
        <v>180</v>
      </c>
      <c r="F136" s="198" t="s">
        <v>181</v>
      </c>
      <c r="G136" s="199"/>
      <c r="H136" s="199"/>
      <c r="I136" s="199"/>
      <c r="J136" s="133" t="s">
        <v>149</v>
      </c>
      <c r="K136" s="134">
        <v>3</v>
      </c>
      <c r="L136" s="200"/>
      <c r="M136" s="199"/>
      <c r="N136" s="200">
        <f t="shared" si="0"/>
        <v>0</v>
      </c>
      <c r="O136" s="199"/>
      <c r="P136" s="199"/>
      <c r="Q136" s="199"/>
      <c r="R136" s="135"/>
      <c r="T136" s="136" t="s">
        <v>3</v>
      </c>
      <c r="U136" s="241" t="s">
        <v>47</v>
      </c>
      <c r="V136" s="296">
        <v>0.675</v>
      </c>
      <c r="W136" s="296">
        <f t="shared" si="1"/>
        <v>2.0250000000000004</v>
      </c>
      <c r="X136" s="296">
        <v>0</v>
      </c>
      <c r="Y136" s="296">
        <f t="shared" si="2"/>
        <v>0</v>
      </c>
      <c r="Z136" s="296">
        <v>0</v>
      </c>
      <c r="AA136" s="138">
        <f t="shared" si="3"/>
        <v>0</v>
      </c>
      <c r="AR136" s="13" t="s">
        <v>150</v>
      </c>
      <c r="AT136" s="13" t="s">
        <v>133</v>
      </c>
      <c r="AU136" s="13" t="s">
        <v>94</v>
      </c>
      <c r="AY136" s="13" t="s">
        <v>132</v>
      </c>
      <c r="BE136" s="139">
        <f t="shared" si="4"/>
        <v>0</v>
      </c>
      <c r="BF136" s="139">
        <f t="shared" si="5"/>
        <v>0</v>
      </c>
      <c r="BG136" s="139">
        <f t="shared" si="6"/>
        <v>0</v>
      </c>
      <c r="BH136" s="139">
        <f t="shared" si="7"/>
        <v>0</v>
      </c>
      <c r="BI136" s="139">
        <f t="shared" si="8"/>
        <v>0</v>
      </c>
      <c r="BJ136" s="13" t="s">
        <v>20</v>
      </c>
      <c r="BK136" s="139">
        <f t="shared" si="9"/>
        <v>0</v>
      </c>
      <c r="BL136" s="13" t="s">
        <v>150</v>
      </c>
      <c r="BM136" s="13"/>
    </row>
    <row r="137" spans="2:65" s="1" customFormat="1" ht="31.5" customHeight="1">
      <c r="B137" s="130"/>
      <c r="C137" s="140" t="s">
        <v>165</v>
      </c>
      <c r="D137" s="140" t="s">
        <v>170</v>
      </c>
      <c r="E137" s="141" t="s">
        <v>182</v>
      </c>
      <c r="F137" s="203" t="s">
        <v>183</v>
      </c>
      <c r="G137" s="204"/>
      <c r="H137" s="204"/>
      <c r="I137" s="204"/>
      <c r="J137" s="142" t="s">
        <v>149</v>
      </c>
      <c r="K137" s="143">
        <v>3</v>
      </c>
      <c r="L137" s="205"/>
      <c r="M137" s="204"/>
      <c r="N137" s="205">
        <f t="shared" si="0"/>
        <v>0</v>
      </c>
      <c r="O137" s="199"/>
      <c r="P137" s="199"/>
      <c r="Q137" s="199"/>
      <c r="R137" s="135"/>
      <c r="T137" s="136" t="s">
        <v>3</v>
      </c>
      <c r="U137" s="241" t="s">
        <v>47</v>
      </c>
      <c r="V137" s="296">
        <v>0</v>
      </c>
      <c r="W137" s="296">
        <f t="shared" si="1"/>
        <v>0</v>
      </c>
      <c r="X137" s="296">
        <v>0.000432</v>
      </c>
      <c r="Y137" s="296">
        <f t="shared" si="2"/>
        <v>0.0012959999999999998</v>
      </c>
      <c r="Z137" s="296">
        <v>0</v>
      </c>
      <c r="AA137" s="138">
        <f t="shared" si="3"/>
        <v>0</v>
      </c>
      <c r="AR137" s="13" t="s">
        <v>173</v>
      </c>
      <c r="AT137" s="13" t="s">
        <v>170</v>
      </c>
      <c r="AU137" s="13" t="s">
        <v>94</v>
      </c>
      <c r="AY137" s="13" t="s">
        <v>132</v>
      </c>
      <c r="BE137" s="139">
        <f t="shared" si="4"/>
        <v>0</v>
      </c>
      <c r="BF137" s="139">
        <f t="shared" si="5"/>
        <v>0</v>
      </c>
      <c r="BG137" s="139">
        <f t="shared" si="6"/>
        <v>0</v>
      </c>
      <c r="BH137" s="139">
        <f t="shared" si="7"/>
        <v>0</v>
      </c>
      <c r="BI137" s="139">
        <f t="shared" si="8"/>
        <v>0</v>
      </c>
      <c r="BJ137" s="13" t="s">
        <v>20</v>
      </c>
      <c r="BK137" s="139">
        <f t="shared" si="9"/>
        <v>0</v>
      </c>
      <c r="BL137" s="13" t="s">
        <v>150</v>
      </c>
      <c r="BM137" s="13"/>
    </row>
    <row r="138" spans="2:65" s="1" customFormat="1" ht="22.5" customHeight="1">
      <c r="B138" s="130"/>
      <c r="C138" s="131" t="s">
        <v>169</v>
      </c>
      <c r="D138" s="131" t="s">
        <v>133</v>
      </c>
      <c r="E138" s="132" t="s">
        <v>191</v>
      </c>
      <c r="F138" s="198" t="s">
        <v>192</v>
      </c>
      <c r="G138" s="199"/>
      <c r="H138" s="199"/>
      <c r="I138" s="199"/>
      <c r="J138" s="133" t="s">
        <v>149</v>
      </c>
      <c r="K138" s="134">
        <v>4</v>
      </c>
      <c r="L138" s="200"/>
      <c r="M138" s="199"/>
      <c r="N138" s="200">
        <f t="shared" si="0"/>
        <v>0</v>
      </c>
      <c r="O138" s="199"/>
      <c r="P138" s="199"/>
      <c r="Q138" s="199"/>
      <c r="R138" s="135"/>
      <c r="T138" s="136" t="s">
        <v>3</v>
      </c>
      <c r="U138" s="241" t="s">
        <v>47</v>
      </c>
      <c r="V138" s="296">
        <v>6.405</v>
      </c>
      <c r="W138" s="296">
        <f t="shared" si="1"/>
        <v>25.62</v>
      </c>
      <c r="X138" s="296">
        <v>0</v>
      </c>
      <c r="Y138" s="296">
        <f t="shared" si="2"/>
        <v>0</v>
      </c>
      <c r="Z138" s="296">
        <v>0</v>
      </c>
      <c r="AA138" s="138">
        <f t="shared" si="3"/>
        <v>0</v>
      </c>
      <c r="AR138" s="13" t="s">
        <v>150</v>
      </c>
      <c r="AT138" s="13" t="s">
        <v>133</v>
      </c>
      <c r="AU138" s="13" t="s">
        <v>94</v>
      </c>
      <c r="AY138" s="13" t="s">
        <v>132</v>
      </c>
      <c r="BE138" s="139">
        <f t="shared" si="4"/>
        <v>0</v>
      </c>
      <c r="BF138" s="139">
        <f t="shared" si="5"/>
        <v>0</v>
      </c>
      <c r="BG138" s="139">
        <f t="shared" si="6"/>
        <v>0</v>
      </c>
      <c r="BH138" s="139">
        <f t="shared" si="7"/>
        <v>0</v>
      </c>
      <c r="BI138" s="139">
        <f t="shared" si="8"/>
        <v>0</v>
      </c>
      <c r="BJ138" s="13" t="s">
        <v>20</v>
      </c>
      <c r="BK138" s="139">
        <f t="shared" si="9"/>
        <v>0</v>
      </c>
      <c r="BL138" s="13" t="s">
        <v>150</v>
      </c>
      <c r="BM138" s="13"/>
    </row>
    <row r="139" spans="2:63" s="287" customFormat="1" ht="29.25" customHeight="1">
      <c r="B139" s="286"/>
      <c r="D139" s="294" t="s">
        <v>110</v>
      </c>
      <c r="E139" s="294"/>
      <c r="F139" s="294"/>
      <c r="G139" s="294"/>
      <c r="H139" s="294"/>
      <c r="I139" s="294"/>
      <c r="J139" s="294"/>
      <c r="K139" s="294"/>
      <c r="L139" s="294"/>
      <c r="M139" s="294"/>
      <c r="N139" s="298">
        <f>BK139</f>
        <v>0</v>
      </c>
      <c r="O139" s="195"/>
      <c r="P139" s="195"/>
      <c r="Q139" s="195"/>
      <c r="R139" s="290"/>
      <c r="T139" s="291"/>
      <c r="W139" s="292">
        <f>SUM(W140:W146)</f>
        <v>21.88</v>
      </c>
      <c r="Y139" s="292">
        <f>SUM(Y140:Y146)</f>
        <v>0.03222</v>
      </c>
      <c r="AA139" s="293">
        <f>SUM(AA140:AA146)</f>
        <v>0</v>
      </c>
      <c r="AR139" s="126" t="s">
        <v>94</v>
      </c>
      <c r="AT139" s="127" t="s">
        <v>81</v>
      </c>
      <c r="AU139" s="127" t="s">
        <v>20</v>
      </c>
      <c r="AY139" s="126" t="s">
        <v>132</v>
      </c>
      <c r="BK139" s="128">
        <f>SUM(BK140:BK146)</f>
        <v>0</v>
      </c>
    </row>
    <row r="140" spans="2:65" s="1" customFormat="1" ht="31.5" customHeight="1">
      <c r="B140" s="130"/>
      <c r="C140" s="131" t="s">
        <v>174</v>
      </c>
      <c r="D140" s="131" t="s">
        <v>133</v>
      </c>
      <c r="E140" s="132" t="s">
        <v>194</v>
      </c>
      <c r="F140" s="198" t="s">
        <v>195</v>
      </c>
      <c r="G140" s="199"/>
      <c r="H140" s="199"/>
      <c r="I140" s="199"/>
      <c r="J140" s="133" t="s">
        <v>168</v>
      </c>
      <c r="K140" s="134">
        <v>100</v>
      </c>
      <c r="L140" s="200"/>
      <c r="M140" s="199"/>
      <c r="N140" s="200">
        <f aca="true" t="shared" si="10" ref="N140:N146">ROUND(L140*K140,2)</f>
        <v>0</v>
      </c>
      <c r="O140" s="199"/>
      <c r="P140" s="199"/>
      <c r="Q140" s="199"/>
      <c r="R140" s="135"/>
      <c r="T140" s="136" t="s">
        <v>3</v>
      </c>
      <c r="U140" s="241" t="s">
        <v>47</v>
      </c>
      <c r="V140" s="296">
        <v>0.091</v>
      </c>
      <c r="W140" s="296">
        <f aca="true" t="shared" si="11" ref="W140:W146">V140*K140</f>
        <v>9.1</v>
      </c>
      <c r="X140" s="296">
        <v>0</v>
      </c>
      <c r="Y140" s="296">
        <f aca="true" t="shared" si="12" ref="Y140:Y146">X140*K140</f>
        <v>0</v>
      </c>
      <c r="Z140" s="296">
        <v>0</v>
      </c>
      <c r="AA140" s="138">
        <f aca="true" t="shared" si="13" ref="AA140:AA146">Z140*K140</f>
        <v>0</v>
      </c>
      <c r="AR140" s="13" t="s">
        <v>150</v>
      </c>
      <c r="AT140" s="13" t="s">
        <v>133</v>
      </c>
      <c r="AU140" s="13" t="s">
        <v>94</v>
      </c>
      <c r="AY140" s="13" t="s">
        <v>132</v>
      </c>
      <c r="BE140" s="139">
        <f aca="true" t="shared" si="14" ref="BE140:BE146">IF(U140="základní",N140,0)</f>
        <v>0</v>
      </c>
      <c r="BF140" s="139">
        <f aca="true" t="shared" si="15" ref="BF140:BF146">IF(U140="snížená",N140,0)</f>
        <v>0</v>
      </c>
      <c r="BG140" s="139">
        <f aca="true" t="shared" si="16" ref="BG140:BG146">IF(U140="zákl. přenesená",N140,0)</f>
        <v>0</v>
      </c>
      <c r="BH140" s="139">
        <f aca="true" t="shared" si="17" ref="BH140:BH146">IF(U140="sníž. přenesená",N140,0)</f>
        <v>0</v>
      </c>
      <c r="BI140" s="139">
        <f aca="true" t="shared" si="18" ref="BI140:BI146">IF(U140="nulová",N140,0)</f>
        <v>0</v>
      </c>
      <c r="BJ140" s="13" t="s">
        <v>20</v>
      </c>
      <c r="BK140" s="139">
        <f aca="true" t="shared" si="19" ref="BK140:BK146">ROUND(L140*K140,2)</f>
        <v>0</v>
      </c>
      <c r="BL140" s="13" t="s">
        <v>150</v>
      </c>
      <c r="BM140" s="13"/>
    </row>
    <row r="141" spans="2:65" s="1" customFormat="1" ht="22.5" customHeight="1">
      <c r="B141" s="130"/>
      <c r="C141" s="140" t="s">
        <v>177</v>
      </c>
      <c r="D141" s="140" t="s">
        <v>170</v>
      </c>
      <c r="E141" s="141" t="s">
        <v>196</v>
      </c>
      <c r="F141" s="203" t="s">
        <v>197</v>
      </c>
      <c r="G141" s="204"/>
      <c r="H141" s="204"/>
      <c r="I141" s="204"/>
      <c r="J141" s="142" t="s">
        <v>168</v>
      </c>
      <c r="K141" s="143">
        <v>100</v>
      </c>
      <c r="L141" s="205"/>
      <c r="M141" s="204"/>
      <c r="N141" s="205">
        <f t="shared" si="10"/>
        <v>0</v>
      </c>
      <c r="O141" s="199"/>
      <c r="P141" s="199"/>
      <c r="Q141" s="199"/>
      <c r="R141" s="135"/>
      <c r="T141" s="136" t="s">
        <v>3</v>
      </c>
      <c r="U141" s="241" t="s">
        <v>47</v>
      </c>
      <c r="V141" s="296">
        <v>0</v>
      </c>
      <c r="W141" s="296">
        <f t="shared" si="11"/>
        <v>0</v>
      </c>
      <c r="X141" s="296">
        <v>4E-05</v>
      </c>
      <c r="Y141" s="296">
        <f t="shared" si="12"/>
        <v>0.004</v>
      </c>
      <c r="Z141" s="296">
        <v>0</v>
      </c>
      <c r="AA141" s="138">
        <f t="shared" si="13"/>
        <v>0</v>
      </c>
      <c r="AR141" s="13" t="s">
        <v>198</v>
      </c>
      <c r="AT141" s="13" t="s">
        <v>170</v>
      </c>
      <c r="AU141" s="13" t="s">
        <v>94</v>
      </c>
      <c r="AY141" s="13" t="s">
        <v>132</v>
      </c>
      <c r="BE141" s="139">
        <f t="shared" si="14"/>
        <v>0</v>
      </c>
      <c r="BF141" s="139">
        <f t="shared" si="15"/>
        <v>0</v>
      </c>
      <c r="BG141" s="139">
        <f t="shared" si="16"/>
        <v>0</v>
      </c>
      <c r="BH141" s="139">
        <f t="shared" si="17"/>
        <v>0</v>
      </c>
      <c r="BI141" s="139">
        <f t="shared" si="18"/>
        <v>0</v>
      </c>
      <c r="BJ141" s="13" t="s">
        <v>20</v>
      </c>
      <c r="BK141" s="139">
        <f t="shared" si="19"/>
        <v>0</v>
      </c>
      <c r="BL141" s="13" t="s">
        <v>198</v>
      </c>
      <c r="BM141" s="13"/>
    </row>
    <row r="142" spans="2:65" s="1" customFormat="1" ht="31.5" customHeight="1">
      <c r="B142" s="130"/>
      <c r="C142" s="131" t="s">
        <v>9</v>
      </c>
      <c r="D142" s="131" t="s">
        <v>133</v>
      </c>
      <c r="E142" s="132" t="s">
        <v>200</v>
      </c>
      <c r="F142" s="198" t="s">
        <v>201</v>
      </c>
      <c r="G142" s="199"/>
      <c r="H142" s="199"/>
      <c r="I142" s="199"/>
      <c r="J142" s="133" t="s">
        <v>168</v>
      </c>
      <c r="K142" s="134">
        <v>110</v>
      </c>
      <c r="L142" s="200"/>
      <c r="M142" s="199"/>
      <c r="N142" s="200">
        <f t="shared" si="10"/>
        <v>0</v>
      </c>
      <c r="O142" s="199"/>
      <c r="P142" s="199"/>
      <c r="Q142" s="199"/>
      <c r="R142" s="135"/>
      <c r="T142" s="136" t="s">
        <v>3</v>
      </c>
      <c r="U142" s="241" t="s">
        <v>47</v>
      </c>
      <c r="V142" s="296">
        <v>0.09</v>
      </c>
      <c r="W142" s="296">
        <f t="shared" si="11"/>
        <v>9.9</v>
      </c>
      <c r="X142" s="296">
        <v>0</v>
      </c>
      <c r="Y142" s="296">
        <f t="shared" si="12"/>
        <v>0</v>
      </c>
      <c r="Z142" s="296">
        <v>0</v>
      </c>
      <c r="AA142" s="138">
        <f t="shared" si="13"/>
        <v>0</v>
      </c>
      <c r="AR142" s="13" t="s">
        <v>150</v>
      </c>
      <c r="AT142" s="13" t="s">
        <v>133</v>
      </c>
      <c r="AU142" s="13" t="s">
        <v>94</v>
      </c>
      <c r="AY142" s="13" t="s">
        <v>132</v>
      </c>
      <c r="BE142" s="139">
        <f t="shared" si="14"/>
        <v>0</v>
      </c>
      <c r="BF142" s="139">
        <f t="shared" si="15"/>
        <v>0</v>
      </c>
      <c r="BG142" s="139">
        <f t="shared" si="16"/>
        <v>0</v>
      </c>
      <c r="BH142" s="139">
        <f t="shared" si="17"/>
        <v>0</v>
      </c>
      <c r="BI142" s="139">
        <f t="shared" si="18"/>
        <v>0</v>
      </c>
      <c r="BJ142" s="13" t="s">
        <v>20</v>
      </c>
      <c r="BK142" s="139">
        <f t="shared" si="19"/>
        <v>0</v>
      </c>
      <c r="BL142" s="13" t="s">
        <v>150</v>
      </c>
      <c r="BM142" s="13"/>
    </row>
    <row r="143" spans="2:65" s="1" customFormat="1" ht="22.5" customHeight="1">
      <c r="B143" s="130"/>
      <c r="C143" s="140" t="s">
        <v>150</v>
      </c>
      <c r="D143" s="140" t="s">
        <v>170</v>
      </c>
      <c r="E143" s="141" t="s">
        <v>206</v>
      </c>
      <c r="F143" s="203" t="s">
        <v>207</v>
      </c>
      <c r="G143" s="204"/>
      <c r="H143" s="204"/>
      <c r="I143" s="204"/>
      <c r="J143" s="142" t="s">
        <v>168</v>
      </c>
      <c r="K143" s="143">
        <v>10</v>
      </c>
      <c r="L143" s="205"/>
      <c r="M143" s="204"/>
      <c r="N143" s="205">
        <f t="shared" si="10"/>
        <v>0</v>
      </c>
      <c r="O143" s="199"/>
      <c r="P143" s="199"/>
      <c r="Q143" s="199"/>
      <c r="R143" s="135"/>
      <c r="T143" s="136" t="s">
        <v>3</v>
      </c>
      <c r="U143" s="241" t="s">
        <v>47</v>
      </c>
      <c r="V143" s="296">
        <v>0</v>
      </c>
      <c r="W143" s="296">
        <f t="shared" si="11"/>
        <v>0</v>
      </c>
      <c r="X143" s="296">
        <v>0.000117</v>
      </c>
      <c r="Y143" s="296">
        <f t="shared" si="12"/>
        <v>0.00117</v>
      </c>
      <c r="Z143" s="296">
        <v>0</v>
      </c>
      <c r="AA143" s="138">
        <f t="shared" si="13"/>
        <v>0</v>
      </c>
      <c r="AR143" s="13" t="s">
        <v>173</v>
      </c>
      <c r="AT143" s="13" t="s">
        <v>170</v>
      </c>
      <c r="AU143" s="13" t="s">
        <v>94</v>
      </c>
      <c r="AY143" s="13" t="s">
        <v>132</v>
      </c>
      <c r="BE143" s="139">
        <f t="shared" si="14"/>
        <v>0</v>
      </c>
      <c r="BF143" s="139">
        <f t="shared" si="15"/>
        <v>0</v>
      </c>
      <c r="BG143" s="139">
        <f t="shared" si="16"/>
        <v>0</v>
      </c>
      <c r="BH143" s="139">
        <f t="shared" si="17"/>
        <v>0</v>
      </c>
      <c r="BI143" s="139">
        <f t="shared" si="18"/>
        <v>0</v>
      </c>
      <c r="BJ143" s="13" t="s">
        <v>20</v>
      </c>
      <c r="BK143" s="139">
        <f t="shared" si="19"/>
        <v>0</v>
      </c>
      <c r="BL143" s="13" t="s">
        <v>150</v>
      </c>
      <c r="BM143" s="13"/>
    </row>
    <row r="144" spans="2:65" s="1" customFormat="1" ht="22.5" customHeight="1">
      <c r="B144" s="130"/>
      <c r="C144" s="140" t="s">
        <v>184</v>
      </c>
      <c r="D144" s="140" t="s">
        <v>170</v>
      </c>
      <c r="E144" s="141" t="s">
        <v>209</v>
      </c>
      <c r="F144" s="203" t="s">
        <v>210</v>
      </c>
      <c r="G144" s="204"/>
      <c r="H144" s="204"/>
      <c r="I144" s="204"/>
      <c r="J144" s="142" t="s">
        <v>168</v>
      </c>
      <c r="K144" s="143">
        <v>100</v>
      </c>
      <c r="L144" s="205"/>
      <c r="M144" s="204"/>
      <c r="N144" s="205">
        <f t="shared" si="10"/>
        <v>0</v>
      </c>
      <c r="O144" s="199"/>
      <c r="P144" s="199"/>
      <c r="Q144" s="199"/>
      <c r="R144" s="135"/>
      <c r="T144" s="136" t="s">
        <v>3</v>
      </c>
      <c r="U144" s="241" t="s">
        <v>47</v>
      </c>
      <c r="V144" s="296">
        <v>0</v>
      </c>
      <c r="W144" s="296">
        <f t="shared" si="11"/>
        <v>0</v>
      </c>
      <c r="X144" s="296">
        <v>0.000167</v>
      </c>
      <c r="Y144" s="296">
        <f t="shared" si="12"/>
        <v>0.0167</v>
      </c>
      <c r="Z144" s="296">
        <v>0</v>
      </c>
      <c r="AA144" s="138">
        <f t="shared" si="13"/>
        <v>0</v>
      </c>
      <c r="AR144" s="13" t="s">
        <v>173</v>
      </c>
      <c r="AT144" s="13" t="s">
        <v>170</v>
      </c>
      <c r="AU144" s="13" t="s">
        <v>94</v>
      </c>
      <c r="AY144" s="13" t="s">
        <v>132</v>
      </c>
      <c r="BE144" s="139">
        <f t="shared" si="14"/>
        <v>0</v>
      </c>
      <c r="BF144" s="139">
        <f t="shared" si="15"/>
        <v>0</v>
      </c>
      <c r="BG144" s="139">
        <f t="shared" si="16"/>
        <v>0</v>
      </c>
      <c r="BH144" s="139">
        <f t="shared" si="17"/>
        <v>0</v>
      </c>
      <c r="BI144" s="139">
        <f t="shared" si="18"/>
        <v>0</v>
      </c>
      <c r="BJ144" s="13" t="s">
        <v>20</v>
      </c>
      <c r="BK144" s="139">
        <f t="shared" si="19"/>
        <v>0</v>
      </c>
      <c r="BL144" s="13" t="s">
        <v>150</v>
      </c>
      <c r="BM144" s="13"/>
    </row>
    <row r="145" spans="2:65" s="1" customFormat="1" ht="31.5" customHeight="1">
      <c r="B145" s="130"/>
      <c r="C145" s="131" t="s">
        <v>187</v>
      </c>
      <c r="D145" s="131" t="s">
        <v>133</v>
      </c>
      <c r="E145" s="132" t="s">
        <v>215</v>
      </c>
      <c r="F145" s="198" t="s">
        <v>216</v>
      </c>
      <c r="G145" s="199"/>
      <c r="H145" s="199"/>
      <c r="I145" s="199"/>
      <c r="J145" s="133" t="s">
        <v>168</v>
      </c>
      <c r="K145" s="134">
        <v>30</v>
      </c>
      <c r="L145" s="200"/>
      <c r="M145" s="199"/>
      <c r="N145" s="200">
        <f t="shared" si="10"/>
        <v>0</v>
      </c>
      <c r="O145" s="199"/>
      <c r="P145" s="199"/>
      <c r="Q145" s="199"/>
      <c r="R145" s="135"/>
      <c r="T145" s="136" t="s">
        <v>3</v>
      </c>
      <c r="U145" s="241" t="s">
        <v>47</v>
      </c>
      <c r="V145" s="296">
        <v>0.096</v>
      </c>
      <c r="W145" s="296">
        <f t="shared" si="11"/>
        <v>2.88</v>
      </c>
      <c r="X145" s="296">
        <v>0</v>
      </c>
      <c r="Y145" s="296">
        <f t="shared" si="12"/>
        <v>0</v>
      </c>
      <c r="Z145" s="296">
        <v>0</v>
      </c>
      <c r="AA145" s="138">
        <f t="shared" si="13"/>
        <v>0</v>
      </c>
      <c r="AR145" s="13" t="s">
        <v>150</v>
      </c>
      <c r="AT145" s="13" t="s">
        <v>133</v>
      </c>
      <c r="AU145" s="13" t="s">
        <v>94</v>
      </c>
      <c r="AY145" s="13" t="s">
        <v>132</v>
      </c>
      <c r="BE145" s="139">
        <f t="shared" si="14"/>
        <v>0</v>
      </c>
      <c r="BF145" s="139">
        <f t="shared" si="15"/>
        <v>0</v>
      </c>
      <c r="BG145" s="139">
        <f t="shared" si="16"/>
        <v>0</v>
      </c>
      <c r="BH145" s="139">
        <f t="shared" si="17"/>
        <v>0</v>
      </c>
      <c r="BI145" s="139">
        <f t="shared" si="18"/>
        <v>0</v>
      </c>
      <c r="BJ145" s="13" t="s">
        <v>20</v>
      </c>
      <c r="BK145" s="139">
        <f t="shared" si="19"/>
        <v>0</v>
      </c>
      <c r="BL145" s="13" t="s">
        <v>150</v>
      </c>
      <c r="BM145" s="13"/>
    </row>
    <row r="146" spans="2:65" s="1" customFormat="1" ht="22.5" customHeight="1">
      <c r="B146" s="130"/>
      <c r="C146" s="140" t="s">
        <v>190</v>
      </c>
      <c r="D146" s="140" t="s">
        <v>170</v>
      </c>
      <c r="E146" s="141" t="s">
        <v>221</v>
      </c>
      <c r="F146" s="203" t="s">
        <v>222</v>
      </c>
      <c r="G146" s="204"/>
      <c r="H146" s="204"/>
      <c r="I146" s="204"/>
      <c r="J146" s="142" t="s">
        <v>168</v>
      </c>
      <c r="K146" s="143">
        <v>30</v>
      </c>
      <c r="L146" s="205"/>
      <c r="M146" s="204"/>
      <c r="N146" s="205">
        <f t="shared" si="10"/>
        <v>0</v>
      </c>
      <c r="O146" s="199"/>
      <c r="P146" s="199"/>
      <c r="Q146" s="199"/>
      <c r="R146" s="135"/>
      <c r="T146" s="136" t="s">
        <v>3</v>
      </c>
      <c r="U146" s="241" t="s">
        <v>47</v>
      </c>
      <c r="V146" s="296">
        <v>0</v>
      </c>
      <c r="W146" s="296">
        <f t="shared" si="11"/>
        <v>0</v>
      </c>
      <c r="X146" s="296">
        <v>0.000345</v>
      </c>
      <c r="Y146" s="296">
        <f t="shared" si="12"/>
        <v>0.01035</v>
      </c>
      <c r="Z146" s="296">
        <v>0</v>
      </c>
      <c r="AA146" s="138">
        <f t="shared" si="13"/>
        <v>0</v>
      </c>
      <c r="AR146" s="13" t="s">
        <v>173</v>
      </c>
      <c r="AT146" s="13" t="s">
        <v>170</v>
      </c>
      <c r="AU146" s="13" t="s">
        <v>94</v>
      </c>
      <c r="AY146" s="13" t="s">
        <v>132</v>
      </c>
      <c r="BE146" s="139">
        <f t="shared" si="14"/>
        <v>0</v>
      </c>
      <c r="BF146" s="139">
        <f t="shared" si="15"/>
        <v>0</v>
      </c>
      <c r="BG146" s="139">
        <f t="shared" si="16"/>
        <v>0</v>
      </c>
      <c r="BH146" s="139">
        <f t="shared" si="17"/>
        <v>0</v>
      </c>
      <c r="BI146" s="139">
        <f t="shared" si="18"/>
        <v>0</v>
      </c>
      <c r="BJ146" s="13" t="s">
        <v>20</v>
      </c>
      <c r="BK146" s="139">
        <f t="shared" si="19"/>
        <v>0</v>
      </c>
      <c r="BL146" s="13" t="s">
        <v>150</v>
      </c>
      <c r="BM146" s="13"/>
    </row>
    <row r="147" spans="2:63" s="287" customFormat="1" ht="29.25" customHeight="1">
      <c r="B147" s="286"/>
      <c r="D147" s="294" t="s">
        <v>111</v>
      </c>
      <c r="E147" s="294"/>
      <c r="F147" s="294"/>
      <c r="G147" s="294"/>
      <c r="H147" s="294"/>
      <c r="I147" s="294"/>
      <c r="J147" s="294"/>
      <c r="K147" s="294"/>
      <c r="L147" s="294"/>
      <c r="M147" s="294"/>
      <c r="N147" s="298">
        <f>BK147</f>
        <v>0</v>
      </c>
      <c r="O147" s="195"/>
      <c r="P147" s="195"/>
      <c r="Q147" s="195"/>
      <c r="R147" s="290"/>
      <c r="T147" s="291"/>
      <c r="W147" s="292">
        <f>SUM(W148:W149)</f>
        <v>4.601999999999999</v>
      </c>
      <c r="Y147" s="292">
        <f>SUM(Y148:Y149)</f>
        <v>0</v>
      </c>
      <c r="AA147" s="293">
        <f>SUM(AA148:AA149)</f>
        <v>0</v>
      </c>
      <c r="AR147" s="126" t="s">
        <v>94</v>
      </c>
      <c r="AT147" s="127" t="s">
        <v>81</v>
      </c>
      <c r="AU147" s="127" t="s">
        <v>20</v>
      </c>
      <c r="AY147" s="126" t="s">
        <v>132</v>
      </c>
      <c r="BK147" s="128">
        <f>SUM(BK148:BK149)</f>
        <v>0</v>
      </c>
    </row>
    <row r="148" spans="2:65" s="1" customFormat="1" ht="31.5" customHeight="1">
      <c r="B148" s="130"/>
      <c r="C148" s="131" t="s">
        <v>193</v>
      </c>
      <c r="D148" s="131" t="s">
        <v>133</v>
      </c>
      <c r="E148" s="132" t="s">
        <v>224</v>
      </c>
      <c r="F148" s="198" t="s">
        <v>225</v>
      </c>
      <c r="G148" s="199"/>
      <c r="H148" s="199"/>
      <c r="I148" s="199"/>
      <c r="J148" s="133" t="s">
        <v>149</v>
      </c>
      <c r="K148" s="134">
        <v>6</v>
      </c>
      <c r="L148" s="200"/>
      <c r="M148" s="199"/>
      <c r="N148" s="200">
        <f>ROUND(L148*K148,2)</f>
        <v>0</v>
      </c>
      <c r="O148" s="199"/>
      <c r="P148" s="199"/>
      <c r="Q148" s="199"/>
      <c r="R148" s="135"/>
      <c r="T148" s="136" t="s">
        <v>3</v>
      </c>
      <c r="U148" s="241" t="s">
        <v>47</v>
      </c>
      <c r="V148" s="296">
        <v>0.187</v>
      </c>
      <c r="W148" s="296">
        <f>V148*K148</f>
        <v>1.1219999999999999</v>
      </c>
      <c r="X148" s="296">
        <v>0</v>
      </c>
      <c r="Y148" s="296">
        <f>X148*K148</f>
        <v>0</v>
      </c>
      <c r="Z148" s="296">
        <v>0</v>
      </c>
      <c r="AA148" s="138">
        <f>Z148*K148</f>
        <v>0</v>
      </c>
      <c r="AR148" s="13" t="s">
        <v>150</v>
      </c>
      <c r="AT148" s="13" t="s">
        <v>133</v>
      </c>
      <c r="AU148" s="13" t="s">
        <v>94</v>
      </c>
      <c r="AY148" s="13" t="s">
        <v>132</v>
      </c>
      <c r="BE148" s="139">
        <f>IF(U148="základní",N148,0)</f>
        <v>0</v>
      </c>
      <c r="BF148" s="139">
        <f>IF(U148="snížená",N148,0)</f>
        <v>0</v>
      </c>
      <c r="BG148" s="139">
        <f>IF(U148="zákl. přenesená",N148,0)</f>
        <v>0</v>
      </c>
      <c r="BH148" s="139">
        <f>IF(U148="sníž. přenesená",N148,0)</f>
        <v>0</v>
      </c>
      <c r="BI148" s="139">
        <f>IF(U148="nulová",N148,0)</f>
        <v>0</v>
      </c>
      <c r="BJ148" s="13" t="s">
        <v>20</v>
      </c>
      <c r="BK148" s="139">
        <f>ROUND(L148*K148,2)</f>
        <v>0</v>
      </c>
      <c r="BL148" s="13" t="s">
        <v>150</v>
      </c>
      <c r="BM148" s="13"/>
    </row>
    <row r="149" spans="2:65" s="1" customFormat="1" ht="31.5" customHeight="1">
      <c r="B149" s="130"/>
      <c r="C149" s="131" t="s">
        <v>8</v>
      </c>
      <c r="D149" s="131" t="s">
        <v>133</v>
      </c>
      <c r="E149" s="132" t="s">
        <v>227</v>
      </c>
      <c r="F149" s="198" t="s">
        <v>228</v>
      </c>
      <c r="G149" s="199"/>
      <c r="H149" s="199"/>
      <c r="I149" s="199"/>
      <c r="J149" s="133" t="s">
        <v>149</v>
      </c>
      <c r="K149" s="134">
        <v>10</v>
      </c>
      <c r="L149" s="200"/>
      <c r="M149" s="199"/>
      <c r="N149" s="200">
        <f>ROUND(L149*K149,2)</f>
        <v>0</v>
      </c>
      <c r="O149" s="199"/>
      <c r="P149" s="199"/>
      <c r="Q149" s="199"/>
      <c r="R149" s="135"/>
      <c r="T149" s="136" t="s">
        <v>3</v>
      </c>
      <c r="U149" s="241" t="s">
        <v>47</v>
      </c>
      <c r="V149" s="296">
        <v>0.348</v>
      </c>
      <c r="W149" s="296">
        <f>V149*K149</f>
        <v>3.4799999999999995</v>
      </c>
      <c r="X149" s="296">
        <v>0</v>
      </c>
      <c r="Y149" s="296">
        <f>X149*K149</f>
        <v>0</v>
      </c>
      <c r="Z149" s="296">
        <v>0</v>
      </c>
      <c r="AA149" s="138">
        <f>Z149*K149</f>
        <v>0</v>
      </c>
      <c r="AR149" s="13" t="s">
        <v>150</v>
      </c>
      <c r="AT149" s="13" t="s">
        <v>133</v>
      </c>
      <c r="AU149" s="13" t="s">
        <v>94</v>
      </c>
      <c r="AY149" s="13" t="s">
        <v>132</v>
      </c>
      <c r="BE149" s="139">
        <f>IF(U149="základní",N149,0)</f>
        <v>0</v>
      </c>
      <c r="BF149" s="139">
        <f>IF(U149="snížená",N149,0)</f>
        <v>0</v>
      </c>
      <c r="BG149" s="139">
        <f>IF(U149="zákl. přenesená",N149,0)</f>
        <v>0</v>
      </c>
      <c r="BH149" s="139">
        <f>IF(U149="sníž. přenesená",N149,0)</f>
        <v>0</v>
      </c>
      <c r="BI149" s="139">
        <f>IF(U149="nulová",N149,0)</f>
        <v>0</v>
      </c>
      <c r="BJ149" s="13" t="s">
        <v>20</v>
      </c>
      <c r="BK149" s="139">
        <f>ROUND(L149*K149,2)</f>
        <v>0</v>
      </c>
      <c r="BL149" s="13" t="s">
        <v>150</v>
      </c>
      <c r="BM149" s="13"/>
    </row>
    <row r="150" spans="2:63" s="287" customFormat="1" ht="29.25" customHeight="1">
      <c r="B150" s="286"/>
      <c r="D150" s="294" t="s">
        <v>112</v>
      </c>
      <c r="E150" s="294"/>
      <c r="F150" s="294"/>
      <c r="G150" s="294"/>
      <c r="H150" s="294"/>
      <c r="I150" s="294"/>
      <c r="J150" s="294"/>
      <c r="K150" s="294"/>
      <c r="L150" s="294"/>
      <c r="M150" s="294"/>
      <c r="N150" s="298">
        <f>BK150</f>
        <v>0</v>
      </c>
      <c r="O150" s="195"/>
      <c r="P150" s="195"/>
      <c r="Q150" s="195"/>
      <c r="R150" s="290"/>
      <c r="T150" s="291"/>
      <c r="W150" s="292">
        <f>SUM(W151:W152)</f>
        <v>0.76</v>
      </c>
      <c r="Y150" s="292">
        <f>SUM(Y151:Y152)</f>
        <v>2.6E-05</v>
      </c>
      <c r="AA150" s="293">
        <f>SUM(AA151:AA152)</f>
        <v>0</v>
      </c>
      <c r="AR150" s="126" t="s">
        <v>94</v>
      </c>
      <c r="AT150" s="127" t="s">
        <v>81</v>
      </c>
      <c r="AU150" s="127" t="s">
        <v>20</v>
      </c>
      <c r="AY150" s="126" t="s">
        <v>132</v>
      </c>
      <c r="BK150" s="128">
        <f>SUM(BK151:BK152)</f>
        <v>0</v>
      </c>
    </row>
    <row r="151" spans="2:65" s="1" customFormat="1" ht="31.5" customHeight="1">
      <c r="B151" s="130"/>
      <c r="C151" s="131" t="s">
        <v>199</v>
      </c>
      <c r="D151" s="131" t="s">
        <v>133</v>
      </c>
      <c r="E151" s="132" t="s">
        <v>247</v>
      </c>
      <c r="F151" s="198" t="s">
        <v>248</v>
      </c>
      <c r="G151" s="199"/>
      <c r="H151" s="199"/>
      <c r="I151" s="199"/>
      <c r="J151" s="133" t="s">
        <v>149</v>
      </c>
      <c r="K151" s="134">
        <v>2</v>
      </c>
      <c r="L151" s="200"/>
      <c r="M151" s="199"/>
      <c r="N151" s="200">
        <f>ROUND(L151*K151,2)</f>
        <v>0</v>
      </c>
      <c r="O151" s="199"/>
      <c r="P151" s="199"/>
      <c r="Q151" s="199"/>
      <c r="R151" s="135"/>
      <c r="T151" s="136" t="s">
        <v>3</v>
      </c>
      <c r="U151" s="241" t="s">
        <v>47</v>
      </c>
      <c r="V151" s="296">
        <v>0.38</v>
      </c>
      <c r="W151" s="296">
        <f>V151*K151</f>
        <v>0.76</v>
      </c>
      <c r="X151" s="296">
        <v>0</v>
      </c>
      <c r="Y151" s="296">
        <f>X151*K151</f>
        <v>0</v>
      </c>
      <c r="Z151" s="296">
        <v>0</v>
      </c>
      <c r="AA151" s="138">
        <f>Z151*K151</f>
        <v>0</v>
      </c>
      <c r="AR151" s="13" t="s">
        <v>137</v>
      </c>
      <c r="AT151" s="13" t="s">
        <v>133</v>
      </c>
      <c r="AU151" s="13" t="s">
        <v>94</v>
      </c>
      <c r="AY151" s="13" t="s">
        <v>132</v>
      </c>
      <c r="BE151" s="139">
        <f>IF(U151="základní",N151,0)</f>
        <v>0</v>
      </c>
      <c r="BF151" s="139">
        <f>IF(U151="snížená",N151,0)</f>
        <v>0</v>
      </c>
      <c r="BG151" s="139">
        <f>IF(U151="zákl. přenesená",N151,0)</f>
        <v>0</v>
      </c>
      <c r="BH151" s="139">
        <f>IF(U151="sníž. přenesená",N151,0)</f>
        <v>0</v>
      </c>
      <c r="BI151" s="139">
        <f>IF(U151="nulová",N151,0)</f>
        <v>0</v>
      </c>
      <c r="BJ151" s="13" t="s">
        <v>20</v>
      </c>
      <c r="BK151" s="139">
        <f>ROUND(L151*K151,2)</f>
        <v>0</v>
      </c>
      <c r="BL151" s="13" t="s">
        <v>137</v>
      </c>
      <c r="BM151" s="13"/>
    </row>
    <row r="152" spans="2:65" s="1" customFormat="1" ht="22.5" customHeight="1">
      <c r="B152" s="130"/>
      <c r="C152" s="140" t="s">
        <v>202</v>
      </c>
      <c r="D152" s="140" t="s">
        <v>170</v>
      </c>
      <c r="E152" s="141" t="s">
        <v>250</v>
      </c>
      <c r="F152" s="203" t="s">
        <v>251</v>
      </c>
      <c r="G152" s="204"/>
      <c r="H152" s="204"/>
      <c r="I152" s="204"/>
      <c r="J152" s="142" t="s">
        <v>149</v>
      </c>
      <c r="K152" s="143">
        <v>2</v>
      </c>
      <c r="L152" s="205"/>
      <c r="M152" s="204"/>
      <c r="N152" s="205">
        <f>ROUND(L152*K152,2)</f>
        <v>0</v>
      </c>
      <c r="O152" s="199"/>
      <c r="P152" s="199"/>
      <c r="Q152" s="199"/>
      <c r="R152" s="135"/>
      <c r="T152" s="136" t="s">
        <v>3</v>
      </c>
      <c r="U152" s="241" t="s">
        <v>47</v>
      </c>
      <c r="V152" s="296">
        <v>0</v>
      </c>
      <c r="W152" s="296">
        <f>V152*K152</f>
        <v>0</v>
      </c>
      <c r="X152" s="296">
        <v>1.3E-05</v>
      </c>
      <c r="Y152" s="296">
        <f>X152*K152</f>
        <v>2.6E-05</v>
      </c>
      <c r="Z152" s="296">
        <v>0</v>
      </c>
      <c r="AA152" s="138">
        <f>Z152*K152</f>
        <v>0</v>
      </c>
      <c r="AR152" s="13" t="s">
        <v>157</v>
      </c>
      <c r="AT152" s="13" t="s">
        <v>170</v>
      </c>
      <c r="AU152" s="13" t="s">
        <v>94</v>
      </c>
      <c r="AY152" s="13" t="s">
        <v>132</v>
      </c>
      <c r="BE152" s="139">
        <f>IF(U152="základní",N152,0)</f>
        <v>0</v>
      </c>
      <c r="BF152" s="139">
        <f>IF(U152="snížená",N152,0)</f>
        <v>0</v>
      </c>
      <c r="BG152" s="139">
        <f>IF(U152="zákl. přenesená",N152,0)</f>
        <v>0</v>
      </c>
      <c r="BH152" s="139">
        <f>IF(U152="sníž. přenesená",N152,0)</f>
        <v>0</v>
      </c>
      <c r="BI152" s="139">
        <f>IF(U152="nulová",N152,0)</f>
        <v>0</v>
      </c>
      <c r="BJ152" s="13" t="s">
        <v>20</v>
      </c>
      <c r="BK152" s="139">
        <f>ROUND(L152*K152,2)</f>
        <v>0</v>
      </c>
      <c r="BL152" s="13" t="s">
        <v>137</v>
      </c>
      <c r="BM152" s="13"/>
    </row>
    <row r="153" spans="2:63" s="287" customFormat="1" ht="29.25" customHeight="1">
      <c r="B153" s="286"/>
      <c r="D153" s="294" t="s">
        <v>113</v>
      </c>
      <c r="E153" s="294"/>
      <c r="F153" s="294"/>
      <c r="G153" s="294"/>
      <c r="H153" s="294"/>
      <c r="I153" s="294"/>
      <c r="J153" s="294"/>
      <c r="K153" s="294"/>
      <c r="L153" s="294"/>
      <c r="M153" s="294"/>
      <c r="N153" s="298">
        <f>BK153</f>
        <v>0</v>
      </c>
      <c r="O153" s="195"/>
      <c r="P153" s="195"/>
      <c r="Q153" s="195"/>
      <c r="R153" s="290"/>
      <c r="T153" s="291"/>
      <c r="W153" s="292">
        <f>W154</f>
        <v>9.746</v>
      </c>
      <c r="Y153" s="292">
        <f>Y154</f>
        <v>0</v>
      </c>
      <c r="AA153" s="293">
        <f>AA154</f>
        <v>0</v>
      </c>
      <c r="AR153" s="126" t="s">
        <v>94</v>
      </c>
      <c r="AT153" s="127" t="s">
        <v>81</v>
      </c>
      <c r="AU153" s="127" t="s">
        <v>20</v>
      </c>
      <c r="AY153" s="126" t="s">
        <v>132</v>
      </c>
      <c r="BK153" s="128">
        <f>BK154</f>
        <v>0</v>
      </c>
    </row>
    <row r="154" spans="2:65" s="1" customFormat="1" ht="31.5" customHeight="1">
      <c r="B154" s="130"/>
      <c r="C154" s="131" t="s">
        <v>205</v>
      </c>
      <c r="D154" s="131" t="s">
        <v>133</v>
      </c>
      <c r="E154" s="132" t="s">
        <v>262</v>
      </c>
      <c r="F154" s="198" t="s">
        <v>263</v>
      </c>
      <c r="G154" s="199"/>
      <c r="H154" s="199"/>
      <c r="I154" s="199"/>
      <c r="J154" s="133" t="s">
        <v>149</v>
      </c>
      <c r="K154" s="134">
        <v>11</v>
      </c>
      <c r="L154" s="200"/>
      <c r="M154" s="199"/>
      <c r="N154" s="200">
        <f>ROUND(L154*K154,2)</f>
        <v>0</v>
      </c>
      <c r="O154" s="199"/>
      <c r="P154" s="199"/>
      <c r="Q154" s="199"/>
      <c r="R154" s="135"/>
      <c r="T154" s="136" t="s">
        <v>3</v>
      </c>
      <c r="U154" s="241" t="s">
        <v>47</v>
      </c>
      <c r="V154" s="296">
        <v>0.886</v>
      </c>
      <c r="W154" s="296">
        <f>V154*K154</f>
        <v>9.746</v>
      </c>
      <c r="X154" s="296">
        <v>0</v>
      </c>
      <c r="Y154" s="296">
        <f>X154*K154</f>
        <v>0</v>
      </c>
      <c r="Z154" s="296">
        <v>0</v>
      </c>
      <c r="AA154" s="138">
        <f>Z154*K154</f>
        <v>0</v>
      </c>
      <c r="AR154" s="13" t="s">
        <v>150</v>
      </c>
      <c r="AT154" s="13" t="s">
        <v>133</v>
      </c>
      <c r="AU154" s="13" t="s">
        <v>94</v>
      </c>
      <c r="AY154" s="13" t="s">
        <v>132</v>
      </c>
      <c r="BE154" s="139">
        <f>IF(U154="základní",N154,0)</f>
        <v>0</v>
      </c>
      <c r="BF154" s="139">
        <f>IF(U154="snížená",N154,0)</f>
        <v>0</v>
      </c>
      <c r="BG154" s="139">
        <f>IF(U154="zákl. přenesená",N154,0)</f>
        <v>0</v>
      </c>
      <c r="BH154" s="139">
        <f>IF(U154="sníž. přenesená",N154,0)</f>
        <v>0</v>
      </c>
      <c r="BI154" s="139">
        <f>IF(U154="nulová",N154,0)</f>
        <v>0</v>
      </c>
      <c r="BJ154" s="13" t="s">
        <v>20</v>
      </c>
      <c r="BK154" s="139">
        <f>ROUND(L154*K154,2)</f>
        <v>0</v>
      </c>
      <c r="BL154" s="13" t="s">
        <v>150</v>
      </c>
      <c r="BM154" s="13"/>
    </row>
    <row r="155" spans="2:63" s="287" customFormat="1" ht="36.75" customHeight="1">
      <c r="B155" s="286"/>
      <c r="D155" s="288" t="s">
        <v>114</v>
      </c>
      <c r="E155" s="288"/>
      <c r="F155" s="288"/>
      <c r="G155" s="288"/>
      <c r="H155" s="288"/>
      <c r="I155" s="288"/>
      <c r="J155" s="288"/>
      <c r="K155" s="288"/>
      <c r="L155" s="288"/>
      <c r="M155" s="288"/>
      <c r="N155" s="297">
        <f>BK155</f>
        <v>0</v>
      </c>
      <c r="O155" s="202"/>
      <c r="P155" s="202"/>
      <c r="Q155" s="202"/>
      <c r="R155" s="290"/>
      <c r="T155" s="291"/>
      <c r="W155" s="292">
        <f>W156+W166</f>
        <v>6.102</v>
      </c>
      <c r="Y155" s="292">
        <f>Y156+Y166</f>
        <v>3.78E-05</v>
      </c>
      <c r="AA155" s="293">
        <f>AA156+AA166</f>
        <v>0</v>
      </c>
      <c r="AR155" s="126" t="s">
        <v>141</v>
      </c>
      <c r="AT155" s="127" t="s">
        <v>81</v>
      </c>
      <c r="AU155" s="127" t="s">
        <v>82</v>
      </c>
      <c r="AY155" s="126" t="s">
        <v>132</v>
      </c>
      <c r="BK155" s="128">
        <f>BK156+BK166</f>
        <v>0</v>
      </c>
    </row>
    <row r="156" spans="2:63" s="287" customFormat="1" ht="19.5" customHeight="1">
      <c r="B156" s="286"/>
      <c r="D156" s="294" t="s">
        <v>115</v>
      </c>
      <c r="E156" s="294"/>
      <c r="F156" s="294"/>
      <c r="G156" s="294"/>
      <c r="H156" s="294"/>
      <c r="I156" s="294"/>
      <c r="J156" s="294"/>
      <c r="K156" s="294"/>
      <c r="L156" s="294"/>
      <c r="M156" s="294"/>
      <c r="N156" s="295">
        <f>BK156</f>
        <v>0</v>
      </c>
      <c r="O156" s="197"/>
      <c r="P156" s="197"/>
      <c r="Q156" s="197"/>
      <c r="R156" s="290"/>
      <c r="T156" s="291"/>
      <c r="W156" s="292">
        <f>SUM(W157:W165)</f>
        <v>0</v>
      </c>
      <c r="Y156" s="292">
        <f>SUM(Y157:Y165)</f>
        <v>0</v>
      </c>
      <c r="AA156" s="293">
        <f>SUM(AA157:AA165)</f>
        <v>0</v>
      </c>
      <c r="AR156" s="126" t="s">
        <v>141</v>
      </c>
      <c r="AT156" s="127" t="s">
        <v>81</v>
      </c>
      <c r="AU156" s="127" t="s">
        <v>20</v>
      </c>
      <c r="AY156" s="126" t="s">
        <v>132</v>
      </c>
      <c r="BK156" s="128">
        <f>SUM(BK157:BK165)</f>
        <v>0</v>
      </c>
    </row>
    <row r="157" spans="2:65" s="1" customFormat="1" ht="57" customHeight="1">
      <c r="B157" s="130"/>
      <c r="C157" s="140" t="s">
        <v>208</v>
      </c>
      <c r="D157" s="140" t="s">
        <v>170</v>
      </c>
      <c r="E157" s="141" t="s">
        <v>284</v>
      </c>
      <c r="F157" s="203" t="s">
        <v>285</v>
      </c>
      <c r="G157" s="204"/>
      <c r="H157" s="204"/>
      <c r="I157" s="204"/>
      <c r="J157" s="142" t="s">
        <v>149</v>
      </c>
      <c r="K157" s="143">
        <v>10</v>
      </c>
      <c r="L157" s="205"/>
      <c r="M157" s="204"/>
      <c r="N157" s="205">
        <f aca="true" t="shared" si="20" ref="N157:N165">ROUND(L157*K157,2)</f>
        <v>0</v>
      </c>
      <c r="O157" s="199"/>
      <c r="P157" s="199"/>
      <c r="Q157" s="199"/>
      <c r="R157" s="135"/>
      <c r="T157" s="136" t="s">
        <v>3</v>
      </c>
      <c r="U157" s="241" t="s">
        <v>47</v>
      </c>
      <c r="V157" s="296">
        <v>0</v>
      </c>
      <c r="W157" s="296">
        <f aca="true" t="shared" si="21" ref="W157:W165">V157*K157</f>
        <v>0</v>
      </c>
      <c r="X157" s="296">
        <v>0</v>
      </c>
      <c r="Y157" s="296">
        <f aca="true" t="shared" si="22" ref="Y157:Y165">X157*K157</f>
        <v>0</v>
      </c>
      <c r="Z157" s="296">
        <v>0</v>
      </c>
      <c r="AA157" s="138">
        <f aca="true" t="shared" si="23" ref="AA157:AA165">Z157*K157</f>
        <v>0</v>
      </c>
      <c r="AR157" s="13" t="s">
        <v>267</v>
      </c>
      <c r="AT157" s="13" t="s">
        <v>170</v>
      </c>
      <c r="AU157" s="13" t="s">
        <v>94</v>
      </c>
      <c r="AY157" s="13" t="s">
        <v>132</v>
      </c>
      <c r="BE157" s="139">
        <f aca="true" t="shared" si="24" ref="BE157:BE165">IF(U157="základní",N157,0)</f>
        <v>0</v>
      </c>
      <c r="BF157" s="139">
        <f aca="true" t="shared" si="25" ref="BF157:BF165">IF(U157="snížená",N157,0)</f>
        <v>0</v>
      </c>
      <c r="BG157" s="139">
        <f aca="true" t="shared" si="26" ref="BG157:BG165">IF(U157="zákl. přenesená",N157,0)</f>
        <v>0</v>
      </c>
      <c r="BH157" s="139">
        <f aca="true" t="shared" si="27" ref="BH157:BH165">IF(U157="sníž. přenesená",N157,0)</f>
        <v>0</v>
      </c>
      <c r="BI157" s="139">
        <f aca="true" t="shared" si="28" ref="BI157:BI165">IF(U157="nulová",N157,0)</f>
        <v>0</v>
      </c>
      <c r="BJ157" s="13" t="s">
        <v>20</v>
      </c>
      <c r="BK157" s="139">
        <f aca="true" t="shared" si="29" ref="BK157:BK165">ROUND(L157*K157,2)</f>
        <v>0</v>
      </c>
      <c r="BL157" s="13" t="s">
        <v>267</v>
      </c>
      <c r="BM157" s="13"/>
    </row>
    <row r="158" spans="2:65" s="1" customFormat="1" ht="22.5" customHeight="1">
      <c r="B158" s="130"/>
      <c r="C158" s="140" t="s">
        <v>211</v>
      </c>
      <c r="D158" s="140" t="s">
        <v>170</v>
      </c>
      <c r="E158" s="141" t="s">
        <v>287</v>
      </c>
      <c r="F158" s="203" t="s">
        <v>382</v>
      </c>
      <c r="G158" s="204"/>
      <c r="H158" s="204"/>
      <c r="I158" s="204"/>
      <c r="J158" s="142" t="s">
        <v>149</v>
      </c>
      <c r="K158" s="143">
        <v>10</v>
      </c>
      <c r="L158" s="205"/>
      <c r="M158" s="204"/>
      <c r="N158" s="205">
        <f t="shared" si="20"/>
        <v>0</v>
      </c>
      <c r="O158" s="199"/>
      <c r="P158" s="199"/>
      <c r="Q158" s="199"/>
      <c r="R158" s="135"/>
      <c r="T158" s="136" t="s">
        <v>3</v>
      </c>
      <c r="U158" s="241" t="s">
        <v>47</v>
      </c>
      <c r="V158" s="296">
        <v>0</v>
      </c>
      <c r="W158" s="296">
        <f t="shared" si="21"/>
        <v>0</v>
      </c>
      <c r="X158" s="296">
        <v>0</v>
      </c>
      <c r="Y158" s="296">
        <f t="shared" si="22"/>
        <v>0</v>
      </c>
      <c r="Z158" s="296">
        <v>0</v>
      </c>
      <c r="AA158" s="138">
        <f t="shared" si="23"/>
        <v>0</v>
      </c>
      <c r="AR158" s="13" t="s">
        <v>267</v>
      </c>
      <c r="AT158" s="13" t="s">
        <v>170</v>
      </c>
      <c r="AU158" s="13" t="s">
        <v>94</v>
      </c>
      <c r="AY158" s="13" t="s">
        <v>132</v>
      </c>
      <c r="BE158" s="139">
        <f t="shared" si="24"/>
        <v>0</v>
      </c>
      <c r="BF158" s="139">
        <f t="shared" si="25"/>
        <v>0</v>
      </c>
      <c r="BG158" s="139">
        <f t="shared" si="26"/>
        <v>0</v>
      </c>
      <c r="BH158" s="139">
        <f t="shared" si="27"/>
        <v>0</v>
      </c>
      <c r="BI158" s="139">
        <f t="shared" si="28"/>
        <v>0</v>
      </c>
      <c r="BJ158" s="13" t="s">
        <v>20</v>
      </c>
      <c r="BK158" s="139">
        <f t="shared" si="29"/>
        <v>0</v>
      </c>
      <c r="BL158" s="13" t="s">
        <v>267</v>
      </c>
      <c r="BM158" s="13"/>
    </row>
    <row r="159" spans="2:65" s="1" customFormat="1" ht="31.5" customHeight="1">
      <c r="B159" s="130"/>
      <c r="C159" s="140" t="s">
        <v>214</v>
      </c>
      <c r="D159" s="140" t="s">
        <v>170</v>
      </c>
      <c r="E159" s="141" t="s">
        <v>290</v>
      </c>
      <c r="F159" s="203" t="s">
        <v>383</v>
      </c>
      <c r="G159" s="204"/>
      <c r="H159" s="204"/>
      <c r="I159" s="204"/>
      <c r="J159" s="142" t="s">
        <v>149</v>
      </c>
      <c r="K159" s="143">
        <v>1</v>
      </c>
      <c r="L159" s="205"/>
      <c r="M159" s="204"/>
      <c r="N159" s="205">
        <f t="shared" si="20"/>
        <v>0</v>
      </c>
      <c r="O159" s="199"/>
      <c r="P159" s="199"/>
      <c r="Q159" s="199"/>
      <c r="R159" s="135"/>
      <c r="T159" s="136" t="s">
        <v>3</v>
      </c>
      <c r="U159" s="241" t="s">
        <v>47</v>
      </c>
      <c r="V159" s="296">
        <v>0</v>
      </c>
      <c r="W159" s="296">
        <f t="shared" si="21"/>
        <v>0</v>
      </c>
      <c r="X159" s="296">
        <v>0</v>
      </c>
      <c r="Y159" s="296">
        <f t="shared" si="22"/>
        <v>0</v>
      </c>
      <c r="Z159" s="296">
        <v>0</v>
      </c>
      <c r="AA159" s="138">
        <f t="shared" si="23"/>
        <v>0</v>
      </c>
      <c r="AR159" s="13" t="s">
        <v>267</v>
      </c>
      <c r="AT159" s="13" t="s">
        <v>170</v>
      </c>
      <c r="AU159" s="13" t="s">
        <v>94</v>
      </c>
      <c r="AY159" s="13" t="s">
        <v>132</v>
      </c>
      <c r="BE159" s="139">
        <f t="shared" si="24"/>
        <v>0</v>
      </c>
      <c r="BF159" s="139">
        <f t="shared" si="25"/>
        <v>0</v>
      </c>
      <c r="BG159" s="139">
        <f t="shared" si="26"/>
        <v>0</v>
      </c>
      <c r="BH159" s="139">
        <f t="shared" si="27"/>
        <v>0</v>
      </c>
      <c r="BI159" s="139">
        <f t="shared" si="28"/>
        <v>0</v>
      </c>
      <c r="BJ159" s="13" t="s">
        <v>20</v>
      </c>
      <c r="BK159" s="139">
        <f t="shared" si="29"/>
        <v>0</v>
      </c>
      <c r="BL159" s="13" t="s">
        <v>267</v>
      </c>
      <c r="BM159" s="13"/>
    </row>
    <row r="160" spans="2:65" s="1" customFormat="1" ht="31.5" customHeight="1">
      <c r="B160" s="130"/>
      <c r="C160" s="140" t="s">
        <v>217</v>
      </c>
      <c r="D160" s="140" t="s">
        <v>170</v>
      </c>
      <c r="E160" s="141" t="s">
        <v>293</v>
      </c>
      <c r="F160" s="203" t="s">
        <v>294</v>
      </c>
      <c r="G160" s="204"/>
      <c r="H160" s="204"/>
      <c r="I160" s="204"/>
      <c r="J160" s="142" t="s">
        <v>149</v>
      </c>
      <c r="K160" s="143">
        <v>1</v>
      </c>
      <c r="L160" s="205"/>
      <c r="M160" s="204"/>
      <c r="N160" s="205">
        <f t="shared" si="20"/>
        <v>0</v>
      </c>
      <c r="O160" s="199"/>
      <c r="P160" s="199"/>
      <c r="Q160" s="199"/>
      <c r="R160" s="135"/>
      <c r="T160" s="136" t="s">
        <v>3</v>
      </c>
      <c r="U160" s="241" t="s">
        <v>47</v>
      </c>
      <c r="V160" s="296">
        <v>0</v>
      </c>
      <c r="W160" s="296">
        <f t="shared" si="21"/>
        <v>0</v>
      </c>
      <c r="X160" s="296">
        <v>0</v>
      </c>
      <c r="Y160" s="296">
        <f t="shared" si="22"/>
        <v>0</v>
      </c>
      <c r="Z160" s="296">
        <v>0</v>
      </c>
      <c r="AA160" s="138">
        <f t="shared" si="23"/>
        <v>0</v>
      </c>
      <c r="AR160" s="13" t="s">
        <v>267</v>
      </c>
      <c r="AT160" s="13" t="s">
        <v>170</v>
      </c>
      <c r="AU160" s="13" t="s">
        <v>94</v>
      </c>
      <c r="AY160" s="13" t="s">
        <v>132</v>
      </c>
      <c r="BE160" s="139">
        <f t="shared" si="24"/>
        <v>0</v>
      </c>
      <c r="BF160" s="139">
        <f t="shared" si="25"/>
        <v>0</v>
      </c>
      <c r="BG160" s="139">
        <f t="shared" si="26"/>
        <v>0</v>
      </c>
      <c r="BH160" s="139">
        <f t="shared" si="27"/>
        <v>0</v>
      </c>
      <c r="BI160" s="139">
        <f t="shared" si="28"/>
        <v>0</v>
      </c>
      <c r="BJ160" s="13" t="s">
        <v>20</v>
      </c>
      <c r="BK160" s="139">
        <f t="shared" si="29"/>
        <v>0</v>
      </c>
      <c r="BL160" s="13" t="s">
        <v>267</v>
      </c>
      <c r="BM160" s="13"/>
    </row>
    <row r="161" spans="2:65" s="1" customFormat="1" ht="22.5" customHeight="1">
      <c r="B161" s="130"/>
      <c r="C161" s="140" t="s">
        <v>220</v>
      </c>
      <c r="D161" s="140" t="s">
        <v>170</v>
      </c>
      <c r="E161" s="141" t="s">
        <v>296</v>
      </c>
      <c r="F161" s="203" t="s">
        <v>297</v>
      </c>
      <c r="G161" s="204"/>
      <c r="H161" s="204"/>
      <c r="I161" s="204"/>
      <c r="J161" s="142" t="s">
        <v>149</v>
      </c>
      <c r="K161" s="143">
        <v>1</v>
      </c>
      <c r="L161" s="205"/>
      <c r="M161" s="204"/>
      <c r="N161" s="205">
        <f t="shared" si="20"/>
        <v>0</v>
      </c>
      <c r="O161" s="199"/>
      <c r="P161" s="199"/>
      <c r="Q161" s="199"/>
      <c r="R161" s="135"/>
      <c r="T161" s="136" t="s">
        <v>3</v>
      </c>
      <c r="U161" s="241" t="s">
        <v>47</v>
      </c>
      <c r="V161" s="296">
        <v>0</v>
      </c>
      <c r="W161" s="296">
        <f t="shared" si="21"/>
        <v>0</v>
      </c>
      <c r="X161" s="296">
        <v>0</v>
      </c>
      <c r="Y161" s="296">
        <f t="shared" si="22"/>
        <v>0</v>
      </c>
      <c r="Z161" s="296">
        <v>0</v>
      </c>
      <c r="AA161" s="138">
        <f t="shared" si="23"/>
        <v>0</v>
      </c>
      <c r="AR161" s="13" t="s">
        <v>267</v>
      </c>
      <c r="AT161" s="13" t="s">
        <v>170</v>
      </c>
      <c r="AU161" s="13" t="s">
        <v>94</v>
      </c>
      <c r="AY161" s="13" t="s">
        <v>132</v>
      </c>
      <c r="BE161" s="139">
        <f t="shared" si="24"/>
        <v>0</v>
      </c>
      <c r="BF161" s="139">
        <f t="shared" si="25"/>
        <v>0</v>
      </c>
      <c r="BG161" s="139">
        <f t="shared" si="26"/>
        <v>0</v>
      </c>
      <c r="BH161" s="139">
        <f t="shared" si="27"/>
        <v>0</v>
      </c>
      <c r="BI161" s="139">
        <f t="shared" si="28"/>
        <v>0</v>
      </c>
      <c r="BJ161" s="13" t="s">
        <v>20</v>
      </c>
      <c r="BK161" s="139">
        <f t="shared" si="29"/>
        <v>0</v>
      </c>
      <c r="BL161" s="13" t="s">
        <v>267</v>
      </c>
      <c r="BM161" s="13"/>
    </row>
    <row r="162" spans="2:65" s="1" customFormat="1" ht="31.5" customHeight="1">
      <c r="B162" s="130"/>
      <c r="C162" s="140" t="s">
        <v>223</v>
      </c>
      <c r="D162" s="140" t="s">
        <v>170</v>
      </c>
      <c r="E162" s="141" t="s">
        <v>302</v>
      </c>
      <c r="F162" s="203" t="s">
        <v>384</v>
      </c>
      <c r="G162" s="204"/>
      <c r="H162" s="204"/>
      <c r="I162" s="204"/>
      <c r="J162" s="142" t="s">
        <v>149</v>
      </c>
      <c r="K162" s="143">
        <v>1</v>
      </c>
      <c r="L162" s="205"/>
      <c r="M162" s="204"/>
      <c r="N162" s="205">
        <f t="shared" si="20"/>
        <v>0</v>
      </c>
      <c r="O162" s="199"/>
      <c r="P162" s="199"/>
      <c r="Q162" s="199"/>
      <c r="R162" s="135"/>
      <c r="T162" s="136" t="s">
        <v>3</v>
      </c>
      <c r="U162" s="241" t="s">
        <v>47</v>
      </c>
      <c r="V162" s="296">
        <v>0</v>
      </c>
      <c r="W162" s="296">
        <f t="shared" si="21"/>
        <v>0</v>
      </c>
      <c r="X162" s="296">
        <v>0</v>
      </c>
      <c r="Y162" s="296">
        <f t="shared" si="22"/>
        <v>0</v>
      </c>
      <c r="Z162" s="296">
        <v>0</v>
      </c>
      <c r="AA162" s="138">
        <f t="shared" si="23"/>
        <v>0</v>
      </c>
      <c r="AR162" s="13" t="s">
        <v>267</v>
      </c>
      <c r="AT162" s="13" t="s">
        <v>170</v>
      </c>
      <c r="AU162" s="13" t="s">
        <v>94</v>
      </c>
      <c r="AY162" s="13" t="s">
        <v>132</v>
      </c>
      <c r="BE162" s="139">
        <f t="shared" si="24"/>
        <v>0</v>
      </c>
      <c r="BF162" s="139">
        <f t="shared" si="25"/>
        <v>0</v>
      </c>
      <c r="BG162" s="139">
        <f t="shared" si="26"/>
        <v>0</v>
      </c>
      <c r="BH162" s="139">
        <f t="shared" si="27"/>
        <v>0</v>
      </c>
      <c r="BI162" s="139">
        <f t="shared" si="28"/>
        <v>0</v>
      </c>
      <c r="BJ162" s="13" t="s">
        <v>20</v>
      </c>
      <c r="BK162" s="139">
        <f t="shared" si="29"/>
        <v>0</v>
      </c>
      <c r="BL162" s="13" t="s">
        <v>267</v>
      </c>
      <c r="BM162" s="13"/>
    </row>
    <row r="163" spans="2:65" s="1" customFormat="1" ht="31.5" customHeight="1">
      <c r="B163" s="130"/>
      <c r="C163" s="140" t="s">
        <v>226</v>
      </c>
      <c r="D163" s="140" t="s">
        <v>170</v>
      </c>
      <c r="E163" s="141" t="s">
        <v>323</v>
      </c>
      <c r="F163" s="203" t="s">
        <v>324</v>
      </c>
      <c r="G163" s="204"/>
      <c r="H163" s="204"/>
      <c r="I163" s="204"/>
      <c r="J163" s="142" t="s">
        <v>325</v>
      </c>
      <c r="K163" s="143">
        <v>8</v>
      </c>
      <c r="L163" s="205"/>
      <c r="M163" s="204"/>
      <c r="N163" s="205">
        <f t="shared" si="20"/>
        <v>0</v>
      </c>
      <c r="O163" s="199"/>
      <c r="P163" s="199"/>
      <c r="Q163" s="199"/>
      <c r="R163" s="135"/>
      <c r="T163" s="136" t="s">
        <v>3</v>
      </c>
      <c r="U163" s="241" t="s">
        <v>47</v>
      </c>
      <c r="V163" s="296">
        <v>0</v>
      </c>
      <c r="W163" s="296">
        <f t="shared" si="21"/>
        <v>0</v>
      </c>
      <c r="X163" s="296">
        <v>0</v>
      </c>
      <c r="Y163" s="296">
        <f t="shared" si="22"/>
        <v>0</v>
      </c>
      <c r="Z163" s="296">
        <v>0</v>
      </c>
      <c r="AA163" s="138">
        <f t="shared" si="23"/>
        <v>0</v>
      </c>
      <c r="AR163" s="13" t="s">
        <v>267</v>
      </c>
      <c r="AT163" s="13" t="s">
        <v>170</v>
      </c>
      <c r="AU163" s="13" t="s">
        <v>94</v>
      </c>
      <c r="AY163" s="13" t="s">
        <v>132</v>
      </c>
      <c r="BE163" s="139">
        <f t="shared" si="24"/>
        <v>0</v>
      </c>
      <c r="BF163" s="139">
        <f t="shared" si="25"/>
        <v>0</v>
      </c>
      <c r="BG163" s="139">
        <f t="shared" si="26"/>
        <v>0</v>
      </c>
      <c r="BH163" s="139">
        <f t="shared" si="27"/>
        <v>0</v>
      </c>
      <c r="BI163" s="139">
        <f t="shared" si="28"/>
        <v>0</v>
      </c>
      <c r="BJ163" s="13" t="s">
        <v>20</v>
      </c>
      <c r="BK163" s="139">
        <f t="shared" si="29"/>
        <v>0</v>
      </c>
      <c r="BL163" s="13" t="s">
        <v>267</v>
      </c>
      <c r="BM163" s="13"/>
    </row>
    <row r="164" spans="2:65" s="1" customFormat="1" ht="31.5" customHeight="1">
      <c r="B164" s="130"/>
      <c r="C164" s="140" t="s">
        <v>173</v>
      </c>
      <c r="D164" s="140" t="s">
        <v>170</v>
      </c>
      <c r="E164" s="141" t="s">
        <v>327</v>
      </c>
      <c r="F164" s="203" t="s">
        <v>328</v>
      </c>
      <c r="G164" s="204"/>
      <c r="H164" s="204"/>
      <c r="I164" s="204"/>
      <c r="J164" s="142" t="s">
        <v>149</v>
      </c>
      <c r="K164" s="143">
        <v>1</v>
      </c>
      <c r="L164" s="205"/>
      <c r="M164" s="204"/>
      <c r="N164" s="205">
        <f t="shared" si="20"/>
        <v>0</v>
      </c>
      <c r="O164" s="199"/>
      <c r="P164" s="199"/>
      <c r="Q164" s="199"/>
      <c r="R164" s="135"/>
      <c r="T164" s="136" t="s">
        <v>3</v>
      </c>
      <c r="U164" s="241" t="s">
        <v>47</v>
      </c>
      <c r="V164" s="296">
        <v>0</v>
      </c>
      <c r="W164" s="296">
        <f t="shared" si="21"/>
        <v>0</v>
      </c>
      <c r="X164" s="296">
        <v>0</v>
      </c>
      <c r="Y164" s="296">
        <f t="shared" si="22"/>
        <v>0</v>
      </c>
      <c r="Z164" s="296">
        <v>0</v>
      </c>
      <c r="AA164" s="138">
        <f t="shared" si="23"/>
        <v>0</v>
      </c>
      <c r="AR164" s="13" t="s">
        <v>267</v>
      </c>
      <c r="AT164" s="13" t="s">
        <v>170</v>
      </c>
      <c r="AU164" s="13" t="s">
        <v>94</v>
      </c>
      <c r="AY164" s="13" t="s">
        <v>132</v>
      </c>
      <c r="BE164" s="139">
        <f t="shared" si="24"/>
        <v>0</v>
      </c>
      <c r="BF164" s="139">
        <f t="shared" si="25"/>
        <v>0</v>
      </c>
      <c r="BG164" s="139">
        <f t="shared" si="26"/>
        <v>0</v>
      </c>
      <c r="BH164" s="139">
        <f t="shared" si="27"/>
        <v>0</v>
      </c>
      <c r="BI164" s="139">
        <f t="shared" si="28"/>
        <v>0</v>
      </c>
      <c r="BJ164" s="13" t="s">
        <v>20</v>
      </c>
      <c r="BK164" s="139">
        <f t="shared" si="29"/>
        <v>0</v>
      </c>
      <c r="BL164" s="13" t="s">
        <v>267</v>
      </c>
      <c r="BM164" s="13"/>
    </row>
    <row r="165" spans="2:65" s="1" customFormat="1" ht="22.5" customHeight="1">
      <c r="B165" s="130"/>
      <c r="C165" s="140" t="s">
        <v>231</v>
      </c>
      <c r="D165" s="140" t="s">
        <v>170</v>
      </c>
      <c r="E165" s="141" t="s">
        <v>333</v>
      </c>
      <c r="F165" s="203" t="s">
        <v>334</v>
      </c>
      <c r="G165" s="204"/>
      <c r="H165" s="204"/>
      <c r="I165" s="204"/>
      <c r="J165" s="142" t="s">
        <v>335</v>
      </c>
      <c r="K165" s="143">
        <v>1</v>
      </c>
      <c r="L165" s="205"/>
      <c r="M165" s="204"/>
      <c r="N165" s="205">
        <f t="shared" si="20"/>
        <v>0</v>
      </c>
      <c r="O165" s="199"/>
      <c r="P165" s="199"/>
      <c r="Q165" s="199"/>
      <c r="R165" s="135"/>
      <c r="T165" s="136" t="s">
        <v>3</v>
      </c>
      <c r="U165" s="241" t="s">
        <v>47</v>
      </c>
      <c r="V165" s="296">
        <v>0</v>
      </c>
      <c r="W165" s="296">
        <f t="shared" si="21"/>
        <v>0</v>
      </c>
      <c r="X165" s="296">
        <v>0</v>
      </c>
      <c r="Y165" s="296">
        <f t="shared" si="22"/>
        <v>0</v>
      </c>
      <c r="Z165" s="296">
        <v>0</v>
      </c>
      <c r="AA165" s="138">
        <f t="shared" si="23"/>
        <v>0</v>
      </c>
      <c r="AR165" s="13" t="s">
        <v>267</v>
      </c>
      <c r="AT165" s="13" t="s">
        <v>170</v>
      </c>
      <c r="AU165" s="13" t="s">
        <v>94</v>
      </c>
      <c r="AY165" s="13" t="s">
        <v>132</v>
      </c>
      <c r="BE165" s="139">
        <f t="shared" si="24"/>
        <v>0</v>
      </c>
      <c r="BF165" s="139">
        <f t="shared" si="25"/>
        <v>0</v>
      </c>
      <c r="BG165" s="139">
        <f t="shared" si="26"/>
        <v>0</v>
      </c>
      <c r="BH165" s="139">
        <f t="shared" si="27"/>
        <v>0</v>
      </c>
      <c r="BI165" s="139">
        <f t="shared" si="28"/>
        <v>0</v>
      </c>
      <c r="BJ165" s="13" t="s">
        <v>20</v>
      </c>
      <c r="BK165" s="139">
        <f t="shared" si="29"/>
        <v>0</v>
      </c>
      <c r="BL165" s="13" t="s">
        <v>267</v>
      </c>
      <c r="BM165" s="13"/>
    </row>
    <row r="166" spans="2:63" s="287" customFormat="1" ht="29.25" customHeight="1">
      <c r="B166" s="286"/>
      <c r="D166" s="294" t="s">
        <v>116</v>
      </c>
      <c r="E166" s="294"/>
      <c r="F166" s="294"/>
      <c r="G166" s="294"/>
      <c r="H166" s="294"/>
      <c r="I166" s="294"/>
      <c r="J166" s="294"/>
      <c r="K166" s="294"/>
      <c r="L166" s="294"/>
      <c r="M166" s="294"/>
      <c r="N166" s="298">
        <f>BK166</f>
        <v>0</v>
      </c>
      <c r="O166" s="195"/>
      <c r="P166" s="195"/>
      <c r="Q166" s="195"/>
      <c r="R166" s="290"/>
      <c r="T166" s="291"/>
      <c r="W166" s="292">
        <f>SUM(W167:W168)</f>
        <v>6.102</v>
      </c>
      <c r="Y166" s="292">
        <f>SUM(Y167:Y168)</f>
        <v>3.78E-05</v>
      </c>
      <c r="AA166" s="293">
        <f>SUM(AA167:AA168)</f>
        <v>0</v>
      </c>
      <c r="AR166" s="126" t="s">
        <v>141</v>
      </c>
      <c r="AT166" s="127" t="s">
        <v>81</v>
      </c>
      <c r="AU166" s="127" t="s">
        <v>20</v>
      </c>
      <c r="AY166" s="126" t="s">
        <v>132</v>
      </c>
      <c r="BK166" s="128">
        <f>SUM(BK167:BK168)</f>
        <v>0</v>
      </c>
    </row>
    <row r="167" spans="2:65" s="1" customFormat="1" ht="22.5" customHeight="1">
      <c r="B167" s="130"/>
      <c r="C167" s="140" t="s">
        <v>234</v>
      </c>
      <c r="D167" s="140" t="s">
        <v>170</v>
      </c>
      <c r="E167" s="141" t="s">
        <v>340</v>
      </c>
      <c r="F167" s="203" t="s">
        <v>341</v>
      </c>
      <c r="G167" s="204"/>
      <c r="H167" s="204"/>
      <c r="I167" s="204"/>
      <c r="J167" s="142" t="s">
        <v>342</v>
      </c>
      <c r="K167" s="143">
        <v>0.054</v>
      </c>
      <c r="L167" s="205"/>
      <c r="M167" s="204"/>
      <c r="N167" s="205">
        <f>ROUND(L167*K167,2)</f>
        <v>0</v>
      </c>
      <c r="O167" s="199"/>
      <c r="P167" s="199"/>
      <c r="Q167" s="199"/>
      <c r="R167" s="135"/>
      <c r="T167" s="136" t="s">
        <v>3</v>
      </c>
      <c r="U167" s="241" t="s">
        <v>47</v>
      </c>
      <c r="V167" s="296">
        <v>0</v>
      </c>
      <c r="W167" s="296">
        <f>V167*K167</f>
        <v>0</v>
      </c>
      <c r="X167" s="296">
        <v>0.0007</v>
      </c>
      <c r="Y167" s="296">
        <f>X167*K167</f>
        <v>3.78E-05</v>
      </c>
      <c r="Z167" s="296">
        <v>0</v>
      </c>
      <c r="AA167" s="138">
        <f>Z167*K167</f>
        <v>0</v>
      </c>
      <c r="AR167" s="13" t="s">
        <v>198</v>
      </c>
      <c r="AT167" s="13" t="s">
        <v>170</v>
      </c>
      <c r="AU167" s="13" t="s">
        <v>94</v>
      </c>
      <c r="AY167" s="13" t="s">
        <v>132</v>
      </c>
      <c r="BE167" s="139">
        <f>IF(U167="základní",N167,0)</f>
        <v>0</v>
      </c>
      <c r="BF167" s="139">
        <f>IF(U167="snížená",N167,0)</f>
        <v>0</v>
      </c>
      <c r="BG167" s="139">
        <f>IF(U167="zákl. přenesená",N167,0)</f>
        <v>0</v>
      </c>
      <c r="BH167" s="139">
        <f>IF(U167="sníž. přenesená",N167,0)</f>
        <v>0</v>
      </c>
      <c r="BI167" s="139">
        <f>IF(U167="nulová",N167,0)</f>
        <v>0</v>
      </c>
      <c r="BJ167" s="13" t="s">
        <v>20</v>
      </c>
      <c r="BK167" s="139">
        <f>ROUND(L167*K167,2)</f>
        <v>0</v>
      </c>
      <c r="BL167" s="13" t="s">
        <v>198</v>
      </c>
      <c r="BM167" s="13"/>
    </row>
    <row r="168" spans="2:65" s="1" customFormat="1" ht="31.5" customHeight="1">
      <c r="B168" s="130"/>
      <c r="C168" s="131" t="s">
        <v>237</v>
      </c>
      <c r="D168" s="131" t="s">
        <v>133</v>
      </c>
      <c r="E168" s="132" t="s">
        <v>385</v>
      </c>
      <c r="F168" s="198" t="s">
        <v>386</v>
      </c>
      <c r="G168" s="199"/>
      <c r="H168" s="199"/>
      <c r="I168" s="199"/>
      <c r="J168" s="133" t="s">
        <v>149</v>
      </c>
      <c r="K168" s="134">
        <v>54</v>
      </c>
      <c r="L168" s="200"/>
      <c r="M168" s="199"/>
      <c r="N168" s="200">
        <f>ROUND(L168*K168,2)</f>
        <v>0</v>
      </c>
      <c r="O168" s="199"/>
      <c r="P168" s="199"/>
      <c r="Q168" s="199"/>
      <c r="R168" s="135"/>
      <c r="T168" s="136" t="s">
        <v>3</v>
      </c>
      <c r="U168" s="144" t="s">
        <v>47</v>
      </c>
      <c r="V168" s="145">
        <v>0.113</v>
      </c>
      <c r="W168" s="145">
        <f>V168*K168</f>
        <v>6.102</v>
      </c>
      <c r="X168" s="145">
        <v>0</v>
      </c>
      <c r="Y168" s="145">
        <f>X168*K168</f>
        <v>0</v>
      </c>
      <c r="Z168" s="145">
        <v>0</v>
      </c>
      <c r="AA168" s="146">
        <f>Z168*K168</f>
        <v>0</v>
      </c>
      <c r="AR168" s="13" t="s">
        <v>326</v>
      </c>
      <c r="AT168" s="13" t="s">
        <v>133</v>
      </c>
      <c r="AU168" s="13" t="s">
        <v>94</v>
      </c>
      <c r="AY168" s="13" t="s">
        <v>132</v>
      </c>
      <c r="BE168" s="139">
        <f>IF(U168="základní",N168,0)</f>
        <v>0</v>
      </c>
      <c r="BF168" s="139">
        <f>IF(U168="snížená",N168,0)</f>
        <v>0</v>
      </c>
      <c r="BG168" s="139">
        <f>IF(U168="zákl. přenesená",N168,0)</f>
        <v>0</v>
      </c>
      <c r="BH168" s="139">
        <f>IF(U168="sníž. přenesená",N168,0)</f>
        <v>0</v>
      </c>
      <c r="BI168" s="139">
        <f>IF(U168="nulová",N168,0)</f>
        <v>0</v>
      </c>
      <c r="BJ168" s="13" t="s">
        <v>20</v>
      </c>
      <c r="BK168" s="139">
        <f>ROUND(L168*K168,2)</f>
        <v>0</v>
      </c>
      <c r="BL168" s="13" t="s">
        <v>326</v>
      </c>
      <c r="BM168" s="13"/>
    </row>
    <row r="169" spans="2:18" s="1" customFormat="1" ht="6.75" customHeight="1"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3"/>
    </row>
  </sheetData>
  <sheetProtection/>
  <mergeCells count="179">
    <mergeCell ref="F168:I168"/>
    <mergeCell ref="L168:M168"/>
    <mergeCell ref="N168:Q168"/>
    <mergeCell ref="F165:I165"/>
    <mergeCell ref="L165:M165"/>
    <mergeCell ref="N165:Q165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N155:Q155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N153:Q153"/>
    <mergeCell ref="F154:I154"/>
    <mergeCell ref="L154:M154"/>
    <mergeCell ref="N154:Q154"/>
    <mergeCell ref="F149:I149"/>
    <mergeCell ref="L149:M149"/>
    <mergeCell ref="N149:Q149"/>
    <mergeCell ref="N150:Q150"/>
    <mergeCell ref="F151:I151"/>
    <mergeCell ref="L151:M151"/>
    <mergeCell ref="N151:Q151"/>
    <mergeCell ref="F146:I146"/>
    <mergeCell ref="L146:M146"/>
    <mergeCell ref="N146:Q146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N139:Q139"/>
    <mergeCell ref="F140:I140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N132:Q132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F131:I131"/>
    <mergeCell ref="L131:M131"/>
    <mergeCell ref="N131:Q131"/>
    <mergeCell ref="N126:Q126"/>
    <mergeCell ref="N127:Q127"/>
    <mergeCell ref="F128:I128"/>
    <mergeCell ref="L128:M128"/>
    <mergeCell ref="N128:Q128"/>
    <mergeCell ref="N129:Q129"/>
    <mergeCell ref="F124:I124"/>
    <mergeCell ref="L124:M124"/>
    <mergeCell ref="N124:Q124"/>
    <mergeCell ref="F125:I125"/>
    <mergeCell ref="L125:M125"/>
    <mergeCell ref="N125:Q125"/>
    <mergeCell ref="N120:Q120"/>
    <mergeCell ref="N121:Q121"/>
    <mergeCell ref="N122:Q122"/>
    <mergeCell ref="F123:I123"/>
    <mergeCell ref="L123:M123"/>
    <mergeCell ref="N123:Q123"/>
    <mergeCell ref="M114:P114"/>
    <mergeCell ref="M116:Q116"/>
    <mergeCell ref="M117:Q117"/>
    <mergeCell ref="F119:I119"/>
    <mergeCell ref="L119:M119"/>
    <mergeCell ref="N119:Q119"/>
    <mergeCell ref="N99:Q99"/>
    <mergeCell ref="N100:Q100"/>
    <mergeCell ref="N102:Q102"/>
    <mergeCell ref="L104:Q104"/>
    <mergeCell ref="C110:Q110"/>
    <mergeCell ref="F112:P112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6:Q76"/>
    <mergeCell ref="H31:J31"/>
    <mergeCell ref="M31:P31"/>
    <mergeCell ref="H32:J32"/>
    <mergeCell ref="M32:P32"/>
    <mergeCell ref="H33:J33"/>
    <mergeCell ref="M33:P33"/>
    <mergeCell ref="O19:P19"/>
    <mergeCell ref="O20:P20"/>
    <mergeCell ref="E23:L23"/>
    <mergeCell ref="M26:P26"/>
    <mergeCell ref="M27:P27"/>
    <mergeCell ref="M29:P29"/>
    <mergeCell ref="O10:P10"/>
    <mergeCell ref="O11:P11"/>
    <mergeCell ref="O13:P13"/>
    <mergeCell ref="O14:P14"/>
    <mergeCell ref="O16:P16"/>
    <mergeCell ref="O17:P17"/>
    <mergeCell ref="H1:K1"/>
    <mergeCell ref="C2:Q2"/>
    <mergeCell ref="S2:AC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1"/>
  <sheetViews>
    <sheetView showGridLines="0" zoomScalePageLayoutView="0" workbookViewId="0" topLeftCell="A1">
      <pane ySplit="1" topLeftCell="A18" activePane="bottomLeft" state="frozen"/>
      <selection pane="topLeft" activeCell="AE26" sqref="AE26"/>
      <selection pane="bottomLeft" activeCell="AE26" sqref="AE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1"/>
      <c r="B1" s="225"/>
      <c r="C1" s="225"/>
      <c r="D1" s="226" t="s">
        <v>1</v>
      </c>
      <c r="E1" s="225"/>
      <c r="F1" s="151" t="s">
        <v>359</v>
      </c>
      <c r="G1" s="151"/>
      <c r="H1" s="193" t="s">
        <v>360</v>
      </c>
      <c r="I1" s="193"/>
      <c r="J1" s="193"/>
      <c r="K1" s="193"/>
      <c r="L1" s="151" t="s">
        <v>361</v>
      </c>
      <c r="M1" s="225"/>
      <c r="N1" s="225"/>
      <c r="O1" s="226" t="s">
        <v>93</v>
      </c>
      <c r="P1" s="225"/>
      <c r="Q1" s="225"/>
      <c r="R1" s="225"/>
      <c r="S1" s="151" t="s">
        <v>362</v>
      </c>
      <c r="T1" s="15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27" t="s">
        <v>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6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13" t="s">
        <v>379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94</v>
      </c>
    </row>
    <row r="4" spans="2:46" ht="36.75" customHeight="1">
      <c r="B4" s="17"/>
      <c r="C4" s="228" t="s">
        <v>95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9"/>
      <c r="T4" s="20" t="s">
        <v>11</v>
      </c>
      <c r="AT4" s="13" t="s">
        <v>4</v>
      </c>
    </row>
    <row r="5" spans="2:18" ht="6.75" customHeight="1">
      <c r="B5" s="17"/>
      <c r="R5" s="19"/>
    </row>
    <row r="6" spans="2:18" ht="24.75" customHeight="1">
      <c r="B6" s="17"/>
      <c r="D6" s="233" t="s">
        <v>15</v>
      </c>
      <c r="F6" s="299" t="s">
        <v>377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R6" s="19"/>
    </row>
    <row r="7" spans="2:18" s="1" customFormat="1" ht="32.25" customHeight="1">
      <c r="B7" s="27"/>
      <c r="D7" s="231" t="s">
        <v>343</v>
      </c>
      <c r="F7" s="232" t="s">
        <v>344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R7" s="29"/>
    </row>
    <row r="8" spans="2:18" s="1" customFormat="1" ht="14.25" customHeight="1">
      <c r="B8" s="27"/>
      <c r="D8" s="233" t="s">
        <v>18</v>
      </c>
      <c r="F8" s="234" t="s">
        <v>3</v>
      </c>
      <c r="M8" s="233" t="s">
        <v>19</v>
      </c>
      <c r="O8" s="234" t="s">
        <v>3</v>
      </c>
      <c r="R8" s="29"/>
    </row>
    <row r="9" spans="2:18" s="1" customFormat="1" ht="14.25" customHeight="1">
      <c r="B9" s="27"/>
      <c r="D9" s="233" t="s">
        <v>21</v>
      </c>
      <c r="F9" s="234" t="s">
        <v>22</v>
      </c>
      <c r="M9" s="233" t="s">
        <v>23</v>
      </c>
      <c r="O9" s="266" t="s">
        <v>24</v>
      </c>
      <c r="P9" s="244"/>
      <c r="R9" s="29"/>
    </row>
    <row r="10" spans="2:18" s="1" customFormat="1" ht="10.5" customHeight="1">
      <c r="B10" s="27"/>
      <c r="R10" s="29"/>
    </row>
    <row r="11" spans="2:18" s="1" customFormat="1" ht="14.25" customHeight="1">
      <c r="B11" s="27"/>
      <c r="D11" s="233" t="s">
        <v>27</v>
      </c>
      <c r="M11" s="233" t="s">
        <v>28</v>
      </c>
      <c r="O11" s="230" t="s">
        <v>29</v>
      </c>
      <c r="P11" s="244"/>
      <c r="R11" s="29"/>
    </row>
    <row r="12" spans="2:18" s="1" customFormat="1" ht="18" customHeight="1">
      <c r="B12" s="27"/>
      <c r="E12" s="234" t="s">
        <v>30</v>
      </c>
      <c r="M12" s="233" t="s">
        <v>31</v>
      </c>
      <c r="O12" s="230" t="s">
        <v>32</v>
      </c>
      <c r="P12" s="244"/>
      <c r="R12" s="29"/>
    </row>
    <row r="13" spans="2:18" s="1" customFormat="1" ht="6.75" customHeight="1">
      <c r="B13" s="27"/>
      <c r="R13" s="29"/>
    </row>
    <row r="14" spans="2:18" s="1" customFormat="1" ht="14.25" customHeight="1">
      <c r="B14" s="27"/>
      <c r="D14" s="233" t="s">
        <v>33</v>
      </c>
      <c r="M14" s="233" t="s">
        <v>28</v>
      </c>
      <c r="O14" s="230" t="s">
        <v>3</v>
      </c>
      <c r="P14" s="244"/>
      <c r="R14" s="29"/>
    </row>
    <row r="15" spans="2:18" s="1" customFormat="1" ht="18" customHeight="1">
      <c r="B15" s="27"/>
      <c r="E15" s="234" t="s">
        <v>34</v>
      </c>
      <c r="M15" s="233" t="s">
        <v>31</v>
      </c>
      <c r="O15" s="230" t="s">
        <v>3</v>
      </c>
      <c r="P15" s="244"/>
      <c r="R15" s="29"/>
    </row>
    <row r="16" spans="2:18" s="1" customFormat="1" ht="6.75" customHeight="1">
      <c r="B16" s="27"/>
      <c r="R16" s="29"/>
    </row>
    <row r="17" spans="2:18" s="1" customFormat="1" ht="14.25" customHeight="1">
      <c r="B17" s="27"/>
      <c r="D17" s="233" t="s">
        <v>35</v>
      </c>
      <c r="M17" s="233" t="s">
        <v>28</v>
      </c>
      <c r="O17" s="230" t="s">
        <v>3</v>
      </c>
      <c r="P17" s="244"/>
      <c r="R17" s="29"/>
    </row>
    <row r="18" spans="2:18" s="1" customFormat="1" ht="18" customHeight="1">
      <c r="B18" s="27"/>
      <c r="E18" s="234" t="s">
        <v>36</v>
      </c>
      <c r="M18" s="233" t="s">
        <v>31</v>
      </c>
      <c r="O18" s="230" t="s">
        <v>3</v>
      </c>
      <c r="P18" s="244"/>
      <c r="R18" s="29"/>
    </row>
    <row r="19" spans="2:18" s="1" customFormat="1" ht="6.75" customHeight="1">
      <c r="B19" s="27"/>
      <c r="R19" s="29"/>
    </row>
    <row r="20" spans="2:18" s="1" customFormat="1" ht="14.25" customHeight="1">
      <c r="B20" s="27"/>
      <c r="D20" s="233" t="s">
        <v>38</v>
      </c>
      <c r="M20" s="233" t="s">
        <v>28</v>
      </c>
      <c r="O20" s="230" t="s">
        <v>39</v>
      </c>
      <c r="P20" s="244"/>
      <c r="R20" s="29"/>
    </row>
    <row r="21" spans="2:18" s="1" customFormat="1" ht="18" customHeight="1">
      <c r="B21" s="27"/>
      <c r="E21" s="234" t="s">
        <v>40</v>
      </c>
      <c r="M21" s="233" t="s">
        <v>31</v>
      </c>
      <c r="O21" s="230" t="s">
        <v>41</v>
      </c>
      <c r="P21" s="244"/>
      <c r="R21" s="29"/>
    </row>
    <row r="22" spans="2:18" s="1" customFormat="1" ht="6.75" customHeight="1">
      <c r="B22" s="27"/>
      <c r="R22" s="29"/>
    </row>
    <row r="23" spans="2:18" s="1" customFormat="1" ht="14.25" customHeight="1">
      <c r="B23" s="27"/>
      <c r="D23" s="233" t="s">
        <v>42</v>
      </c>
      <c r="R23" s="29"/>
    </row>
    <row r="24" spans="2:18" s="1" customFormat="1" ht="22.5" customHeight="1">
      <c r="B24" s="27"/>
      <c r="E24" s="235" t="s">
        <v>3</v>
      </c>
      <c r="F24" s="244"/>
      <c r="G24" s="244"/>
      <c r="H24" s="244"/>
      <c r="I24" s="244"/>
      <c r="J24" s="244"/>
      <c r="K24" s="244"/>
      <c r="L24" s="244"/>
      <c r="R24" s="29"/>
    </row>
    <row r="25" spans="2:18" s="1" customFormat="1" ht="6.75" customHeight="1">
      <c r="B25" s="27"/>
      <c r="R25" s="29"/>
    </row>
    <row r="26" spans="2:18" s="1" customFormat="1" ht="6.75" customHeight="1">
      <c r="B26" s="27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R26" s="29"/>
    </row>
    <row r="27" spans="2:18" s="1" customFormat="1" ht="14.25" customHeight="1">
      <c r="B27" s="27"/>
      <c r="D27" s="267" t="s">
        <v>96</v>
      </c>
      <c r="M27" s="237">
        <f>N88</f>
        <v>0</v>
      </c>
      <c r="N27" s="244"/>
      <c r="O27" s="244"/>
      <c r="P27" s="244"/>
      <c r="R27" s="29"/>
    </row>
    <row r="28" spans="2:18" s="1" customFormat="1" ht="14.25" customHeight="1">
      <c r="B28" s="27"/>
      <c r="D28" s="236" t="s">
        <v>97</v>
      </c>
      <c r="M28" s="237">
        <f>N94</f>
        <v>0</v>
      </c>
      <c r="N28" s="244"/>
      <c r="O28" s="244"/>
      <c r="P28" s="244"/>
      <c r="R28" s="29"/>
    </row>
    <row r="29" spans="2:18" s="1" customFormat="1" ht="6.75" customHeight="1">
      <c r="B29" s="27"/>
      <c r="R29" s="29"/>
    </row>
    <row r="30" spans="2:18" s="1" customFormat="1" ht="24.75" customHeight="1">
      <c r="B30" s="27"/>
      <c r="D30" s="268" t="s">
        <v>45</v>
      </c>
      <c r="M30" s="269">
        <f>ROUND(M27+M28,2)</f>
        <v>0</v>
      </c>
      <c r="N30" s="244"/>
      <c r="O30" s="244"/>
      <c r="P30" s="244"/>
      <c r="R30" s="29"/>
    </row>
    <row r="31" spans="2:18" s="1" customFormat="1" ht="6.75" customHeight="1">
      <c r="B31" s="27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R31" s="29"/>
    </row>
    <row r="32" spans="2:18" s="1" customFormat="1" ht="14.25" customHeight="1">
      <c r="B32" s="27"/>
      <c r="D32" s="238" t="s">
        <v>46</v>
      </c>
      <c r="E32" s="238" t="s">
        <v>47</v>
      </c>
      <c r="F32" s="270">
        <v>0.21</v>
      </c>
      <c r="G32" s="271" t="s">
        <v>48</v>
      </c>
      <c r="H32" s="272">
        <f>ROUND((SUM(BE94:BE95)+SUM(BE113:BE120)),2)</f>
        <v>0</v>
      </c>
      <c r="I32" s="244"/>
      <c r="J32" s="244"/>
      <c r="M32" s="272">
        <f>ROUND(ROUND((SUM(BE94:BE95)+SUM(BE113:BE120)),2)*F32,2)</f>
        <v>0</v>
      </c>
      <c r="N32" s="244"/>
      <c r="O32" s="244"/>
      <c r="P32" s="244"/>
      <c r="R32" s="29"/>
    </row>
    <row r="33" spans="2:18" s="1" customFormat="1" ht="14.25" customHeight="1">
      <c r="B33" s="27"/>
      <c r="E33" s="238" t="s">
        <v>49</v>
      </c>
      <c r="F33" s="270">
        <v>0.15</v>
      </c>
      <c r="G33" s="271" t="s">
        <v>48</v>
      </c>
      <c r="H33" s="272">
        <f>ROUND((SUM(BF94:BF95)+SUM(BF113:BF120)),2)</f>
        <v>0</v>
      </c>
      <c r="I33" s="244"/>
      <c r="J33" s="244"/>
      <c r="M33" s="272">
        <f>ROUND(ROUND((SUM(BF94:BF95)+SUM(BF113:BF120)),2)*F33,2)</f>
        <v>0</v>
      </c>
      <c r="N33" s="244"/>
      <c r="O33" s="244"/>
      <c r="P33" s="244"/>
      <c r="R33" s="29"/>
    </row>
    <row r="34" spans="2:18" s="1" customFormat="1" ht="14.25" customHeight="1" hidden="1">
      <c r="B34" s="27"/>
      <c r="E34" s="238" t="s">
        <v>50</v>
      </c>
      <c r="F34" s="270">
        <v>0.21</v>
      </c>
      <c r="G34" s="271" t="s">
        <v>48</v>
      </c>
      <c r="H34" s="272">
        <f>ROUND((SUM(BG94:BG95)+SUM(BG113:BG120)),2)</f>
        <v>0</v>
      </c>
      <c r="I34" s="244"/>
      <c r="J34" s="244"/>
      <c r="M34" s="272">
        <v>0</v>
      </c>
      <c r="N34" s="244"/>
      <c r="O34" s="244"/>
      <c r="P34" s="244"/>
      <c r="R34" s="29"/>
    </row>
    <row r="35" spans="2:18" s="1" customFormat="1" ht="14.25" customHeight="1" hidden="1">
      <c r="B35" s="27"/>
      <c r="E35" s="238" t="s">
        <v>51</v>
      </c>
      <c r="F35" s="270">
        <v>0.15</v>
      </c>
      <c r="G35" s="271" t="s">
        <v>48</v>
      </c>
      <c r="H35" s="272">
        <f>ROUND((SUM(BH94:BH95)+SUM(BH113:BH120)),2)</f>
        <v>0</v>
      </c>
      <c r="I35" s="244"/>
      <c r="J35" s="244"/>
      <c r="M35" s="272">
        <v>0</v>
      </c>
      <c r="N35" s="244"/>
      <c r="O35" s="244"/>
      <c r="P35" s="244"/>
      <c r="R35" s="29"/>
    </row>
    <row r="36" spans="2:18" s="1" customFormat="1" ht="14.25" customHeight="1" hidden="1">
      <c r="B36" s="27"/>
      <c r="E36" s="238" t="s">
        <v>52</v>
      </c>
      <c r="F36" s="270">
        <v>0</v>
      </c>
      <c r="G36" s="271" t="s">
        <v>48</v>
      </c>
      <c r="H36" s="272">
        <f>ROUND((SUM(BI94:BI95)+SUM(BI113:BI120)),2)</f>
        <v>0</v>
      </c>
      <c r="I36" s="244"/>
      <c r="J36" s="244"/>
      <c r="M36" s="272">
        <v>0</v>
      </c>
      <c r="N36" s="244"/>
      <c r="O36" s="244"/>
      <c r="P36" s="244"/>
      <c r="R36" s="29"/>
    </row>
    <row r="37" spans="2:18" s="1" customFormat="1" ht="6.75" customHeight="1">
      <c r="B37" s="27"/>
      <c r="R37" s="29"/>
    </row>
    <row r="38" spans="2:18" s="1" customFormat="1" ht="24.75" customHeight="1">
      <c r="B38" s="27"/>
      <c r="C38" s="264"/>
      <c r="D38" s="98" t="s">
        <v>53</v>
      </c>
      <c r="E38" s="156"/>
      <c r="F38" s="156"/>
      <c r="G38" s="99" t="s">
        <v>54</v>
      </c>
      <c r="H38" s="100" t="s">
        <v>55</v>
      </c>
      <c r="I38" s="156"/>
      <c r="J38" s="156"/>
      <c r="K38" s="156"/>
      <c r="L38" s="222">
        <f>SUM(M30:M36)</f>
        <v>0</v>
      </c>
      <c r="M38" s="174"/>
      <c r="N38" s="174"/>
      <c r="O38" s="174"/>
      <c r="P38" s="176"/>
      <c r="Q38" s="264"/>
      <c r="R38" s="29"/>
    </row>
    <row r="39" spans="2:18" s="1" customFormat="1" ht="14.25" customHeight="1">
      <c r="B39" s="27"/>
      <c r="R39" s="29"/>
    </row>
    <row r="40" spans="2:18" s="1" customFormat="1" ht="14.25" customHeight="1">
      <c r="B40" s="27"/>
      <c r="R40" s="29"/>
    </row>
    <row r="41" spans="2:18" ht="13.5">
      <c r="B41" s="17"/>
      <c r="R41" s="19"/>
    </row>
    <row r="42" spans="2:18" ht="13.5">
      <c r="B42" s="17"/>
      <c r="R42" s="19"/>
    </row>
    <row r="43" spans="2:18" ht="13.5">
      <c r="B43" s="17"/>
      <c r="R43" s="19"/>
    </row>
    <row r="44" spans="2:18" ht="13.5">
      <c r="B44" s="17"/>
      <c r="R44" s="19"/>
    </row>
    <row r="45" spans="2:18" ht="13.5">
      <c r="B45" s="17"/>
      <c r="R45" s="19"/>
    </row>
    <row r="46" spans="2:18" ht="13.5">
      <c r="B46" s="17"/>
      <c r="R46" s="19"/>
    </row>
    <row r="47" spans="2:18" ht="13.5">
      <c r="B47" s="17"/>
      <c r="R47" s="19"/>
    </row>
    <row r="48" spans="2:18" ht="13.5">
      <c r="B48" s="17"/>
      <c r="R48" s="19"/>
    </row>
    <row r="49" spans="2:18" ht="13.5">
      <c r="B49" s="17"/>
      <c r="R49" s="19"/>
    </row>
    <row r="50" spans="2:18" s="1" customFormat="1" ht="15">
      <c r="B50" s="27"/>
      <c r="D50" s="42" t="s">
        <v>56</v>
      </c>
      <c r="E50" s="155"/>
      <c r="F50" s="155"/>
      <c r="G50" s="155"/>
      <c r="H50" s="44"/>
      <c r="J50" s="42" t="s">
        <v>57</v>
      </c>
      <c r="K50" s="155"/>
      <c r="L50" s="155"/>
      <c r="M50" s="155"/>
      <c r="N50" s="155"/>
      <c r="O50" s="155"/>
      <c r="P50" s="44"/>
      <c r="R50" s="29"/>
    </row>
    <row r="51" spans="2:18" ht="13.5">
      <c r="B51" s="17"/>
      <c r="D51" s="45"/>
      <c r="H51" s="46"/>
      <c r="J51" s="45"/>
      <c r="P51" s="46"/>
      <c r="R51" s="19"/>
    </row>
    <row r="52" spans="2:18" ht="13.5">
      <c r="B52" s="17"/>
      <c r="D52" s="45"/>
      <c r="H52" s="46"/>
      <c r="J52" s="45"/>
      <c r="P52" s="46"/>
      <c r="R52" s="19"/>
    </row>
    <row r="53" spans="2:18" ht="13.5">
      <c r="B53" s="17"/>
      <c r="D53" s="45"/>
      <c r="H53" s="46"/>
      <c r="J53" s="45"/>
      <c r="P53" s="46"/>
      <c r="R53" s="19"/>
    </row>
    <row r="54" spans="2:18" ht="13.5">
      <c r="B54" s="17"/>
      <c r="D54" s="45"/>
      <c r="H54" s="46"/>
      <c r="J54" s="45"/>
      <c r="P54" s="46"/>
      <c r="R54" s="19"/>
    </row>
    <row r="55" spans="2:18" ht="13.5">
      <c r="B55" s="17"/>
      <c r="D55" s="45"/>
      <c r="H55" s="46"/>
      <c r="J55" s="45"/>
      <c r="P55" s="46"/>
      <c r="R55" s="19"/>
    </row>
    <row r="56" spans="2:18" ht="13.5">
      <c r="B56" s="17"/>
      <c r="D56" s="45"/>
      <c r="H56" s="46"/>
      <c r="J56" s="45"/>
      <c r="P56" s="46"/>
      <c r="R56" s="19"/>
    </row>
    <row r="57" spans="2:18" ht="13.5">
      <c r="B57" s="17"/>
      <c r="D57" s="45"/>
      <c r="H57" s="46"/>
      <c r="J57" s="45"/>
      <c r="P57" s="46"/>
      <c r="R57" s="19"/>
    </row>
    <row r="58" spans="2:18" ht="13.5">
      <c r="B58" s="17"/>
      <c r="D58" s="45"/>
      <c r="H58" s="46"/>
      <c r="J58" s="45"/>
      <c r="P58" s="46"/>
      <c r="R58" s="19"/>
    </row>
    <row r="59" spans="2:18" s="1" customFormat="1" ht="15">
      <c r="B59" s="27"/>
      <c r="D59" s="47" t="s">
        <v>58</v>
      </c>
      <c r="E59" s="48"/>
      <c r="F59" s="48"/>
      <c r="G59" s="49" t="s">
        <v>59</v>
      </c>
      <c r="H59" s="50"/>
      <c r="J59" s="47" t="s">
        <v>58</v>
      </c>
      <c r="K59" s="48"/>
      <c r="L59" s="48"/>
      <c r="M59" s="48"/>
      <c r="N59" s="49" t="s">
        <v>59</v>
      </c>
      <c r="O59" s="48"/>
      <c r="P59" s="50"/>
      <c r="R59" s="29"/>
    </row>
    <row r="60" spans="2:18" ht="13.5">
      <c r="B60" s="17"/>
      <c r="R60" s="19"/>
    </row>
    <row r="61" spans="2:18" s="1" customFormat="1" ht="15">
      <c r="B61" s="27"/>
      <c r="D61" s="42" t="s">
        <v>60</v>
      </c>
      <c r="E61" s="155"/>
      <c r="F61" s="155"/>
      <c r="G61" s="155"/>
      <c r="H61" s="44"/>
      <c r="J61" s="42" t="s">
        <v>61</v>
      </c>
      <c r="K61" s="155"/>
      <c r="L61" s="155"/>
      <c r="M61" s="155"/>
      <c r="N61" s="155"/>
      <c r="O61" s="155"/>
      <c r="P61" s="44"/>
      <c r="R61" s="29"/>
    </row>
    <row r="62" spans="2:18" ht="13.5">
      <c r="B62" s="17"/>
      <c r="D62" s="45"/>
      <c r="H62" s="46"/>
      <c r="J62" s="45"/>
      <c r="P62" s="46"/>
      <c r="R62" s="19"/>
    </row>
    <row r="63" spans="2:18" ht="13.5">
      <c r="B63" s="17"/>
      <c r="D63" s="45"/>
      <c r="H63" s="46"/>
      <c r="J63" s="45"/>
      <c r="P63" s="46"/>
      <c r="R63" s="19"/>
    </row>
    <row r="64" spans="2:18" ht="13.5">
      <c r="B64" s="17"/>
      <c r="D64" s="45"/>
      <c r="H64" s="46"/>
      <c r="J64" s="45"/>
      <c r="P64" s="46"/>
      <c r="R64" s="19"/>
    </row>
    <row r="65" spans="2:18" ht="13.5">
      <c r="B65" s="17"/>
      <c r="D65" s="45"/>
      <c r="H65" s="46"/>
      <c r="J65" s="45"/>
      <c r="P65" s="46"/>
      <c r="R65" s="19"/>
    </row>
    <row r="66" spans="2:18" ht="13.5">
      <c r="B66" s="17"/>
      <c r="D66" s="45"/>
      <c r="H66" s="46"/>
      <c r="J66" s="45"/>
      <c r="P66" s="46"/>
      <c r="R66" s="19"/>
    </row>
    <row r="67" spans="2:18" ht="13.5">
      <c r="B67" s="17"/>
      <c r="D67" s="45"/>
      <c r="H67" s="46"/>
      <c r="J67" s="45"/>
      <c r="P67" s="46"/>
      <c r="R67" s="19"/>
    </row>
    <row r="68" spans="2:18" ht="13.5">
      <c r="B68" s="17"/>
      <c r="D68" s="45"/>
      <c r="H68" s="46"/>
      <c r="J68" s="45"/>
      <c r="P68" s="46"/>
      <c r="R68" s="19"/>
    </row>
    <row r="69" spans="2:18" ht="13.5">
      <c r="B69" s="17"/>
      <c r="D69" s="45"/>
      <c r="H69" s="46"/>
      <c r="J69" s="45"/>
      <c r="P69" s="46"/>
      <c r="R69" s="19"/>
    </row>
    <row r="70" spans="2:18" s="1" customFormat="1" ht="15">
      <c r="B70" s="27"/>
      <c r="D70" s="47" t="s">
        <v>58</v>
      </c>
      <c r="E70" s="48"/>
      <c r="F70" s="48"/>
      <c r="G70" s="49" t="s">
        <v>59</v>
      </c>
      <c r="H70" s="50"/>
      <c r="J70" s="47" t="s">
        <v>58</v>
      </c>
      <c r="K70" s="48"/>
      <c r="L70" s="48"/>
      <c r="M70" s="48"/>
      <c r="N70" s="49" t="s">
        <v>59</v>
      </c>
      <c r="O70" s="48"/>
      <c r="P70" s="50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228" t="s">
        <v>98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9"/>
    </row>
    <row r="77" spans="2:18" s="1" customFormat="1" ht="6.75" customHeight="1">
      <c r="B77" s="27"/>
      <c r="R77" s="29"/>
    </row>
    <row r="78" spans="2:18" s="1" customFormat="1" ht="30" customHeight="1">
      <c r="B78" s="27"/>
      <c r="C78" s="233" t="s">
        <v>15</v>
      </c>
      <c r="F78" s="299" t="str">
        <f>F6</f>
        <v>ÚSPORY ENERGIE - areál VELOX WERK s.r.o., Umělé osvětlení stolárny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R78" s="29"/>
    </row>
    <row r="79" spans="2:18" s="1" customFormat="1" ht="36.75" customHeight="1">
      <c r="B79" s="27"/>
      <c r="C79" s="78" t="s">
        <v>343</v>
      </c>
      <c r="F79" s="245" t="str">
        <f>F7</f>
        <v>VELOX - Ostatní a vedlejší RN</v>
      </c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R79" s="29"/>
    </row>
    <row r="80" spans="2:18" s="1" customFormat="1" ht="6.75" customHeight="1">
      <c r="B80" s="27"/>
      <c r="R80" s="29"/>
    </row>
    <row r="81" spans="2:18" s="1" customFormat="1" ht="18" customHeight="1">
      <c r="B81" s="27"/>
      <c r="C81" s="233" t="s">
        <v>21</v>
      </c>
      <c r="F81" s="234" t="str">
        <f>F9</f>
        <v>k.ú. Hranice, p.č. 1794/2, 5406 a 1325/18</v>
      </c>
      <c r="K81" s="233" t="s">
        <v>23</v>
      </c>
      <c r="M81" s="266" t="str">
        <f>IF(O9="","",O9)</f>
        <v>28. 4. 2020</v>
      </c>
      <c r="N81" s="244"/>
      <c r="O81" s="244"/>
      <c r="P81" s="244"/>
      <c r="R81" s="29"/>
    </row>
    <row r="82" spans="2:18" s="1" customFormat="1" ht="6.75" customHeight="1">
      <c r="B82" s="27"/>
      <c r="R82" s="29"/>
    </row>
    <row r="83" spans="2:18" s="1" customFormat="1" ht="15">
      <c r="B83" s="27"/>
      <c r="C83" s="233" t="s">
        <v>27</v>
      </c>
      <c r="F83" s="234" t="str">
        <f>E12</f>
        <v>VELOX WERK s.r.o.</v>
      </c>
      <c r="K83" s="233" t="s">
        <v>35</v>
      </c>
      <c r="M83" s="230" t="str">
        <f>E18</f>
        <v>Ing. Vítězslav Humplík</v>
      </c>
      <c r="N83" s="244"/>
      <c r="O83" s="244"/>
      <c r="P83" s="244"/>
      <c r="Q83" s="244"/>
      <c r="R83" s="29"/>
    </row>
    <row r="84" spans="2:18" s="1" customFormat="1" ht="14.25" customHeight="1">
      <c r="B84" s="27"/>
      <c r="C84" s="233" t="s">
        <v>33</v>
      </c>
      <c r="F84" s="234" t="str">
        <f>IF(E15="","",E15)</f>
        <v>zatím neurčen</v>
      </c>
      <c r="K84" s="233" t="s">
        <v>38</v>
      </c>
      <c r="M84" s="230" t="str">
        <f>E21</f>
        <v>Projektil spol. s r.o. Hranice</v>
      </c>
      <c r="N84" s="244"/>
      <c r="O84" s="244"/>
      <c r="P84" s="244"/>
      <c r="Q84" s="244"/>
      <c r="R84" s="29"/>
    </row>
    <row r="85" spans="2:18" s="1" customFormat="1" ht="9.75" customHeight="1">
      <c r="B85" s="27"/>
      <c r="R85" s="29"/>
    </row>
    <row r="86" spans="2:18" s="1" customFormat="1" ht="29.25" customHeight="1">
      <c r="B86" s="27"/>
      <c r="C86" s="273" t="s">
        <v>99</v>
      </c>
      <c r="D86" s="274"/>
      <c r="E86" s="274"/>
      <c r="F86" s="274"/>
      <c r="G86" s="274"/>
      <c r="H86" s="264"/>
      <c r="I86" s="264"/>
      <c r="J86" s="264"/>
      <c r="K86" s="264"/>
      <c r="L86" s="264"/>
      <c r="M86" s="264"/>
      <c r="N86" s="273" t="s">
        <v>100</v>
      </c>
      <c r="O86" s="244"/>
      <c r="P86" s="244"/>
      <c r="Q86" s="244"/>
      <c r="R86" s="29"/>
    </row>
    <row r="87" spans="2:18" s="1" customFormat="1" ht="9.75" customHeight="1">
      <c r="B87" s="27"/>
      <c r="R87" s="29"/>
    </row>
    <row r="88" spans="2:47" s="1" customFormat="1" ht="29.25" customHeight="1">
      <c r="B88" s="27"/>
      <c r="C88" s="275" t="s">
        <v>101</v>
      </c>
      <c r="N88" s="253">
        <f>N113</f>
        <v>0</v>
      </c>
      <c r="O88" s="244"/>
      <c r="P88" s="244"/>
      <c r="Q88" s="244"/>
      <c r="R88" s="29"/>
      <c r="AU88" s="13" t="s">
        <v>102</v>
      </c>
    </row>
    <row r="89" spans="2:18" s="6" customFormat="1" ht="24.75" customHeight="1">
      <c r="B89" s="102"/>
      <c r="D89" s="276" t="s">
        <v>345</v>
      </c>
      <c r="N89" s="277">
        <f>N114</f>
        <v>0</v>
      </c>
      <c r="O89" s="278"/>
      <c r="P89" s="278"/>
      <c r="Q89" s="278"/>
      <c r="R89" s="105"/>
    </row>
    <row r="90" spans="2:18" s="7" customFormat="1" ht="19.5" customHeight="1">
      <c r="B90" s="106"/>
      <c r="D90" s="279" t="s">
        <v>346</v>
      </c>
      <c r="N90" s="280">
        <f>N115</f>
        <v>0</v>
      </c>
      <c r="O90" s="281"/>
      <c r="P90" s="281"/>
      <c r="Q90" s="281"/>
      <c r="R90" s="109"/>
    </row>
    <row r="91" spans="2:18" s="7" customFormat="1" ht="19.5" customHeight="1">
      <c r="B91" s="106"/>
      <c r="D91" s="279" t="s">
        <v>347</v>
      </c>
      <c r="N91" s="280">
        <f>N117</f>
        <v>0</v>
      </c>
      <c r="O91" s="281"/>
      <c r="P91" s="281"/>
      <c r="Q91" s="281"/>
      <c r="R91" s="109"/>
    </row>
    <row r="92" spans="2:18" s="7" customFormat="1" ht="19.5" customHeight="1">
      <c r="B92" s="106"/>
      <c r="D92" s="279" t="s">
        <v>348</v>
      </c>
      <c r="N92" s="280">
        <f>N119</f>
        <v>0</v>
      </c>
      <c r="O92" s="281"/>
      <c r="P92" s="281"/>
      <c r="Q92" s="281"/>
      <c r="R92" s="109"/>
    </row>
    <row r="93" spans="2:18" s="1" customFormat="1" ht="21.75" customHeight="1">
      <c r="B93" s="27"/>
      <c r="R93" s="29"/>
    </row>
    <row r="94" spans="2:21" s="1" customFormat="1" ht="29.25" customHeight="1">
      <c r="B94" s="27"/>
      <c r="C94" s="275" t="s">
        <v>117</v>
      </c>
      <c r="N94" s="282">
        <v>0</v>
      </c>
      <c r="O94" s="244"/>
      <c r="P94" s="244"/>
      <c r="Q94" s="244"/>
      <c r="R94" s="29"/>
      <c r="T94" s="110"/>
      <c r="U94" s="111" t="s">
        <v>46</v>
      </c>
    </row>
    <row r="95" spans="2:18" s="1" customFormat="1" ht="18" customHeight="1">
      <c r="B95" s="27"/>
      <c r="R95" s="29"/>
    </row>
    <row r="96" spans="2:18" s="1" customFormat="1" ht="29.25" customHeight="1">
      <c r="B96" s="27"/>
      <c r="C96" s="263" t="s">
        <v>92</v>
      </c>
      <c r="D96" s="264"/>
      <c r="E96" s="264"/>
      <c r="F96" s="264"/>
      <c r="G96" s="264"/>
      <c r="H96" s="264"/>
      <c r="I96" s="264"/>
      <c r="J96" s="264"/>
      <c r="K96" s="264"/>
      <c r="L96" s="265">
        <f>ROUND(SUM(N88+N94),2)</f>
        <v>0</v>
      </c>
      <c r="M96" s="274"/>
      <c r="N96" s="274"/>
      <c r="O96" s="274"/>
      <c r="P96" s="274"/>
      <c r="Q96" s="274"/>
      <c r="R96" s="29"/>
    </row>
    <row r="97" spans="2:18" s="1" customFormat="1" ht="6.75" customHeight="1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/>
    </row>
    <row r="101" spans="2:18" s="1" customFormat="1" ht="6.75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</row>
    <row r="102" spans="2:18" s="1" customFormat="1" ht="36.75" customHeight="1">
      <c r="B102" s="27"/>
      <c r="C102" s="228" t="s">
        <v>118</v>
      </c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9"/>
    </row>
    <row r="103" spans="2:18" s="1" customFormat="1" ht="6.75" customHeight="1">
      <c r="B103" s="27"/>
      <c r="R103" s="29"/>
    </row>
    <row r="104" spans="2:18" s="1" customFormat="1" ht="30" customHeight="1">
      <c r="B104" s="27"/>
      <c r="C104" s="233" t="s">
        <v>15</v>
      </c>
      <c r="F104" s="299" t="str">
        <f>F6</f>
        <v>ÚSPORY ENERGIE - areál VELOX WERK s.r.o., Umělé osvětlení stolárny</v>
      </c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R104" s="29"/>
    </row>
    <row r="105" spans="2:18" s="1" customFormat="1" ht="36.75" customHeight="1">
      <c r="B105" s="27"/>
      <c r="C105" s="78" t="s">
        <v>343</v>
      </c>
      <c r="F105" s="245" t="str">
        <f>F7</f>
        <v>VELOX - Ostatní a vedlejší RN</v>
      </c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R105" s="29"/>
    </row>
    <row r="106" spans="2:18" s="1" customFormat="1" ht="6.75" customHeight="1">
      <c r="B106" s="27"/>
      <c r="R106" s="29"/>
    </row>
    <row r="107" spans="2:18" s="1" customFormat="1" ht="18" customHeight="1">
      <c r="B107" s="27"/>
      <c r="C107" s="233" t="s">
        <v>21</v>
      </c>
      <c r="F107" s="234" t="str">
        <f>F9</f>
        <v>k.ú. Hranice, p.č. 1794/2, 5406 a 1325/18</v>
      </c>
      <c r="K107" s="233" t="s">
        <v>23</v>
      </c>
      <c r="M107" s="266" t="str">
        <f>IF(O9="","",O9)</f>
        <v>28. 4. 2020</v>
      </c>
      <c r="N107" s="244"/>
      <c r="O107" s="244"/>
      <c r="P107" s="244"/>
      <c r="R107" s="29"/>
    </row>
    <row r="108" spans="2:18" s="1" customFormat="1" ht="6.75" customHeight="1">
      <c r="B108" s="27"/>
      <c r="R108" s="29"/>
    </row>
    <row r="109" spans="2:18" s="1" customFormat="1" ht="15">
      <c r="B109" s="27"/>
      <c r="C109" s="233" t="s">
        <v>27</v>
      </c>
      <c r="F109" s="234" t="str">
        <f>E12</f>
        <v>VELOX WERK s.r.o.</v>
      </c>
      <c r="K109" s="233" t="s">
        <v>35</v>
      </c>
      <c r="M109" s="230" t="str">
        <f>E18</f>
        <v>Ing. Vítězslav Humplík</v>
      </c>
      <c r="N109" s="244"/>
      <c r="O109" s="244"/>
      <c r="P109" s="244"/>
      <c r="Q109" s="244"/>
      <c r="R109" s="29"/>
    </row>
    <row r="110" spans="2:18" s="1" customFormat="1" ht="14.25" customHeight="1">
      <c r="B110" s="27"/>
      <c r="C110" s="233" t="s">
        <v>33</v>
      </c>
      <c r="F110" s="234" t="str">
        <f>IF(E15="","",E15)</f>
        <v>zatím neurčen</v>
      </c>
      <c r="K110" s="233" t="s">
        <v>38</v>
      </c>
      <c r="M110" s="230" t="str">
        <f>E21</f>
        <v>Projektil spol. s r.o. Hranice</v>
      </c>
      <c r="N110" s="244"/>
      <c r="O110" s="244"/>
      <c r="P110" s="244"/>
      <c r="Q110" s="244"/>
      <c r="R110" s="29"/>
    </row>
    <row r="111" spans="2:18" s="1" customFormat="1" ht="9.75" customHeight="1">
      <c r="B111" s="27"/>
      <c r="R111" s="29"/>
    </row>
    <row r="112" spans="2:27" s="8" customFormat="1" ht="29.25" customHeight="1">
      <c r="B112" s="112"/>
      <c r="C112" s="113" t="s">
        <v>119</v>
      </c>
      <c r="D112" s="157" t="s">
        <v>120</v>
      </c>
      <c r="E112" s="157" t="s">
        <v>64</v>
      </c>
      <c r="F112" s="210" t="s">
        <v>121</v>
      </c>
      <c r="G112" s="211"/>
      <c r="H112" s="211"/>
      <c r="I112" s="211"/>
      <c r="J112" s="157" t="s">
        <v>122</v>
      </c>
      <c r="K112" s="157" t="s">
        <v>123</v>
      </c>
      <c r="L112" s="212" t="s">
        <v>124</v>
      </c>
      <c r="M112" s="211"/>
      <c r="N112" s="210" t="s">
        <v>100</v>
      </c>
      <c r="O112" s="211"/>
      <c r="P112" s="211"/>
      <c r="Q112" s="213"/>
      <c r="R112" s="115"/>
      <c r="T112" s="68" t="s">
        <v>125</v>
      </c>
      <c r="U112" s="69" t="s">
        <v>46</v>
      </c>
      <c r="V112" s="69" t="s">
        <v>126</v>
      </c>
      <c r="W112" s="69" t="s">
        <v>127</v>
      </c>
      <c r="X112" s="69" t="s">
        <v>128</v>
      </c>
      <c r="Y112" s="69" t="s">
        <v>129</v>
      </c>
      <c r="Z112" s="69" t="s">
        <v>130</v>
      </c>
      <c r="AA112" s="70" t="s">
        <v>131</v>
      </c>
    </row>
    <row r="113" spans="2:63" s="1" customFormat="1" ht="29.25" customHeight="1">
      <c r="B113" s="27"/>
      <c r="C113" s="250" t="s">
        <v>96</v>
      </c>
      <c r="N113" s="283">
        <f>BK113</f>
        <v>0</v>
      </c>
      <c r="O113" s="207"/>
      <c r="P113" s="207"/>
      <c r="Q113" s="207"/>
      <c r="R113" s="29"/>
      <c r="T113" s="71"/>
      <c r="U113" s="155"/>
      <c r="V113" s="155"/>
      <c r="W113" s="284">
        <f>W114</f>
        <v>0</v>
      </c>
      <c r="X113" s="155"/>
      <c r="Y113" s="284">
        <f>Y114</f>
        <v>0</v>
      </c>
      <c r="Z113" s="155"/>
      <c r="AA113" s="285">
        <f>AA114</f>
        <v>0</v>
      </c>
      <c r="AT113" s="13" t="s">
        <v>81</v>
      </c>
      <c r="AU113" s="13" t="s">
        <v>102</v>
      </c>
      <c r="BK113" s="118">
        <f>BK114</f>
        <v>0</v>
      </c>
    </row>
    <row r="114" spans="2:63" s="287" customFormat="1" ht="36.75" customHeight="1">
      <c r="B114" s="286"/>
      <c r="D114" s="288" t="s">
        <v>345</v>
      </c>
      <c r="E114" s="288"/>
      <c r="F114" s="288"/>
      <c r="G114" s="288"/>
      <c r="H114" s="288"/>
      <c r="I114" s="288"/>
      <c r="J114" s="288"/>
      <c r="K114" s="288"/>
      <c r="L114" s="288"/>
      <c r="M114" s="288"/>
      <c r="N114" s="289">
        <f>BK114</f>
        <v>0</v>
      </c>
      <c r="O114" s="277"/>
      <c r="P114" s="277"/>
      <c r="Q114" s="277"/>
      <c r="R114" s="290"/>
      <c r="T114" s="291"/>
      <c r="W114" s="292">
        <f>W115+W117+W119</f>
        <v>0</v>
      </c>
      <c r="Y114" s="292">
        <f>Y115+Y117+Y119</f>
        <v>0</v>
      </c>
      <c r="AA114" s="293">
        <f>AA115+AA117+AA119</f>
        <v>0</v>
      </c>
      <c r="AR114" s="126" t="s">
        <v>146</v>
      </c>
      <c r="AT114" s="127" t="s">
        <v>81</v>
      </c>
      <c r="AU114" s="127" t="s">
        <v>82</v>
      </c>
      <c r="AY114" s="126" t="s">
        <v>132</v>
      </c>
      <c r="BK114" s="128">
        <f>BK115+BK117+BK119</f>
        <v>0</v>
      </c>
    </row>
    <row r="115" spans="2:63" s="287" customFormat="1" ht="19.5" customHeight="1">
      <c r="B115" s="286"/>
      <c r="D115" s="294" t="s">
        <v>346</v>
      </c>
      <c r="E115" s="294"/>
      <c r="F115" s="294"/>
      <c r="G115" s="294"/>
      <c r="H115" s="294"/>
      <c r="I115" s="294"/>
      <c r="J115" s="294"/>
      <c r="K115" s="294"/>
      <c r="L115" s="294"/>
      <c r="M115" s="294"/>
      <c r="N115" s="295">
        <f>BK115</f>
        <v>0</v>
      </c>
      <c r="O115" s="197"/>
      <c r="P115" s="197"/>
      <c r="Q115" s="197"/>
      <c r="R115" s="290"/>
      <c r="T115" s="291"/>
      <c r="W115" s="292">
        <f>W116</f>
        <v>0</v>
      </c>
      <c r="Y115" s="292">
        <f>Y116</f>
        <v>0</v>
      </c>
      <c r="AA115" s="293">
        <f>AA116</f>
        <v>0</v>
      </c>
      <c r="AR115" s="126" t="s">
        <v>146</v>
      </c>
      <c r="AT115" s="127" t="s">
        <v>81</v>
      </c>
      <c r="AU115" s="127" t="s">
        <v>20</v>
      </c>
      <c r="AY115" s="126" t="s">
        <v>132</v>
      </c>
      <c r="BK115" s="128">
        <f>BK116</f>
        <v>0</v>
      </c>
    </row>
    <row r="116" spans="2:65" s="1" customFormat="1" ht="22.5" customHeight="1">
      <c r="B116" s="130"/>
      <c r="C116" s="131" t="s">
        <v>20</v>
      </c>
      <c r="D116" s="131" t="s">
        <v>133</v>
      </c>
      <c r="E116" s="132" t="s">
        <v>349</v>
      </c>
      <c r="F116" s="198" t="s">
        <v>350</v>
      </c>
      <c r="G116" s="199"/>
      <c r="H116" s="199"/>
      <c r="I116" s="199"/>
      <c r="J116" s="133" t="s">
        <v>351</v>
      </c>
      <c r="K116" s="134">
        <v>2.3</v>
      </c>
      <c r="L116" s="200"/>
      <c r="M116" s="199"/>
      <c r="N116" s="200">
        <f>ROUND(L116*K116,2)</f>
        <v>0</v>
      </c>
      <c r="O116" s="199"/>
      <c r="P116" s="199"/>
      <c r="Q116" s="199"/>
      <c r="R116" s="135"/>
      <c r="T116" s="136" t="s">
        <v>3</v>
      </c>
      <c r="U116" s="241" t="s">
        <v>47</v>
      </c>
      <c r="V116" s="296">
        <v>0</v>
      </c>
      <c r="W116" s="296">
        <f>V116*K116</f>
        <v>0</v>
      </c>
      <c r="X116" s="296">
        <v>0</v>
      </c>
      <c r="Y116" s="296">
        <f>X116*K116</f>
        <v>0</v>
      </c>
      <c r="Z116" s="296">
        <v>0</v>
      </c>
      <c r="AA116" s="138">
        <f>Z116*K116</f>
        <v>0</v>
      </c>
      <c r="AR116" s="13" t="s">
        <v>352</v>
      </c>
      <c r="AT116" s="13" t="s">
        <v>133</v>
      </c>
      <c r="AU116" s="13" t="s">
        <v>94</v>
      </c>
      <c r="AY116" s="13" t="s">
        <v>132</v>
      </c>
      <c r="BE116" s="139">
        <f>IF(U116="základní",N116,0)</f>
        <v>0</v>
      </c>
      <c r="BF116" s="139">
        <f>IF(U116="snížená",N116,0)</f>
        <v>0</v>
      </c>
      <c r="BG116" s="139">
        <f>IF(U116="zákl. přenesená",N116,0)</f>
        <v>0</v>
      </c>
      <c r="BH116" s="139">
        <f>IF(U116="sníž. přenesená",N116,0)</f>
        <v>0</v>
      </c>
      <c r="BI116" s="139">
        <f>IF(U116="nulová",N116,0)</f>
        <v>0</v>
      </c>
      <c r="BJ116" s="13" t="s">
        <v>20</v>
      </c>
      <c r="BK116" s="139">
        <f>ROUND(L116*K116,2)</f>
        <v>0</v>
      </c>
      <c r="BL116" s="13" t="s">
        <v>352</v>
      </c>
      <c r="BM116" s="13"/>
    </row>
    <row r="117" spans="2:63" s="287" customFormat="1" ht="29.25" customHeight="1">
      <c r="B117" s="286"/>
      <c r="D117" s="294" t="s">
        <v>347</v>
      </c>
      <c r="E117" s="294"/>
      <c r="F117" s="294"/>
      <c r="G117" s="294"/>
      <c r="H117" s="294"/>
      <c r="I117" s="294"/>
      <c r="J117" s="294"/>
      <c r="K117" s="294"/>
      <c r="L117" s="294"/>
      <c r="M117" s="294"/>
      <c r="N117" s="298">
        <f>BK117</f>
        <v>0</v>
      </c>
      <c r="O117" s="195"/>
      <c r="P117" s="195"/>
      <c r="Q117" s="195"/>
      <c r="R117" s="290"/>
      <c r="T117" s="291"/>
      <c r="W117" s="292">
        <f>W118</f>
        <v>0</v>
      </c>
      <c r="Y117" s="292">
        <f>Y118</f>
        <v>0</v>
      </c>
      <c r="AA117" s="293">
        <f>AA118</f>
        <v>0</v>
      </c>
      <c r="AR117" s="126" t="s">
        <v>146</v>
      </c>
      <c r="AT117" s="127" t="s">
        <v>81</v>
      </c>
      <c r="AU117" s="127" t="s">
        <v>20</v>
      </c>
      <c r="AY117" s="126" t="s">
        <v>132</v>
      </c>
      <c r="BK117" s="128">
        <f>BK118</f>
        <v>0</v>
      </c>
    </row>
    <row r="118" spans="2:65" s="1" customFormat="1" ht="22.5" customHeight="1">
      <c r="B118" s="130"/>
      <c r="C118" s="131" t="s">
        <v>94</v>
      </c>
      <c r="D118" s="131" t="s">
        <v>133</v>
      </c>
      <c r="E118" s="132" t="s">
        <v>353</v>
      </c>
      <c r="F118" s="198" t="s">
        <v>354</v>
      </c>
      <c r="G118" s="199"/>
      <c r="H118" s="199"/>
      <c r="I118" s="199"/>
      <c r="J118" s="133" t="s">
        <v>351</v>
      </c>
      <c r="K118" s="134">
        <v>0.6</v>
      </c>
      <c r="L118" s="200"/>
      <c r="M118" s="199"/>
      <c r="N118" s="200">
        <f>ROUND(L118*K118,2)</f>
        <v>0</v>
      </c>
      <c r="O118" s="199"/>
      <c r="P118" s="199"/>
      <c r="Q118" s="199"/>
      <c r="R118" s="135"/>
      <c r="T118" s="136" t="s">
        <v>3</v>
      </c>
      <c r="U118" s="241" t="s">
        <v>47</v>
      </c>
      <c r="V118" s="296">
        <v>0</v>
      </c>
      <c r="W118" s="296">
        <f>V118*K118</f>
        <v>0</v>
      </c>
      <c r="X118" s="296">
        <v>0</v>
      </c>
      <c r="Y118" s="296">
        <f>X118*K118</f>
        <v>0</v>
      </c>
      <c r="Z118" s="296">
        <v>0</v>
      </c>
      <c r="AA118" s="138">
        <f>Z118*K118</f>
        <v>0</v>
      </c>
      <c r="AR118" s="13" t="s">
        <v>352</v>
      </c>
      <c r="AT118" s="13" t="s">
        <v>133</v>
      </c>
      <c r="AU118" s="13" t="s">
        <v>94</v>
      </c>
      <c r="AY118" s="13" t="s">
        <v>132</v>
      </c>
      <c r="BE118" s="139">
        <f>IF(U118="základní",N118,0)</f>
        <v>0</v>
      </c>
      <c r="BF118" s="139">
        <f>IF(U118="snížená",N118,0)</f>
        <v>0</v>
      </c>
      <c r="BG118" s="139">
        <f>IF(U118="zákl. přenesená",N118,0)</f>
        <v>0</v>
      </c>
      <c r="BH118" s="139">
        <f>IF(U118="sníž. přenesená",N118,0)</f>
        <v>0</v>
      </c>
      <c r="BI118" s="139">
        <f>IF(U118="nulová",N118,0)</f>
        <v>0</v>
      </c>
      <c r="BJ118" s="13" t="s">
        <v>20</v>
      </c>
      <c r="BK118" s="139">
        <f>ROUND(L118*K118,2)</f>
        <v>0</v>
      </c>
      <c r="BL118" s="13" t="s">
        <v>352</v>
      </c>
      <c r="BM118" s="13"/>
    </row>
    <row r="119" spans="2:63" s="287" customFormat="1" ht="29.25" customHeight="1">
      <c r="B119" s="286"/>
      <c r="D119" s="294" t="s">
        <v>348</v>
      </c>
      <c r="E119" s="294"/>
      <c r="F119" s="294"/>
      <c r="G119" s="294"/>
      <c r="H119" s="294"/>
      <c r="I119" s="294"/>
      <c r="J119" s="294"/>
      <c r="K119" s="294"/>
      <c r="L119" s="294"/>
      <c r="M119" s="294"/>
      <c r="N119" s="298">
        <f>BK119</f>
        <v>0</v>
      </c>
      <c r="O119" s="195"/>
      <c r="P119" s="195"/>
      <c r="Q119" s="195"/>
      <c r="R119" s="290"/>
      <c r="T119" s="291"/>
      <c r="W119" s="292">
        <f>W120</f>
        <v>0</v>
      </c>
      <c r="Y119" s="292">
        <f>Y120</f>
        <v>0</v>
      </c>
      <c r="AA119" s="293">
        <f>AA120</f>
        <v>0</v>
      </c>
      <c r="AR119" s="126" t="s">
        <v>146</v>
      </c>
      <c r="AT119" s="127" t="s">
        <v>81</v>
      </c>
      <c r="AU119" s="127" t="s">
        <v>20</v>
      </c>
      <c r="AY119" s="126" t="s">
        <v>132</v>
      </c>
      <c r="BK119" s="128">
        <f>BK120</f>
        <v>0</v>
      </c>
    </row>
    <row r="120" spans="2:65" s="1" customFormat="1" ht="22.5" customHeight="1">
      <c r="B120" s="130"/>
      <c r="C120" s="131" t="s">
        <v>141</v>
      </c>
      <c r="D120" s="131" t="s">
        <v>133</v>
      </c>
      <c r="E120" s="132" t="s">
        <v>355</v>
      </c>
      <c r="F120" s="198" t="s">
        <v>97</v>
      </c>
      <c r="G120" s="199"/>
      <c r="H120" s="199"/>
      <c r="I120" s="199"/>
      <c r="J120" s="133" t="s">
        <v>351</v>
      </c>
      <c r="K120" s="134">
        <v>2</v>
      </c>
      <c r="L120" s="200"/>
      <c r="M120" s="199"/>
      <c r="N120" s="200">
        <f>ROUND(L120*K120,2)</f>
        <v>0</v>
      </c>
      <c r="O120" s="199"/>
      <c r="P120" s="199"/>
      <c r="Q120" s="199"/>
      <c r="R120" s="135"/>
      <c r="T120" s="136" t="s">
        <v>3</v>
      </c>
      <c r="U120" s="144" t="s">
        <v>47</v>
      </c>
      <c r="V120" s="145">
        <v>0</v>
      </c>
      <c r="W120" s="145">
        <f>V120*K120</f>
        <v>0</v>
      </c>
      <c r="X120" s="145">
        <v>0</v>
      </c>
      <c r="Y120" s="145">
        <f>X120*K120</f>
        <v>0</v>
      </c>
      <c r="Z120" s="145">
        <v>0</v>
      </c>
      <c r="AA120" s="146">
        <f>Z120*K120</f>
        <v>0</v>
      </c>
      <c r="AR120" s="13" t="s">
        <v>352</v>
      </c>
      <c r="AT120" s="13" t="s">
        <v>133</v>
      </c>
      <c r="AU120" s="13" t="s">
        <v>94</v>
      </c>
      <c r="AY120" s="13" t="s">
        <v>132</v>
      </c>
      <c r="BE120" s="139">
        <f>IF(U120="základní",N120,0)</f>
        <v>0</v>
      </c>
      <c r="BF120" s="139">
        <f>IF(U120="snížená",N120,0)</f>
        <v>0</v>
      </c>
      <c r="BG120" s="139">
        <f>IF(U120="zákl. přenesená",N120,0)</f>
        <v>0</v>
      </c>
      <c r="BH120" s="139">
        <f>IF(U120="sníž. přenesená",N120,0)</f>
        <v>0</v>
      </c>
      <c r="BI120" s="139">
        <f>IF(U120="nulová",N120,0)</f>
        <v>0</v>
      </c>
      <c r="BJ120" s="13" t="s">
        <v>20</v>
      </c>
      <c r="BK120" s="139">
        <f>ROUND(L120*K120,2)</f>
        <v>0</v>
      </c>
      <c r="BL120" s="13" t="s">
        <v>352</v>
      </c>
      <c r="BM120" s="13"/>
    </row>
    <row r="121" spans="2:18" s="1" customFormat="1" ht="6.75" customHeight="1"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3"/>
    </row>
  </sheetData>
  <sheetProtection/>
  <mergeCells count="68">
    <mergeCell ref="N119:Q119"/>
    <mergeCell ref="F120:I120"/>
    <mergeCell ref="L120:M120"/>
    <mergeCell ref="N120:Q120"/>
    <mergeCell ref="N115:Q115"/>
    <mergeCell ref="F116:I116"/>
    <mergeCell ref="L116:M116"/>
    <mergeCell ref="N116:Q116"/>
    <mergeCell ref="N117:Q117"/>
    <mergeCell ref="F118:I118"/>
    <mergeCell ref="L118:M118"/>
    <mergeCell ref="N118:Q118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</dc:creator>
  <cp:keywords/>
  <dc:description/>
  <cp:lastModifiedBy>Aleš Jedlitschka</cp:lastModifiedBy>
  <dcterms:created xsi:type="dcterms:W3CDTF">2020-04-30T09:19:24Z</dcterms:created>
  <dcterms:modified xsi:type="dcterms:W3CDTF">2023-01-20T07:49:46Z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