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09"/>
  <workbookPr/>
  <bookViews>
    <workbookView xWindow="22932" yWindow="65428" windowWidth="23256" windowHeight="12456" activeTab="0"/>
  </bookViews>
  <sheets>
    <sheet name="Rekapitulace stavby" sheetId="1" r:id="rId1"/>
    <sheet name="Objekt 01 -  Remodelling ..." sheetId="2" r:id="rId2"/>
    <sheet name="Objekt 02 - Elektromontáže" sheetId="3" r:id="rId3"/>
    <sheet name="Objekt 03 - RH, dozbrojení" sheetId="4" r:id="rId4"/>
  </sheets>
  <definedNames>
    <definedName name="_xlnm.Print_Area" localSheetId="1">'Objekt 01 -  Remodelling ...'!$C$4:$J$76,'Objekt 01 -  Remodelling ...'!$C$82:$J$113,'Objekt 01 -  Remodelling ...'!$C$119:$J$214</definedName>
    <definedName name="_xlnm.Print_Area" localSheetId="2">'Objekt 02 - Elektromontáže'!$C$4:$J$76,'Objekt 02 - Elektromontáže'!$C$82:$J$105,'Objekt 02 - Elektromontáže'!$C$111:$J$174</definedName>
    <definedName name="_xlnm.Print_Area" localSheetId="3">'Objekt 03 - RH, dozbrojení'!$C$4:$J$76,'Objekt 03 - RH, dozbrojení'!$C$82:$J$103,'Objekt 03 - RH, dozbrojení'!$C$109:$J$142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'Objekt 01 -  Remodelling ...'!$131:$131</definedName>
    <definedName name="_xlnm.Print_Titles" localSheetId="2">'Objekt 02 - Elektromontáže'!$123:$123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<sst xmlns="http://schemas.openxmlformats.org/spreadsheetml/2006/main" count="2451" uniqueCount="554">
  <si>
    <t>Export Komplet</t>
  </si>
  <si>
    <t/>
  </si>
  <si>
    <t>2.0</t>
  </si>
  <si>
    <t>False</t>
  </si>
  <si>
    <t>{c839cae1-40fa-4aa3-8db5-7cc5eaf27681}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</si>
  <si>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</si>
  <si>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</si>
  <si>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</si>
  <si>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</si>
  <si>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</si>
  <si>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</si>
  <si>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</si>
  <si>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</si>
  <si>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101123</t>
  </si>
  <si>
    <t>Stavba:</t>
  </si>
  <si>
    <t>Remodelling technologie chlazení MAKRO Liberec</t>
  </si>
  <si>
    <t>KSO:</t>
  </si>
  <si>
    <t>CC-CZ:</t>
  </si>
  <si>
    <t>Místo:</t>
  </si>
  <si>
    <t>Liberec – MAKRO Cash &amp; Carry ČR s.r.o.</t>
  </si>
  <si>
    <t>Datum:</t>
  </si>
  <si>
    <t>10. 11. 2023</t>
  </si>
  <si>
    <t>Zadavatel:</t>
  </si>
  <si>
    <t>IČ:</t>
  </si>
  <si>
    <t xml:space="preserve"> </t>
  </si>
  <si>
    <t>DIČ:</t>
  </si>
  <si>
    <t>Zhotovitel:</t>
  </si>
  <si>
    <t>Projektant:</t>
  </si>
  <si>
    <t>Coldspot 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</si>
  <si>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</si>
  <si>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</si>
  <si>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</si>
  <si>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</si>
  <si>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</si>
  <si>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</si>
  <si>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</si>
  <si>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</si>
  <si>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</si>
  <si>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</si>
  <si>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</si>
  <si>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</si>
  <si>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</si>
  <si>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</si>
  <si>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</si>
  <si>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</si>
  <si>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</si>
  <si>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</si>
  <si>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</si>
  <si>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</si>
  <si>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</si>
  <si>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</si>
  <si>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</si>
  <si>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</si>
  <si>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</si>
  <si>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</si>
  <si>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</si>
  <si>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</si>
  <si>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</si>
  <si>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</si>
  <si>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</si>
  <si>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</si>
  <si>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</si>
  <si>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</si>
  <si>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</si>
  <si>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</si>
  <si>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</si>
  <si>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</si>
  <si>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</si>
  <si>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</si>
  <si>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</si>
  <si>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</si>
  <si>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</si>
  <si>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</si>
  <si>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</si>
  <si>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</si>
  <si>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</si>
  <si>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</si>
  <si>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</si>
  <si>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</si>
  <si>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Objekt 01</t>
  </si>
  <si>
    <t xml:space="preserve"> Remodelling technologie chlazení MAKRO Liberec – stavební práce</t>
  </si>
  <si>
    <t>STA</t>
  </si>
  <si>
    <t>1</t>
  </si>
  <si>
    <t>{3f11dd7a-9be1-4d33-951e-1c06a657c6c3}</t>
  </si>
  <si>
    <t>2</t>
  </si>
  <si>
    <t>Objekt 02</t>
  </si>
  <si>
    <t>Elektromontáže</t>
  </si>
  <si>
    <t>{e68ec6f2-ed33-480d-b8e8-6f2d42162345}</t>
  </si>
  <si>
    <t>Objekt 03</t>
  </si>
  <si>
    <t>RH, dozbrojení</t>
  </si>
  <si>
    <t>{eeb4d30d-6372-4bcf-9fbe-c45f2e3278b6}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</si>
  <si>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</si>
  <si>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</si>
  <si>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</si>
  <si>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</si>
  <si>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</si>
  <si>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</si>
  <si>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Objekt 01 -  Remodelling technologie chlazení MAKRO Liberec – stavební práce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</si>
  <si>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</si>
  <si>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</si>
  <si>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</si>
  <si>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</si>
  <si>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</si>
  <si>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</si>
  <si>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</si>
  <si>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</si>
  <si>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HSV - Atypické práce HSV</t>
  </si>
  <si>
    <t xml:space="preserve">    997 - Přesun sutě</t>
  </si>
  <si>
    <t>PSV - Práce a dodávky PSV</t>
  </si>
  <si>
    <t xml:space="preserve">   767 - Konstrukce zámečnické</t>
  </si>
  <si>
    <t>M - Montáže zařízení</t>
  </si>
  <si>
    <t xml:space="preserve">   220VD - Atypické elektromontáže</t>
  </si>
  <si>
    <t xml:space="preserve">   133VD - Montáže - potrubí - podlahy</t>
  </si>
  <si>
    <t xml:space="preserve">   741 - Montáže technologických zařízení</t>
  </si>
  <si>
    <t>Ostatní - Ostatní</t>
  </si>
  <si>
    <t xml:space="preserve">   001VD - Zařízení staveniště</t>
  </si>
  <si>
    <t xml:space="preserve">   VRN - Vedlejší rozpočtové náklady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</si>
  <si>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</si>
  <si>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</si>
  <si>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</si>
  <si>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</si>
  <si>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</si>
  <si>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</si>
  <si>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</si>
  <si>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</si>
  <si>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</si>
  <si>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</si>
  <si>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</si>
  <si>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</si>
  <si>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</si>
  <si>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</si>
  <si>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</si>
  <si>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</si>
  <si>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</si>
  <si>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Atypické práce HSV</t>
  </si>
  <si>
    <t>37</t>
  </si>
  <si>
    <t>K</t>
  </si>
  <si>
    <t>123202004VD</t>
  </si>
  <si>
    <t>Vytvoření motážních prostupů v PUR panelech pro instalace v podhledech</t>
  </si>
  <si>
    <t>m2</t>
  </si>
  <si>
    <t>4</t>
  </si>
  <si>
    <t>38</t>
  </si>
  <si>
    <t>123202006VD</t>
  </si>
  <si>
    <t>Požární prostupy stěnou pro kabelové svazky</t>
  </si>
  <si>
    <t>39</t>
  </si>
  <si>
    <t>123202007VD</t>
  </si>
  <si>
    <t>Vytvoření prostupů skrze stěny a střechu s požární odolností včetně olemování a zaizolování</t>
  </si>
  <si>
    <t>6</t>
  </si>
  <si>
    <t>40</t>
  </si>
  <si>
    <t>123202333VD</t>
  </si>
  <si>
    <t>Dodání a navaření pochozí protiskluzové folie Monarplan W</t>
  </si>
  <si>
    <t>8</t>
  </si>
  <si>
    <t>76</t>
  </si>
  <si>
    <t>998014011</t>
  </si>
  <si>
    <t>Přesun hmot pro budovy jednopodlažní z betonových dílců s nezděným pláštěm</t>
  </si>
  <si>
    <t>t</t>
  </si>
  <si>
    <t>1002818907</t>
  </si>
  <si>
    <t>997</t>
  </si>
  <si>
    <t>Přesun sutě</t>
  </si>
  <si>
    <t>78</t>
  </si>
  <si>
    <t>997013113</t>
  </si>
  <si>
    <t>Vnitrostaveništní doprava suti a vybouraných hmot pro budovy v přes 9 do 12 m s použitím mechanizace</t>
  </si>
  <si>
    <t>-459764787</t>
  </si>
  <si>
    <t>79</t>
  </si>
  <si>
    <t>997013501</t>
  </si>
  <si>
    <t>Odvoz suti a vybouraných hmot na skládku nebo meziskládku do 1 km se složením</t>
  </si>
  <si>
    <t>-1433701242</t>
  </si>
  <si>
    <t>80</t>
  </si>
  <si>
    <t>997013509</t>
  </si>
  <si>
    <t>Příplatek k odvozu suti a vybouraných hmot na skládku ZKD 1 km přes 1 km</t>
  </si>
  <si>
    <t>2117187604</t>
  </si>
  <si>
    <t>VV</t>
  </si>
  <si>
    <t>31,6*10</t>
  </si>
  <si>
    <t>81</t>
  </si>
  <si>
    <t>997013631</t>
  </si>
  <si>
    <t>Poplatek za uložení na skládce (skládkovné) stavebního odpadu směsného kód odpadu 17 09 04</t>
  </si>
  <si>
    <t>-1476019685</t>
  </si>
  <si>
    <t>PSV</t>
  </si>
  <si>
    <t>Práce a dodávky PSV</t>
  </si>
  <si>
    <t>767</t>
  </si>
  <si>
    <t>Konstrukce zámečnické</t>
  </si>
  <si>
    <t>66</t>
  </si>
  <si>
    <t>132VD</t>
  </si>
  <si>
    <t>nosné konstrukce pro montážní lávky, rozvodové  trasy pro technologie včetně statického posouzení, včetně 10% prostřihu</t>
  </si>
  <si>
    <t>kg</t>
  </si>
  <si>
    <t>5</t>
  </si>
  <si>
    <t>-154230150</t>
  </si>
  <si>
    <t>67</t>
  </si>
  <si>
    <t>143VD</t>
  </si>
  <si>
    <t>skládací schody půdní  pož.odolnost výška 3,4m</t>
  </si>
  <si>
    <t>kpl</t>
  </si>
  <si>
    <t>1515225398</t>
  </si>
  <si>
    <t>68</t>
  </si>
  <si>
    <t>144VD</t>
  </si>
  <si>
    <t>Požární dveře a zárubně</t>
  </si>
  <si>
    <t>-434008493</t>
  </si>
  <si>
    <t>153200801VD</t>
  </si>
  <si>
    <t>Demontáž atypických ocelových konstr. do 50 kg</t>
  </si>
  <si>
    <t>bm</t>
  </si>
  <si>
    <t>72</t>
  </si>
  <si>
    <t>153202001VD</t>
  </si>
  <si>
    <t>Jeřábnické práce</t>
  </si>
  <si>
    <t>den</t>
  </si>
  <si>
    <t>74</t>
  </si>
  <si>
    <t>3</t>
  </si>
  <si>
    <t>153202002VD</t>
  </si>
  <si>
    <t>Ocelové chráničky do betonové podlahy pro vedení instalací k chlad. ostrůvkům</t>
  </si>
  <si>
    <t>153202003VD</t>
  </si>
  <si>
    <t>Zavěšené ocelové kabelové lávky- přemostění pod stropem objektu</t>
  </si>
  <si>
    <t>153202004VD</t>
  </si>
  <si>
    <t>Jednostrané zábradlí pro servisní lávky ( hilti profily MQ41 pro zábradlí )</t>
  </si>
  <si>
    <t>Pol10</t>
  </si>
  <si>
    <t>hilti profily MQ41 pro stojky zábradlí včetně kotvících prvků</t>
  </si>
  <si>
    <t>82</t>
  </si>
  <si>
    <t>153202007VD</t>
  </si>
  <si>
    <t>Pochozí žárově zinkované pororošty včetně fixačních prvků z hilti profilů MQ41</t>
  </si>
  <si>
    <t>84</t>
  </si>
  <si>
    <t>153202018VD</t>
  </si>
  <si>
    <t>Výztuhy stávajících konstrukcí včetně statického posudku žárově zinkováno, včetně 10% prostřihu</t>
  </si>
  <si>
    <t>88</t>
  </si>
  <si>
    <t>9</t>
  </si>
  <si>
    <t>153891112VD</t>
  </si>
  <si>
    <t>Osazení ocelových pozinkovaných roznášecích konstrukcí hmotnosti přes 200 kg. Statické posouzení a návrh. Včetně výroby a dopravy,včetně 10% prostřihu</t>
  </si>
  <si>
    <t>90</t>
  </si>
  <si>
    <t>Pol11</t>
  </si>
  <si>
    <t>nezámrzný přívod vody k jednotlivým venkovním jednotkám z důvodu servisu</t>
  </si>
  <si>
    <t>ks</t>
  </si>
  <si>
    <t>92</t>
  </si>
  <si>
    <t>10</t>
  </si>
  <si>
    <t>153910006VD</t>
  </si>
  <si>
    <t>Nerezové nájezdové ochrany kotvené do závitových pouzder</t>
  </si>
  <si>
    <t>94</t>
  </si>
  <si>
    <t>11</t>
  </si>
  <si>
    <t>153910008VD</t>
  </si>
  <si>
    <t>Nerezové nájezdové ochrany členité kotvené do zavitových pouzder</t>
  </si>
  <si>
    <t>96</t>
  </si>
  <si>
    <t>Pol12</t>
  </si>
  <si>
    <t>masivní nájezdové zábrany k vysokému stání</t>
  </si>
  <si>
    <t>98</t>
  </si>
  <si>
    <t>70</t>
  </si>
  <si>
    <t>275321611VD</t>
  </si>
  <si>
    <t>Základové patky ze ŽB bez zvýšených nároků na prostředí tř. C 30/37</t>
  </si>
  <si>
    <t>m3</t>
  </si>
  <si>
    <t>-61747229</t>
  </si>
  <si>
    <t>19*1,6*0,16</t>
  </si>
  <si>
    <t>71</t>
  </si>
  <si>
    <t>145VD</t>
  </si>
  <si>
    <t>ochrana venkovních jednotek sloupky - svodidla zinkovaná zábrana nákladní auta 18bm s naváděním,včetně 10% prostřihu</t>
  </si>
  <si>
    <t>536223349</t>
  </si>
  <si>
    <t>69</t>
  </si>
  <si>
    <t>919735113VD</t>
  </si>
  <si>
    <t>Řezání stávajícího živičného krytu hl přes 100 do 150 mm</t>
  </si>
  <si>
    <t>m</t>
  </si>
  <si>
    <t>2055499710</t>
  </si>
  <si>
    <t>75</t>
  </si>
  <si>
    <t>949221111VD</t>
  </si>
  <si>
    <t>vyztužení stropu ryb pro zahájení montážních prací  7 x7  m</t>
  </si>
  <si>
    <t>945319109</t>
  </si>
  <si>
    <t>751613810VD</t>
  </si>
  <si>
    <t>demontáž vzt havarijního odtahu a zaslepení odvětrání před montáží rozvaděče</t>
  </si>
  <si>
    <t>16</t>
  </si>
  <si>
    <t>1008752406</t>
  </si>
  <si>
    <t>764202105VD</t>
  </si>
  <si>
    <t>zakrytí potrubí vedeného po fasádě 12,5 m2 + 2m2 klempířské prvky</t>
  </si>
  <si>
    <t>253541098</t>
  </si>
  <si>
    <t>73</t>
  </si>
  <si>
    <t>764203152VD</t>
  </si>
  <si>
    <t>Klempířské prvky - prostup střechou a zastřešení</t>
  </si>
  <si>
    <t>-483898377</t>
  </si>
  <si>
    <t>77</t>
  </si>
  <si>
    <t>998767202</t>
  </si>
  <si>
    <t>Přesun hmot procentní pro zámečnické konstrukce v objektech v přes 6 do 12 m</t>
  </si>
  <si>
    <t>%</t>
  </si>
  <si>
    <t>59723344</t>
  </si>
  <si>
    <t>58</t>
  </si>
  <si>
    <t>000000</t>
  </si>
  <si>
    <t>nerezvý stůl pod výrobník ledu MAJA-400</t>
  </si>
  <si>
    <t>-1649464024</t>
  </si>
  <si>
    <t>59</t>
  </si>
  <si>
    <t>nerezvý stůl pod výrobník ledu MAJA-800</t>
  </si>
  <si>
    <t>000001</t>
  </si>
  <si>
    <t>Spojovací a montážní materiál</t>
  </si>
  <si>
    <t>-693563984</t>
  </si>
  <si>
    <t>M</t>
  </si>
  <si>
    <t>Montáže zařízení</t>
  </si>
  <si>
    <t>220VD</t>
  </si>
  <si>
    <t>Atypické elektromontáže</t>
  </si>
  <si>
    <t>22</t>
  </si>
  <si>
    <t>125202021VD</t>
  </si>
  <si>
    <t>atypické klempířské prvky pro zakrytí kabelových tras na prodejně</t>
  </si>
  <si>
    <t>28</t>
  </si>
  <si>
    <t>23</t>
  </si>
  <si>
    <t>125302001VD</t>
  </si>
  <si>
    <t>Revize</t>
  </si>
  <si>
    <t>30</t>
  </si>
  <si>
    <t>24</t>
  </si>
  <si>
    <t>125302002VD</t>
  </si>
  <si>
    <t>Dokumentace skutečného provedení</t>
  </si>
  <si>
    <t>32</t>
  </si>
  <si>
    <t>25</t>
  </si>
  <si>
    <t>125302003VD</t>
  </si>
  <si>
    <t>Spolupráce při zapojování a zkouškách</t>
  </si>
  <si>
    <t>hod</t>
  </si>
  <si>
    <t>34</t>
  </si>
  <si>
    <t>133VD</t>
  </si>
  <si>
    <t>Montáže - potrubí - podlahy</t>
  </si>
  <si>
    <t>27</t>
  </si>
  <si>
    <t>133120043VD</t>
  </si>
  <si>
    <t>Čištění potrubí protažením, profukováním nebo proplachováním DN 50 včetně prověření kamerou</t>
  </si>
  <si>
    <t>42</t>
  </si>
  <si>
    <t>133202001VD</t>
  </si>
  <si>
    <t>Bourání betonové podlahy</t>
  </si>
  <si>
    <t>44</t>
  </si>
  <si>
    <t>29</t>
  </si>
  <si>
    <t>133202002VD</t>
  </si>
  <si>
    <t>Odstranění a likvidace starých odpadů</t>
  </si>
  <si>
    <t>46</t>
  </si>
  <si>
    <t>133202003VD</t>
  </si>
  <si>
    <t>Broušení drátkobetonových podlah</t>
  </si>
  <si>
    <t>48</t>
  </si>
  <si>
    <t>31</t>
  </si>
  <si>
    <t>133202004VD</t>
  </si>
  <si>
    <t>Zapravení betonové podlahy včetně nášlapné vrstvy</t>
  </si>
  <si>
    <t>50</t>
  </si>
  <si>
    <t>133202005VD</t>
  </si>
  <si>
    <t>Metakrylátová polymerzálivka pro velmi rychlé vytvrzování za nízkých tepot tl. do 5 mm</t>
  </si>
  <si>
    <t>52</t>
  </si>
  <si>
    <t>33</t>
  </si>
  <si>
    <t>133202007VD</t>
  </si>
  <si>
    <t>Vyplnění a zalití nepotřebných šachet po rozvodech chlazeni včetně finální podlahy</t>
  </si>
  <si>
    <t>54</t>
  </si>
  <si>
    <t>133202013VD</t>
  </si>
  <si>
    <t>Dodání a uložení nových odpadů</t>
  </si>
  <si>
    <t>56</t>
  </si>
  <si>
    <t>35</t>
  </si>
  <si>
    <t>133202021VD</t>
  </si>
  <si>
    <t>Diamantové řezání drátkobetonu hl. řezu 200mm</t>
  </si>
  <si>
    <t>36</t>
  </si>
  <si>
    <t>133202024VD</t>
  </si>
  <si>
    <t>Diamantové jádrové vrtání do průměru 200 mm</t>
  </si>
  <si>
    <t>60</t>
  </si>
  <si>
    <t>přepojení a úprava rozvodů pro reversní osmózu</t>
  </si>
  <si>
    <t>-660308417</t>
  </si>
  <si>
    <t>741</t>
  </si>
  <si>
    <t>Montáže technologických zařízení</t>
  </si>
  <si>
    <t>12</t>
  </si>
  <si>
    <t>220260702VD</t>
  </si>
  <si>
    <t>Montáž kabelového žlabu ocelového a úprava stávajících žlabů pro rozvody technologie</t>
  </si>
  <si>
    <t>64</t>
  </si>
  <si>
    <t>13</t>
  </si>
  <si>
    <t>220260704VD</t>
  </si>
  <si>
    <t>Tvarový profilovaný prvek (v RALU ) na horní hranu chlad.a mraz.nábytku pro přichycení navigačních magnetek výška 250mm</t>
  </si>
  <si>
    <t>pororošty zinek 1000x600-lávky, včetně 10% prostřihu</t>
  </si>
  <si>
    <t>-1954429478</t>
  </si>
  <si>
    <t>61</t>
  </si>
  <si>
    <t>roznášecí nohy na plochou střechu</t>
  </si>
  <si>
    <t>1938027100</t>
  </si>
  <si>
    <t>Ostatní</t>
  </si>
  <si>
    <t>001VD</t>
  </si>
  <si>
    <t>Zařízení staveniště</t>
  </si>
  <si>
    <t>43</t>
  </si>
  <si>
    <t>001000001VD</t>
  </si>
  <si>
    <t>Pronájem lodního kontejneru na materiál, nářadí  3 ks</t>
  </si>
  <si>
    <t>měsíc</t>
  </si>
  <si>
    <t>7</t>
  </si>
  <si>
    <t>104</t>
  </si>
  <si>
    <t>001000002VD</t>
  </si>
  <si>
    <t>Pronájem vysokozdvihu po dobu výstavby 2x</t>
  </si>
  <si>
    <t>106</t>
  </si>
  <si>
    <t>45</t>
  </si>
  <si>
    <t>001000003VD</t>
  </si>
  <si>
    <t>Pronájem oplocení staveniště oplocenkami. Včetně přesunů.</t>
  </si>
  <si>
    <t>108</t>
  </si>
  <si>
    <t>001000004VD</t>
  </si>
  <si>
    <t>Pronájem mobilních zábran při manipulaci ve výškách a pod zavěšeným břemenem</t>
  </si>
  <si>
    <t>110</t>
  </si>
  <si>
    <t>47</t>
  </si>
  <si>
    <t>001000007VD</t>
  </si>
  <si>
    <t>Pronájem kontejnérů na odpad 3 ks po dobu stavby včetně likvidace</t>
  </si>
  <si>
    <t>112</t>
  </si>
  <si>
    <t>49</t>
  </si>
  <si>
    <t>001000008VD</t>
  </si>
  <si>
    <t>Pronájem elektrické samohybné plošiny do 12m včetně dopravy dva kusy</t>
  </si>
  <si>
    <t>114</t>
  </si>
  <si>
    <t>001000009VD</t>
  </si>
  <si>
    <t>Pronájem venkovní samohybné plošiny do 18m včetně dopravy</t>
  </si>
  <si>
    <t>116</t>
  </si>
  <si>
    <t>001000010VD</t>
  </si>
  <si>
    <t>Lešení trubkové mobilní výška 5 m</t>
  </si>
  <si>
    <t>118</t>
  </si>
  <si>
    <t>62</t>
  </si>
  <si>
    <t>Terénní úpravy pro zařízení staveniště - kontejnery</t>
  </si>
  <si>
    <t>888144708</t>
  </si>
  <si>
    <t>VRN</t>
  </si>
  <si>
    <t>Vedlejší rozpočtové náklady</t>
  </si>
  <si>
    <t>41</t>
  </si>
  <si>
    <t>124202005VD</t>
  </si>
  <si>
    <t>Průběžný úklid staveniště</t>
  </si>
  <si>
    <t>124</t>
  </si>
  <si>
    <t>124202006VD</t>
  </si>
  <si>
    <t>Úklid mezipodhledů s obtížným přístupem výška do 1m</t>
  </si>
  <si>
    <t>126</t>
  </si>
  <si>
    <t>Objekt 02 - Elektromontáže</t>
  </si>
  <si>
    <t xml:space="preserve">    741 - Elektroinstalace - silnoproud</t>
  </si>
  <si>
    <t>HZS - Hodinové zúčtovací sazby</t>
  </si>
  <si>
    <t>VRN - Vedlejší rozpočtové náklady</t>
  </si>
  <si>
    <t>Elektroinstalace - silnoproud</t>
  </si>
  <si>
    <t>741110001</t>
  </si>
  <si>
    <t>Montáž trubek elektroinstalačních s nasunutím nebo našroubováním do krabic plastových tuhých, uložených pevně, vnější Ø přes 16 do 23 mm</t>
  </si>
  <si>
    <t>34571093</t>
  </si>
  <si>
    <t>trubka elektroinstalační tuhá z PVC D 22,1/25 mm, délka 3m</t>
  </si>
  <si>
    <t>741110511</t>
  </si>
  <si>
    <t>Montáž lišt a kanálků elektroinstalačních se spojkami, ohyby a rohy a s nasunutím do krabic vkládacích s víčkem, šířky do 60 mm</t>
  </si>
  <si>
    <t>34571011</t>
  </si>
  <si>
    <t>lišta elektroinstalační vkládací 24x22</t>
  </si>
  <si>
    <t>741110512</t>
  </si>
  <si>
    <t>Montáž lišt a kanálků elektroinstalačních se spojkami, ohyby a rohy a s nasunutím do krabic vkládacích s víčkem, šířky do přes 200 do 300 mm</t>
  </si>
  <si>
    <t>10.556.366</t>
  </si>
  <si>
    <t>Žlab MERKUR 300/100</t>
  </si>
  <si>
    <t>Pol1</t>
  </si>
  <si>
    <t>Žlab MERKUR 150/100</t>
  </si>
  <si>
    <t>14</t>
  </si>
  <si>
    <t>741110554</t>
  </si>
  <si>
    <t>Montáž lišt a kanálků elektroinstalačních se spojkami, ohyby a rohy a s nasunutím do krabic doplňkové prvky protipožární utěsnění, šířky do 120 mm</t>
  </si>
  <si>
    <t>59081219</t>
  </si>
  <si>
    <t>manžeta požárně ochranná pro průchod PVC,PP,PE potrubí stěnami a stropy š 63mm D 160mm EI120</t>
  </si>
  <si>
    <t>kus</t>
  </si>
  <si>
    <t>18</t>
  </si>
  <si>
    <t>741120203</t>
  </si>
  <si>
    <t>Montáž vodičů izolovaných měděných bez ukončení uložených volně plných a laněných s PVC pláštěm, bezhalogenových, ohniodolných (CY, CHAH-R(V)) průřezu žíly 25 až 35 mm2</t>
  </si>
  <si>
    <t>20</t>
  </si>
  <si>
    <t>34142160</t>
  </si>
  <si>
    <t>vodič silový s Cu jádrem 25mm2</t>
  </si>
  <si>
    <t>741120213</t>
  </si>
  <si>
    <t>Montáž vodičů izolovaných měděných bez ukončení uložených volně plných a laněných s PVC pláštěm, bezhalogenových, ohniodolných (CY, CHAH-R(V)) průřezu žíly 240 až 300 mm2</t>
  </si>
  <si>
    <t>34111208</t>
  </si>
  <si>
    <t>kabel silový jednožilový s Cu jádrem CHKE-R 1x240mm2</t>
  </si>
  <si>
    <t>26</t>
  </si>
  <si>
    <t>741122225</t>
  </si>
  <si>
    <t>Montáž vodičů izolovaných měděných bez ukončení uložených volně plných a laněných s PVC pláštěm, bezhalogenových, ohniodolných (CY, CHAH-R(V)) počtu a průřezu žil 3x35+25 mm2, 5x35 mm2</t>
  </si>
  <si>
    <t>34111620</t>
  </si>
  <si>
    <t>kabel silový s Cu jádrem 1kV CHKE-R 5x35mm2</t>
  </si>
  <si>
    <t>741122015</t>
  </si>
  <si>
    <t>Montáž vodičů izolovaných měděných bez ukončení uložených volně plných a laněných s PVC pláštěm, bezhalogenových, ohniodolných (CY, CHAH-R(V)) průřezu žíly 3x1,5 mm2</t>
  </si>
  <si>
    <t>17</t>
  </si>
  <si>
    <t>34111030</t>
  </si>
  <si>
    <t>kabel silový s Cu jádrem 1kV CHKE-R 3x1,5mm2</t>
  </si>
  <si>
    <t>741122016</t>
  </si>
  <si>
    <t>Montáž kabelů měděných bez ukončení uložených pod omítku plných kulatých (CYKY), počtu a průřezu žil 3x2,5 až 6 mm2</t>
  </si>
  <si>
    <t>19</t>
  </si>
  <si>
    <t>34111036</t>
  </si>
  <si>
    <t>kabel silový s Cu jádrem 1kV 3x2,5mm2</t>
  </si>
  <si>
    <t>741122031</t>
  </si>
  <si>
    <t>Montáž kabelů měděných bez ukončení uložených pod omítku plných kulatých (CYKY), počtu a průřezu žil 5x1,5 až 2,5 mm2</t>
  </si>
  <si>
    <t>34111090</t>
  </si>
  <si>
    <t>kabel silový s Cu jádrem 1kV 5x1,5mm2</t>
  </si>
  <si>
    <t>741130008</t>
  </si>
  <si>
    <t>Ukončení vodičů izolovaných s označením a zapojením v rozváděči nebo na přístroji, průřezu žíly do 35 mm2</t>
  </si>
  <si>
    <t>741130052</t>
  </si>
  <si>
    <t>Ukončení vodičů izolovaných s označením a zapojením smršťovací záklopkou nebo páskou bez letování, průřezu žíly do 300 mm2</t>
  </si>
  <si>
    <t>210220101</t>
  </si>
  <si>
    <t>Montáž hromosvodného vedení svodových vodičů s podpěrami průměru do 10 mm</t>
  </si>
  <si>
    <t>10.660.644</t>
  </si>
  <si>
    <t>Drát uzem. AL pr.8 AlMgSi+PVC měkký</t>
  </si>
  <si>
    <t>210220231</t>
  </si>
  <si>
    <t>Montáž tyčí jímacích délky do 4 m na stojan</t>
  </si>
  <si>
    <t>354411240</t>
  </si>
  <si>
    <t>tyč jímací s rovným koncem JR 4,0</t>
  </si>
  <si>
    <t>10.566.175</t>
  </si>
  <si>
    <t>Tyč JR 5,0 ALMgSi jímací</t>
  </si>
  <si>
    <t>1141788</t>
  </si>
  <si>
    <t>OBJIMKA S UCHYTEM PRO JT D40MM</t>
  </si>
  <si>
    <t>KS</t>
  </si>
  <si>
    <t>210220301</t>
  </si>
  <si>
    <t>Montáž svorek hromosvodných typu SS, SR 03 se 2 šrouby</t>
  </si>
  <si>
    <t>354420280</t>
  </si>
  <si>
    <t>svorka křížová SK, pro zemnící drát</t>
  </si>
  <si>
    <t>354418850</t>
  </si>
  <si>
    <t>svorka spojovací SS</t>
  </si>
  <si>
    <t>1142661</t>
  </si>
  <si>
    <t>IZOLAČNÍ TYČ PRO UCHYCENÍ JÍMACÍ TYČE+BETONOVÝ PODSTAVEC, UCHYCENÍ KE CHRÁNĚNÉMU ZAŘÍZENÍ</t>
  </si>
  <si>
    <t>354419860.1</t>
  </si>
  <si>
    <t>STOJAN PRO JÍMACÍ TYČE + BETONOVÉ PODSTAVCE A NAPÍNACÍ LANKA</t>
  </si>
  <si>
    <t>354419860.5</t>
  </si>
  <si>
    <t>EKVIPOTENCIÁLNÍ SVORKOVNICE</t>
  </si>
  <si>
    <t>210220401</t>
  </si>
  <si>
    <t>Montáž vedení hromosvodné - štítků k označení svodů</t>
  </si>
  <si>
    <t>210220431</t>
  </si>
  <si>
    <t>Montáž vedení hromosvodné - tvarování prvků</t>
  </si>
  <si>
    <t>1143114</t>
  </si>
  <si>
    <t>PODSTAVEC BETON. 240MM/8,5KG KLIN</t>
  </si>
  <si>
    <t>HZS</t>
  </si>
  <si>
    <t>Hodinové zúčtovací sazby</t>
  </si>
  <si>
    <t>HZS2222</t>
  </si>
  <si>
    <t>Hodinové zúčtovací sazby profesí PSV  provádění stavebních instalací elektrikář odborný</t>
  </si>
  <si>
    <t>262144</t>
  </si>
  <si>
    <t>Hod.sazba6</t>
  </si>
  <si>
    <t>Koordinace postupu prací s ost. profesemi</t>
  </si>
  <si>
    <t>013203000</t>
  </si>
  <si>
    <t>Konstrukční výrobní dokumentace</t>
  </si>
  <si>
    <t>580105033</t>
  </si>
  <si>
    <t>Kontrola stavu ochrany před úderem blesku kombinované soustavy přes 8 svodů</t>
  </si>
  <si>
    <t>svod</t>
  </si>
  <si>
    <t>HZS4211</t>
  </si>
  <si>
    <t>Hodinové zúčtovací sazby ostatních profesí  revizní a kontrolní činnost revizní technik</t>
  </si>
  <si>
    <t>86</t>
  </si>
  <si>
    <t>Pol2</t>
  </si>
  <si>
    <t>Pronájem zdvihacích plošin, lešení konstrukcí</t>
  </si>
  <si>
    <t>Hod.sazba5</t>
  </si>
  <si>
    <t>Zabezpečení pracoviště</t>
  </si>
  <si>
    <t>071002000</t>
  </si>
  <si>
    <t>Provoz investora, třetích osob</t>
  </si>
  <si>
    <t>Objekt 03 - RH, dozbrojení</t>
  </si>
  <si>
    <t>M - M</t>
  </si>
  <si>
    <t xml:space="preserve">    01 - Dozbrojení rozvaděčů</t>
  </si>
  <si>
    <t>01</t>
  </si>
  <si>
    <t>Dozbrojení rozvaděčů</t>
  </si>
  <si>
    <t>35713142</t>
  </si>
  <si>
    <t>Rozvaděč chladících van -oceloplechová rozvodnice 600x1600x2000 vč. zakrytí, soklu, zákrytu, přívody a vývody spodem, vč. sběrnic, spoj.a pom. materiálu, zámek, schránka na dokumentaci, sokl, IP 43/20</t>
  </si>
  <si>
    <t>komplet</t>
  </si>
  <si>
    <t>Pol3</t>
  </si>
  <si>
    <t>Rozvaděč paralelního připojení nové techmologie -oceloplechová rozvodnice 600x800x2000 vč. zakrytí, soklu, zákrytu, přívody a vývody spodem, vč. sběrnic, spoj.a pom. materiálu, zámek, schránka na dokumentaci, sokl, IP 43/20</t>
  </si>
  <si>
    <t>OEZ24100</t>
  </si>
  <si>
    <t>Nadproudová spoušť SE-BD-0630-DTV3</t>
  </si>
  <si>
    <t>10.147.940</t>
  </si>
  <si>
    <t>Deon BD630NE blok bez spouští</t>
  </si>
  <si>
    <t>Pol4</t>
  </si>
  <si>
    <t>MOTOROVÝ POHON OEZ DH</t>
  </si>
  <si>
    <t>1157742</t>
  </si>
  <si>
    <t>POJISTKOVY ODPINAC OPVP22-3-S 22x58 SE S</t>
  </si>
  <si>
    <t>1181279</t>
  </si>
  <si>
    <t>POJISTKA PV22 125A AM OEZ</t>
  </si>
  <si>
    <t>1140339</t>
  </si>
  <si>
    <t>SVODIC PREPETI FLP-B+C MAXI VS/3 (TN-C)</t>
  </si>
  <si>
    <t>1249718</t>
  </si>
  <si>
    <t>JISTIC LVN-125C-3 /OEZ:42278/</t>
  </si>
  <si>
    <t>1249744</t>
  </si>
  <si>
    <t>NAPETOVA SPOUST SV-LT-X400 /OEZ:42313/</t>
  </si>
  <si>
    <t>1172349</t>
  </si>
  <si>
    <t>ELEKTROMĚR NEPŘÍMÉHO MĚŘENÍ DIGITÁLNÍ</t>
  </si>
  <si>
    <t>1168339</t>
  </si>
  <si>
    <t>MĚŘÍCÍ TRANSFORÁTORY PROUDU</t>
  </si>
  <si>
    <t>Pol5</t>
  </si>
  <si>
    <t>DOZBROJENÍ OVLÁDÁNÍ A SIGNALIZAEC STAVU VYPÍNAČE</t>
  </si>
  <si>
    <t>Pol6</t>
  </si>
  <si>
    <t>KABELOVÁ PRŮCHODKA PUJ02</t>
  </si>
  <si>
    <t>Pol7</t>
  </si>
  <si>
    <t>KABELOVÁ PRŮCHODKA PD124</t>
  </si>
  <si>
    <t>Pol8</t>
  </si>
  <si>
    <t>ROZVODNICE PRO ZÁPŮJČKY CHLADÍCÍHO NÁBYTKU</t>
  </si>
  <si>
    <t>Pol9</t>
  </si>
  <si>
    <t>PŘÍVODY UKONČENÉ ZÁSUVKOU 230V/16A PRO ZÁPŮJČKY CHLADÍCÍHO NÁBYTKU</t>
  </si>
  <si>
    <t>7411111R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</si>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</sst>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3FAB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/>
    <xf numFmtId="0" fontId="11" fillId="0" borderId="0" xfId="0" applyFont="1" applyAlignment="1">
      <alignment horizontal="left"/>
    </xf>
    <xf numFmtId="0" fontId="11" fillId="0" borderId="17" xfId="0" applyFont="1" applyBorder="1"/>
    <xf numFmtId="166" fontId="11" fillId="0" borderId="0" xfId="0" applyNumberFormat="1" applyFont="1"/>
    <xf numFmtId="166" fontId="11" fillId="0" borderId="12" xfId="0" applyNumberFormat="1" applyFont="1" applyBorder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4" fontId="9" fillId="0" borderId="0" xfId="0" applyNumberFormat="1" applyFont="1"/>
    <xf numFmtId="4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4" fontId="8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8" fillId="0" borderId="0" xfId="0" applyNumberFormat="1" applyFont="1"/>
    <xf numFmtId="4" fontId="5" fillId="0" borderId="0" xfId="0" applyNumberFormat="1" applyFont="1" applyAlignment="1">
      <alignment vertical="center"/>
    </xf>
    <xf numFmtId="4" fontId="21" fillId="4" borderId="23" xfId="0" applyNumberFormat="1" applyFont="1" applyFill="1" applyBorder="1" applyAlignment="1" applyProtection="1">
      <alignment vertical="center"/>
      <protection locked="0"/>
    </xf>
    <xf numFmtId="4" fontId="34" fillId="4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>
      <selection activeCell="AI20" sqref="AI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228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218" t="s">
        <v>13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R5" s="16"/>
      <c r="BS5" s="13" t="s">
        <v>6</v>
      </c>
    </row>
    <row r="6" spans="2:71" ht="36.95" customHeight="1">
      <c r="B6" s="16"/>
      <c r="D6" s="21" t="s">
        <v>14</v>
      </c>
      <c r="K6" s="219" t="s">
        <v>15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3.15">
      <c r="B14" s="16"/>
      <c r="E14" s="20" t="s">
        <v>24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27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29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24</v>
      </c>
      <c r="AK20" s="22" t="s">
        <v>25</v>
      </c>
      <c r="AN20" s="20" t="s">
        <v>1</v>
      </c>
      <c r="AR20" s="16"/>
      <c r="BS20" s="13" t="s">
        <v>29</v>
      </c>
    </row>
    <row r="21" spans="2:44" ht="6.95" customHeight="1">
      <c r="B21" s="16"/>
      <c r="AR21" s="16"/>
    </row>
    <row r="22" spans="2:44" ht="12" customHeight="1">
      <c r="B22" s="16"/>
      <c r="D22" s="22" t="s">
        <v>31</v>
      </c>
      <c r="AR22" s="16"/>
    </row>
    <row r="23" spans="2:44" ht="16.5" customHeight="1">
      <c r="B23" s="16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ht="14.45" customHeight="1">
      <c r="B26" s="16"/>
      <c r="D26" s="25" t="s">
        <v>32</v>
      </c>
      <c r="AK26" s="221">
        <f>ROUND(AG94,2)</f>
        <v>0</v>
      </c>
      <c r="AL26" s="237"/>
      <c r="AM26" s="237"/>
      <c r="AN26" s="237"/>
      <c r="AO26" s="237"/>
      <c r="AR26" s="16"/>
    </row>
    <row r="27" spans="2:44" ht="14.45" customHeight="1">
      <c r="B27" s="16"/>
      <c r="D27" s="25" t="s">
        <v>33</v>
      </c>
      <c r="AK27" s="221">
        <f>ROUND(AG99,2)</f>
        <v>0</v>
      </c>
      <c r="AL27" s="221"/>
      <c r="AM27" s="221"/>
      <c r="AN27" s="221"/>
      <c r="AO27" s="221"/>
      <c r="AR27" s="16"/>
    </row>
    <row r="28" spans="2:44" s="1" customFormat="1" ht="6.95" customHeight="1">
      <c r="B28" s="27"/>
      <c r="AR28" s="27"/>
    </row>
    <row r="29" spans="2:44" s="1" customFormat="1" ht="25.9" customHeight="1">
      <c r="B29" s="27"/>
      <c r="D29" s="28" t="s">
        <v>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22">
        <f>ROUND(AK26+AK27,2)</f>
        <v>0</v>
      </c>
      <c r="AL29" s="223"/>
      <c r="AM29" s="223"/>
      <c r="AN29" s="223"/>
      <c r="AO29" s="223"/>
      <c r="AR29" s="27"/>
    </row>
    <row r="30" spans="2:44" s="1" customFormat="1" ht="6.95" customHeight="1">
      <c r="B30" s="27"/>
      <c r="AR30" s="27"/>
    </row>
    <row r="31" spans="2:44" s="1" customFormat="1" ht="13.15">
      <c r="B31" s="27"/>
      <c r="L31" s="224" t="s">
        <v>35</v>
      </c>
      <c r="M31" s="224"/>
      <c r="N31" s="224"/>
      <c r="O31" s="224"/>
      <c r="P31" s="224"/>
      <c r="W31" s="224" t="s">
        <v>36</v>
      </c>
      <c r="X31" s="224"/>
      <c r="Y31" s="224"/>
      <c r="Z31" s="224"/>
      <c r="AA31" s="224"/>
      <c r="AB31" s="224"/>
      <c r="AC31" s="224"/>
      <c r="AD31" s="224"/>
      <c r="AE31" s="224"/>
      <c r="AK31" s="224" t="s">
        <v>37</v>
      </c>
      <c r="AL31" s="224"/>
      <c r="AM31" s="224"/>
      <c r="AN31" s="224"/>
      <c r="AO31" s="224"/>
      <c r="AR31" s="27"/>
    </row>
    <row r="32" spans="2:44" s="2" customFormat="1" ht="14.45" customHeight="1">
      <c r="B32" s="31"/>
      <c r="D32" s="22" t="s">
        <v>38</v>
      </c>
      <c r="F32" s="22" t="s">
        <v>39</v>
      </c>
      <c r="L32" s="227">
        <v>0.21</v>
      </c>
      <c r="M32" s="226"/>
      <c r="N32" s="226"/>
      <c r="O32" s="226"/>
      <c r="P32" s="226"/>
      <c r="W32" s="225">
        <f>ROUND(AZ94+SUM(CD99),2)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f>ROUND(AV94+SUM(BY99),2)</f>
        <v>0</v>
      </c>
      <c r="AL32" s="226"/>
      <c r="AM32" s="226"/>
      <c r="AN32" s="226"/>
      <c r="AO32" s="226"/>
      <c r="AR32" s="31"/>
    </row>
    <row r="33" spans="2:44" s="2" customFormat="1" ht="14.45" customHeight="1">
      <c r="B33" s="31"/>
      <c r="F33" s="22" t="s">
        <v>40</v>
      </c>
      <c r="L33" s="227">
        <v>0.15</v>
      </c>
      <c r="M33" s="226"/>
      <c r="N33" s="226"/>
      <c r="O33" s="226"/>
      <c r="P33" s="226"/>
      <c r="W33" s="225">
        <f>ROUND(BA94+SUM(CE99),2)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f>ROUND(AW94+SUM(BZ99),2)</f>
        <v>0</v>
      </c>
      <c r="AL33" s="226"/>
      <c r="AM33" s="226"/>
      <c r="AN33" s="226"/>
      <c r="AO33" s="226"/>
      <c r="AR33" s="31"/>
    </row>
    <row r="34" spans="2:44" s="2" customFormat="1" ht="14.45" customHeight="1" hidden="1">
      <c r="B34" s="31"/>
      <c r="F34" s="22" t="s">
        <v>41</v>
      </c>
      <c r="L34" s="227">
        <v>0.21</v>
      </c>
      <c r="M34" s="226"/>
      <c r="N34" s="226"/>
      <c r="O34" s="226"/>
      <c r="P34" s="226"/>
      <c r="W34" s="225">
        <f>ROUND(BB94+SUM(CF99),2)</f>
        <v>0</v>
      </c>
      <c r="X34" s="226"/>
      <c r="Y34" s="226"/>
      <c r="Z34" s="226"/>
      <c r="AA34" s="226"/>
      <c r="AB34" s="226"/>
      <c r="AC34" s="226"/>
      <c r="AD34" s="226"/>
      <c r="AE34" s="226"/>
      <c r="AK34" s="225">
        <v>0</v>
      </c>
      <c r="AL34" s="226"/>
      <c r="AM34" s="226"/>
      <c r="AN34" s="226"/>
      <c r="AO34" s="226"/>
      <c r="AR34" s="31"/>
    </row>
    <row r="35" spans="2:44" s="2" customFormat="1" ht="14.45" customHeight="1" hidden="1">
      <c r="B35" s="31"/>
      <c r="F35" s="22" t="s">
        <v>42</v>
      </c>
      <c r="L35" s="227">
        <v>0.15</v>
      </c>
      <c r="M35" s="226"/>
      <c r="N35" s="226"/>
      <c r="O35" s="226"/>
      <c r="P35" s="226"/>
      <c r="W35" s="225">
        <f>ROUND(BC94+SUM(CG99),2)</f>
        <v>0</v>
      </c>
      <c r="X35" s="226"/>
      <c r="Y35" s="226"/>
      <c r="Z35" s="226"/>
      <c r="AA35" s="226"/>
      <c r="AB35" s="226"/>
      <c r="AC35" s="226"/>
      <c r="AD35" s="226"/>
      <c r="AE35" s="226"/>
      <c r="AK35" s="225">
        <v>0</v>
      </c>
      <c r="AL35" s="226"/>
      <c r="AM35" s="226"/>
      <c r="AN35" s="226"/>
      <c r="AO35" s="226"/>
      <c r="AR35" s="31"/>
    </row>
    <row r="36" spans="2:44" s="2" customFormat="1" ht="14.45" customHeight="1" hidden="1">
      <c r="B36" s="31"/>
      <c r="F36" s="22" t="s">
        <v>43</v>
      </c>
      <c r="L36" s="227">
        <v>0</v>
      </c>
      <c r="M36" s="226"/>
      <c r="N36" s="226"/>
      <c r="O36" s="226"/>
      <c r="P36" s="226"/>
      <c r="W36" s="225">
        <f>ROUND(BD94+SUM(CH99),2)</f>
        <v>0</v>
      </c>
      <c r="X36" s="226"/>
      <c r="Y36" s="226"/>
      <c r="Z36" s="226"/>
      <c r="AA36" s="226"/>
      <c r="AB36" s="226"/>
      <c r="AC36" s="226"/>
      <c r="AD36" s="226"/>
      <c r="AE36" s="226"/>
      <c r="AK36" s="225">
        <v>0</v>
      </c>
      <c r="AL36" s="226"/>
      <c r="AM36" s="226"/>
      <c r="AN36" s="226"/>
      <c r="AO36" s="226"/>
      <c r="AR36" s="31"/>
    </row>
    <row r="37" spans="2:44" s="1" customFormat="1" ht="6.95" customHeight="1">
      <c r="B37" s="27"/>
      <c r="AR37" s="27"/>
    </row>
    <row r="38" spans="2:44" s="1" customFormat="1" ht="25.9" customHeight="1">
      <c r="B38" s="27"/>
      <c r="C38" s="32"/>
      <c r="D38" s="33" t="s">
        <v>44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 t="s">
        <v>45</v>
      </c>
      <c r="U38" s="34"/>
      <c r="V38" s="34"/>
      <c r="W38" s="34"/>
      <c r="X38" s="232" t="s">
        <v>46</v>
      </c>
      <c r="Y38" s="230"/>
      <c r="Z38" s="230"/>
      <c r="AA38" s="230"/>
      <c r="AB38" s="230"/>
      <c r="AC38" s="34"/>
      <c r="AD38" s="34"/>
      <c r="AE38" s="34"/>
      <c r="AF38" s="34"/>
      <c r="AG38" s="34"/>
      <c r="AH38" s="34"/>
      <c r="AI38" s="34"/>
      <c r="AJ38" s="34"/>
      <c r="AK38" s="229">
        <f>SUM(AK29:AK36)</f>
        <v>0</v>
      </c>
      <c r="AL38" s="230"/>
      <c r="AM38" s="230"/>
      <c r="AN38" s="230"/>
      <c r="AO38" s="231"/>
      <c r="AP38" s="32"/>
      <c r="AQ38" s="32"/>
      <c r="AR38" s="27"/>
    </row>
    <row r="39" spans="2:44" s="1" customFormat="1" ht="6.95" customHeight="1">
      <c r="B39" s="27"/>
      <c r="AR39" s="27"/>
    </row>
    <row r="40" spans="2:44" s="1" customFormat="1" ht="14.45" customHeight="1">
      <c r="B40" s="27"/>
      <c r="AR40" s="27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7"/>
      <c r="D49" s="36" t="s">
        <v>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48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3.15">
      <c r="B60" s="27"/>
      <c r="D60" s="38" t="s">
        <v>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50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49</v>
      </c>
      <c r="AI60" s="29"/>
      <c r="AJ60" s="29"/>
      <c r="AK60" s="29"/>
      <c r="AL60" s="29"/>
      <c r="AM60" s="38" t="s">
        <v>50</v>
      </c>
      <c r="AN60" s="29"/>
      <c r="AO60" s="29"/>
      <c r="AR60" s="27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.15">
      <c r="B64" s="27"/>
      <c r="D64" s="36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52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3.15">
      <c r="B75" s="27"/>
      <c r="D75" s="38" t="s">
        <v>49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50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49</v>
      </c>
      <c r="AI75" s="29"/>
      <c r="AJ75" s="29"/>
      <c r="AK75" s="29"/>
      <c r="AL75" s="29"/>
      <c r="AM75" s="38" t="s">
        <v>50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5" customHeight="1">
      <c r="B82" s="27"/>
      <c r="C82" s="17" t="s">
        <v>53</v>
      </c>
      <c r="AR82" s="27"/>
    </row>
    <row r="83" spans="2:44" s="1" customFormat="1" ht="6.95" customHeight="1">
      <c r="B83" s="27"/>
      <c r="AR83" s="27"/>
    </row>
    <row r="84" spans="2:44" s="3" customFormat="1" ht="12" customHeight="1">
      <c r="B84" s="43"/>
      <c r="C84" s="22" t="s">
        <v>12</v>
      </c>
      <c r="L84" s="3" t="str">
        <f>K5</f>
        <v>101123</v>
      </c>
      <c r="AR84" s="43"/>
    </row>
    <row r="85" spans="2:44" s="4" customFormat="1" ht="36.95" customHeight="1">
      <c r="B85" s="44"/>
      <c r="C85" s="45" t="s">
        <v>14</v>
      </c>
      <c r="L85" s="198" t="str">
        <f>K6</f>
        <v>Remodelling technologie chlazení MAKRO Liberec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44"/>
    </row>
    <row r="86" spans="2:44" s="1" customFormat="1" ht="6.95" customHeight="1">
      <c r="B86" s="27"/>
      <c r="AR86" s="27"/>
    </row>
    <row r="87" spans="2:44" s="1" customFormat="1" ht="12" customHeight="1">
      <c r="B87" s="27"/>
      <c r="C87" s="22" t="s">
        <v>18</v>
      </c>
      <c r="L87" s="46" t="str">
        <f>IF(K8="","",K8)</f>
        <v>Liberec – MAKRO Cash &amp; Carry ČR s.r.o.</v>
      </c>
      <c r="AI87" s="22" t="s">
        <v>20</v>
      </c>
      <c r="AM87" s="200" t="str">
        <f>IF(AN8="","",AN8)</f>
        <v>10. 11. 2023</v>
      </c>
      <c r="AN87" s="200"/>
      <c r="AR87" s="27"/>
    </row>
    <row r="88" spans="2:44" s="1" customFormat="1" ht="6.95" customHeight="1">
      <c r="B88" s="27"/>
      <c r="AR88" s="27"/>
    </row>
    <row r="89" spans="2:56" s="1" customFormat="1" ht="15.2" customHeight="1">
      <c r="B89" s="27"/>
      <c r="C89" s="22" t="s">
        <v>22</v>
      </c>
      <c r="L89" s="3" t="str">
        <f>IF(E11="","",E11)</f>
        <v xml:space="preserve"> </v>
      </c>
      <c r="AI89" s="22" t="s">
        <v>27</v>
      </c>
      <c r="AM89" s="201" t="str">
        <f>IF(E17="","",E17)</f>
        <v>Coldspot  s.r.o.</v>
      </c>
      <c r="AN89" s="202"/>
      <c r="AO89" s="202"/>
      <c r="AP89" s="202"/>
      <c r="AR89" s="27"/>
      <c r="AS89" s="203" t="s">
        <v>54</v>
      </c>
      <c r="AT89" s="204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2" customHeight="1">
      <c r="B90" s="27"/>
      <c r="C90" s="22" t="s">
        <v>26</v>
      </c>
      <c r="L90" s="3" t="str">
        <f>IF(E14="","",E14)</f>
        <v xml:space="preserve"> </v>
      </c>
      <c r="AI90" s="22" t="s">
        <v>30</v>
      </c>
      <c r="AM90" s="201" t="str">
        <f>IF(E20="","",E20)</f>
        <v xml:space="preserve"> </v>
      </c>
      <c r="AN90" s="202"/>
      <c r="AO90" s="202"/>
      <c r="AP90" s="202"/>
      <c r="AR90" s="27"/>
      <c r="AS90" s="205"/>
      <c r="AT90" s="206"/>
      <c r="BD90" s="51"/>
    </row>
    <row r="91" spans="2:56" s="1" customFormat="1" ht="10.9" customHeight="1">
      <c r="B91" s="27"/>
      <c r="AR91" s="27"/>
      <c r="AS91" s="205"/>
      <c r="AT91" s="206"/>
      <c r="BD91" s="51"/>
    </row>
    <row r="92" spans="2:56" s="1" customFormat="1" ht="29.25" customHeight="1">
      <c r="B92" s="27"/>
      <c r="C92" s="210" t="s">
        <v>55</v>
      </c>
      <c r="D92" s="208"/>
      <c r="E92" s="208"/>
      <c r="F92" s="208"/>
      <c r="G92" s="208"/>
      <c r="H92" s="52"/>
      <c r="I92" s="207" t="s">
        <v>56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1" t="s">
        <v>57</v>
      </c>
      <c r="AH92" s="208"/>
      <c r="AI92" s="208"/>
      <c r="AJ92" s="208"/>
      <c r="AK92" s="208"/>
      <c r="AL92" s="208"/>
      <c r="AM92" s="208"/>
      <c r="AN92" s="207" t="s">
        <v>58</v>
      </c>
      <c r="AO92" s="208"/>
      <c r="AP92" s="209"/>
      <c r="AQ92" s="53" t="s">
        <v>59</v>
      </c>
      <c r="AR92" s="27"/>
      <c r="AS92" s="54" t="s">
        <v>60</v>
      </c>
      <c r="AT92" s="55" t="s">
        <v>61</v>
      </c>
      <c r="AU92" s="55" t="s">
        <v>62</v>
      </c>
      <c r="AV92" s="55" t="s">
        <v>63</v>
      </c>
      <c r="AW92" s="55" t="s">
        <v>64</v>
      </c>
      <c r="AX92" s="55" t="s">
        <v>65</v>
      </c>
      <c r="AY92" s="55" t="s">
        <v>66</v>
      </c>
      <c r="AZ92" s="55" t="s">
        <v>67</v>
      </c>
      <c r="BA92" s="55" t="s">
        <v>68</v>
      </c>
      <c r="BB92" s="55" t="s">
        <v>69</v>
      </c>
      <c r="BC92" s="55" t="s">
        <v>70</v>
      </c>
      <c r="BD92" s="56" t="s">
        <v>71</v>
      </c>
    </row>
    <row r="93" spans="2:56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5" customHeight="1">
      <c r="B94" s="58"/>
      <c r="C94" s="59" t="s">
        <v>72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213">
        <f>ROUND(SUM(AG95:AG97),2)</f>
        <v>0</v>
      </c>
      <c r="AH94" s="213"/>
      <c r="AI94" s="213"/>
      <c r="AJ94" s="213"/>
      <c r="AK94" s="213"/>
      <c r="AL94" s="213"/>
      <c r="AM94" s="213"/>
      <c r="AN94" s="212">
        <f>SUM(AG94,AT94)</f>
        <v>0</v>
      </c>
      <c r="AO94" s="212"/>
      <c r="AP94" s="212"/>
      <c r="AQ94" s="62" t="s">
        <v>1</v>
      </c>
      <c r="AR94" s="58"/>
      <c r="AS94" s="63">
        <f>ROUND(SUM(AS95:AS97),2)</f>
        <v>0</v>
      </c>
      <c r="AT94" s="64">
        <f>ROUND(SUM(AV94:AW94),2)</f>
        <v>0</v>
      </c>
      <c r="AU94" s="65" t="e">
        <f>ROUND(SUM(AU95:AU97),5)</f>
        <v>#REF!</v>
      </c>
      <c r="AV94" s="64">
        <f>ROUND(AZ94*L32,2)</f>
        <v>0</v>
      </c>
      <c r="AW94" s="64">
        <f>ROUND(BA94*L33,2)</f>
        <v>0</v>
      </c>
      <c r="AX94" s="64">
        <f>ROUND(BB94*L32,2)</f>
        <v>0</v>
      </c>
      <c r="AY94" s="64">
        <f>ROUND(BC94*L33,2)</f>
        <v>0</v>
      </c>
      <c r="AZ94" s="64">
        <f>ROUND(SUM(AZ95:AZ97),2)</f>
        <v>0</v>
      </c>
      <c r="BA94" s="64">
        <f>ROUND(SUM(BA95:BA97),2)</f>
        <v>0</v>
      </c>
      <c r="BB94" s="64">
        <f>ROUND(SUM(BB95:BB97),2)</f>
        <v>0</v>
      </c>
      <c r="BC94" s="64">
        <f>ROUND(SUM(BC95:BC97),2)</f>
        <v>0</v>
      </c>
      <c r="BD94" s="66">
        <f>ROUND(SUM(BD95:BD97),2)</f>
        <v>0</v>
      </c>
      <c r="BE94" s="195"/>
      <c r="BS94" s="67" t="s">
        <v>73</v>
      </c>
      <c r="BT94" s="67" t="s">
        <v>74</v>
      </c>
      <c r="BU94" s="68" t="s">
        <v>75</v>
      </c>
      <c r="BV94" s="67" t="s">
        <v>76</v>
      </c>
      <c r="BW94" s="67" t="s">
        <v>4</v>
      </c>
      <c r="BX94" s="67" t="s">
        <v>77</v>
      </c>
      <c r="CL94" s="67" t="s">
        <v>1</v>
      </c>
    </row>
    <row r="95" spans="1:91" s="6" customFormat="1" ht="24.75" customHeight="1">
      <c r="A95" s="69" t="s">
        <v>78</v>
      </c>
      <c r="B95" s="70"/>
      <c r="C95" s="71"/>
      <c r="D95" s="214" t="s">
        <v>79</v>
      </c>
      <c r="E95" s="214"/>
      <c r="F95" s="214"/>
      <c r="G95" s="214"/>
      <c r="H95" s="214"/>
      <c r="I95" s="72"/>
      <c r="J95" s="214" t="s">
        <v>80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5">
        <f>'Objekt 01 -  Remodelling ...'!J32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73" t="s">
        <v>81</v>
      </c>
      <c r="AR95" s="70"/>
      <c r="AS95" s="74">
        <v>0</v>
      </c>
      <c r="AT95" s="75">
        <f>ROUND(SUM(AV95:AW95),2)</f>
        <v>0</v>
      </c>
      <c r="AU95" s="76" t="e">
        <f>'Objekt 01 -  Remodelling ...'!P132</f>
        <v>#REF!</v>
      </c>
      <c r="AV95" s="75">
        <f>'Objekt 01 -  Remodelling ...'!J35</f>
        <v>0</v>
      </c>
      <c r="AW95" s="75">
        <f>'Objekt 01 -  Remodelling ...'!J36</f>
        <v>0</v>
      </c>
      <c r="AX95" s="75">
        <f>'Objekt 01 -  Remodelling ...'!J37</f>
        <v>0</v>
      </c>
      <c r="AY95" s="75">
        <f>'Objekt 01 -  Remodelling ...'!J38</f>
        <v>0</v>
      </c>
      <c r="AZ95" s="75">
        <f>'Objekt 01 -  Remodelling ...'!F35</f>
        <v>0</v>
      </c>
      <c r="BA95" s="75">
        <f>'Objekt 01 -  Remodelling ...'!F36</f>
        <v>0</v>
      </c>
      <c r="BB95" s="75">
        <f>'Objekt 01 -  Remodelling ...'!F37</f>
        <v>0</v>
      </c>
      <c r="BC95" s="75">
        <f>'Objekt 01 -  Remodelling ...'!F38</f>
        <v>0</v>
      </c>
      <c r="BD95" s="77">
        <f>'Objekt 01 -  Remodelling ...'!F39</f>
        <v>0</v>
      </c>
      <c r="BT95" s="78" t="s">
        <v>82</v>
      </c>
      <c r="BV95" s="78" t="s">
        <v>76</v>
      </c>
      <c r="BW95" s="78" t="s">
        <v>83</v>
      </c>
      <c r="BX95" s="78" t="s">
        <v>4</v>
      </c>
      <c r="CL95" s="78" t="s">
        <v>1</v>
      </c>
      <c r="CM95" s="78" t="s">
        <v>84</v>
      </c>
    </row>
    <row r="96" spans="1:91" s="6" customFormat="1" ht="24.75" customHeight="1">
      <c r="A96" s="69" t="s">
        <v>78</v>
      </c>
      <c r="B96" s="70"/>
      <c r="C96" s="71"/>
      <c r="D96" s="214" t="s">
        <v>85</v>
      </c>
      <c r="E96" s="214"/>
      <c r="F96" s="214"/>
      <c r="G96" s="214"/>
      <c r="H96" s="214"/>
      <c r="I96" s="72"/>
      <c r="J96" s="214" t="s">
        <v>86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5">
        <f>'Objekt 02 - Elektromontáže'!J32</f>
        <v>0</v>
      </c>
      <c r="AH96" s="216"/>
      <c r="AI96" s="216"/>
      <c r="AJ96" s="216"/>
      <c r="AK96" s="216"/>
      <c r="AL96" s="216"/>
      <c r="AM96" s="216"/>
      <c r="AN96" s="215">
        <f>SUM(AG96,AT96)</f>
        <v>0</v>
      </c>
      <c r="AO96" s="216"/>
      <c r="AP96" s="216"/>
      <c r="AQ96" s="73" t="s">
        <v>81</v>
      </c>
      <c r="AR96" s="70"/>
      <c r="AS96" s="74">
        <v>0</v>
      </c>
      <c r="AT96" s="75">
        <f>ROUND(SUM(AV96:AW96),2)</f>
        <v>0</v>
      </c>
      <c r="AU96" s="76">
        <f>'Objekt 02 - Elektromontáže'!P124</f>
        <v>0</v>
      </c>
      <c r="AV96" s="75">
        <f>'Objekt 02 - Elektromontáže'!J35</f>
        <v>0</v>
      </c>
      <c r="AW96" s="75">
        <f>'Objekt 02 - Elektromontáže'!J36</f>
        <v>0</v>
      </c>
      <c r="AX96" s="75">
        <f>'Objekt 02 - Elektromontáže'!J37</f>
        <v>0</v>
      </c>
      <c r="AY96" s="75">
        <f>'Objekt 02 - Elektromontáže'!J38</f>
        <v>0</v>
      </c>
      <c r="AZ96" s="75">
        <f>'Objekt 02 - Elektromontáže'!F35</f>
        <v>0</v>
      </c>
      <c r="BA96" s="75">
        <f>'Objekt 02 - Elektromontáže'!F36</f>
        <v>0</v>
      </c>
      <c r="BB96" s="75">
        <f>'Objekt 02 - Elektromontáže'!F37</f>
        <v>0</v>
      </c>
      <c r="BC96" s="75">
        <f>'Objekt 02 - Elektromontáže'!F38</f>
        <v>0</v>
      </c>
      <c r="BD96" s="77">
        <f>'Objekt 02 - Elektromontáže'!F39</f>
        <v>0</v>
      </c>
      <c r="BT96" s="78" t="s">
        <v>82</v>
      </c>
      <c r="BV96" s="78" t="s">
        <v>76</v>
      </c>
      <c r="BW96" s="78" t="s">
        <v>87</v>
      </c>
      <c r="BX96" s="78" t="s">
        <v>4</v>
      </c>
      <c r="CL96" s="78" t="s">
        <v>1</v>
      </c>
      <c r="CM96" s="78" t="s">
        <v>84</v>
      </c>
    </row>
    <row r="97" spans="1:91" s="6" customFormat="1" ht="24.75" customHeight="1">
      <c r="A97" s="69" t="s">
        <v>78</v>
      </c>
      <c r="B97" s="70"/>
      <c r="C97" s="71"/>
      <c r="D97" s="214" t="s">
        <v>88</v>
      </c>
      <c r="E97" s="214"/>
      <c r="F97" s="214"/>
      <c r="G97" s="214"/>
      <c r="H97" s="214"/>
      <c r="I97" s="72"/>
      <c r="J97" s="214" t="s">
        <v>89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5">
        <f>'Objekt 03 - RH, dozbrojení'!J32</f>
        <v>0</v>
      </c>
      <c r="AH97" s="216"/>
      <c r="AI97" s="216"/>
      <c r="AJ97" s="216"/>
      <c r="AK97" s="216"/>
      <c r="AL97" s="216"/>
      <c r="AM97" s="216"/>
      <c r="AN97" s="215">
        <f>SUM(AG97,AT97)</f>
        <v>0</v>
      </c>
      <c r="AO97" s="216"/>
      <c r="AP97" s="216"/>
      <c r="AQ97" s="73" t="s">
        <v>81</v>
      </c>
      <c r="AR97" s="70"/>
      <c r="AS97" s="79">
        <v>0</v>
      </c>
      <c r="AT97" s="80">
        <f>ROUND(SUM(AV97:AW97),2)</f>
        <v>0</v>
      </c>
      <c r="AU97" s="81">
        <f>'Objekt 03 - RH, dozbrojení'!P122</f>
        <v>0</v>
      </c>
      <c r="AV97" s="80">
        <f>'Objekt 03 - RH, dozbrojení'!J35</f>
        <v>0</v>
      </c>
      <c r="AW97" s="80">
        <f>'Objekt 03 - RH, dozbrojení'!J36</f>
        <v>0</v>
      </c>
      <c r="AX97" s="80">
        <f>'Objekt 03 - RH, dozbrojení'!J37</f>
        <v>0</v>
      </c>
      <c r="AY97" s="80">
        <f>'Objekt 03 - RH, dozbrojení'!J38</f>
        <v>0</v>
      </c>
      <c r="AZ97" s="80">
        <f>'Objekt 03 - RH, dozbrojení'!F35</f>
        <v>0</v>
      </c>
      <c r="BA97" s="80">
        <f>'Objekt 03 - RH, dozbrojení'!F36</f>
        <v>0</v>
      </c>
      <c r="BB97" s="80">
        <f>'Objekt 03 - RH, dozbrojení'!F37</f>
        <v>0</v>
      </c>
      <c r="BC97" s="80">
        <f>'Objekt 03 - RH, dozbrojení'!F38</f>
        <v>0</v>
      </c>
      <c r="BD97" s="82">
        <f>'Objekt 03 - RH, dozbrojení'!F39</f>
        <v>0</v>
      </c>
      <c r="BT97" s="78" t="s">
        <v>82</v>
      </c>
      <c r="BV97" s="78" t="s">
        <v>76</v>
      </c>
      <c r="BW97" s="78" t="s">
        <v>90</v>
      </c>
      <c r="BX97" s="78" t="s">
        <v>4</v>
      </c>
      <c r="CL97" s="78" t="s">
        <v>1</v>
      </c>
      <c r="CM97" s="78" t="s">
        <v>84</v>
      </c>
    </row>
    <row r="98" spans="2:44" ht="12">
      <c r="B98" s="16"/>
      <c r="AR98" s="16"/>
    </row>
    <row r="99" spans="2:48" s="1" customFormat="1" ht="30" customHeight="1">
      <c r="B99" s="27"/>
      <c r="C99" s="59" t="s">
        <v>91</v>
      </c>
      <c r="AG99" s="212">
        <v>0</v>
      </c>
      <c r="AH99" s="212"/>
      <c r="AI99" s="212"/>
      <c r="AJ99" s="212"/>
      <c r="AK99" s="212"/>
      <c r="AL99" s="212"/>
      <c r="AM99" s="212"/>
      <c r="AN99" s="212">
        <v>0</v>
      </c>
      <c r="AO99" s="212"/>
      <c r="AP99" s="212"/>
      <c r="AQ99" s="83"/>
      <c r="AR99" s="27"/>
      <c r="AS99" s="54" t="s">
        <v>92</v>
      </c>
      <c r="AT99" s="55" t="s">
        <v>93</v>
      </c>
      <c r="AU99" s="55" t="s">
        <v>38</v>
      </c>
      <c r="AV99" s="56" t="s">
        <v>61</v>
      </c>
    </row>
    <row r="100" spans="2:44" s="1" customFormat="1" ht="10.9" customHeight="1">
      <c r="B100" s="27"/>
      <c r="AR100" s="27"/>
    </row>
    <row r="101" spans="2:44" s="1" customFormat="1" ht="30" customHeight="1">
      <c r="B101" s="27"/>
      <c r="C101" s="84" t="s">
        <v>94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217">
        <f>ROUND(AG94+AG99,2)</f>
        <v>0</v>
      </c>
      <c r="AH101" s="217"/>
      <c r="AI101" s="217"/>
      <c r="AJ101" s="217"/>
      <c r="AK101" s="217"/>
      <c r="AL101" s="217"/>
      <c r="AM101" s="217"/>
      <c r="AN101" s="217">
        <f>ROUND(AN94+AN99,2)</f>
        <v>0</v>
      </c>
      <c r="AO101" s="217"/>
      <c r="AP101" s="217"/>
      <c r="AQ101" s="85"/>
      <c r="AR101" s="27"/>
    </row>
    <row r="102" spans="2:44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27"/>
    </row>
  </sheetData>
  <mergeCells count="54">
    <mergeCell ref="AR2:BE2"/>
    <mergeCell ref="W36:AE36"/>
    <mergeCell ref="AK36:AO36"/>
    <mergeCell ref="L36:P36"/>
    <mergeCell ref="AK38:AO38"/>
    <mergeCell ref="X38:AB38"/>
    <mergeCell ref="W33:AE33"/>
    <mergeCell ref="AK34:AO34"/>
    <mergeCell ref="L34:P34"/>
    <mergeCell ref="W34:AE34"/>
    <mergeCell ref="AK35:AO35"/>
    <mergeCell ref="W35:AE35"/>
    <mergeCell ref="L35:P35"/>
    <mergeCell ref="AG101:AM101"/>
    <mergeCell ref="AN101:AP101"/>
    <mergeCell ref="K5:AJ5"/>
    <mergeCell ref="K6:AJ6"/>
    <mergeCell ref="E23:AN23"/>
    <mergeCell ref="AK26:AO26"/>
    <mergeCell ref="AK27:AO27"/>
    <mergeCell ref="AK29:AO29"/>
    <mergeCell ref="L31:P31"/>
    <mergeCell ref="AK31:AO31"/>
    <mergeCell ref="W31:AE31"/>
    <mergeCell ref="W32:AE32"/>
    <mergeCell ref="AK32:AO32"/>
    <mergeCell ref="L32:P32"/>
    <mergeCell ref="L33:P33"/>
    <mergeCell ref="AK33:AO33"/>
    <mergeCell ref="AN97:AP97"/>
    <mergeCell ref="J97:AF97"/>
    <mergeCell ref="AG97:AM97"/>
    <mergeCell ref="D97:H97"/>
    <mergeCell ref="AN99:AP99"/>
    <mergeCell ref="AG99:AM99"/>
    <mergeCell ref="J95:AF95"/>
    <mergeCell ref="AG95:AM95"/>
    <mergeCell ref="AN95:AP95"/>
    <mergeCell ref="D95:H95"/>
    <mergeCell ref="J96:AF96"/>
    <mergeCell ref="D96:H96"/>
    <mergeCell ref="AN96:AP96"/>
    <mergeCell ref="AG96:AM96"/>
    <mergeCell ref="AN92:AP92"/>
    <mergeCell ref="C92:G92"/>
    <mergeCell ref="I92:AF92"/>
    <mergeCell ref="AG92:AM92"/>
    <mergeCell ref="AN94:AP94"/>
    <mergeCell ref="AG94:AM94"/>
    <mergeCell ref="L85:AJ85"/>
    <mergeCell ref="AM87:AN87"/>
    <mergeCell ref="AM89:AP89"/>
    <mergeCell ref="AS89:AT91"/>
    <mergeCell ref="AM90:AP90"/>
  </mergeCells>
  <hyperlinks>
    <hyperlink ref="A95" location="'Objekt 01 -  Remodelling ...'!C2" display="/"/>
    <hyperlink ref="A96" location="'Objekt 02 - Elektromontáže'!C2" display="/"/>
    <hyperlink ref="A97" location="'Objekt 03 - RH, dozbroj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5"/>
  <sheetViews>
    <sheetView showGridLines="0" workbookViewId="0" topLeftCell="A171">
      <selection activeCell="I139" sqref="I135:I139"/>
    </sheetView>
  </sheetViews>
  <sheetFormatPr defaultColWidth="9.281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5" customHeight="1">
      <c r="B4" s="16"/>
      <c r="D4" s="17" t="s">
        <v>95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234" t="str">
        <f>'Rekapitulace stavby'!K6</f>
        <v>Remodelling technologie chlazení MAKRO Liberec</v>
      </c>
      <c r="F7" s="235"/>
      <c r="G7" s="235"/>
      <c r="H7" s="235"/>
      <c r="L7" s="16"/>
    </row>
    <row r="8" spans="2:12" s="1" customFormat="1" ht="12" customHeight="1">
      <c r="B8" s="27"/>
      <c r="D8" s="22" t="s">
        <v>96</v>
      </c>
      <c r="L8" s="27"/>
    </row>
    <row r="9" spans="2:12" s="1" customFormat="1" ht="30" customHeight="1">
      <c r="B9" s="27"/>
      <c r="E9" s="198" t="s">
        <v>97</v>
      </c>
      <c r="F9" s="233"/>
      <c r="G9" s="233"/>
      <c r="H9" s="233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2" t="s">
        <v>16</v>
      </c>
      <c r="F11" s="20" t="s">
        <v>1</v>
      </c>
      <c r="I11" s="22" t="s">
        <v>17</v>
      </c>
      <c r="J11" s="20" t="s">
        <v>1</v>
      </c>
      <c r="L11" s="27"/>
    </row>
    <row r="12" spans="2:12" s="1" customFormat="1" ht="12" customHeight="1">
      <c r="B12" s="27"/>
      <c r="D12" s="22" t="s">
        <v>18</v>
      </c>
      <c r="F12" s="20" t="s">
        <v>19</v>
      </c>
      <c r="I12" s="22" t="s">
        <v>20</v>
      </c>
      <c r="J12" s="47" t="str">
        <f>'Rekapitulace stavby'!AN8</f>
        <v>10. 11. 2023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7"/>
    </row>
    <row r="15" spans="2:12" s="1" customFormat="1" ht="18" customHeight="1">
      <c r="B15" s="27"/>
      <c r="E15" s="20" t="str">
        <f>IF('Rekapitulace stavby'!E11="","",'Rekapitulace stavby'!E11)</f>
        <v xml:space="preserve"> </v>
      </c>
      <c r="I15" s="22" t="s">
        <v>25</v>
      </c>
      <c r="J15" s="20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2" t="s">
        <v>26</v>
      </c>
      <c r="I17" s="22" t="s">
        <v>23</v>
      </c>
      <c r="J17" s="20" t="str">
        <f>'Rekapitulace stavby'!AN13</f>
        <v/>
      </c>
      <c r="L17" s="27"/>
    </row>
    <row r="18" spans="2:12" s="1" customFormat="1" ht="18" customHeight="1">
      <c r="B18" s="27"/>
      <c r="E18" s="218" t="str">
        <f>'Rekapitulace stavby'!E14</f>
        <v xml:space="preserve"> </v>
      </c>
      <c r="F18" s="218"/>
      <c r="G18" s="218"/>
      <c r="H18" s="218"/>
      <c r="I18" s="22" t="s">
        <v>25</v>
      </c>
      <c r="J18" s="20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2" t="s">
        <v>27</v>
      </c>
      <c r="I20" s="22" t="s">
        <v>23</v>
      </c>
      <c r="J20" s="20" t="s">
        <v>1</v>
      </c>
      <c r="L20" s="27"/>
    </row>
    <row r="21" spans="2:12" s="1" customFormat="1" ht="18" customHeight="1">
      <c r="B21" s="27"/>
      <c r="E21" s="20" t="s">
        <v>28</v>
      </c>
      <c r="I21" s="22" t="s">
        <v>25</v>
      </c>
      <c r="J21" s="20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23</v>
      </c>
      <c r="J23" s="20" t="str">
        <f>IF('Rekapitulace stavby'!AN19="","",'Rekapitulace stavby'!AN19)</f>
        <v/>
      </c>
      <c r="L23" s="27"/>
    </row>
    <row r="24" spans="2:12" s="1" customFormat="1" ht="18" customHeight="1">
      <c r="B24" s="27"/>
      <c r="E24" s="20" t="str">
        <f>IF('Rekapitulace stavby'!E20="","",'Rekapitulace stavby'!E20)</f>
        <v xml:space="preserve"> </v>
      </c>
      <c r="I24" s="22" t="s">
        <v>25</v>
      </c>
      <c r="J24" s="20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14.45" customHeight="1">
      <c r="B30" s="27"/>
      <c r="D30" s="20" t="s">
        <v>98</v>
      </c>
      <c r="J30" s="26">
        <f>J96</f>
        <v>0</v>
      </c>
      <c r="L30" s="27"/>
    </row>
    <row r="31" spans="2:12" s="1" customFormat="1" ht="14.45" customHeight="1">
      <c r="B31" s="27"/>
      <c r="D31" s="25" t="s">
        <v>99</v>
      </c>
      <c r="J31" s="26">
        <f>J111</f>
        <v>0</v>
      </c>
      <c r="L31" s="27"/>
    </row>
    <row r="32" spans="2:12" s="1" customFormat="1" ht="25.35" customHeight="1">
      <c r="B32" s="27"/>
      <c r="D32" s="89" t="s">
        <v>34</v>
      </c>
      <c r="J32" s="61">
        <f>ROUND(J30+J31,2)</f>
        <v>0</v>
      </c>
      <c r="L32" s="27"/>
    </row>
    <row r="33" spans="2:12" s="1" customFormat="1" ht="6.95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customHeight="1">
      <c r="B34" s="27"/>
      <c r="F34" s="30" t="s">
        <v>36</v>
      </c>
      <c r="I34" s="30" t="s">
        <v>35</v>
      </c>
      <c r="J34" s="30" t="s">
        <v>37</v>
      </c>
      <c r="L34" s="27"/>
    </row>
    <row r="35" spans="2:12" s="1" customFormat="1" ht="14.45" customHeight="1">
      <c r="B35" s="27"/>
      <c r="D35" s="50" t="s">
        <v>38</v>
      </c>
      <c r="E35" s="22" t="s">
        <v>39</v>
      </c>
      <c r="F35" s="90">
        <f>SUM(J32)</f>
        <v>0</v>
      </c>
      <c r="I35" s="91">
        <v>0.21</v>
      </c>
      <c r="J35" s="90">
        <f>SUM(F35*0.21)</f>
        <v>0</v>
      </c>
      <c r="L35" s="27"/>
    </row>
    <row r="36" spans="2:12" s="1" customFormat="1" ht="14.45" customHeight="1">
      <c r="B36" s="27"/>
      <c r="E36" s="22" t="s">
        <v>40</v>
      </c>
      <c r="F36" s="90">
        <f>ROUND((SUM(BF111:BF112)+SUM(BF132:BF214)),2)</f>
        <v>0</v>
      </c>
      <c r="I36" s="91">
        <v>0.15</v>
      </c>
      <c r="J36" s="90">
        <f>ROUND(((SUM(BF111:BF112)+SUM(BF132:BF214))*I36),2)</f>
        <v>0</v>
      </c>
      <c r="L36" s="27"/>
    </row>
    <row r="37" spans="2:12" s="1" customFormat="1" ht="14.45" customHeight="1" hidden="1">
      <c r="B37" s="27"/>
      <c r="E37" s="22" t="s">
        <v>41</v>
      </c>
      <c r="F37" s="90">
        <f>ROUND((SUM(BG111:BG112)+SUM(BG132:BG214)),2)</f>
        <v>0</v>
      </c>
      <c r="I37" s="91">
        <v>0.21</v>
      </c>
      <c r="J37" s="90">
        <f>0</f>
        <v>0</v>
      </c>
      <c r="L37" s="27"/>
    </row>
    <row r="38" spans="2:12" s="1" customFormat="1" ht="14.45" customHeight="1" hidden="1">
      <c r="B38" s="27"/>
      <c r="E38" s="22" t="s">
        <v>42</v>
      </c>
      <c r="F38" s="90">
        <f>ROUND((SUM(BH111:BH112)+SUM(BH132:BH214)),2)</f>
        <v>0</v>
      </c>
      <c r="I38" s="91">
        <v>0.15</v>
      </c>
      <c r="J38" s="90">
        <f>0</f>
        <v>0</v>
      </c>
      <c r="L38" s="27"/>
    </row>
    <row r="39" spans="2:12" s="1" customFormat="1" ht="14.45" customHeight="1" hidden="1">
      <c r="B39" s="27"/>
      <c r="E39" s="22" t="s">
        <v>43</v>
      </c>
      <c r="F39" s="90">
        <f>ROUND((SUM(BI111:BI112)+SUM(BI132:BI214)),2)</f>
        <v>0</v>
      </c>
      <c r="I39" s="91">
        <v>0</v>
      </c>
      <c r="J39" s="90">
        <f>0</f>
        <v>0</v>
      </c>
      <c r="L39" s="27"/>
    </row>
    <row r="40" spans="2:12" s="1" customFormat="1" ht="6.95" customHeight="1">
      <c r="B40" s="27"/>
      <c r="L40" s="27"/>
    </row>
    <row r="41" spans="2:12" s="1" customFormat="1" ht="25.35" customHeight="1">
      <c r="B41" s="27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27"/>
    </row>
    <row r="42" spans="2:12" s="1" customFormat="1" ht="14.45" customHeight="1">
      <c r="B42" s="27"/>
      <c r="L42" s="27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7"/>
      <c r="D50" s="36" t="s">
        <v>47</v>
      </c>
      <c r="E50" s="37"/>
      <c r="F50" s="37"/>
      <c r="G50" s="36" t="s">
        <v>48</v>
      </c>
      <c r="H50" s="37"/>
      <c r="I50" s="37"/>
      <c r="J50" s="37"/>
      <c r="K50" s="37"/>
      <c r="L50" s="2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15">
      <c r="B61" s="27"/>
      <c r="D61" s="38" t="s">
        <v>49</v>
      </c>
      <c r="E61" s="29"/>
      <c r="F61" s="97" t="s">
        <v>50</v>
      </c>
      <c r="G61" s="38" t="s">
        <v>49</v>
      </c>
      <c r="H61" s="29"/>
      <c r="I61" s="29"/>
      <c r="J61" s="98" t="s">
        <v>50</v>
      </c>
      <c r="K61" s="29"/>
      <c r="L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15">
      <c r="B65" s="27"/>
      <c r="D65" s="36" t="s">
        <v>51</v>
      </c>
      <c r="E65" s="37"/>
      <c r="F65" s="37"/>
      <c r="G65" s="36" t="s">
        <v>52</v>
      </c>
      <c r="H65" s="37"/>
      <c r="I65" s="37"/>
      <c r="J65" s="37"/>
      <c r="K65" s="37"/>
      <c r="L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15">
      <c r="B76" s="27"/>
      <c r="D76" s="38" t="s">
        <v>49</v>
      </c>
      <c r="E76" s="29"/>
      <c r="F76" s="97" t="s">
        <v>50</v>
      </c>
      <c r="G76" s="38" t="s">
        <v>49</v>
      </c>
      <c r="H76" s="29"/>
      <c r="I76" s="29"/>
      <c r="J76" s="98" t="s">
        <v>50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7" t="s">
        <v>100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2" t="s">
        <v>14</v>
      </c>
      <c r="L84" s="27"/>
    </row>
    <row r="85" spans="2:12" s="1" customFormat="1" ht="16.5" customHeight="1">
      <c r="B85" s="27"/>
      <c r="E85" s="234" t="str">
        <f>E7</f>
        <v>Remodelling technologie chlazení MAKRO Liberec</v>
      </c>
      <c r="F85" s="235"/>
      <c r="G85" s="235"/>
      <c r="H85" s="235"/>
      <c r="L85" s="27"/>
    </row>
    <row r="86" spans="2:12" s="1" customFormat="1" ht="12" customHeight="1">
      <c r="B86" s="27"/>
      <c r="C86" s="22" t="s">
        <v>96</v>
      </c>
      <c r="L86" s="27"/>
    </row>
    <row r="87" spans="2:12" s="1" customFormat="1" ht="30" customHeight="1">
      <c r="B87" s="27"/>
      <c r="E87" s="198" t="str">
        <f>E9</f>
        <v>Objekt 01 -  Remodelling technologie chlazení MAKRO Liberec – stavební práce</v>
      </c>
      <c r="F87" s="233"/>
      <c r="G87" s="233"/>
      <c r="H87" s="233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2" t="s">
        <v>18</v>
      </c>
      <c r="F89" s="20" t="str">
        <f>F12</f>
        <v>Liberec – MAKRO Cash &amp; Carry ČR s.r.o.</v>
      </c>
      <c r="I89" s="22" t="s">
        <v>20</v>
      </c>
      <c r="J89" s="47" t="str">
        <f>IF(J12="","",J12)</f>
        <v>10. 11. 2023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2" t="s">
        <v>22</v>
      </c>
      <c r="F91" s="20" t="str">
        <f>E15</f>
        <v xml:space="preserve"> </v>
      </c>
      <c r="I91" s="22" t="s">
        <v>27</v>
      </c>
      <c r="J91" s="23" t="str">
        <f>E21</f>
        <v>Coldspot  s.r.o.</v>
      </c>
      <c r="L91" s="27"/>
    </row>
    <row r="92" spans="2:12" s="1" customFormat="1" ht="15.2" customHeight="1">
      <c r="B92" s="27"/>
      <c r="C92" s="22" t="s">
        <v>26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141" t="s">
        <v>101</v>
      </c>
      <c r="J94" s="173" t="s">
        <v>102</v>
      </c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1" t="s">
        <v>103</v>
      </c>
      <c r="J96" s="61">
        <f>SUM(J97+J100+J102+J106)</f>
        <v>0</v>
      </c>
      <c r="L96" s="27"/>
      <c r="AU96" s="13" t="s">
        <v>104</v>
      </c>
    </row>
    <row r="97" spans="2:12" s="8" customFormat="1" ht="24.95" customHeight="1">
      <c r="B97" s="102"/>
      <c r="D97" s="103" t="s">
        <v>105</v>
      </c>
      <c r="E97" s="104"/>
      <c r="F97" s="104"/>
      <c r="G97" s="104"/>
      <c r="H97" s="104"/>
      <c r="I97" s="104"/>
      <c r="J97" s="105">
        <f>J133</f>
        <v>0</v>
      </c>
      <c r="L97" s="102"/>
    </row>
    <row r="98" spans="2:12" s="8" customFormat="1" ht="24.95" customHeight="1">
      <c r="B98" s="102"/>
      <c r="D98" s="189" t="s">
        <v>106</v>
      </c>
      <c r="E98" s="188"/>
      <c r="F98" s="104"/>
      <c r="G98" s="104"/>
      <c r="H98" s="104"/>
      <c r="I98" s="104"/>
      <c r="J98" s="190">
        <f>J134</f>
        <v>0</v>
      </c>
      <c r="L98" s="102"/>
    </row>
    <row r="99" spans="2:12" s="9" customFormat="1" ht="19.9" customHeight="1">
      <c r="B99" s="106"/>
      <c r="D99" s="107" t="s">
        <v>107</v>
      </c>
      <c r="E99" s="108"/>
      <c r="F99" s="108"/>
      <c r="G99" s="108"/>
      <c r="H99" s="108"/>
      <c r="I99" s="108"/>
      <c r="J99" s="109">
        <f>J140</f>
        <v>0</v>
      </c>
      <c r="L99" s="106"/>
    </row>
    <row r="100" spans="2:12" s="9" customFormat="1" ht="19.9" customHeight="1">
      <c r="B100" s="106"/>
      <c r="D100" s="191" t="s">
        <v>108</v>
      </c>
      <c r="E100" s="108"/>
      <c r="F100" s="108"/>
      <c r="G100" s="108"/>
      <c r="H100" s="108"/>
      <c r="I100" s="108"/>
      <c r="J100" s="187">
        <f>J146</f>
        <v>0</v>
      </c>
      <c r="L100" s="106"/>
    </row>
    <row r="101" spans="2:12" s="9" customFormat="1" ht="19.9" customHeight="1">
      <c r="B101" s="106"/>
      <c r="D101" s="189" t="s">
        <v>109</v>
      </c>
      <c r="E101" s="108"/>
      <c r="F101" s="108"/>
      <c r="G101" s="108"/>
      <c r="H101" s="108"/>
      <c r="I101" s="108"/>
      <c r="J101" s="190">
        <f>J147</f>
        <v>0</v>
      </c>
      <c r="L101" s="106"/>
    </row>
    <row r="102" spans="2:12" s="9" customFormat="1" ht="19.9" customHeight="1">
      <c r="B102" s="106"/>
      <c r="D102" s="191" t="s">
        <v>110</v>
      </c>
      <c r="E102" s="108"/>
      <c r="F102" s="108"/>
      <c r="G102" s="108"/>
      <c r="H102" s="108"/>
      <c r="I102" s="108"/>
      <c r="J102" s="187">
        <f>J176</f>
        <v>0</v>
      </c>
      <c r="L102" s="106"/>
    </row>
    <row r="103" spans="2:12" s="9" customFormat="1" ht="19.9" customHeight="1">
      <c r="B103" s="106"/>
      <c r="D103" s="189" t="s">
        <v>111</v>
      </c>
      <c r="E103" s="108"/>
      <c r="F103" s="108"/>
      <c r="G103" s="108"/>
      <c r="H103" s="108"/>
      <c r="I103" s="108"/>
      <c r="J103" s="109">
        <f>J177</f>
        <v>0</v>
      </c>
      <c r="L103" s="106"/>
    </row>
    <row r="104" spans="2:12" s="9" customFormat="1" ht="21.75" customHeight="1">
      <c r="B104" s="106"/>
      <c r="D104" s="189" t="s">
        <v>112</v>
      </c>
      <c r="E104" s="108"/>
      <c r="F104" s="108"/>
      <c r="G104" s="108"/>
      <c r="H104" s="108"/>
      <c r="I104" s="108"/>
      <c r="J104" s="109">
        <f>J183</f>
        <v>0</v>
      </c>
      <c r="L104" s="106"/>
    </row>
    <row r="105" spans="2:12" s="9" customFormat="1" ht="21.75" customHeight="1">
      <c r="B105" s="106"/>
      <c r="D105" s="189" t="s">
        <v>113</v>
      </c>
      <c r="E105" s="108"/>
      <c r="F105" s="108"/>
      <c r="G105" s="108"/>
      <c r="H105" s="108"/>
      <c r="I105" s="108"/>
      <c r="J105" s="109">
        <f>J195</f>
        <v>0</v>
      </c>
      <c r="L105" s="106"/>
    </row>
    <row r="106" spans="2:12" s="9" customFormat="1" ht="21.75" customHeight="1">
      <c r="B106" s="106"/>
      <c r="D106" s="191" t="s">
        <v>114</v>
      </c>
      <c r="E106" s="108"/>
      <c r="F106" s="108"/>
      <c r="G106" s="108"/>
      <c r="H106" s="108"/>
      <c r="I106" s="108"/>
      <c r="J106" s="187">
        <f>J201</f>
        <v>0</v>
      </c>
      <c r="L106" s="106"/>
    </row>
    <row r="107" spans="2:12" s="9" customFormat="1" ht="21.75" customHeight="1">
      <c r="B107" s="106"/>
      <c r="D107" s="189" t="s">
        <v>115</v>
      </c>
      <c r="E107" s="108"/>
      <c r="F107" s="108"/>
      <c r="G107" s="108"/>
      <c r="H107" s="108"/>
      <c r="I107" s="108"/>
      <c r="J107" s="109">
        <f>J202</f>
        <v>0</v>
      </c>
      <c r="L107" s="106"/>
    </row>
    <row r="108" spans="2:12" s="9" customFormat="1" ht="21.75" customHeight="1">
      <c r="B108" s="106"/>
      <c r="D108" s="189" t="s">
        <v>116</v>
      </c>
      <c r="E108" s="108"/>
      <c r="F108" s="108"/>
      <c r="G108" s="108"/>
      <c r="H108" s="108"/>
      <c r="I108" s="108"/>
      <c r="J108" s="109">
        <f>J212</f>
        <v>0</v>
      </c>
      <c r="L108" s="106"/>
    </row>
    <row r="109" spans="2:12" s="1" customFormat="1" ht="21.75" customHeight="1">
      <c r="B109" s="27"/>
      <c r="L109" s="27"/>
    </row>
    <row r="110" spans="2:12" s="1" customFormat="1" ht="6.95" customHeight="1">
      <c r="B110" s="27"/>
      <c r="L110" s="27"/>
    </row>
    <row r="111" spans="2:14" s="1" customFormat="1" ht="29.25" customHeight="1">
      <c r="B111" s="27"/>
      <c r="C111" s="101" t="s">
        <v>117</v>
      </c>
      <c r="J111" s="110">
        <v>0</v>
      </c>
      <c r="L111" s="27"/>
      <c r="N111" s="111" t="s">
        <v>38</v>
      </c>
    </row>
    <row r="112" spans="2:12" s="1" customFormat="1" ht="18" customHeight="1">
      <c r="B112" s="27"/>
      <c r="L112" s="27"/>
    </row>
    <row r="113" spans="2:12" s="1" customFormat="1" ht="29.25" customHeight="1">
      <c r="B113" s="27"/>
      <c r="C113" s="59" t="s">
        <v>94</v>
      </c>
      <c r="J113" s="61">
        <f>ROUND(J96+J111,2)</f>
        <v>0</v>
      </c>
      <c r="L113" s="27"/>
    </row>
    <row r="114" spans="2:12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7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7"/>
    </row>
    <row r="119" spans="2:12" s="1" customFormat="1" ht="24.95" customHeight="1">
      <c r="B119" s="27"/>
      <c r="C119" s="17" t="s">
        <v>118</v>
      </c>
      <c r="L119" s="27"/>
    </row>
    <row r="120" spans="2:12" s="1" customFormat="1" ht="6.95" customHeight="1">
      <c r="B120" s="27"/>
      <c r="L120" s="27"/>
    </row>
    <row r="121" spans="2:12" s="1" customFormat="1" ht="12" customHeight="1">
      <c r="B121" s="27"/>
      <c r="C121" s="22" t="s">
        <v>14</v>
      </c>
      <c r="L121" s="27"/>
    </row>
    <row r="122" spans="2:12" s="1" customFormat="1" ht="16.5" customHeight="1">
      <c r="B122" s="27"/>
      <c r="E122" s="234" t="str">
        <f>E7</f>
        <v>Remodelling technologie chlazení MAKRO Liberec</v>
      </c>
      <c r="F122" s="235"/>
      <c r="G122" s="235"/>
      <c r="H122" s="235"/>
      <c r="L122" s="27"/>
    </row>
    <row r="123" spans="2:12" s="1" customFormat="1" ht="12" customHeight="1">
      <c r="B123" s="27"/>
      <c r="C123" s="22" t="s">
        <v>96</v>
      </c>
      <c r="L123" s="27"/>
    </row>
    <row r="124" spans="2:12" s="1" customFormat="1" ht="30" customHeight="1">
      <c r="B124" s="27"/>
      <c r="E124" s="198" t="str">
        <f>E9</f>
        <v>Objekt 01 -  Remodelling technologie chlazení MAKRO Liberec – stavební práce</v>
      </c>
      <c r="F124" s="233"/>
      <c r="G124" s="233"/>
      <c r="H124" s="233"/>
      <c r="L124" s="27"/>
    </row>
    <row r="125" spans="2:12" s="1" customFormat="1" ht="6.95" customHeight="1">
      <c r="B125" s="27"/>
      <c r="L125" s="27"/>
    </row>
    <row r="126" spans="2:12" s="1" customFormat="1" ht="12" customHeight="1">
      <c r="B126" s="27"/>
      <c r="C126" s="22" t="s">
        <v>18</v>
      </c>
      <c r="F126" s="20" t="str">
        <f>F12</f>
        <v>Liberec – MAKRO Cash &amp; Carry ČR s.r.o.</v>
      </c>
      <c r="I126" s="22" t="s">
        <v>20</v>
      </c>
      <c r="J126" s="47" t="str">
        <f>IF(J12="","",J12)</f>
        <v>10. 11. 2023</v>
      </c>
      <c r="L126" s="27"/>
    </row>
    <row r="127" spans="2:12" s="1" customFormat="1" ht="6.95" customHeight="1">
      <c r="B127" s="27"/>
      <c r="L127" s="27"/>
    </row>
    <row r="128" spans="2:12" s="1" customFormat="1" ht="15.2" customHeight="1">
      <c r="B128" s="27"/>
      <c r="C128" s="22" t="s">
        <v>22</v>
      </c>
      <c r="F128" s="20" t="str">
        <f>E15</f>
        <v xml:space="preserve"> </v>
      </c>
      <c r="I128" s="22" t="s">
        <v>27</v>
      </c>
      <c r="J128" s="23" t="str">
        <f>E21</f>
        <v>Coldspot  s.r.o.</v>
      </c>
      <c r="L128" s="27"/>
    </row>
    <row r="129" spans="2:12" s="1" customFormat="1" ht="15.2" customHeight="1">
      <c r="B129" s="27"/>
      <c r="C129" s="22" t="s">
        <v>26</v>
      </c>
      <c r="F129" s="20" t="str">
        <f>IF(E18="","",E18)</f>
        <v xml:space="preserve"> </v>
      </c>
      <c r="I129" s="22" t="s">
        <v>30</v>
      </c>
      <c r="J129" s="23" t="str">
        <f>E24</f>
        <v xml:space="preserve"> </v>
      </c>
      <c r="L129" s="27"/>
    </row>
    <row r="130" spans="2:12" s="1" customFormat="1" ht="10.35" customHeight="1">
      <c r="B130" s="27"/>
      <c r="L130" s="27"/>
    </row>
    <row r="131" spans="2:20" s="10" customFormat="1" ht="29.25" customHeight="1">
      <c r="B131" s="112"/>
      <c r="C131" s="174" t="s">
        <v>119</v>
      </c>
      <c r="D131" s="175" t="s">
        <v>59</v>
      </c>
      <c r="E131" s="175" t="s">
        <v>55</v>
      </c>
      <c r="F131" s="175" t="s">
        <v>56</v>
      </c>
      <c r="G131" s="175" t="s">
        <v>120</v>
      </c>
      <c r="H131" s="175" t="s">
        <v>121</v>
      </c>
      <c r="I131" s="175" t="s">
        <v>122</v>
      </c>
      <c r="J131" s="176" t="s">
        <v>102</v>
      </c>
      <c r="K131" s="177" t="s">
        <v>123</v>
      </c>
      <c r="L131" s="112"/>
      <c r="M131" s="54" t="s">
        <v>1</v>
      </c>
      <c r="N131" s="55" t="s">
        <v>38</v>
      </c>
      <c r="O131" s="55" t="s">
        <v>124</v>
      </c>
      <c r="P131" s="55" t="s">
        <v>125</v>
      </c>
      <c r="Q131" s="55" t="s">
        <v>126</v>
      </c>
      <c r="R131" s="55" t="s">
        <v>127</v>
      </c>
      <c r="S131" s="55" t="s">
        <v>128</v>
      </c>
      <c r="T131" s="56" t="s">
        <v>129</v>
      </c>
    </row>
    <row r="132" spans="2:63" s="1" customFormat="1" ht="22.9" customHeight="1">
      <c r="B132" s="27"/>
      <c r="C132" s="59" t="s">
        <v>130</v>
      </c>
      <c r="J132" s="117">
        <f>J133+J146+J176+J201</f>
        <v>0</v>
      </c>
      <c r="L132" s="27"/>
      <c r="M132" s="57"/>
      <c r="N132" s="48"/>
      <c r="O132" s="48"/>
      <c r="P132" s="118" t="e">
        <f>P133</f>
        <v>#REF!</v>
      </c>
      <c r="Q132" s="48"/>
      <c r="R132" s="118" t="e">
        <f>R133</f>
        <v>#REF!</v>
      </c>
      <c r="S132" s="48"/>
      <c r="T132" s="119" t="e">
        <f>T133</f>
        <v>#REF!</v>
      </c>
      <c r="AT132" s="13" t="s">
        <v>73</v>
      </c>
      <c r="AU132" s="13" t="s">
        <v>104</v>
      </c>
      <c r="BK132" s="120" t="e">
        <f>BK133</f>
        <v>#REF!</v>
      </c>
    </row>
    <row r="133" spans="2:63" s="11" customFormat="1" ht="25.9" customHeight="1">
      <c r="B133" s="121"/>
      <c r="D133" s="122" t="s">
        <v>73</v>
      </c>
      <c r="E133" s="123" t="s">
        <v>131</v>
      </c>
      <c r="F133" s="123" t="s">
        <v>132</v>
      </c>
      <c r="J133" s="124">
        <f>J134+J140</f>
        <v>0</v>
      </c>
      <c r="L133" s="121"/>
      <c r="M133" s="125"/>
      <c r="P133" s="126" t="e">
        <f>P135+SUM(P136:P140)+P176+P177</f>
        <v>#REF!</v>
      </c>
      <c r="R133" s="126" t="e">
        <f>R135+SUM(R136:R140)+R176+R177</f>
        <v>#REF!</v>
      </c>
      <c r="T133" s="127" t="e">
        <f>T135+SUM(T136:T140)+T176+T177</f>
        <v>#REF!</v>
      </c>
      <c r="AR133" s="122" t="s">
        <v>82</v>
      </c>
      <c r="AT133" s="128" t="s">
        <v>73</v>
      </c>
      <c r="AU133" s="128" t="s">
        <v>74</v>
      </c>
      <c r="AY133" s="122" t="s">
        <v>133</v>
      </c>
      <c r="BK133" s="129" t="e">
        <f>BK135+SUM(BK136:BK140)+BK176+BK177</f>
        <v>#REF!</v>
      </c>
    </row>
    <row r="134" spans="2:63" s="11" customFormat="1" ht="25.9" customHeight="1">
      <c r="B134" s="121"/>
      <c r="D134" s="122" t="s">
        <v>73</v>
      </c>
      <c r="E134" s="143" t="s">
        <v>131</v>
      </c>
      <c r="F134" s="143" t="s">
        <v>134</v>
      </c>
      <c r="J134" s="194">
        <f>SUM(J135:J139)</f>
        <v>0</v>
      </c>
      <c r="L134" s="121"/>
      <c r="M134" s="125"/>
      <c r="P134" s="126"/>
      <c r="R134" s="126"/>
      <c r="T134" s="127"/>
      <c r="AR134" s="122"/>
      <c r="AT134" s="128"/>
      <c r="AU134" s="128"/>
      <c r="AY134" s="122"/>
      <c r="BK134" s="129"/>
    </row>
    <row r="135" spans="2:65" s="1" customFormat="1" ht="24.2" customHeight="1">
      <c r="B135" s="130"/>
      <c r="C135" s="131" t="s">
        <v>135</v>
      </c>
      <c r="D135" s="131" t="s">
        <v>136</v>
      </c>
      <c r="E135" s="132" t="s">
        <v>137</v>
      </c>
      <c r="F135" s="133" t="s">
        <v>138</v>
      </c>
      <c r="G135" s="134" t="s">
        <v>139</v>
      </c>
      <c r="H135" s="135">
        <v>18.3</v>
      </c>
      <c r="I135" s="196">
        <v>0</v>
      </c>
      <c r="J135" s="136">
        <f aca="true" t="shared" si="0" ref="J135:J139">ROUND(I135*H135,2)</f>
        <v>0</v>
      </c>
      <c r="K135" s="137"/>
      <c r="L135" s="27"/>
      <c r="M135" s="138" t="s">
        <v>1</v>
      </c>
      <c r="N135" s="111" t="s">
        <v>39</v>
      </c>
      <c r="O135" s="139">
        <v>0</v>
      </c>
      <c r="P135" s="139">
        <f aca="true" t="shared" si="1" ref="P135:P139">O135*H135</f>
        <v>0</v>
      </c>
      <c r="Q135" s="139">
        <v>0</v>
      </c>
      <c r="R135" s="139">
        <f aca="true" t="shared" si="2" ref="R135:R139">Q135*H135</f>
        <v>0</v>
      </c>
      <c r="S135" s="139">
        <v>0</v>
      </c>
      <c r="T135" s="140">
        <f aca="true" t="shared" si="3" ref="T135:T139">S135*H135</f>
        <v>0</v>
      </c>
      <c r="AR135" s="141" t="s">
        <v>140</v>
      </c>
      <c r="AT135" s="141" t="s">
        <v>136</v>
      </c>
      <c r="AU135" s="141" t="s">
        <v>82</v>
      </c>
      <c r="AY135" s="13" t="s">
        <v>133</v>
      </c>
      <c r="BE135" s="142">
        <f aca="true" t="shared" si="4" ref="BE135:BE139">IF(N135="základní",J135,0)</f>
        <v>0</v>
      </c>
      <c r="BF135" s="142">
        <f aca="true" t="shared" si="5" ref="BF135:BF139">IF(N135="snížená",J135,0)</f>
        <v>0</v>
      </c>
      <c r="BG135" s="142">
        <f aca="true" t="shared" si="6" ref="BG135:BG139">IF(N135="zákl. přenesená",J135,0)</f>
        <v>0</v>
      </c>
      <c r="BH135" s="142">
        <f aca="true" t="shared" si="7" ref="BH135:BH139">IF(N135="sníž. přenesená",J135,0)</f>
        <v>0</v>
      </c>
      <c r="BI135" s="142">
        <f aca="true" t="shared" si="8" ref="BI135:BI139">IF(N135="nulová",J135,0)</f>
        <v>0</v>
      </c>
      <c r="BJ135" s="13" t="s">
        <v>82</v>
      </c>
      <c r="BK135" s="142">
        <f aca="true" t="shared" si="9" ref="BK135:BK139">ROUND(I135*H135,2)</f>
        <v>0</v>
      </c>
      <c r="BL135" s="13" t="s">
        <v>140</v>
      </c>
      <c r="BM135" s="141" t="s">
        <v>84</v>
      </c>
    </row>
    <row r="136" spans="2:65" s="1" customFormat="1" ht="16.5" customHeight="1">
      <c r="B136" s="130"/>
      <c r="C136" s="131" t="s">
        <v>141</v>
      </c>
      <c r="D136" s="131" t="s">
        <v>136</v>
      </c>
      <c r="E136" s="132" t="s">
        <v>142</v>
      </c>
      <c r="F136" s="133" t="s">
        <v>143</v>
      </c>
      <c r="G136" s="134" t="s">
        <v>139</v>
      </c>
      <c r="H136" s="135">
        <v>16.8</v>
      </c>
      <c r="I136" s="196">
        <v>0</v>
      </c>
      <c r="J136" s="136">
        <f t="shared" si="0"/>
        <v>0</v>
      </c>
      <c r="K136" s="137"/>
      <c r="L136" s="27"/>
      <c r="M136" s="138" t="s">
        <v>1</v>
      </c>
      <c r="N136" s="111" t="s">
        <v>39</v>
      </c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140</v>
      </c>
      <c r="AT136" s="141" t="s">
        <v>136</v>
      </c>
      <c r="AU136" s="141" t="s">
        <v>82</v>
      </c>
      <c r="AY136" s="13" t="s">
        <v>133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82</v>
      </c>
      <c r="BK136" s="142">
        <f t="shared" si="9"/>
        <v>0</v>
      </c>
      <c r="BL136" s="13" t="s">
        <v>140</v>
      </c>
      <c r="BM136" s="141" t="s">
        <v>140</v>
      </c>
    </row>
    <row r="137" spans="2:65" s="1" customFormat="1" ht="24.2" customHeight="1">
      <c r="B137" s="130"/>
      <c r="C137" s="131" t="s">
        <v>144</v>
      </c>
      <c r="D137" s="131" t="s">
        <v>136</v>
      </c>
      <c r="E137" s="132" t="s">
        <v>145</v>
      </c>
      <c r="F137" s="133" t="s">
        <v>146</v>
      </c>
      <c r="G137" s="134" t="s">
        <v>139</v>
      </c>
      <c r="H137" s="135">
        <v>9.6</v>
      </c>
      <c r="I137" s="196">
        <v>0</v>
      </c>
      <c r="J137" s="136">
        <f t="shared" si="0"/>
        <v>0</v>
      </c>
      <c r="K137" s="137"/>
      <c r="L137" s="27"/>
      <c r="M137" s="138" t="s">
        <v>1</v>
      </c>
      <c r="N137" s="111" t="s">
        <v>39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140</v>
      </c>
      <c r="AT137" s="141" t="s">
        <v>136</v>
      </c>
      <c r="AU137" s="141" t="s">
        <v>82</v>
      </c>
      <c r="AY137" s="13" t="s">
        <v>133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82</v>
      </c>
      <c r="BK137" s="142">
        <f t="shared" si="9"/>
        <v>0</v>
      </c>
      <c r="BL137" s="13" t="s">
        <v>140</v>
      </c>
      <c r="BM137" s="141" t="s">
        <v>147</v>
      </c>
    </row>
    <row r="138" spans="2:65" s="1" customFormat="1" ht="24.2" customHeight="1">
      <c r="B138" s="130"/>
      <c r="C138" s="131" t="s">
        <v>148</v>
      </c>
      <c r="D138" s="131" t="s">
        <v>136</v>
      </c>
      <c r="E138" s="132" t="s">
        <v>149</v>
      </c>
      <c r="F138" s="133" t="s">
        <v>150</v>
      </c>
      <c r="G138" s="134" t="s">
        <v>139</v>
      </c>
      <c r="H138" s="135">
        <v>81.9</v>
      </c>
      <c r="I138" s="196">
        <v>0</v>
      </c>
      <c r="J138" s="136">
        <f t="shared" si="0"/>
        <v>0</v>
      </c>
      <c r="K138" s="137"/>
      <c r="L138" s="27"/>
      <c r="M138" s="138" t="s">
        <v>1</v>
      </c>
      <c r="N138" s="111" t="s">
        <v>39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140</v>
      </c>
      <c r="AT138" s="141" t="s">
        <v>136</v>
      </c>
      <c r="AU138" s="141" t="s">
        <v>82</v>
      </c>
      <c r="AY138" s="13" t="s">
        <v>133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82</v>
      </c>
      <c r="BK138" s="142">
        <f t="shared" si="9"/>
        <v>0</v>
      </c>
      <c r="BL138" s="13" t="s">
        <v>140</v>
      </c>
      <c r="BM138" s="141" t="s">
        <v>151</v>
      </c>
    </row>
    <row r="139" spans="2:65" s="1" customFormat="1" ht="24.2" customHeight="1">
      <c r="B139" s="130"/>
      <c r="C139" s="131" t="s">
        <v>152</v>
      </c>
      <c r="D139" s="131" t="s">
        <v>136</v>
      </c>
      <c r="E139" s="132" t="s">
        <v>153</v>
      </c>
      <c r="F139" s="133" t="s">
        <v>154</v>
      </c>
      <c r="G139" s="134" t="s">
        <v>155</v>
      </c>
      <c r="H139" s="135">
        <v>8.5</v>
      </c>
      <c r="I139" s="196">
        <v>0</v>
      </c>
      <c r="J139" s="136">
        <f t="shared" si="0"/>
        <v>0</v>
      </c>
      <c r="K139" s="137"/>
      <c r="L139" s="27"/>
      <c r="M139" s="138" t="s">
        <v>1</v>
      </c>
      <c r="N139" s="111" t="s">
        <v>39</v>
      </c>
      <c r="O139" s="139">
        <v>0.097</v>
      </c>
      <c r="P139" s="139">
        <f t="shared" si="1"/>
        <v>0.8245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140</v>
      </c>
      <c r="AT139" s="141" t="s">
        <v>136</v>
      </c>
      <c r="AU139" s="141" t="s">
        <v>82</v>
      </c>
      <c r="AY139" s="13" t="s">
        <v>133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82</v>
      </c>
      <c r="BK139" s="142">
        <f t="shared" si="9"/>
        <v>0</v>
      </c>
      <c r="BL139" s="13" t="s">
        <v>140</v>
      </c>
      <c r="BM139" s="141" t="s">
        <v>156</v>
      </c>
    </row>
    <row r="140" spans="2:63" s="11" customFormat="1" ht="25.9" customHeight="1">
      <c r="B140" s="121"/>
      <c r="D140" s="122" t="s">
        <v>73</v>
      </c>
      <c r="E140" s="143" t="s">
        <v>157</v>
      </c>
      <c r="F140" s="143" t="s">
        <v>158</v>
      </c>
      <c r="J140" s="194">
        <f>BK140</f>
        <v>0</v>
      </c>
      <c r="L140" s="121"/>
      <c r="M140" s="125"/>
      <c r="P140" s="126">
        <f>SUM(P141:P145)</f>
        <v>53.562000000000005</v>
      </c>
      <c r="R140" s="126">
        <f>SUM(R141:R145)</f>
        <v>0</v>
      </c>
      <c r="T140" s="127">
        <f>SUM(T141:T145)</f>
        <v>0</v>
      </c>
      <c r="AR140" s="122" t="s">
        <v>82</v>
      </c>
      <c r="AT140" s="128" t="s">
        <v>73</v>
      </c>
      <c r="AU140" s="128" t="s">
        <v>82</v>
      </c>
      <c r="AY140" s="122" t="s">
        <v>133</v>
      </c>
      <c r="BK140" s="129">
        <f>SUM(BK141:BK145)</f>
        <v>0</v>
      </c>
    </row>
    <row r="141" spans="2:65" s="1" customFormat="1" ht="33" customHeight="1">
      <c r="B141" s="130"/>
      <c r="C141" s="131" t="s">
        <v>159</v>
      </c>
      <c r="D141" s="131" t="s">
        <v>136</v>
      </c>
      <c r="E141" s="132" t="s">
        <v>160</v>
      </c>
      <c r="F141" s="133" t="s">
        <v>161</v>
      </c>
      <c r="G141" s="134" t="s">
        <v>155</v>
      </c>
      <c r="H141" s="135">
        <v>31.6</v>
      </c>
      <c r="I141" s="196">
        <v>0</v>
      </c>
      <c r="J141" s="136">
        <f>ROUND(I141*H141,2)</f>
        <v>0</v>
      </c>
      <c r="K141" s="137"/>
      <c r="L141" s="27"/>
      <c r="M141" s="138" t="s">
        <v>1</v>
      </c>
      <c r="N141" s="111" t="s">
        <v>39</v>
      </c>
      <c r="O141" s="139">
        <v>1.51</v>
      </c>
      <c r="P141" s="139">
        <f>O141*H141</f>
        <v>47.716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140</v>
      </c>
      <c r="AT141" s="141" t="s">
        <v>136</v>
      </c>
      <c r="AU141" s="141" t="s">
        <v>84</v>
      </c>
      <c r="AY141" s="13" t="s">
        <v>133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82</v>
      </c>
      <c r="BK141" s="142">
        <f>ROUND(I141*H141,2)</f>
        <v>0</v>
      </c>
      <c r="BL141" s="13" t="s">
        <v>140</v>
      </c>
      <c r="BM141" s="141" t="s">
        <v>162</v>
      </c>
    </row>
    <row r="142" spans="2:65" s="1" customFormat="1" ht="24.2" customHeight="1">
      <c r="B142" s="130"/>
      <c r="C142" s="131" t="s">
        <v>163</v>
      </c>
      <c r="D142" s="131" t="s">
        <v>136</v>
      </c>
      <c r="E142" s="132" t="s">
        <v>164</v>
      </c>
      <c r="F142" s="133" t="s">
        <v>165</v>
      </c>
      <c r="G142" s="134" t="s">
        <v>155</v>
      </c>
      <c r="H142" s="135">
        <v>31.6</v>
      </c>
      <c r="I142" s="196">
        <v>0</v>
      </c>
      <c r="J142" s="136">
        <f>ROUND(I142*H142,2)</f>
        <v>0</v>
      </c>
      <c r="K142" s="137"/>
      <c r="L142" s="27"/>
      <c r="M142" s="138" t="s">
        <v>1</v>
      </c>
      <c r="N142" s="111" t="s">
        <v>39</v>
      </c>
      <c r="O142" s="139">
        <v>0.125</v>
      </c>
      <c r="P142" s="139">
        <f>O142*H142</f>
        <v>3.95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140</v>
      </c>
      <c r="AT142" s="141" t="s">
        <v>136</v>
      </c>
      <c r="AU142" s="141" t="s">
        <v>84</v>
      </c>
      <c r="AY142" s="13" t="s">
        <v>133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3" t="s">
        <v>82</v>
      </c>
      <c r="BK142" s="142">
        <f>ROUND(I142*H142,2)</f>
        <v>0</v>
      </c>
      <c r="BL142" s="13" t="s">
        <v>140</v>
      </c>
      <c r="BM142" s="141" t="s">
        <v>166</v>
      </c>
    </row>
    <row r="143" spans="2:65" s="1" customFormat="1" ht="24.2" customHeight="1">
      <c r="B143" s="130"/>
      <c r="C143" s="131" t="s">
        <v>167</v>
      </c>
      <c r="D143" s="131" t="s">
        <v>136</v>
      </c>
      <c r="E143" s="132" t="s">
        <v>168</v>
      </c>
      <c r="F143" s="133" t="s">
        <v>169</v>
      </c>
      <c r="G143" s="134" t="s">
        <v>155</v>
      </c>
      <c r="H143" s="135">
        <v>316</v>
      </c>
      <c r="I143" s="196">
        <v>0</v>
      </c>
      <c r="J143" s="136">
        <f>ROUND(I143*H143,2)</f>
        <v>0</v>
      </c>
      <c r="K143" s="137"/>
      <c r="L143" s="27"/>
      <c r="M143" s="138" t="s">
        <v>1</v>
      </c>
      <c r="N143" s="111" t="s">
        <v>39</v>
      </c>
      <c r="O143" s="139">
        <v>0.006</v>
      </c>
      <c r="P143" s="139">
        <f>O143*H143</f>
        <v>1.8960000000000001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140</v>
      </c>
      <c r="AT143" s="141" t="s">
        <v>136</v>
      </c>
      <c r="AU143" s="141" t="s">
        <v>84</v>
      </c>
      <c r="AY143" s="13" t="s">
        <v>133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3" t="s">
        <v>82</v>
      </c>
      <c r="BK143" s="142">
        <f>ROUND(I143*H143,2)</f>
        <v>0</v>
      </c>
      <c r="BL143" s="13" t="s">
        <v>140</v>
      </c>
      <c r="BM143" s="141" t="s">
        <v>170</v>
      </c>
    </row>
    <row r="144" spans="2:51" s="159" customFormat="1" ht="12">
      <c r="B144" s="160"/>
      <c r="D144" s="161" t="s">
        <v>171</v>
      </c>
      <c r="E144" s="162" t="s">
        <v>1</v>
      </c>
      <c r="F144" s="163" t="s">
        <v>172</v>
      </c>
      <c r="H144" s="164">
        <v>316</v>
      </c>
      <c r="L144" s="160"/>
      <c r="M144" s="165"/>
      <c r="T144" s="166"/>
      <c r="AT144" s="162" t="s">
        <v>171</v>
      </c>
      <c r="AU144" s="162" t="s">
        <v>84</v>
      </c>
      <c r="AV144" s="159" t="s">
        <v>84</v>
      </c>
      <c r="AW144" s="159" t="s">
        <v>29</v>
      </c>
      <c r="AX144" s="159" t="s">
        <v>82</v>
      </c>
      <c r="AY144" s="162" t="s">
        <v>133</v>
      </c>
    </row>
    <row r="145" spans="2:65" s="1" customFormat="1" ht="33" customHeight="1">
      <c r="B145" s="130"/>
      <c r="C145" s="131" t="s">
        <v>173</v>
      </c>
      <c r="D145" s="131" t="s">
        <v>136</v>
      </c>
      <c r="E145" s="132" t="s">
        <v>174</v>
      </c>
      <c r="F145" s="133" t="s">
        <v>175</v>
      </c>
      <c r="G145" s="134" t="s">
        <v>155</v>
      </c>
      <c r="H145" s="135">
        <v>31.6</v>
      </c>
      <c r="I145" s="196">
        <v>0</v>
      </c>
      <c r="J145" s="136">
        <f>ROUND(I145*H145,2)</f>
        <v>0</v>
      </c>
      <c r="K145" s="137"/>
      <c r="L145" s="27"/>
      <c r="M145" s="138" t="s">
        <v>1</v>
      </c>
      <c r="N145" s="111" t="s">
        <v>39</v>
      </c>
      <c r="O145" s="139">
        <v>0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140</v>
      </c>
      <c r="AT145" s="141" t="s">
        <v>136</v>
      </c>
      <c r="AU145" s="141" t="s">
        <v>84</v>
      </c>
      <c r="AY145" s="13" t="s">
        <v>133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3" t="s">
        <v>82</v>
      </c>
      <c r="BK145" s="142">
        <f>ROUND(I145*H145,2)</f>
        <v>0</v>
      </c>
      <c r="BL145" s="13" t="s">
        <v>140</v>
      </c>
      <c r="BM145" s="141" t="s">
        <v>176</v>
      </c>
    </row>
    <row r="146" spans="2:63" s="11" customFormat="1" ht="25.9" customHeight="1">
      <c r="B146" s="121"/>
      <c r="D146" s="122" t="s">
        <v>73</v>
      </c>
      <c r="E146" s="123" t="s">
        <v>177</v>
      </c>
      <c r="F146" s="123" t="s">
        <v>178</v>
      </c>
      <c r="J146" s="124">
        <f>J147</f>
        <v>0</v>
      </c>
      <c r="L146" s="121"/>
      <c r="M146" s="125"/>
      <c r="P146" s="126">
        <f>P183+P195</f>
        <v>0</v>
      </c>
      <c r="R146" s="126">
        <f>R183+R195</f>
        <v>0</v>
      </c>
      <c r="T146" s="127">
        <f>T183+T195</f>
        <v>0</v>
      </c>
      <c r="AR146" s="122" t="s">
        <v>84</v>
      </c>
      <c r="AT146" s="128" t="s">
        <v>73</v>
      </c>
      <c r="AU146" s="128" t="s">
        <v>84</v>
      </c>
      <c r="AY146" s="122" t="s">
        <v>133</v>
      </c>
      <c r="BK146" s="129">
        <f>BK183+BK195</f>
        <v>0</v>
      </c>
    </row>
    <row r="147" spans="2:63" s="11" customFormat="1" ht="25.9" customHeight="1">
      <c r="B147" s="121"/>
      <c r="D147" s="122" t="s">
        <v>73</v>
      </c>
      <c r="E147" s="143" t="s">
        <v>179</v>
      </c>
      <c r="F147" s="143" t="s">
        <v>180</v>
      </c>
      <c r="J147" s="194">
        <f>SUM(J148:J175)</f>
        <v>0</v>
      </c>
      <c r="L147" s="121"/>
      <c r="M147" s="125"/>
      <c r="P147" s="126" t="e">
        <f>P148+SUM(P149:P201)</f>
        <v>#REF!</v>
      </c>
      <c r="R147" s="126" t="e">
        <f>R148+SUM(R149:R201)</f>
        <v>#REF!</v>
      </c>
      <c r="T147" s="127" t="e">
        <f>T148+SUM(T149:T201)</f>
        <v>#REF!</v>
      </c>
      <c r="AR147" s="122" t="s">
        <v>84</v>
      </c>
      <c r="AT147" s="128" t="s">
        <v>73</v>
      </c>
      <c r="AU147" s="128" t="s">
        <v>140</v>
      </c>
      <c r="AY147" s="122" t="s">
        <v>133</v>
      </c>
      <c r="BK147" s="129" t="e">
        <f>BK148+SUM(BK149:BK201)</f>
        <v>#REF!</v>
      </c>
    </row>
    <row r="148" spans="2:65" s="1" customFormat="1" ht="33" customHeight="1">
      <c r="B148" s="130"/>
      <c r="C148" s="131" t="s">
        <v>181</v>
      </c>
      <c r="D148" s="131" t="s">
        <v>136</v>
      </c>
      <c r="E148" s="132" t="s">
        <v>182</v>
      </c>
      <c r="F148" s="133" t="s">
        <v>183</v>
      </c>
      <c r="G148" s="134" t="s">
        <v>184</v>
      </c>
      <c r="H148" s="135">
        <f>8901.31*1.1</f>
        <v>9791.441</v>
      </c>
      <c r="I148" s="196">
        <v>0</v>
      </c>
      <c r="J148" s="136">
        <f aca="true" t="shared" si="10" ref="J148:J164">ROUND(I148*H148,2)</f>
        <v>0</v>
      </c>
      <c r="K148" s="137"/>
      <c r="L148" s="27"/>
      <c r="M148" s="138" t="s">
        <v>1</v>
      </c>
      <c r="N148" s="111" t="s">
        <v>39</v>
      </c>
      <c r="O148" s="139">
        <v>0</v>
      </c>
      <c r="P148" s="139">
        <f aca="true" t="shared" si="11" ref="P148:P164">O148*H148</f>
        <v>0</v>
      </c>
      <c r="Q148" s="139">
        <v>0</v>
      </c>
      <c r="R148" s="139">
        <f aca="true" t="shared" si="12" ref="R148:R164">Q148*H148</f>
        <v>0</v>
      </c>
      <c r="S148" s="139">
        <v>0</v>
      </c>
      <c r="T148" s="140">
        <f aca="true" t="shared" si="13" ref="T148:T164">S148*H148</f>
        <v>0</v>
      </c>
      <c r="AR148" s="141" t="s">
        <v>140</v>
      </c>
      <c r="AT148" s="141" t="s">
        <v>136</v>
      </c>
      <c r="AU148" s="141" t="s">
        <v>185</v>
      </c>
      <c r="AY148" s="13" t="s">
        <v>133</v>
      </c>
      <c r="BE148" s="142">
        <f aca="true" t="shared" si="14" ref="BE148:BE164">IF(N148="základní",J148,0)</f>
        <v>0</v>
      </c>
      <c r="BF148" s="142">
        <f aca="true" t="shared" si="15" ref="BF148:BF164">IF(N148="snížená",J148,0)</f>
        <v>0</v>
      </c>
      <c r="BG148" s="142">
        <f aca="true" t="shared" si="16" ref="BG148:BG164">IF(N148="zákl. přenesená",J148,0)</f>
        <v>0</v>
      </c>
      <c r="BH148" s="142">
        <f aca="true" t="shared" si="17" ref="BH148:BH164">IF(N148="sníž. přenesená",J148,0)</f>
        <v>0</v>
      </c>
      <c r="BI148" s="142">
        <f aca="true" t="shared" si="18" ref="BI148:BI164">IF(N148="nulová",J148,0)</f>
        <v>0</v>
      </c>
      <c r="BJ148" s="13" t="s">
        <v>82</v>
      </c>
      <c r="BK148" s="142">
        <f aca="true" t="shared" si="19" ref="BK148:BK164">ROUND(I148*H148,2)</f>
        <v>0</v>
      </c>
      <c r="BL148" s="13" t="s">
        <v>140</v>
      </c>
      <c r="BM148" s="141" t="s">
        <v>186</v>
      </c>
    </row>
    <row r="149" spans="2:65" s="1" customFormat="1" ht="16.5" customHeight="1">
      <c r="B149" s="130"/>
      <c r="C149" s="131" t="s">
        <v>187</v>
      </c>
      <c r="D149" s="131" t="s">
        <v>136</v>
      </c>
      <c r="E149" s="132" t="s">
        <v>188</v>
      </c>
      <c r="F149" s="133" t="s">
        <v>189</v>
      </c>
      <c r="G149" s="134" t="s">
        <v>190</v>
      </c>
      <c r="H149" s="135">
        <v>1</v>
      </c>
      <c r="I149" s="196">
        <v>0</v>
      </c>
      <c r="J149" s="136">
        <f t="shared" si="10"/>
        <v>0</v>
      </c>
      <c r="K149" s="137"/>
      <c r="L149" s="27"/>
      <c r="M149" s="138" t="s">
        <v>1</v>
      </c>
      <c r="N149" s="111" t="s">
        <v>39</v>
      </c>
      <c r="O149" s="139">
        <v>0</v>
      </c>
      <c r="P149" s="139">
        <f t="shared" si="11"/>
        <v>0</v>
      </c>
      <c r="Q149" s="139">
        <v>0</v>
      </c>
      <c r="R149" s="139">
        <f t="shared" si="12"/>
        <v>0</v>
      </c>
      <c r="S149" s="139">
        <v>0</v>
      </c>
      <c r="T149" s="140">
        <f t="shared" si="13"/>
        <v>0</v>
      </c>
      <c r="AR149" s="141" t="s">
        <v>140</v>
      </c>
      <c r="AT149" s="141" t="s">
        <v>136</v>
      </c>
      <c r="AU149" s="141" t="s">
        <v>185</v>
      </c>
      <c r="AY149" s="13" t="s">
        <v>133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82</v>
      </c>
      <c r="BK149" s="142">
        <f t="shared" si="19"/>
        <v>0</v>
      </c>
      <c r="BL149" s="13" t="s">
        <v>140</v>
      </c>
      <c r="BM149" s="141" t="s">
        <v>191</v>
      </c>
    </row>
    <row r="150" spans="2:65" s="1" customFormat="1" ht="16.5" customHeight="1">
      <c r="B150" s="130"/>
      <c r="C150" s="131" t="s">
        <v>192</v>
      </c>
      <c r="D150" s="131" t="s">
        <v>136</v>
      </c>
      <c r="E150" s="132" t="s">
        <v>193</v>
      </c>
      <c r="F150" s="133" t="s">
        <v>194</v>
      </c>
      <c r="G150" s="134" t="s">
        <v>190</v>
      </c>
      <c r="H150" s="135">
        <v>3</v>
      </c>
      <c r="I150" s="196">
        <v>0</v>
      </c>
      <c r="J150" s="136">
        <f t="shared" si="10"/>
        <v>0</v>
      </c>
      <c r="K150" s="137"/>
      <c r="L150" s="27"/>
      <c r="M150" s="138" t="s">
        <v>1</v>
      </c>
      <c r="N150" s="111" t="s">
        <v>39</v>
      </c>
      <c r="O150" s="139">
        <v>0</v>
      </c>
      <c r="P150" s="139">
        <f t="shared" si="11"/>
        <v>0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140</v>
      </c>
      <c r="AT150" s="141" t="s">
        <v>136</v>
      </c>
      <c r="AU150" s="141" t="s">
        <v>185</v>
      </c>
      <c r="AY150" s="13" t="s">
        <v>133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82</v>
      </c>
      <c r="BK150" s="142">
        <f t="shared" si="19"/>
        <v>0</v>
      </c>
      <c r="BL150" s="13" t="s">
        <v>140</v>
      </c>
      <c r="BM150" s="141" t="s">
        <v>195</v>
      </c>
    </row>
    <row r="151" spans="2:65" s="1" customFormat="1" ht="16.5" customHeight="1">
      <c r="B151" s="130"/>
      <c r="C151" s="131" t="s">
        <v>82</v>
      </c>
      <c r="D151" s="131" t="s">
        <v>136</v>
      </c>
      <c r="E151" s="132" t="s">
        <v>196</v>
      </c>
      <c r="F151" s="133" t="s">
        <v>197</v>
      </c>
      <c r="G151" s="134" t="s">
        <v>198</v>
      </c>
      <c r="H151" s="135">
        <v>288</v>
      </c>
      <c r="I151" s="196">
        <v>0</v>
      </c>
      <c r="J151" s="136">
        <f t="shared" si="10"/>
        <v>0</v>
      </c>
      <c r="K151" s="137"/>
      <c r="L151" s="27"/>
      <c r="M151" s="138" t="s">
        <v>1</v>
      </c>
      <c r="N151" s="111" t="s">
        <v>39</v>
      </c>
      <c r="O151" s="139">
        <v>0</v>
      </c>
      <c r="P151" s="139">
        <f t="shared" si="11"/>
        <v>0</v>
      </c>
      <c r="Q151" s="139">
        <v>0</v>
      </c>
      <c r="R151" s="139">
        <f t="shared" si="12"/>
        <v>0</v>
      </c>
      <c r="S151" s="139">
        <v>0</v>
      </c>
      <c r="T151" s="140">
        <f t="shared" si="13"/>
        <v>0</v>
      </c>
      <c r="AR151" s="141" t="s">
        <v>140</v>
      </c>
      <c r="AT151" s="141" t="s">
        <v>136</v>
      </c>
      <c r="AU151" s="141" t="s">
        <v>185</v>
      </c>
      <c r="AY151" s="13" t="s">
        <v>133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82</v>
      </c>
      <c r="BK151" s="142">
        <f t="shared" si="19"/>
        <v>0</v>
      </c>
      <c r="BL151" s="13" t="s">
        <v>140</v>
      </c>
      <c r="BM151" s="141" t="s">
        <v>199</v>
      </c>
    </row>
    <row r="152" spans="2:65" s="1" customFormat="1" ht="16.5" customHeight="1">
      <c r="B152" s="130"/>
      <c r="C152" s="131" t="s">
        <v>84</v>
      </c>
      <c r="D152" s="131" t="s">
        <v>136</v>
      </c>
      <c r="E152" s="132" t="s">
        <v>200</v>
      </c>
      <c r="F152" s="133" t="s">
        <v>201</v>
      </c>
      <c r="G152" s="134" t="s">
        <v>202</v>
      </c>
      <c r="H152" s="135">
        <v>9</v>
      </c>
      <c r="I152" s="196">
        <v>0</v>
      </c>
      <c r="J152" s="136">
        <f t="shared" si="10"/>
        <v>0</v>
      </c>
      <c r="K152" s="137"/>
      <c r="L152" s="27"/>
      <c r="M152" s="138" t="s">
        <v>1</v>
      </c>
      <c r="N152" s="111" t="s">
        <v>39</v>
      </c>
      <c r="O152" s="139">
        <v>0</v>
      </c>
      <c r="P152" s="139">
        <f t="shared" si="11"/>
        <v>0</v>
      </c>
      <c r="Q152" s="139">
        <v>0</v>
      </c>
      <c r="R152" s="139">
        <f t="shared" si="12"/>
        <v>0</v>
      </c>
      <c r="S152" s="139">
        <v>0</v>
      </c>
      <c r="T152" s="140">
        <f t="shared" si="13"/>
        <v>0</v>
      </c>
      <c r="AR152" s="141" t="s">
        <v>140</v>
      </c>
      <c r="AT152" s="141" t="s">
        <v>136</v>
      </c>
      <c r="AU152" s="141" t="s">
        <v>185</v>
      </c>
      <c r="AY152" s="13" t="s">
        <v>133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3" t="s">
        <v>82</v>
      </c>
      <c r="BK152" s="142">
        <f t="shared" si="19"/>
        <v>0</v>
      </c>
      <c r="BL152" s="13" t="s">
        <v>140</v>
      </c>
      <c r="BM152" s="141" t="s">
        <v>203</v>
      </c>
    </row>
    <row r="153" spans="2:65" s="1" customFormat="1" ht="24.2" customHeight="1">
      <c r="B153" s="130"/>
      <c r="C153" s="131" t="s">
        <v>204</v>
      </c>
      <c r="D153" s="131" t="s">
        <v>136</v>
      </c>
      <c r="E153" s="132" t="s">
        <v>205</v>
      </c>
      <c r="F153" s="133" t="s">
        <v>206</v>
      </c>
      <c r="G153" s="134" t="s">
        <v>198</v>
      </c>
      <c r="H153" s="135">
        <v>12</v>
      </c>
      <c r="I153" s="196">
        <v>0</v>
      </c>
      <c r="J153" s="136">
        <f t="shared" si="10"/>
        <v>0</v>
      </c>
      <c r="K153" s="137"/>
      <c r="L153" s="27"/>
      <c r="M153" s="138" t="s">
        <v>1</v>
      </c>
      <c r="N153" s="111" t="s">
        <v>39</v>
      </c>
      <c r="O153" s="139">
        <v>0</v>
      </c>
      <c r="P153" s="139">
        <f t="shared" si="11"/>
        <v>0</v>
      </c>
      <c r="Q153" s="139">
        <v>0</v>
      </c>
      <c r="R153" s="139">
        <f t="shared" si="12"/>
        <v>0</v>
      </c>
      <c r="S153" s="139">
        <v>0</v>
      </c>
      <c r="T153" s="140">
        <f t="shared" si="13"/>
        <v>0</v>
      </c>
      <c r="AR153" s="141" t="s">
        <v>140</v>
      </c>
      <c r="AT153" s="141" t="s">
        <v>136</v>
      </c>
      <c r="AU153" s="141" t="s">
        <v>185</v>
      </c>
      <c r="AY153" s="13" t="s">
        <v>133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3" t="s">
        <v>82</v>
      </c>
      <c r="BK153" s="142">
        <f t="shared" si="19"/>
        <v>0</v>
      </c>
      <c r="BL153" s="13" t="s">
        <v>140</v>
      </c>
      <c r="BM153" s="141" t="s">
        <v>152</v>
      </c>
    </row>
    <row r="154" spans="2:65" s="1" customFormat="1" ht="24.2" customHeight="1">
      <c r="B154" s="130"/>
      <c r="C154" s="131" t="s">
        <v>140</v>
      </c>
      <c r="D154" s="131" t="s">
        <v>136</v>
      </c>
      <c r="E154" s="132" t="s">
        <v>207</v>
      </c>
      <c r="F154" s="133" t="s">
        <v>208</v>
      </c>
      <c r="G154" s="134" t="s">
        <v>198</v>
      </c>
      <c r="H154" s="135">
        <v>78</v>
      </c>
      <c r="I154" s="196">
        <v>0</v>
      </c>
      <c r="J154" s="136">
        <f t="shared" si="10"/>
        <v>0</v>
      </c>
      <c r="K154" s="137"/>
      <c r="L154" s="27"/>
      <c r="M154" s="138" t="s">
        <v>1</v>
      </c>
      <c r="N154" s="111" t="s">
        <v>39</v>
      </c>
      <c r="O154" s="139">
        <v>0</v>
      </c>
      <c r="P154" s="139">
        <f t="shared" si="11"/>
        <v>0</v>
      </c>
      <c r="Q154" s="139">
        <v>0</v>
      </c>
      <c r="R154" s="139">
        <f t="shared" si="12"/>
        <v>0</v>
      </c>
      <c r="S154" s="139">
        <v>0</v>
      </c>
      <c r="T154" s="140">
        <f t="shared" si="13"/>
        <v>0</v>
      </c>
      <c r="AR154" s="141" t="s">
        <v>140</v>
      </c>
      <c r="AT154" s="141" t="s">
        <v>136</v>
      </c>
      <c r="AU154" s="141" t="s">
        <v>185</v>
      </c>
      <c r="AY154" s="13" t="s">
        <v>133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3" t="s">
        <v>82</v>
      </c>
      <c r="BK154" s="142">
        <f t="shared" si="19"/>
        <v>0</v>
      </c>
      <c r="BL154" s="13" t="s">
        <v>140</v>
      </c>
      <c r="BM154" s="141" t="s">
        <v>159</v>
      </c>
    </row>
    <row r="155" spans="2:65" s="1" customFormat="1" ht="24.2" customHeight="1">
      <c r="B155" s="130"/>
      <c r="C155" s="131" t="s">
        <v>185</v>
      </c>
      <c r="D155" s="131" t="s">
        <v>136</v>
      </c>
      <c r="E155" s="132" t="s">
        <v>209</v>
      </c>
      <c r="F155" s="133" t="s">
        <v>210</v>
      </c>
      <c r="G155" s="134" t="s">
        <v>198</v>
      </c>
      <c r="H155" s="135">
        <v>26</v>
      </c>
      <c r="I155" s="196">
        <v>0</v>
      </c>
      <c r="J155" s="136">
        <f t="shared" si="10"/>
        <v>0</v>
      </c>
      <c r="K155" s="137"/>
      <c r="L155" s="27"/>
      <c r="M155" s="138" t="s">
        <v>1</v>
      </c>
      <c r="N155" s="111" t="s">
        <v>39</v>
      </c>
      <c r="O155" s="139">
        <v>0</v>
      </c>
      <c r="P155" s="139">
        <f t="shared" si="11"/>
        <v>0</v>
      </c>
      <c r="Q155" s="139">
        <v>0</v>
      </c>
      <c r="R155" s="139">
        <f t="shared" si="12"/>
        <v>0</v>
      </c>
      <c r="S155" s="139">
        <v>0</v>
      </c>
      <c r="T155" s="140">
        <f t="shared" si="13"/>
        <v>0</v>
      </c>
      <c r="AR155" s="141" t="s">
        <v>140</v>
      </c>
      <c r="AT155" s="141" t="s">
        <v>136</v>
      </c>
      <c r="AU155" s="141" t="s">
        <v>185</v>
      </c>
      <c r="AY155" s="13" t="s">
        <v>133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3" t="s">
        <v>82</v>
      </c>
      <c r="BK155" s="142">
        <f t="shared" si="19"/>
        <v>0</v>
      </c>
      <c r="BL155" s="13" t="s">
        <v>140</v>
      </c>
      <c r="BM155" s="141" t="s">
        <v>167</v>
      </c>
    </row>
    <row r="156" spans="2:65" s="1" customFormat="1" ht="24.2" customHeight="1">
      <c r="B156" s="130"/>
      <c r="C156" s="131" t="s">
        <v>74</v>
      </c>
      <c r="D156" s="131" t="s">
        <v>136</v>
      </c>
      <c r="E156" s="132" t="s">
        <v>211</v>
      </c>
      <c r="F156" s="133" t="s">
        <v>212</v>
      </c>
      <c r="G156" s="134" t="s">
        <v>198</v>
      </c>
      <c r="H156" s="135">
        <v>26</v>
      </c>
      <c r="I156" s="196">
        <v>0</v>
      </c>
      <c r="J156" s="136">
        <f t="shared" si="10"/>
        <v>0</v>
      </c>
      <c r="K156" s="137"/>
      <c r="L156" s="27"/>
      <c r="M156" s="138" t="s">
        <v>1</v>
      </c>
      <c r="N156" s="111" t="s">
        <v>39</v>
      </c>
      <c r="O156" s="139">
        <v>0</v>
      </c>
      <c r="P156" s="139">
        <f t="shared" si="11"/>
        <v>0</v>
      </c>
      <c r="Q156" s="139">
        <v>0</v>
      </c>
      <c r="R156" s="139">
        <f t="shared" si="12"/>
        <v>0</v>
      </c>
      <c r="S156" s="139">
        <v>0</v>
      </c>
      <c r="T156" s="140">
        <f t="shared" si="13"/>
        <v>0</v>
      </c>
      <c r="AR156" s="141" t="s">
        <v>140</v>
      </c>
      <c r="AT156" s="141" t="s">
        <v>136</v>
      </c>
      <c r="AU156" s="141" t="s">
        <v>185</v>
      </c>
      <c r="AY156" s="13" t="s">
        <v>133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3" t="s">
        <v>82</v>
      </c>
      <c r="BK156" s="142">
        <f t="shared" si="19"/>
        <v>0</v>
      </c>
      <c r="BL156" s="13" t="s">
        <v>140</v>
      </c>
      <c r="BM156" s="141" t="s">
        <v>213</v>
      </c>
    </row>
    <row r="157" spans="2:65" s="1" customFormat="1" ht="24.2" customHeight="1">
      <c r="B157" s="130"/>
      <c r="C157" s="131" t="s">
        <v>147</v>
      </c>
      <c r="D157" s="131" t="s">
        <v>136</v>
      </c>
      <c r="E157" s="132" t="s">
        <v>214</v>
      </c>
      <c r="F157" s="133" t="s">
        <v>215</v>
      </c>
      <c r="G157" s="134" t="s">
        <v>198</v>
      </c>
      <c r="H157" s="135">
        <v>26</v>
      </c>
      <c r="I157" s="196">
        <v>0</v>
      </c>
      <c r="J157" s="136">
        <f t="shared" si="10"/>
        <v>0</v>
      </c>
      <c r="K157" s="137"/>
      <c r="L157" s="27"/>
      <c r="M157" s="138" t="s">
        <v>1</v>
      </c>
      <c r="N157" s="111" t="s">
        <v>39</v>
      </c>
      <c r="O157" s="139">
        <v>0</v>
      </c>
      <c r="P157" s="139">
        <f t="shared" si="11"/>
        <v>0</v>
      </c>
      <c r="Q157" s="139">
        <v>0</v>
      </c>
      <c r="R157" s="139">
        <f t="shared" si="12"/>
        <v>0</v>
      </c>
      <c r="S157" s="139">
        <v>0</v>
      </c>
      <c r="T157" s="140">
        <f t="shared" si="13"/>
        <v>0</v>
      </c>
      <c r="AR157" s="141" t="s">
        <v>140</v>
      </c>
      <c r="AT157" s="141" t="s">
        <v>136</v>
      </c>
      <c r="AU157" s="141" t="s">
        <v>185</v>
      </c>
      <c r="AY157" s="13" t="s">
        <v>133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3" t="s">
        <v>82</v>
      </c>
      <c r="BK157" s="142">
        <f t="shared" si="19"/>
        <v>0</v>
      </c>
      <c r="BL157" s="13" t="s">
        <v>140</v>
      </c>
      <c r="BM157" s="141" t="s">
        <v>216</v>
      </c>
    </row>
    <row r="158" spans="2:65" s="1" customFormat="1" ht="24.2" customHeight="1">
      <c r="B158" s="130"/>
      <c r="C158" s="131" t="s">
        <v>151</v>
      </c>
      <c r="D158" s="131" t="s">
        <v>136</v>
      </c>
      <c r="E158" s="132" t="s">
        <v>217</v>
      </c>
      <c r="F158" s="133" t="s">
        <v>218</v>
      </c>
      <c r="G158" s="134" t="s">
        <v>184</v>
      </c>
      <c r="H158" s="135">
        <f>477*1.1</f>
        <v>524.7</v>
      </c>
      <c r="I158" s="196">
        <v>0</v>
      </c>
      <c r="J158" s="136">
        <f t="shared" si="10"/>
        <v>0</v>
      </c>
      <c r="K158" s="137"/>
      <c r="L158" s="27"/>
      <c r="M158" s="138" t="s">
        <v>1</v>
      </c>
      <c r="N158" s="111" t="s">
        <v>39</v>
      </c>
      <c r="O158" s="139">
        <v>0</v>
      </c>
      <c r="P158" s="139">
        <f t="shared" si="11"/>
        <v>0</v>
      </c>
      <c r="Q158" s="139">
        <v>0</v>
      </c>
      <c r="R158" s="139">
        <f t="shared" si="12"/>
        <v>0</v>
      </c>
      <c r="S158" s="139">
        <v>0</v>
      </c>
      <c r="T158" s="140">
        <f t="shared" si="13"/>
        <v>0</v>
      </c>
      <c r="AR158" s="141" t="s">
        <v>140</v>
      </c>
      <c r="AT158" s="141" t="s">
        <v>136</v>
      </c>
      <c r="AU158" s="141" t="s">
        <v>185</v>
      </c>
      <c r="AY158" s="13" t="s">
        <v>133</v>
      </c>
      <c r="BE158" s="142">
        <f t="shared" si="14"/>
        <v>0</v>
      </c>
      <c r="BF158" s="142">
        <f t="shared" si="15"/>
        <v>0</v>
      </c>
      <c r="BG158" s="142">
        <f t="shared" si="16"/>
        <v>0</v>
      </c>
      <c r="BH158" s="142">
        <f t="shared" si="17"/>
        <v>0</v>
      </c>
      <c r="BI158" s="142">
        <f t="shared" si="18"/>
        <v>0</v>
      </c>
      <c r="BJ158" s="13" t="s">
        <v>82</v>
      </c>
      <c r="BK158" s="142">
        <f t="shared" si="19"/>
        <v>0</v>
      </c>
      <c r="BL158" s="13" t="s">
        <v>140</v>
      </c>
      <c r="BM158" s="141" t="s">
        <v>219</v>
      </c>
    </row>
    <row r="159" spans="2:65" s="1" customFormat="1" ht="47.45" customHeight="1">
      <c r="B159" s="130"/>
      <c r="C159" s="131" t="s">
        <v>220</v>
      </c>
      <c r="D159" s="131" t="s">
        <v>136</v>
      </c>
      <c r="E159" s="132" t="s">
        <v>221</v>
      </c>
      <c r="F159" s="133" t="s">
        <v>222</v>
      </c>
      <c r="G159" s="134" t="s">
        <v>184</v>
      </c>
      <c r="H159" s="135">
        <f>1894.86*1.1</f>
        <v>2084.346</v>
      </c>
      <c r="I159" s="196">
        <v>0</v>
      </c>
      <c r="J159" s="136">
        <f t="shared" si="10"/>
        <v>0</v>
      </c>
      <c r="K159" s="137"/>
      <c r="L159" s="27"/>
      <c r="M159" s="138" t="s">
        <v>1</v>
      </c>
      <c r="N159" s="111" t="s">
        <v>39</v>
      </c>
      <c r="O159" s="139">
        <v>0</v>
      </c>
      <c r="P159" s="139">
        <f t="shared" si="11"/>
        <v>0</v>
      </c>
      <c r="Q159" s="139">
        <v>0</v>
      </c>
      <c r="R159" s="139">
        <f t="shared" si="12"/>
        <v>0</v>
      </c>
      <c r="S159" s="139">
        <v>0</v>
      </c>
      <c r="T159" s="140">
        <f t="shared" si="13"/>
        <v>0</v>
      </c>
      <c r="AR159" s="141" t="s">
        <v>140</v>
      </c>
      <c r="AT159" s="141" t="s">
        <v>136</v>
      </c>
      <c r="AU159" s="141" t="s">
        <v>185</v>
      </c>
      <c r="AY159" s="13" t="s">
        <v>133</v>
      </c>
      <c r="BE159" s="142">
        <f t="shared" si="14"/>
        <v>0</v>
      </c>
      <c r="BF159" s="142">
        <f t="shared" si="15"/>
        <v>0</v>
      </c>
      <c r="BG159" s="142">
        <f t="shared" si="16"/>
        <v>0</v>
      </c>
      <c r="BH159" s="142">
        <f t="shared" si="17"/>
        <v>0</v>
      </c>
      <c r="BI159" s="142">
        <f t="shared" si="18"/>
        <v>0</v>
      </c>
      <c r="BJ159" s="13" t="s">
        <v>82</v>
      </c>
      <c r="BK159" s="142">
        <f t="shared" si="19"/>
        <v>0</v>
      </c>
      <c r="BL159" s="13" t="s">
        <v>140</v>
      </c>
      <c r="BM159" s="141" t="s">
        <v>223</v>
      </c>
    </row>
    <row r="160" spans="2:65" s="1" customFormat="1" ht="24.2" customHeight="1">
      <c r="B160" s="130"/>
      <c r="C160" s="131" t="s">
        <v>74</v>
      </c>
      <c r="D160" s="131" t="s">
        <v>136</v>
      </c>
      <c r="E160" s="132" t="s">
        <v>224</v>
      </c>
      <c r="F160" s="133" t="s">
        <v>225</v>
      </c>
      <c r="G160" s="134" t="s">
        <v>226</v>
      </c>
      <c r="H160" s="135">
        <v>3</v>
      </c>
      <c r="I160" s="196">
        <v>0</v>
      </c>
      <c r="J160" s="136">
        <f t="shared" si="10"/>
        <v>0</v>
      </c>
      <c r="K160" s="137"/>
      <c r="L160" s="27"/>
      <c r="M160" s="138" t="s">
        <v>1</v>
      </c>
      <c r="N160" s="111" t="s">
        <v>39</v>
      </c>
      <c r="O160" s="139">
        <v>0</v>
      </c>
      <c r="P160" s="139">
        <f t="shared" si="11"/>
        <v>0</v>
      </c>
      <c r="Q160" s="139">
        <v>0</v>
      </c>
      <c r="R160" s="139">
        <f t="shared" si="12"/>
        <v>0</v>
      </c>
      <c r="S160" s="139">
        <v>0</v>
      </c>
      <c r="T160" s="140">
        <f t="shared" si="13"/>
        <v>0</v>
      </c>
      <c r="AR160" s="141" t="s">
        <v>140</v>
      </c>
      <c r="AT160" s="141" t="s">
        <v>136</v>
      </c>
      <c r="AU160" s="141" t="s">
        <v>185</v>
      </c>
      <c r="AY160" s="13" t="s">
        <v>133</v>
      </c>
      <c r="BE160" s="142">
        <f t="shared" si="14"/>
        <v>0</v>
      </c>
      <c r="BF160" s="142">
        <f t="shared" si="15"/>
        <v>0</v>
      </c>
      <c r="BG160" s="142">
        <f t="shared" si="16"/>
        <v>0</v>
      </c>
      <c r="BH160" s="142">
        <f t="shared" si="17"/>
        <v>0</v>
      </c>
      <c r="BI160" s="142">
        <f t="shared" si="18"/>
        <v>0</v>
      </c>
      <c r="BJ160" s="13" t="s">
        <v>82</v>
      </c>
      <c r="BK160" s="142">
        <f t="shared" si="19"/>
        <v>0</v>
      </c>
      <c r="BL160" s="13" t="s">
        <v>140</v>
      </c>
      <c r="BM160" s="141" t="s">
        <v>227</v>
      </c>
    </row>
    <row r="161" spans="2:65" s="1" customFormat="1" ht="24.2" customHeight="1">
      <c r="B161" s="130"/>
      <c r="C161" s="131" t="s">
        <v>228</v>
      </c>
      <c r="D161" s="131" t="s">
        <v>136</v>
      </c>
      <c r="E161" s="132" t="s">
        <v>229</v>
      </c>
      <c r="F161" s="133" t="s">
        <v>230</v>
      </c>
      <c r="G161" s="134" t="s">
        <v>198</v>
      </c>
      <c r="H161" s="135">
        <v>191.4</v>
      </c>
      <c r="I161" s="196">
        <v>0</v>
      </c>
      <c r="J161" s="136">
        <f t="shared" si="10"/>
        <v>0</v>
      </c>
      <c r="K161" s="137"/>
      <c r="L161" s="27"/>
      <c r="M161" s="138" t="s">
        <v>1</v>
      </c>
      <c r="N161" s="111" t="s">
        <v>39</v>
      </c>
      <c r="O161" s="139">
        <v>0</v>
      </c>
      <c r="P161" s="139">
        <f t="shared" si="11"/>
        <v>0</v>
      </c>
      <c r="Q161" s="139">
        <v>0</v>
      </c>
      <c r="R161" s="139">
        <f t="shared" si="12"/>
        <v>0</v>
      </c>
      <c r="S161" s="139">
        <v>0</v>
      </c>
      <c r="T161" s="140">
        <f t="shared" si="13"/>
        <v>0</v>
      </c>
      <c r="AR161" s="141" t="s">
        <v>140</v>
      </c>
      <c r="AT161" s="141" t="s">
        <v>136</v>
      </c>
      <c r="AU161" s="141" t="s">
        <v>185</v>
      </c>
      <c r="AY161" s="13" t="s">
        <v>133</v>
      </c>
      <c r="BE161" s="142">
        <f t="shared" si="14"/>
        <v>0</v>
      </c>
      <c r="BF161" s="142">
        <f t="shared" si="15"/>
        <v>0</v>
      </c>
      <c r="BG161" s="142">
        <f t="shared" si="16"/>
        <v>0</v>
      </c>
      <c r="BH161" s="142">
        <f t="shared" si="17"/>
        <v>0</v>
      </c>
      <c r="BI161" s="142">
        <f t="shared" si="18"/>
        <v>0</v>
      </c>
      <c r="BJ161" s="13" t="s">
        <v>82</v>
      </c>
      <c r="BK161" s="142">
        <f t="shared" si="19"/>
        <v>0</v>
      </c>
      <c r="BL161" s="13" t="s">
        <v>140</v>
      </c>
      <c r="BM161" s="141" t="s">
        <v>231</v>
      </c>
    </row>
    <row r="162" spans="2:65" s="1" customFormat="1" ht="24.2" customHeight="1">
      <c r="B162" s="130"/>
      <c r="C162" s="131" t="s">
        <v>232</v>
      </c>
      <c r="D162" s="131" t="s">
        <v>136</v>
      </c>
      <c r="E162" s="132" t="s">
        <v>233</v>
      </c>
      <c r="F162" s="133" t="s">
        <v>234</v>
      </c>
      <c r="G162" s="134" t="s">
        <v>198</v>
      </c>
      <c r="H162" s="135">
        <v>85.9</v>
      </c>
      <c r="I162" s="196">
        <v>0</v>
      </c>
      <c r="J162" s="136">
        <f t="shared" si="10"/>
        <v>0</v>
      </c>
      <c r="K162" s="137"/>
      <c r="L162" s="27"/>
      <c r="M162" s="138" t="s">
        <v>1</v>
      </c>
      <c r="N162" s="111" t="s">
        <v>39</v>
      </c>
      <c r="O162" s="139">
        <v>0</v>
      </c>
      <c r="P162" s="139">
        <f t="shared" si="11"/>
        <v>0</v>
      </c>
      <c r="Q162" s="139">
        <v>0</v>
      </c>
      <c r="R162" s="139">
        <f t="shared" si="12"/>
        <v>0</v>
      </c>
      <c r="S162" s="139">
        <v>0</v>
      </c>
      <c r="T162" s="140">
        <f t="shared" si="13"/>
        <v>0</v>
      </c>
      <c r="AR162" s="141" t="s">
        <v>140</v>
      </c>
      <c r="AT162" s="141" t="s">
        <v>136</v>
      </c>
      <c r="AU162" s="141" t="s">
        <v>185</v>
      </c>
      <c r="AY162" s="13" t="s">
        <v>133</v>
      </c>
      <c r="BE162" s="142">
        <f t="shared" si="14"/>
        <v>0</v>
      </c>
      <c r="BF162" s="142">
        <f t="shared" si="15"/>
        <v>0</v>
      </c>
      <c r="BG162" s="142">
        <f t="shared" si="16"/>
        <v>0</v>
      </c>
      <c r="BH162" s="142">
        <f t="shared" si="17"/>
        <v>0</v>
      </c>
      <c r="BI162" s="142">
        <f t="shared" si="18"/>
        <v>0</v>
      </c>
      <c r="BJ162" s="13" t="s">
        <v>82</v>
      </c>
      <c r="BK162" s="142">
        <f t="shared" si="19"/>
        <v>0</v>
      </c>
      <c r="BL162" s="13" t="s">
        <v>140</v>
      </c>
      <c r="BM162" s="141" t="s">
        <v>235</v>
      </c>
    </row>
    <row r="163" spans="2:65" s="1" customFormat="1" ht="16.5" customHeight="1">
      <c r="B163" s="130"/>
      <c r="C163" s="131" t="s">
        <v>74</v>
      </c>
      <c r="D163" s="131" t="s">
        <v>136</v>
      </c>
      <c r="E163" s="132" t="s">
        <v>236</v>
      </c>
      <c r="F163" s="133" t="s">
        <v>237</v>
      </c>
      <c r="G163" s="134" t="s">
        <v>226</v>
      </c>
      <c r="H163" s="135">
        <v>32.2</v>
      </c>
      <c r="I163" s="196">
        <v>0</v>
      </c>
      <c r="J163" s="136">
        <f t="shared" si="10"/>
        <v>0</v>
      </c>
      <c r="K163" s="137"/>
      <c r="L163" s="27"/>
      <c r="M163" s="138" t="s">
        <v>1</v>
      </c>
      <c r="N163" s="111" t="s">
        <v>39</v>
      </c>
      <c r="O163" s="139">
        <v>0</v>
      </c>
      <c r="P163" s="139">
        <f t="shared" si="11"/>
        <v>0</v>
      </c>
      <c r="Q163" s="139">
        <v>0</v>
      </c>
      <c r="R163" s="139">
        <f t="shared" si="12"/>
        <v>0</v>
      </c>
      <c r="S163" s="139">
        <v>0</v>
      </c>
      <c r="T163" s="140">
        <f t="shared" si="13"/>
        <v>0</v>
      </c>
      <c r="AR163" s="141" t="s">
        <v>140</v>
      </c>
      <c r="AT163" s="141" t="s">
        <v>136</v>
      </c>
      <c r="AU163" s="141" t="s">
        <v>185</v>
      </c>
      <c r="AY163" s="13" t="s">
        <v>133</v>
      </c>
      <c r="BE163" s="142">
        <f t="shared" si="14"/>
        <v>0</v>
      </c>
      <c r="BF163" s="142">
        <f t="shared" si="15"/>
        <v>0</v>
      </c>
      <c r="BG163" s="142">
        <f t="shared" si="16"/>
        <v>0</v>
      </c>
      <c r="BH163" s="142">
        <f t="shared" si="17"/>
        <v>0</v>
      </c>
      <c r="BI163" s="142">
        <f t="shared" si="18"/>
        <v>0</v>
      </c>
      <c r="BJ163" s="13" t="s">
        <v>82</v>
      </c>
      <c r="BK163" s="142">
        <f t="shared" si="19"/>
        <v>0</v>
      </c>
      <c r="BL163" s="13" t="s">
        <v>140</v>
      </c>
      <c r="BM163" s="141" t="s">
        <v>238</v>
      </c>
    </row>
    <row r="164" spans="2:65" s="1" customFormat="1" ht="24.2" customHeight="1">
      <c r="B164" s="130"/>
      <c r="C164" s="131" t="s">
        <v>239</v>
      </c>
      <c r="D164" s="131" t="s">
        <v>136</v>
      </c>
      <c r="E164" s="132" t="s">
        <v>240</v>
      </c>
      <c r="F164" s="133" t="s">
        <v>241</v>
      </c>
      <c r="G164" s="134" t="s">
        <v>242</v>
      </c>
      <c r="H164" s="135">
        <v>4.864</v>
      </c>
      <c r="I164" s="196">
        <v>0</v>
      </c>
      <c r="J164" s="136">
        <f t="shared" si="10"/>
        <v>0</v>
      </c>
      <c r="K164" s="137"/>
      <c r="L164" s="27"/>
      <c r="M164" s="138" t="s">
        <v>1</v>
      </c>
      <c r="N164" s="111" t="s">
        <v>39</v>
      </c>
      <c r="O164" s="139">
        <v>0.629</v>
      </c>
      <c r="P164" s="139">
        <f t="shared" si="11"/>
        <v>3.059456</v>
      </c>
      <c r="Q164" s="139">
        <v>2.50187</v>
      </c>
      <c r="R164" s="139">
        <f t="shared" si="12"/>
        <v>12.169095679999998</v>
      </c>
      <c r="S164" s="139">
        <v>0</v>
      </c>
      <c r="T164" s="140">
        <f t="shared" si="13"/>
        <v>0</v>
      </c>
      <c r="AR164" s="141" t="s">
        <v>140</v>
      </c>
      <c r="AT164" s="141" t="s">
        <v>136</v>
      </c>
      <c r="AU164" s="141" t="s">
        <v>185</v>
      </c>
      <c r="AY164" s="13" t="s">
        <v>133</v>
      </c>
      <c r="BE164" s="142">
        <f t="shared" si="14"/>
        <v>0</v>
      </c>
      <c r="BF164" s="142">
        <f t="shared" si="15"/>
        <v>0</v>
      </c>
      <c r="BG164" s="142">
        <f t="shared" si="16"/>
        <v>0</v>
      </c>
      <c r="BH164" s="142">
        <f t="shared" si="17"/>
        <v>0</v>
      </c>
      <c r="BI164" s="142">
        <f t="shared" si="18"/>
        <v>0</v>
      </c>
      <c r="BJ164" s="13" t="s">
        <v>82</v>
      </c>
      <c r="BK164" s="142">
        <f t="shared" si="19"/>
        <v>0</v>
      </c>
      <c r="BL164" s="13" t="s">
        <v>140</v>
      </c>
      <c r="BM164" s="141" t="s">
        <v>243</v>
      </c>
    </row>
    <row r="165" spans="2:51" s="159" customFormat="1" ht="12">
      <c r="B165" s="160"/>
      <c r="D165" s="161" t="s">
        <v>171</v>
      </c>
      <c r="E165" s="162" t="s">
        <v>1</v>
      </c>
      <c r="F165" s="163" t="s">
        <v>244</v>
      </c>
      <c r="H165" s="164">
        <v>4.864</v>
      </c>
      <c r="L165" s="160"/>
      <c r="M165" s="165"/>
      <c r="T165" s="166"/>
      <c r="AT165" s="162" t="s">
        <v>171</v>
      </c>
      <c r="AU165" s="162" t="s">
        <v>185</v>
      </c>
      <c r="AV165" s="159" t="s">
        <v>84</v>
      </c>
      <c r="AW165" s="159" t="s">
        <v>29</v>
      </c>
      <c r="AX165" s="159" t="s">
        <v>82</v>
      </c>
      <c r="AY165" s="162" t="s">
        <v>133</v>
      </c>
    </row>
    <row r="166" spans="2:65" s="1" customFormat="1" ht="37.9" customHeight="1">
      <c r="B166" s="130"/>
      <c r="C166" s="131" t="s">
        <v>245</v>
      </c>
      <c r="D166" s="131" t="s">
        <v>136</v>
      </c>
      <c r="E166" s="132" t="s">
        <v>246</v>
      </c>
      <c r="F166" s="133" t="s">
        <v>247</v>
      </c>
      <c r="G166" s="134" t="s">
        <v>184</v>
      </c>
      <c r="H166" s="135">
        <f>2093.81*1.1</f>
        <v>2303.1910000000003</v>
      </c>
      <c r="I166" s="196">
        <v>0</v>
      </c>
      <c r="J166" s="136">
        <f aca="true" t="shared" si="20" ref="J166:J173">ROUND(I166*H166,2)</f>
        <v>0</v>
      </c>
      <c r="K166" s="137"/>
      <c r="L166" s="27"/>
      <c r="M166" s="138" t="s">
        <v>1</v>
      </c>
      <c r="N166" s="111" t="s">
        <v>39</v>
      </c>
      <c r="O166" s="139">
        <v>0</v>
      </c>
      <c r="P166" s="139">
        <f aca="true" t="shared" si="21" ref="P166:P173">O166*H166</f>
        <v>0</v>
      </c>
      <c r="Q166" s="139">
        <v>0</v>
      </c>
      <c r="R166" s="139">
        <f aca="true" t="shared" si="22" ref="R166:R173">Q166*H166</f>
        <v>0</v>
      </c>
      <c r="S166" s="139">
        <v>0</v>
      </c>
      <c r="T166" s="140">
        <f aca="true" t="shared" si="23" ref="T166:T173">S166*H166</f>
        <v>0</v>
      </c>
      <c r="AR166" s="141" t="s">
        <v>140</v>
      </c>
      <c r="AT166" s="141" t="s">
        <v>136</v>
      </c>
      <c r="AU166" s="141" t="s">
        <v>185</v>
      </c>
      <c r="AY166" s="13" t="s">
        <v>133</v>
      </c>
      <c r="BE166" s="142">
        <f aca="true" t="shared" si="24" ref="BE166:BE173">IF(N166="základní",J166,0)</f>
        <v>0</v>
      </c>
      <c r="BF166" s="142">
        <f aca="true" t="shared" si="25" ref="BF166:BF173">IF(N166="snížená",J166,0)</f>
        <v>0</v>
      </c>
      <c r="BG166" s="142">
        <f aca="true" t="shared" si="26" ref="BG166:BG173">IF(N166="zákl. přenesená",J166,0)</f>
        <v>0</v>
      </c>
      <c r="BH166" s="142">
        <f aca="true" t="shared" si="27" ref="BH166:BH173">IF(N166="sníž. přenesená",J166,0)</f>
        <v>0</v>
      </c>
      <c r="BI166" s="142">
        <f aca="true" t="shared" si="28" ref="BI166:BI173">IF(N166="nulová",J166,0)</f>
        <v>0</v>
      </c>
      <c r="BJ166" s="13" t="s">
        <v>82</v>
      </c>
      <c r="BK166" s="142">
        <f aca="true" t="shared" si="29" ref="BK166:BK173">ROUND(I166*H166,2)</f>
        <v>0</v>
      </c>
      <c r="BL166" s="13" t="s">
        <v>140</v>
      </c>
      <c r="BM166" s="141" t="s">
        <v>248</v>
      </c>
    </row>
    <row r="167" spans="2:65" s="1" customFormat="1" ht="24.2" customHeight="1">
      <c r="B167" s="130"/>
      <c r="C167" s="131" t="s">
        <v>249</v>
      </c>
      <c r="D167" s="131" t="s">
        <v>136</v>
      </c>
      <c r="E167" s="132" t="s">
        <v>250</v>
      </c>
      <c r="F167" s="133" t="s">
        <v>251</v>
      </c>
      <c r="G167" s="134" t="s">
        <v>252</v>
      </c>
      <c r="H167" s="135">
        <v>31.2</v>
      </c>
      <c r="I167" s="196">
        <v>0</v>
      </c>
      <c r="J167" s="136">
        <f t="shared" si="20"/>
        <v>0</v>
      </c>
      <c r="K167" s="137"/>
      <c r="L167" s="27"/>
      <c r="M167" s="138" t="s">
        <v>1</v>
      </c>
      <c r="N167" s="111" t="s">
        <v>39</v>
      </c>
      <c r="O167" s="139">
        <v>0.305</v>
      </c>
      <c r="P167" s="139">
        <f t="shared" si="21"/>
        <v>9.516</v>
      </c>
      <c r="Q167" s="139">
        <v>0</v>
      </c>
      <c r="R167" s="139">
        <f t="shared" si="22"/>
        <v>0</v>
      </c>
      <c r="S167" s="139">
        <v>0</v>
      </c>
      <c r="T167" s="140">
        <f t="shared" si="23"/>
        <v>0</v>
      </c>
      <c r="AR167" s="141" t="s">
        <v>140</v>
      </c>
      <c r="AT167" s="141" t="s">
        <v>136</v>
      </c>
      <c r="AU167" s="141" t="s">
        <v>185</v>
      </c>
      <c r="AY167" s="13" t="s">
        <v>133</v>
      </c>
      <c r="BE167" s="142">
        <f t="shared" si="24"/>
        <v>0</v>
      </c>
      <c r="BF167" s="142">
        <f t="shared" si="25"/>
        <v>0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3" t="s">
        <v>82</v>
      </c>
      <c r="BK167" s="142">
        <f t="shared" si="29"/>
        <v>0</v>
      </c>
      <c r="BL167" s="13" t="s">
        <v>140</v>
      </c>
      <c r="BM167" s="141" t="s">
        <v>253</v>
      </c>
    </row>
    <row r="168" spans="2:65" s="1" customFormat="1" ht="24.2" customHeight="1">
      <c r="B168" s="130"/>
      <c r="C168" s="131" t="s">
        <v>254</v>
      </c>
      <c r="D168" s="131" t="s">
        <v>136</v>
      </c>
      <c r="E168" s="132" t="s">
        <v>255</v>
      </c>
      <c r="F168" s="133" t="s">
        <v>256</v>
      </c>
      <c r="G168" s="134" t="s">
        <v>139</v>
      </c>
      <c r="H168" s="135">
        <v>49</v>
      </c>
      <c r="I168" s="196">
        <v>0</v>
      </c>
      <c r="J168" s="136">
        <f t="shared" si="20"/>
        <v>0</v>
      </c>
      <c r="K168" s="137"/>
      <c r="L168" s="27"/>
      <c r="M168" s="138" t="s">
        <v>1</v>
      </c>
      <c r="N168" s="111" t="s">
        <v>39</v>
      </c>
      <c r="O168" s="139">
        <v>0.065</v>
      </c>
      <c r="P168" s="139">
        <f t="shared" si="21"/>
        <v>3.185</v>
      </c>
      <c r="Q168" s="139">
        <v>0</v>
      </c>
      <c r="R168" s="139">
        <f t="shared" si="22"/>
        <v>0</v>
      </c>
      <c r="S168" s="139">
        <v>0</v>
      </c>
      <c r="T168" s="140">
        <f t="shared" si="23"/>
        <v>0</v>
      </c>
      <c r="AR168" s="141" t="s">
        <v>140</v>
      </c>
      <c r="AT168" s="141" t="s">
        <v>136</v>
      </c>
      <c r="AU168" s="141" t="s">
        <v>185</v>
      </c>
      <c r="AY168" s="13" t="s">
        <v>133</v>
      </c>
      <c r="BE168" s="142">
        <f t="shared" si="24"/>
        <v>0</v>
      </c>
      <c r="BF168" s="142">
        <f t="shared" si="25"/>
        <v>0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3" t="s">
        <v>82</v>
      </c>
      <c r="BK168" s="142">
        <f t="shared" si="29"/>
        <v>0</v>
      </c>
      <c r="BL168" s="13" t="s">
        <v>140</v>
      </c>
      <c r="BM168" s="141" t="s">
        <v>257</v>
      </c>
    </row>
    <row r="169" spans="2:65" s="1" customFormat="1" ht="24.2" customHeight="1">
      <c r="B169" s="130"/>
      <c r="C169" s="131" t="s">
        <v>199</v>
      </c>
      <c r="D169" s="131" t="s">
        <v>136</v>
      </c>
      <c r="E169" s="132" t="s">
        <v>258</v>
      </c>
      <c r="F169" s="133" t="s">
        <v>259</v>
      </c>
      <c r="G169" s="134" t="s">
        <v>190</v>
      </c>
      <c r="H169" s="135">
        <v>1</v>
      </c>
      <c r="I169" s="196">
        <v>0</v>
      </c>
      <c r="J169" s="136">
        <f t="shared" si="20"/>
        <v>0</v>
      </c>
      <c r="K169" s="137"/>
      <c r="L169" s="27"/>
      <c r="M169" s="138" t="s">
        <v>1</v>
      </c>
      <c r="N169" s="111" t="s">
        <v>39</v>
      </c>
      <c r="O169" s="139">
        <v>0.42</v>
      </c>
      <c r="P169" s="139">
        <f t="shared" si="21"/>
        <v>0.42</v>
      </c>
      <c r="Q169" s="139">
        <v>0</v>
      </c>
      <c r="R169" s="139">
        <f t="shared" si="22"/>
        <v>0</v>
      </c>
      <c r="S169" s="139">
        <v>0.0012</v>
      </c>
      <c r="T169" s="140">
        <f t="shared" si="23"/>
        <v>0.0012</v>
      </c>
      <c r="AR169" s="141" t="s">
        <v>260</v>
      </c>
      <c r="AT169" s="141" t="s">
        <v>136</v>
      </c>
      <c r="AU169" s="141" t="s">
        <v>185</v>
      </c>
      <c r="AY169" s="13" t="s">
        <v>133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3" t="s">
        <v>82</v>
      </c>
      <c r="BK169" s="142">
        <f t="shared" si="29"/>
        <v>0</v>
      </c>
      <c r="BL169" s="13" t="s">
        <v>260</v>
      </c>
      <c r="BM169" s="141" t="s">
        <v>261</v>
      </c>
    </row>
    <row r="170" spans="2:65" s="1" customFormat="1" ht="24.2" customHeight="1">
      <c r="B170" s="130"/>
      <c r="C170" s="131" t="s">
        <v>203</v>
      </c>
      <c r="D170" s="131" t="s">
        <v>136</v>
      </c>
      <c r="E170" s="132" t="s">
        <v>262</v>
      </c>
      <c r="F170" s="133" t="s">
        <v>263</v>
      </c>
      <c r="G170" s="134" t="s">
        <v>139</v>
      </c>
      <c r="H170" s="135">
        <v>12.5</v>
      </c>
      <c r="I170" s="196">
        <v>0</v>
      </c>
      <c r="J170" s="136">
        <f t="shared" si="20"/>
        <v>0</v>
      </c>
      <c r="K170" s="137"/>
      <c r="L170" s="27"/>
      <c r="M170" s="138" t="s">
        <v>1</v>
      </c>
      <c r="N170" s="111" t="s">
        <v>39</v>
      </c>
      <c r="O170" s="139">
        <v>0.332</v>
      </c>
      <c r="P170" s="139">
        <f t="shared" si="21"/>
        <v>4.15</v>
      </c>
      <c r="Q170" s="139">
        <v>0</v>
      </c>
      <c r="R170" s="139">
        <f t="shared" si="22"/>
        <v>0</v>
      </c>
      <c r="S170" s="139">
        <v>0</v>
      </c>
      <c r="T170" s="140">
        <f t="shared" si="23"/>
        <v>0</v>
      </c>
      <c r="AR170" s="141" t="s">
        <v>260</v>
      </c>
      <c r="AT170" s="141" t="s">
        <v>136</v>
      </c>
      <c r="AU170" s="141" t="s">
        <v>185</v>
      </c>
      <c r="AY170" s="13" t="s">
        <v>133</v>
      </c>
      <c r="BE170" s="142">
        <f t="shared" si="24"/>
        <v>0</v>
      </c>
      <c r="BF170" s="142">
        <f t="shared" si="25"/>
        <v>0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3" t="s">
        <v>82</v>
      </c>
      <c r="BK170" s="142">
        <f t="shared" si="29"/>
        <v>0</v>
      </c>
      <c r="BL170" s="13" t="s">
        <v>260</v>
      </c>
      <c r="BM170" s="141" t="s">
        <v>264</v>
      </c>
    </row>
    <row r="171" spans="2:65" s="1" customFormat="1" ht="16.5" customHeight="1">
      <c r="B171" s="130"/>
      <c r="C171" s="131" t="s">
        <v>265</v>
      </c>
      <c r="D171" s="131" t="s">
        <v>136</v>
      </c>
      <c r="E171" s="132" t="s">
        <v>266</v>
      </c>
      <c r="F171" s="133" t="s">
        <v>267</v>
      </c>
      <c r="G171" s="134" t="s">
        <v>190</v>
      </c>
      <c r="H171" s="135">
        <v>1</v>
      </c>
      <c r="I171" s="196">
        <v>0</v>
      </c>
      <c r="J171" s="136">
        <f t="shared" si="20"/>
        <v>0</v>
      </c>
      <c r="K171" s="137"/>
      <c r="L171" s="27"/>
      <c r="M171" s="138" t="s">
        <v>1</v>
      </c>
      <c r="N171" s="111" t="s">
        <v>39</v>
      </c>
      <c r="O171" s="139">
        <v>0.495</v>
      </c>
      <c r="P171" s="139">
        <f t="shared" si="21"/>
        <v>0.495</v>
      </c>
      <c r="Q171" s="139">
        <v>0</v>
      </c>
      <c r="R171" s="139">
        <f t="shared" si="22"/>
        <v>0</v>
      </c>
      <c r="S171" s="139">
        <v>0</v>
      </c>
      <c r="T171" s="140">
        <f t="shared" si="23"/>
        <v>0</v>
      </c>
      <c r="AR171" s="141" t="s">
        <v>260</v>
      </c>
      <c r="AT171" s="141" t="s">
        <v>136</v>
      </c>
      <c r="AU171" s="141" t="s">
        <v>185</v>
      </c>
      <c r="AY171" s="13" t="s">
        <v>133</v>
      </c>
      <c r="BE171" s="142">
        <f t="shared" si="24"/>
        <v>0</v>
      </c>
      <c r="BF171" s="142">
        <f t="shared" si="25"/>
        <v>0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3" t="s">
        <v>82</v>
      </c>
      <c r="BK171" s="142">
        <f t="shared" si="29"/>
        <v>0</v>
      </c>
      <c r="BL171" s="13" t="s">
        <v>260</v>
      </c>
      <c r="BM171" s="141" t="s">
        <v>268</v>
      </c>
    </row>
    <row r="172" spans="2:65" s="1" customFormat="1" ht="24.2" customHeight="1">
      <c r="B172" s="130"/>
      <c r="C172" s="131" t="s">
        <v>269</v>
      </c>
      <c r="D172" s="131" t="s">
        <v>136</v>
      </c>
      <c r="E172" s="132" t="s">
        <v>270</v>
      </c>
      <c r="F172" s="133" t="s">
        <v>271</v>
      </c>
      <c r="G172" s="134" t="s">
        <v>272</v>
      </c>
      <c r="H172" s="135">
        <v>46279.18</v>
      </c>
      <c r="I172" s="196">
        <v>0</v>
      </c>
      <c r="J172" s="136">
        <f t="shared" si="20"/>
        <v>0</v>
      </c>
      <c r="K172" s="137"/>
      <c r="L172" s="27"/>
      <c r="M172" s="138" t="s">
        <v>1</v>
      </c>
      <c r="N172" s="111" t="s">
        <v>39</v>
      </c>
      <c r="O172" s="139">
        <v>0</v>
      </c>
      <c r="P172" s="139">
        <f t="shared" si="21"/>
        <v>0</v>
      </c>
      <c r="Q172" s="139">
        <v>0</v>
      </c>
      <c r="R172" s="139">
        <f t="shared" si="22"/>
        <v>0</v>
      </c>
      <c r="S172" s="139">
        <v>0</v>
      </c>
      <c r="T172" s="140">
        <f t="shared" si="23"/>
        <v>0</v>
      </c>
      <c r="AR172" s="141" t="s">
        <v>260</v>
      </c>
      <c r="AT172" s="141" t="s">
        <v>136</v>
      </c>
      <c r="AU172" s="141" t="s">
        <v>185</v>
      </c>
      <c r="AY172" s="13" t="s">
        <v>133</v>
      </c>
      <c r="BE172" s="142">
        <f t="shared" si="24"/>
        <v>0</v>
      </c>
      <c r="BF172" s="142">
        <f t="shared" si="25"/>
        <v>0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3" t="s">
        <v>82</v>
      </c>
      <c r="BK172" s="142">
        <f t="shared" si="29"/>
        <v>0</v>
      </c>
      <c r="BL172" s="13" t="s">
        <v>260</v>
      </c>
      <c r="BM172" s="141" t="s">
        <v>273</v>
      </c>
    </row>
    <row r="173" spans="2:65" s="1" customFormat="1" ht="16.5" customHeight="1">
      <c r="B173" s="130"/>
      <c r="C173" s="131" t="s">
        <v>274</v>
      </c>
      <c r="D173" s="131" t="s">
        <v>136</v>
      </c>
      <c r="E173" s="132" t="s">
        <v>275</v>
      </c>
      <c r="F173" s="133" t="s">
        <v>276</v>
      </c>
      <c r="G173" s="134" t="s">
        <v>226</v>
      </c>
      <c r="H173" s="135">
        <v>1</v>
      </c>
      <c r="I173" s="196">
        <v>0</v>
      </c>
      <c r="J173" s="136">
        <f t="shared" si="20"/>
        <v>0</v>
      </c>
      <c r="K173" s="137"/>
      <c r="L173" s="27"/>
      <c r="M173" s="138" t="s">
        <v>1</v>
      </c>
      <c r="N173" s="111" t="s">
        <v>39</v>
      </c>
      <c r="O173" s="139">
        <v>0</v>
      </c>
      <c r="P173" s="139">
        <f t="shared" si="21"/>
        <v>0</v>
      </c>
      <c r="Q173" s="139">
        <v>0</v>
      </c>
      <c r="R173" s="139">
        <f t="shared" si="22"/>
        <v>0</v>
      </c>
      <c r="S173" s="139">
        <v>0</v>
      </c>
      <c r="T173" s="140">
        <f t="shared" si="23"/>
        <v>0</v>
      </c>
      <c r="AR173" s="141" t="s">
        <v>140</v>
      </c>
      <c r="AT173" s="141" t="s">
        <v>136</v>
      </c>
      <c r="AU173" s="141" t="s">
        <v>185</v>
      </c>
      <c r="AY173" s="13" t="s">
        <v>133</v>
      </c>
      <c r="BE173" s="142">
        <f t="shared" si="24"/>
        <v>0</v>
      </c>
      <c r="BF173" s="142">
        <f t="shared" si="25"/>
        <v>0</v>
      </c>
      <c r="BG173" s="142">
        <f t="shared" si="26"/>
        <v>0</v>
      </c>
      <c r="BH173" s="142">
        <f t="shared" si="27"/>
        <v>0</v>
      </c>
      <c r="BI173" s="142">
        <f t="shared" si="28"/>
        <v>0</v>
      </c>
      <c r="BJ173" s="13" t="s">
        <v>82</v>
      </c>
      <c r="BK173" s="142">
        <f t="shared" si="29"/>
        <v>0</v>
      </c>
      <c r="BL173" s="13" t="s">
        <v>140</v>
      </c>
      <c r="BM173" s="141" t="s">
        <v>277</v>
      </c>
    </row>
    <row r="174" spans="2:65" s="1" customFormat="1" ht="16.5" customHeight="1">
      <c r="B174" s="130"/>
      <c r="C174" s="131" t="s">
        <v>278</v>
      </c>
      <c r="D174" s="131" t="s">
        <v>136</v>
      </c>
      <c r="E174" s="132" t="s">
        <v>275</v>
      </c>
      <c r="F174" s="133" t="s">
        <v>279</v>
      </c>
      <c r="G174" s="134" t="s">
        <v>226</v>
      </c>
      <c r="H174" s="135">
        <v>1</v>
      </c>
      <c r="I174" s="196">
        <v>0</v>
      </c>
      <c r="J174" s="136">
        <f>ROUND(I174*H174,2)</f>
        <v>0</v>
      </c>
      <c r="K174" s="137"/>
      <c r="L174" s="27"/>
      <c r="M174" s="138"/>
      <c r="N174" s="111"/>
      <c r="O174" s="139"/>
      <c r="P174" s="139"/>
      <c r="Q174" s="139"/>
      <c r="R174" s="139"/>
      <c r="S174" s="139"/>
      <c r="T174" s="140"/>
      <c r="AR174" s="141"/>
      <c r="AT174" s="141"/>
      <c r="AU174" s="141"/>
      <c r="AY174" s="13"/>
      <c r="BE174" s="142"/>
      <c r="BF174" s="142"/>
      <c r="BG174" s="142"/>
      <c r="BH174" s="142"/>
      <c r="BI174" s="142"/>
      <c r="BJ174" s="13"/>
      <c r="BK174" s="142"/>
      <c r="BL174" s="13"/>
      <c r="BM174" s="141"/>
    </row>
    <row r="175" spans="2:65" s="1" customFormat="1" ht="16.5" customHeight="1">
      <c r="B175" s="130"/>
      <c r="C175" s="131">
        <v>60</v>
      </c>
      <c r="D175" s="131" t="s">
        <v>136</v>
      </c>
      <c r="E175" s="132" t="s">
        <v>280</v>
      </c>
      <c r="F175" s="133" t="s">
        <v>281</v>
      </c>
      <c r="G175" s="134" t="s">
        <v>190</v>
      </c>
      <c r="H175" s="135">
        <v>1</v>
      </c>
      <c r="I175" s="196">
        <v>0</v>
      </c>
      <c r="J175" s="136">
        <f>ROUND(I175*H175,2)</f>
        <v>0</v>
      </c>
      <c r="K175" s="137"/>
      <c r="L175" s="27"/>
      <c r="M175" s="138" t="s">
        <v>1</v>
      </c>
      <c r="N175" s="111" t="s">
        <v>39</v>
      </c>
      <c r="O175" s="139">
        <v>0</v>
      </c>
      <c r="P175" s="139">
        <f>O175*H174</f>
        <v>0</v>
      </c>
      <c r="Q175" s="139">
        <v>0</v>
      </c>
      <c r="R175" s="139">
        <f>Q175*H174</f>
        <v>0</v>
      </c>
      <c r="S175" s="139">
        <v>0</v>
      </c>
      <c r="T175" s="140">
        <f>S175*H174</f>
        <v>0</v>
      </c>
      <c r="AR175" s="141" t="s">
        <v>140</v>
      </c>
      <c r="AT175" s="141" t="s">
        <v>136</v>
      </c>
      <c r="AU175" s="141" t="s">
        <v>185</v>
      </c>
      <c r="AY175" s="13" t="s">
        <v>133</v>
      </c>
      <c r="BE175" s="142">
        <f>IF(N175="základní",J174,0)</f>
        <v>0</v>
      </c>
      <c r="BF175" s="142">
        <f>IF(N175="snížená",J174,0)</f>
        <v>0</v>
      </c>
      <c r="BG175" s="142">
        <f>IF(N175="zákl. přenesená",J174,0)</f>
        <v>0</v>
      </c>
      <c r="BH175" s="142">
        <f>IF(N175="sníž. přenesená",J174,0)</f>
        <v>0</v>
      </c>
      <c r="BI175" s="142">
        <f>IF(N175="nulová",J174,0)</f>
        <v>0</v>
      </c>
      <c r="BJ175" s="13" t="s">
        <v>82</v>
      </c>
      <c r="BK175" s="142">
        <f>ROUND(I174*H174,2)</f>
        <v>0</v>
      </c>
      <c r="BL175" s="13" t="s">
        <v>140</v>
      </c>
      <c r="BM175" s="141" t="s">
        <v>282</v>
      </c>
    </row>
    <row r="176" spans="2:63" s="11" customFormat="1" ht="25.9" customHeight="1">
      <c r="B176" s="121"/>
      <c r="D176" s="122" t="s">
        <v>73</v>
      </c>
      <c r="E176" s="123" t="s">
        <v>283</v>
      </c>
      <c r="F176" s="123" t="s">
        <v>284</v>
      </c>
      <c r="J176" s="124">
        <f>J177+J183+J195</f>
        <v>0</v>
      </c>
      <c r="L176" s="121"/>
      <c r="M176" s="125"/>
      <c r="P176" s="126">
        <v>0</v>
      </c>
      <c r="R176" s="126">
        <v>0</v>
      </c>
      <c r="T176" s="127">
        <v>0</v>
      </c>
      <c r="AR176" s="122" t="s">
        <v>204</v>
      </c>
      <c r="AT176" s="128" t="s">
        <v>73</v>
      </c>
      <c r="AU176" s="128" t="s">
        <v>82</v>
      </c>
      <c r="AY176" s="122" t="s">
        <v>133</v>
      </c>
      <c r="BK176" s="129">
        <v>0</v>
      </c>
    </row>
    <row r="177" spans="2:63" s="11" customFormat="1" ht="25.9" customHeight="1">
      <c r="B177" s="121"/>
      <c r="D177" s="122" t="s">
        <v>73</v>
      </c>
      <c r="E177" s="143" t="s">
        <v>285</v>
      </c>
      <c r="F177" s="143" t="s">
        <v>286</v>
      </c>
      <c r="J177" s="194">
        <f>SUM(J178:J181)</f>
        <v>0</v>
      </c>
      <c r="L177" s="121"/>
      <c r="M177" s="125"/>
      <c r="P177" s="126" t="e">
        <f>#REF!+SUM(P178:P182)</f>
        <v>#REF!</v>
      </c>
      <c r="R177" s="126" t="e">
        <f>#REF!+SUM(R178:R182)</f>
        <v>#REF!</v>
      </c>
      <c r="T177" s="127" t="e">
        <f>#REF!+SUM(T178:T182)</f>
        <v>#REF!</v>
      </c>
      <c r="AR177" s="122" t="s">
        <v>204</v>
      </c>
      <c r="AT177" s="128" t="s">
        <v>73</v>
      </c>
      <c r="AU177" s="128" t="s">
        <v>82</v>
      </c>
      <c r="AY177" s="122" t="s">
        <v>133</v>
      </c>
      <c r="BK177" s="129" t="e">
        <f>#REF!+SUM(BK178:BK182)</f>
        <v>#REF!</v>
      </c>
    </row>
    <row r="178" spans="2:65" s="1" customFormat="1" ht="24.2" customHeight="1">
      <c r="B178" s="130"/>
      <c r="C178" s="131" t="s">
        <v>287</v>
      </c>
      <c r="D178" s="131" t="s">
        <v>136</v>
      </c>
      <c r="E178" s="132" t="s">
        <v>288</v>
      </c>
      <c r="F178" s="133" t="s">
        <v>289</v>
      </c>
      <c r="G178" s="134" t="s">
        <v>190</v>
      </c>
      <c r="H178" s="135">
        <v>4</v>
      </c>
      <c r="I178" s="196">
        <v>0</v>
      </c>
      <c r="J178" s="136">
        <f aca="true" t="shared" si="30" ref="J178:J181">ROUND(I178*H178,2)</f>
        <v>0</v>
      </c>
      <c r="K178" s="137"/>
      <c r="L178" s="27"/>
      <c r="M178" s="138" t="s">
        <v>1</v>
      </c>
      <c r="N178" s="111" t="s">
        <v>39</v>
      </c>
      <c r="O178" s="139">
        <v>0</v>
      </c>
      <c r="P178" s="139">
        <f aca="true" t="shared" si="31" ref="P178:P181">O178*H178</f>
        <v>0</v>
      </c>
      <c r="Q178" s="139">
        <v>0</v>
      </c>
      <c r="R178" s="139">
        <f aca="true" t="shared" si="32" ref="R178:R181">Q178*H178</f>
        <v>0</v>
      </c>
      <c r="S178" s="139">
        <v>0</v>
      </c>
      <c r="T178" s="140">
        <f aca="true" t="shared" si="33" ref="T178:T181">S178*H178</f>
        <v>0</v>
      </c>
      <c r="AR178" s="141" t="s">
        <v>140</v>
      </c>
      <c r="AT178" s="141" t="s">
        <v>136</v>
      </c>
      <c r="AU178" s="141" t="s">
        <v>84</v>
      </c>
      <c r="AY178" s="13" t="s">
        <v>133</v>
      </c>
      <c r="BE178" s="142">
        <f aca="true" t="shared" si="34" ref="BE178:BE181">IF(N178="základní",J178,0)</f>
        <v>0</v>
      </c>
      <c r="BF178" s="142">
        <f aca="true" t="shared" si="35" ref="BF178:BF181">IF(N178="snížená",J178,0)</f>
        <v>0</v>
      </c>
      <c r="BG178" s="142">
        <f aca="true" t="shared" si="36" ref="BG178:BG181">IF(N178="zákl. přenesená",J178,0)</f>
        <v>0</v>
      </c>
      <c r="BH178" s="142">
        <f aca="true" t="shared" si="37" ref="BH178:BH181">IF(N178="sníž. přenesená",J178,0)</f>
        <v>0</v>
      </c>
      <c r="BI178" s="142">
        <f aca="true" t="shared" si="38" ref="BI178:BI181">IF(N178="nulová",J178,0)</f>
        <v>0</v>
      </c>
      <c r="BJ178" s="13" t="s">
        <v>82</v>
      </c>
      <c r="BK178" s="142">
        <f aca="true" t="shared" si="39" ref="BK178:BK181">ROUND(I178*H178,2)</f>
        <v>0</v>
      </c>
      <c r="BL178" s="13" t="s">
        <v>140</v>
      </c>
      <c r="BM178" s="141" t="s">
        <v>290</v>
      </c>
    </row>
    <row r="179" spans="2:65" s="1" customFormat="1" ht="16.5" customHeight="1">
      <c r="B179" s="130"/>
      <c r="C179" s="131" t="s">
        <v>291</v>
      </c>
      <c r="D179" s="131" t="s">
        <v>136</v>
      </c>
      <c r="E179" s="132" t="s">
        <v>292</v>
      </c>
      <c r="F179" s="133" t="s">
        <v>293</v>
      </c>
      <c r="G179" s="134" t="s">
        <v>190</v>
      </c>
      <c r="H179" s="135">
        <v>1</v>
      </c>
      <c r="I179" s="196">
        <v>0</v>
      </c>
      <c r="J179" s="136">
        <f t="shared" si="30"/>
        <v>0</v>
      </c>
      <c r="K179" s="137"/>
      <c r="L179" s="27"/>
      <c r="M179" s="138" t="s">
        <v>1</v>
      </c>
      <c r="N179" s="111" t="s">
        <v>39</v>
      </c>
      <c r="O179" s="139">
        <v>0</v>
      </c>
      <c r="P179" s="139">
        <f t="shared" si="31"/>
        <v>0</v>
      </c>
      <c r="Q179" s="139">
        <v>0</v>
      </c>
      <c r="R179" s="139">
        <f t="shared" si="32"/>
        <v>0</v>
      </c>
      <c r="S179" s="139">
        <v>0</v>
      </c>
      <c r="T179" s="140">
        <f t="shared" si="33"/>
        <v>0</v>
      </c>
      <c r="AR179" s="141" t="s">
        <v>140</v>
      </c>
      <c r="AT179" s="141" t="s">
        <v>136</v>
      </c>
      <c r="AU179" s="141" t="s">
        <v>84</v>
      </c>
      <c r="AY179" s="13" t="s">
        <v>133</v>
      </c>
      <c r="BE179" s="142">
        <f t="shared" si="34"/>
        <v>0</v>
      </c>
      <c r="BF179" s="142">
        <f t="shared" si="35"/>
        <v>0</v>
      </c>
      <c r="BG179" s="142">
        <f t="shared" si="36"/>
        <v>0</v>
      </c>
      <c r="BH179" s="142">
        <f t="shared" si="37"/>
        <v>0</v>
      </c>
      <c r="BI179" s="142">
        <f t="shared" si="38"/>
        <v>0</v>
      </c>
      <c r="BJ179" s="13" t="s">
        <v>82</v>
      </c>
      <c r="BK179" s="142">
        <f t="shared" si="39"/>
        <v>0</v>
      </c>
      <c r="BL179" s="13" t="s">
        <v>140</v>
      </c>
      <c r="BM179" s="141" t="s">
        <v>294</v>
      </c>
    </row>
    <row r="180" spans="2:65" s="1" customFormat="1" ht="16.5" customHeight="1">
      <c r="B180" s="130"/>
      <c r="C180" s="131" t="s">
        <v>295</v>
      </c>
      <c r="D180" s="131" t="s">
        <v>136</v>
      </c>
      <c r="E180" s="132" t="s">
        <v>296</v>
      </c>
      <c r="F180" s="133" t="s">
        <v>297</v>
      </c>
      <c r="G180" s="134" t="s">
        <v>190</v>
      </c>
      <c r="H180" s="135">
        <v>1</v>
      </c>
      <c r="I180" s="196">
        <v>0</v>
      </c>
      <c r="J180" s="136">
        <f t="shared" si="30"/>
        <v>0</v>
      </c>
      <c r="K180" s="137"/>
      <c r="L180" s="27"/>
      <c r="M180" s="138" t="s">
        <v>1</v>
      </c>
      <c r="N180" s="111" t="s">
        <v>39</v>
      </c>
      <c r="O180" s="139">
        <v>0</v>
      </c>
      <c r="P180" s="139">
        <f t="shared" si="31"/>
        <v>0</v>
      </c>
      <c r="Q180" s="139">
        <v>0</v>
      </c>
      <c r="R180" s="139">
        <f t="shared" si="32"/>
        <v>0</v>
      </c>
      <c r="S180" s="139">
        <v>0</v>
      </c>
      <c r="T180" s="140">
        <f t="shared" si="33"/>
        <v>0</v>
      </c>
      <c r="AR180" s="141" t="s">
        <v>140</v>
      </c>
      <c r="AT180" s="141" t="s">
        <v>136</v>
      </c>
      <c r="AU180" s="141" t="s">
        <v>84</v>
      </c>
      <c r="AY180" s="13" t="s">
        <v>133</v>
      </c>
      <c r="BE180" s="142">
        <f t="shared" si="34"/>
        <v>0</v>
      </c>
      <c r="BF180" s="142">
        <f t="shared" si="35"/>
        <v>0</v>
      </c>
      <c r="BG180" s="142">
        <f t="shared" si="36"/>
        <v>0</v>
      </c>
      <c r="BH180" s="142">
        <f t="shared" si="37"/>
        <v>0</v>
      </c>
      <c r="BI180" s="142">
        <f t="shared" si="38"/>
        <v>0</v>
      </c>
      <c r="BJ180" s="13" t="s">
        <v>82</v>
      </c>
      <c r="BK180" s="142">
        <f t="shared" si="39"/>
        <v>0</v>
      </c>
      <c r="BL180" s="13" t="s">
        <v>140</v>
      </c>
      <c r="BM180" s="141" t="s">
        <v>298</v>
      </c>
    </row>
    <row r="181" spans="2:65" s="1" customFormat="1" ht="16.5" customHeight="1">
      <c r="B181" s="130"/>
      <c r="C181" s="131" t="s">
        <v>299</v>
      </c>
      <c r="D181" s="131" t="s">
        <v>136</v>
      </c>
      <c r="E181" s="132" t="s">
        <v>300</v>
      </c>
      <c r="F181" s="133" t="s">
        <v>301</v>
      </c>
      <c r="G181" s="134" t="s">
        <v>302</v>
      </c>
      <c r="H181" s="135">
        <v>7.5</v>
      </c>
      <c r="I181" s="196">
        <v>0</v>
      </c>
      <c r="J181" s="136">
        <f t="shared" si="30"/>
        <v>0</v>
      </c>
      <c r="K181" s="137"/>
      <c r="L181" s="27"/>
      <c r="M181" s="138" t="s">
        <v>1</v>
      </c>
      <c r="N181" s="111" t="s">
        <v>39</v>
      </c>
      <c r="O181" s="139">
        <v>0</v>
      </c>
      <c r="P181" s="139">
        <f t="shared" si="31"/>
        <v>0</v>
      </c>
      <c r="Q181" s="139">
        <v>0</v>
      </c>
      <c r="R181" s="139">
        <f t="shared" si="32"/>
        <v>0</v>
      </c>
      <c r="S181" s="139">
        <v>0</v>
      </c>
      <c r="T181" s="140">
        <f t="shared" si="33"/>
        <v>0</v>
      </c>
      <c r="AR181" s="141" t="s">
        <v>140</v>
      </c>
      <c r="AT181" s="141" t="s">
        <v>136</v>
      </c>
      <c r="AU181" s="141" t="s">
        <v>84</v>
      </c>
      <c r="AY181" s="13" t="s">
        <v>133</v>
      </c>
      <c r="BE181" s="142">
        <f t="shared" si="34"/>
        <v>0</v>
      </c>
      <c r="BF181" s="142">
        <f t="shared" si="35"/>
        <v>0</v>
      </c>
      <c r="BG181" s="142">
        <f t="shared" si="36"/>
        <v>0</v>
      </c>
      <c r="BH181" s="142">
        <f t="shared" si="37"/>
        <v>0</v>
      </c>
      <c r="BI181" s="142">
        <f t="shared" si="38"/>
        <v>0</v>
      </c>
      <c r="BJ181" s="13" t="s">
        <v>82</v>
      </c>
      <c r="BK181" s="142">
        <f t="shared" si="39"/>
        <v>0</v>
      </c>
      <c r="BL181" s="13" t="s">
        <v>140</v>
      </c>
      <c r="BM181" s="141" t="s">
        <v>303</v>
      </c>
    </row>
    <row r="183" spans="2:63" s="11" customFormat="1" ht="25.9" customHeight="1">
      <c r="B183" s="121"/>
      <c r="D183" s="122" t="s">
        <v>73</v>
      </c>
      <c r="E183" s="143" t="s">
        <v>304</v>
      </c>
      <c r="F183" s="143" t="s">
        <v>305</v>
      </c>
      <c r="J183" s="194">
        <f>SUM(J184:J194)</f>
        <v>0</v>
      </c>
      <c r="L183" s="121"/>
      <c r="M183" s="125"/>
      <c r="P183" s="126">
        <f>SUM(P184:P194)</f>
        <v>0</v>
      </c>
      <c r="R183" s="126">
        <f>SUM(R184:R194)</f>
        <v>0</v>
      </c>
      <c r="T183" s="127">
        <f>SUM(T184:T194)</f>
        <v>0</v>
      </c>
      <c r="AR183" s="122" t="s">
        <v>84</v>
      </c>
      <c r="AT183" s="128" t="s">
        <v>73</v>
      </c>
      <c r="AU183" s="128" t="s">
        <v>204</v>
      </c>
      <c r="AY183" s="122" t="s">
        <v>133</v>
      </c>
      <c r="BK183" s="129">
        <f>SUM(BK184:BK194)</f>
        <v>0</v>
      </c>
    </row>
    <row r="184" spans="2:65" s="1" customFormat="1" ht="33" customHeight="1">
      <c r="B184" s="130"/>
      <c r="C184" s="131" t="s">
        <v>306</v>
      </c>
      <c r="D184" s="131" t="s">
        <v>136</v>
      </c>
      <c r="E184" s="132" t="s">
        <v>307</v>
      </c>
      <c r="F184" s="133" t="s">
        <v>308</v>
      </c>
      <c r="G184" s="134" t="s">
        <v>252</v>
      </c>
      <c r="H184" s="135">
        <v>246</v>
      </c>
      <c r="I184" s="196">
        <v>0</v>
      </c>
      <c r="J184" s="136">
        <f aca="true" t="shared" si="40" ref="J184:J194">ROUND(I184*H184,2)</f>
        <v>0</v>
      </c>
      <c r="K184" s="137"/>
      <c r="L184" s="27"/>
      <c r="M184" s="138" t="s">
        <v>1</v>
      </c>
      <c r="N184" s="111" t="s">
        <v>39</v>
      </c>
      <c r="O184" s="139">
        <v>0</v>
      </c>
      <c r="P184" s="139">
        <f aca="true" t="shared" si="41" ref="P184:P194">O184*H184</f>
        <v>0</v>
      </c>
      <c r="Q184" s="139">
        <v>0</v>
      </c>
      <c r="R184" s="139">
        <f aca="true" t="shared" si="42" ref="R184:R194">Q184*H184</f>
        <v>0</v>
      </c>
      <c r="S184" s="139">
        <v>0</v>
      </c>
      <c r="T184" s="140">
        <f aca="true" t="shared" si="43" ref="T184:T194">S184*H184</f>
        <v>0</v>
      </c>
      <c r="AR184" s="141" t="s">
        <v>140</v>
      </c>
      <c r="AT184" s="141" t="s">
        <v>136</v>
      </c>
      <c r="AU184" s="141" t="s">
        <v>140</v>
      </c>
      <c r="AY184" s="13" t="s">
        <v>133</v>
      </c>
      <c r="BE184" s="142">
        <f aca="true" t="shared" si="44" ref="BE184:BE194">IF(N184="základní",J184,0)</f>
        <v>0</v>
      </c>
      <c r="BF184" s="142">
        <f aca="true" t="shared" si="45" ref="BF184:BF194">IF(N184="snížená",J184,0)</f>
        <v>0</v>
      </c>
      <c r="BG184" s="142">
        <f aca="true" t="shared" si="46" ref="BG184:BG194">IF(N184="zákl. přenesená",J184,0)</f>
        <v>0</v>
      </c>
      <c r="BH184" s="142">
        <f aca="true" t="shared" si="47" ref="BH184:BH194">IF(N184="sníž. přenesená",J184,0)</f>
        <v>0</v>
      </c>
      <c r="BI184" s="142">
        <f aca="true" t="shared" si="48" ref="BI184:BI194">IF(N184="nulová",J184,0)</f>
        <v>0</v>
      </c>
      <c r="BJ184" s="13" t="s">
        <v>82</v>
      </c>
      <c r="BK184" s="142">
        <f aca="true" t="shared" si="49" ref="BK184:BK194">ROUND(I184*H184,2)</f>
        <v>0</v>
      </c>
      <c r="BL184" s="13" t="s">
        <v>140</v>
      </c>
      <c r="BM184" s="141" t="s">
        <v>309</v>
      </c>
    </row>
    <row r="185" spans="2:65" s="1" customFormat="1" ht="16.5" customHeight="1">
      <c r="B185" s="130"/>
      <c r="C185" s="131" t="s">
        <v>290</v>
      </c>
      <c r="D185" s="131" t="s">
        <v>136</v>
      </c>
      <c r="E185" s="132" t="s">
        <v>310</v>
      </c>
      <c r="F185" s="133" t="s">
        <v>311</v>
      </c>
      <c r="G185" s="134" t="s">
        <v>242</v>
      </c>
      <c r="H185" s="135">
        <v>3.28</v>
      </c>
      <c r="I185" s="196">
        <v>0</v>
      </c>
      <c r="J185" s="136">
        <f t="shared" si="40"/>
        <v>0</v>
      </c>
      <c r="K185" s="137"/>
      <c r="L185" s="27"/>
      <c r="M185" s="138" t="s">
        <v>1</v>
      </c>
      <c r="N185" s="111" t="s">
        <v>39</v>
      </c>
      <c r="O185" s="139">
        <v>0</v>
      </c>
      <c r="P185" s="139">
        <f t="shared" si="41"/>
        <v>0</v>
      </c>
      <c r="Q185" s="139">
        <v>0</v>
      </c>
      <c r="R185" s="139">
        <f t="shared" si="42"/>
        <v>0</v>
      </c>
      <c r="S185" s="139">
        <v>0</v>
      </c>
      <c r="T185" s="140">
        <f t="shared" si="43"/>
        <v>0</v>
      </c>
      <c r="AR185" s="141" t="s">
        <v>140</v>
      </c>
      <c r="AT185" s="141" t="s">
        <v>136</v>
      </c>
      <c r="AU185" s="141" t="s">
        <v>140</v>
      </c>
      <c r="AY185" s="13" t="s">
        <v>133</v>
      </c>
      <c r="BE185" s="142">
        <f t="shared" si="44"/>
        <v>0</v>
      </c>
      <c r="BF185" s="142">
        <f t="shared" si="45"/>
        <v>0</v>
      </c>
      <c r="BG185" s="142">
        <f t="shared" si="46"/>
        <v>0</v>
      </c>
      <c r="BH185" s="142">
        <f t="shared" si="47"/>
        <v>0</v>
      </c>
      <c r="BI185" s="142">
        <f t="shared" si="48"/>
        <v>0</v>
      </c>
      <c r="BJ185" s="13" t="s">
        <v>82</v>
      </c>
      <c r="BK185" s="142">
        <f t="shared" si="49"/>
        <v>0</v>
      </c>
      <c r="BL185" s="13" t="s">
        <v>140</v>
      </c>
      <c r="BM185" s="141" t="s">
        <v>312</v>
      </c>
    </row>
    <row r="186" spans="2:65" s="1" customFormat="1" ht="16.5" customHeight="1">
      <c r="B186" s="130"/>
      <c r="C186" s="131" t="s">
        <v>313</v>
      </c>
      <c r="D186" s="131" t="s">
        <v>136</v>
      </c>
      <c r="E186" s="132" t="s">
        <v>314</v>
      </c>
      <c r="F186" s="133" t="s">
        <v>315</v>
      </c>
      <c r="G186" s="134" t="s">
        <v>198</v>
      </c>
      <c r="H186" s="135">
        <v>77</v>
      </c>
      <c r="I186" s="196">
        <v>0</v>
      </c>
      <c r="J186" s="136">
        <f t="shared" si="40"/>
        <v>0</v>
      </c>
      <c r="K186" s="137"/>
      <c r="L186" s="27"/>
      <c r="M186" s="138" t="s">
        <v>1</v>
      </c>
      <c r="N186" s="111" t="s">
        <v>39</v>
      </c>
      <c r="O186" s="139">
        <v>0</v>
      </c>
      <c r="P186" s="139">
        <f t="shared" si="41"/>
        <v>0</v>
      </c>
      <c r="Q186" s="139">
        <v>0</v>
      </c>
      <c r="R186" s="139">
        <f t="shared" si="42"/>
        <v>0</v>
      </c>
      <c r="S186" s="139">
        <v>0</v>
      </c>
      <c r="T186" s="140">
        <f t="shared" si="43"/>
        <v>0</v>
      </c>
      <c r="AR186" s="141" t="s">
        <v>140</v>
      </c>
      <c r="AT186" s="141" t="s">
        <v>136</v>
      </c>
      <c r="AU186" s="141" t="s">
        <v>140</v>
      </c>
      <c r="AY186" s="13" t="s">
        <v>133</v>
      </c>
      <c r="BE186" s="142">
        <f t="shared" si="44"/>
        <v>0</v>
      </c>
      <c r="BF186" s="142">
        <f t="shared" si="45"/>
        <v>0</v>
      </c>
      <c r="BG186" s="142">
        <f t="shared" si="46"/>
        <v>0</v>
      </c>
      <c r="BH186" s="142">
        <f t="shared" si="47"/>
        <v>0</v>
      </c>
      <c r="BI186" s="142">
        <f t="shared" si="48"/>
        <v>0</v>
      </c>
      <c r="BJ186" s="13" t="s">
        <v>82</v>
      </c>
      <c r="BK186" s="142">
        <f t="shared" si="49"/>
        <v>0</v>
      </c>
      <c r="BL186" s="13" t="s">
        <v>140</v>
      </c>
      <c r="BM186" s="141" t="s">
        <v>316</v>
      </c>
    </row>
    <row r="187" spans="2:65" s="1" customFormat="1" ht="16.5" customHeight="1">
      <c r="B187" s="130"/>
      <c r="C187" s="131" t="s">
        <v>294</v>
      </c>
      <c r="D187" s="131" t="s">
        <v>136</v>
      </c>
      <c r="E187" s="132" t="s">
        <v>317</v>
      </c>
      <c r="F187" s="133" t="s">
        <v>318</v>
      </c>
      <c r="G187" s="134" t="s">
        <v>139</v>
      </c>
      <c r="H187" s="135">
        <v>32</v>
      </c>
      <c r="I187" s="196">
        <v>0</v>
      </c>
      <c r="J187" s="136">
        <f t="shared" si="40"/>
        <v>0</v>
      </c>
      <c r="K187" s="137"/>
      <c r="L187" s="27"/>
      <c r="M187" s="138" t="s">
        <v>1</v>
      </c>
      <c r="N187" s="111" t="s">
        <v>39</v>
      </c>
      <c r="O187" s="139">
        <v>0</v>
      </c>
      <c r="P187" s="139">
        <f t="shared" si="41"/>
        <v>0</v>
      </c>
      <c r="Q187" s="139">
        <v>0</v>
      </c>
      <c r="R187" s="139">
        <f t="shared" si="42"/>
        <v>0</v>
      </c>
      <c r="S187" s="139">
        <v>0</v>
      </c>
      <c r="T187" s="140">
        <f t="shared" si="43"/>
        <v>0</v>
      </c>
      <c r="AR187" s="141" t="s">
        <v>140</v>
      </c>
      <c r="AT187" s="141" t="s">
        <v>136</v>
      </c>
      <c r="AU187" s="141" t="s">
        <v>140</v>
      </c>
      <c r="AY187" s="13" t="s">
        <v>133</v>
      </c>
      <c r="BE187" s="142">
        <f t="shared" si="44"/>
        <v>0</v>
      </c>
      <c r="BF187" s="142">
        <f t="shared" si="45"/>
        <v>0</v>
      </c>
      <c r="BG187" s="142">
        <f t="shared" si="46"/>
        <v>0</v>
      </c>
      <c r="BH187" s="142">
        <f t="shared" si="47"/>
        <v>0</v>
      </c>
      <c r="BI187" s="142">
        <f t="shared" si="48"/>
        <v>0</v>
      </c>
      <c r="BJ187" s="13" t="s">
        <v>82</v>
      </c>
      <c r="BK187" s="142">
        <f t="shared" si="49"/>
        <v>0</v>
      </c>
      <c r="BL187" s="13" t="s">
        <v>140</v>
      </c>
      <c r="BM187" s="141" t="s">
        <v>319</v>
      </c>
    </row>
    <row r="188" spans="2:65" s="1" customFormat="1" ht="21.75" customHeight="1">
      <c r="B188" s="130"/>
      <c r="C188" s="131" t="s">
        <v>320</v>
      </c>
      <c r="D188" s="131" t="s">
        <v>136</v>
      </c>
      <c r="E188" s="132" t="s">
        <v>321</v>
      </c>
      <c r="F188" s="133" t="s">
        <v>322</v>
      </c>
      <c r="G188" s="134" t="s">
        <v>139</v>
      </c>
      <c r="H188" s="135">
        <v>37</v>
      </c>
      <c r="I188" s="196">
        <v>0</v>
      </c>
      <c r="J188" s="136">
        <f t="shared" si="40"/>
        <v>0</v>
      </c>
      <c r="K188" s="137"/>
      <c r="L188" s="27"/>
      <c r="M188" s="138" t="s">
        <v>1</v>
      </c>
      <c r="N188" s="111" t="s">
        <v>39</v>
      </c>
      <c r="O188" s="139">
        <v>0</v>
      </c>
      <c r="P188" s="139">
        <f t="shared" si="41"/>
        <v>0</v>
      </c>
      <c r="Q188" s="139">
        <v>0</v>
      </c>
      <c r="R188" s="139">
        <f t="shared" si="42"/>
        <v>0</v>
      </c>
      <c r="S188" s="139">
        <v>0</v>
      </c>
      <c r="T188" s="140">
        <f t="shared" si="43"/>
        <v>0</v>
      </c>
      <c r="AR188" s="141" t="s">
        <v>140</v>
      </c>
      <c r="AT188" s="141" t="s">
        <v>136</v>
      </c>
      <c r="AU188" s="141" t="s">
        <v>140</v>
      </c>
      <c r="AY188" s="13" t="s">
        <v>133</v>
      </c>
      <c r="BE188" s="142">
        <f t="shared" si="44"/>
        <v>0</v>
      </c>
      <c r="BF188" s="142">
        <f t="shared" si="45"/>
        <v>0</v>
      </c>
      <c r="BG188" s="142">
        <f t="shared" si="46"/>
        <v>0</v>
      </c>
      <c r="BH188" s="142">
        <f t="shared" si="47"/>
        <v>0</v>
      </c>
      <c r="BI188" s="142">
        <f t="shared" si="48"/>
        <v>0</v>
      </c>
      <c r="BJ188" s="13" t="s">
        <v>82</v>
      </c>
      <c r="BK188" s="142">
        <f t="shared" si="49"/>
        <v>0</v>
      </c>
      <c r="BL188" s="13" t="s">
        <v>140</v>
      </c>
      <c r="BM188" s="141" t="s">
        <v>323</v>
      </c>
    </row>
    <row r="189" spans="2:65" s="1" customFormat="1" ht="24.2" customHeight="1">
      <c r="B189" s="130"/>
      <c r="C189" s="131" t="s">
        <v>298</v>
      </c>
      <c r="D189" s="131" t="s">
        <v>136</v>
      </c>
      <c r="E189" s="132" t="s">
        <v>324</v>
      </c>
      <c r="F189" s="133" t="s">
        <v>325</v>
      </c>
      <c r="G189" s="134" t="s">
        <v>139</v>
      </c>
      <c r="H189" s="135">
        <v>37</v>
      </c>
      <c r="I189" s="196">
        <v>0</v>
      </c>
      <c r="J189" s="136">
        <f t="shared" si="40"/>
        <v>0</v>
      </c>
      <c r="K189" s="137"/>
      <c r="L189" s="27"/>
      <c r="M189" s="138" t="s">
        <v>1</v>
      </c>
      <c r="N189" s="111" t="s">
        <v>39</v>
      </c>
      <c r="O189" s="139">
        <v>0</v>
      </c>
      <c r="P189" s="139">
        <f t="shared" si="41"/>
        <v>0</v>
      </c>
      <c r="Q189" s="139">
        <v>0</v>
      </c>
      <c r="R189" s="139">
        <f t="shared" si="42"/>
        <v>0</v>
      </c>
      <c r="S189" s="139">
        <v>0</v>
      </c>
      <c r="T189" s="140">
        <f t="shared" si="43"/>
        <v>0</v>
      </c>
      <c r="AR189" s="141" t="s">
        <v>140</v>
      </c>
      <c r="AT189" s="141" t="s">
        <v>136</v>
      </c>
      <c r="AU189" s="141" t="s">
        <v>140</v>
      </c>
      <c r="AY189" s="13" t="s">
        <v>133</v>
      </c>
      <c r="BE189" s="142">
        <f t="shared" si="44"/>
        <v>0</v>
      </c>
      <c r="BF189" s="142">
        <f t="shared" si="45"/>
        <v>0</v>
      </c>
      <c r="BG189" s="142">
        <f t="shared" si="46"/>
        <v>0</v>
      </c>
      <c r="BH189" s="142">
        <f t="shared" si="47"/>
        <v>0</v>
      </c>
      <c r="BI189" s="142">
        <f t="shared" si="48"/>
        <v>0</v>
      </c>
      <c r="BJ189" s="13" t="s">
        <v>82</v>
      </c>
      <c r="BK189" s="142">
        <f t="shared" si="49"/>
        <v>0</v>
      </c>
      <c r="BL189" s="13" t="s">
        <v>140</v>
      </c>
      <c r="BM189" s="141" t="s">
        <v>326</v>
      </c>
    </row>
    <row r="190" spans="2:65" s="1" customFormat="1" ht="24.2" customHeight="1">
      <c r="B190" s="130"/>
      <c r="C190" s="131" t="s">
        <v>327</v>
      </c>
      <c r="D190" s="131" t="s">
        <v>136</v>
      </c>
      <c r="E190" s="132" t="s">
        <v>328</v>
      </c>
      <c r="F190" s="133" t="s">
        <v>329</v>
      </c>
      <c r="G190" s="134" t="s">
        <v>190</v>
      </c>
      <c r="H190" s="135">
        <v>4</v>
      </c>
      <c r="I190" s="196">
        <v>0</v>
      </c>
      <c r="J190" s="136">
        <f t="shared" si="40"/>
        <v>0</v>
      </c>
      <c r="K190" s="137"/>
      <c r="L190" s="27"/>
      <c r="M190" s="138" t="s">
        <v>1</v>
      </c>
      <c r="N190" s="111" t="s">
        <v>39</v>
      </c>
      <c r="O190" s="139">
        <v>0</v>
      </c>
      <c r="P190" s="139">
        <f t="shared" si="41"/>
        <v>0</v>
      </c>
      <c r="Q190" s="139">
        <v>0</v>
      </c>
      <c r="R190" s="139">
        <f t="shared" si="42"/>
        <v>0</v>
      </c>
      <c r="S190" s="139">
        <v>0</v>
      </c>
      <c r="T190" s="140">
        <f t="shared" si="43"/>
        <v>0</v>
      </c>
      <c r="AR190" s="141" t="s">
        <v>140</v>
      </c>
      <c r="AT190" s="141" t="s">
        <v>136</v>
      </c>
      <c r="AU190" s="141" t="s">
        <v>140</v>
      </c>
      <c r="AY190" s="13" t="s">
        <v>133</v>
      </c>
      <c r="BE190" s="142">
        <f t="shared" si="44"/>
        <v>0</v>
      </c>
      <c r="BF190" s="142">
        <f t="shared" si="45"/>
        <v>0</v>
      </c>
      <c r="BG190" s="142">
        <f t="shared" si="46"/>
        <v>0</v>
      </c>
      <c r="BH190" s="142">
        <f t="shared" si="47"/>
        <v>0</v>
      </c>
      <c r="BI190" s="142">
        <f t="shared" si="48"/>
        <v>0</v>
      </c>
      <c r="BJ190" s="13" t="s">
        <v>82</v>
      </c>
      <c r="BK190" s="142">
        <f t="shared" si="49"/>
        <v>0</v>
      </c>
      <c r="BL190" s="13" t="s">
        <v>140</v>
      </c>
      <c r="BM190" s="141" t="s">
        <v>330</v>
      </c>
    </row>
    <row r="191" spans="2:65" s="1" customFormat="1" ht="16.5" customHeight="1">
      <c r="B191" s="130"/>
      <c r="C191" s="131" t="s">
        <v>303</v>
      </c>
      <c r="D191" s="131" t="s">
        <v>136</v>
      </c>
      <c r="E191" s="132" t="s">
        <v>331</v>
      </c>
      <c r="F191" s="133" t="s">
        <v>332</v>
      </c>
      <c r="G191" s="134" t="s">
        <v>198</v>
      </c>
      <c r="H191" s="135">
        <v>72.5</v>
      </c>
      <c r="I191" s="196">
        <v>0</v>
      </c>
      <c r="J191" s="136">
        <f t="shared" si="40"/>
        <v>0</v>
      </c>
      <c r="K191" s="137"/>
      <c r="L191" s="27"/>
      <c r="M191" s="138" t="s">
        <v>1</v>
      </c>
      <c r="N191" s="111" t="s">
        <v>39</v>
      </c>
      <c r="O191" s="139">
        <v>0</v>
      </c>
      <c r="P191" s="139">
        <f t="shared" si="41"/>
        <v>0</v>
      </c>
      <c r="Q191" s="139">
        <v>0</v>
      </c>
      <c r="R191" s="139">
        <f t="shared" si="42"/>
        <v>0</v>
      </c>
      <c r="S191" s="139">
        <v>0</v>
      </c>
      <c r="T191" s="140">
        <f t="shared" si="43"/>
        <v>0</v>
      </c>
      <c r="AR191" s="141" t="s">
        <v>140</v>
      </c>
      <c r="AT191" s="141" t="s">
        <v>136</v>
      </c>
      <c r="AU191" s="141" t="s">
        <v>140</v>
      </c>
      <c r="AY191" s="13" t="s">
        <v>133</v>
      </c>
      <c r="BE191" s="142">
        <f t="shared" si="44"/>
        <v>0</v>
      </c>
      <c r="BF191" s="142">
        <f t="shared" si="45"/>
        <v>0</v>
      </c>
      <c r="BG191" s="142">
        <f t="shared" si="46"/>
        <v>0</v>
      </c>
      <c r="BH191" s="142">
        <f t="shared" si="47"/>
        <v>0</v>
      </c>
      <c r="BI191" s="142">
        <f t="shared" si="48"/>
        <v>0</v>
      </c>
      <c r="BJ191" s="13" t="s">
        <v>82</v>
      </c>
      <c r="BK191" s="142">
        <f t="shared" si="49"/>
        <v>0</v>
      </c>
      <c r="BL191" s="13" t="s">
        <v>140</v>
      </c>
      <c r="BM191" s="141" t="s">
        <v>333</v>
      </c>
    </row>
    <row r="192" spans="2:65" s="1" customFormat="1" ht="16.5" customHeight="1">
      <c r="B192" s="130"/>
      <c r="C192" s="131" t="s">
        <v>334</v>
      </c>
      <c r="D192" s="131" t="s">
        <v>136</v>
      </c>
      <c r="E192" s="132" t="s">
        <v>335</v>
      </c>
      <c r="F192" s="133" t="s">
        <v>336</v>
      </c>
      <c r="G192" s="134" t="s">
        <v>198</v>
      </c>
      <c r="H192" s="135">
        <v>57</v>
      </c>
      <c r="I192" s="196">
        <v>0</v>
      </c>
      <c r="J192" s="136">
        <f t="shared" si="40"/>
        <v>0</v>
      </c>
      <c r="K192" s="137"/>
      <c r="L192" s="27"/>
      <c r="M192" s="138" t="s">
        <v>1</v>
      </c>
      <c r="N192" s="111" t="s">
        <v>39</v>
      </c>
      <c r="O192" s="139">
        <v>0</v>
      </c>
      <c r="P192" s="139">
        <f t="shared" si="41"/>
        <v>0</v>
      </c>
      <c r="Q192" s="139">
        <v>0</v>
      </c>
      <c r="R192" s="139">
        <f t="shared" si="42"/>
        <v>0</v>
      </c>
      <c r="S192" s="139">
        <v>0</v>
      </c>
      <c r="T192" s="140">
        <f t="shared" si="43"/>
        <v>0</v>
      </c>
      <c r="AR192" s="141" t="s">
        <v>140</v>
      </c>
      <c r="AT192" s="141" t="s">
        <v>136</v>
      </c>
      <c r="AU192" s="141" t="s">
        <v>140</v>
      </c>
      <c r="AY192" s="13" t="s">
        <v>133</v>
      </c>
      <c r="BE192" s="142">
        <f t="shared" si="44"/>
        <v>0</v>
      </c>
      <c r="BF192" s="142">
        <f t="shared" si="45"/>
        <v>0</v>
      </c>
      <c r="BG192" s="142">
        <f t="shared" si="46"/>
        <v>0</v>
      </c>
      <c r="BH192" s="142">
        <f t="shared" si="47"/>
        <v>0</v>
      </c>
      <c r="BI192" s="142">
        <f t="shared" si="48"/>
        <v>0</v>
      </c>
      <c r="BJ192" s="13" t="s">
        <v>82</v>
      </c>
      <c r="BK192" s="142">
        <f t="shared" si="49"/>
        <v>0</v>
      </c>
      <c r="BL192" s="13" t="s">
        <v>140</v>
      </c>
      <c r="BM192" s="141" t="s">
        <v>274</v>
      </c>
    </row>
    <row r="193" spans="2:65" s="1" customFormat="1" ht="16.5" customHeight="1">
      <c r="B193" s="130"/>
      <c r="C193" s="131" t="s">
        <v>337</v>
      </c>
      <c r="D193" s="131" t="s">
        <v>136</v>
      </c>
      <c r="E193" s="132" t="s">
        <v>338</v>
      </c>
      <c r="F193" s="133" t="s">
        <v>339</v>
      </c>
      <c r="G193" s="134" t="s">
        <v>198</v>
      </c>
      <c r="H193" s="135">
        <v>26</v>
      </c>
      <c r="I193" s="196">
        <v>0</v>
      </c>
      <c r="J193" s="136">
        <f t="shared" si="40"/>
        <v>0</v>
      </c>
      <c r="K193" s="137"/>
      <c r="L193" s="27"/>
      <c r="M193" s="138" t="s">
        <v>1</v>
      </c>
      <c r="N193" s="111" t="s">
        <v>39</v>
      </c>
      <c r="O193" s="139">
        <v>0</v>
      </c>
      <c r="P193" s="139">
        <f t="shared" si="41"/>
        <v>0</v>
      </c>
      <c r="Q193" s="139">
        <v>0</v>
      </c>
      <c r="R193" s="139">
        <f t="shared" si="42"/>
        <v>0</v>
      </c>
      <c r="S193" s="139">
        <v>0</v>
      </c>
      <c r="T193" s="140">
        <f t="shared" si="43"/>
        <v>0</v>
      </c>
      <c r="AR193" s="141" t="s">
        <v>140</v>
      </c>
      <c r="AT193" s="141" t="s">
        <v>136</v>
      </c>
      <c r="AU193" s="141" t="s">
        <v>140</v>
      </c>
      <c r="AY193" s="13" t="s">
        <v>133</v>
      </c>
      <c r="BE193" s="142">
        <f t="shared" si="44"/>
        <v>0</v>
      </c>
      <c r="BF193" s="142">
        <f t="shared" si="45"/>
        <v>0</v>
      </c>
      <c r="BG193" s="142">
        <f t="shared" si="46"/>
        <v>0</v>
      </c>
      <c r="BH193" s="142">
        <f t="shared" si="47"/>
        <v>0</v>
      </c>
      <c r="BI193" s="142">
        <f t="shared" si="48"/>
        <v>0</v>
      </c>
      <c r="BJ193" s="13" t="s">
        <v>82</v>
      </c>
      <c r="BK193" s="142">
        <f t="shared" si="49"/>
        <v>0</v>
      </c>
      <c r="BL193" s="13" t="s">
        <v>140</v>
      </c>
      <c r="BM193" s="141" t="s">
        <v>340</v>
      </c>
    </row>
    <row r="194" spans="2:65" s="1" customFormat="1" ht="16.5" customHeight="1">
      <c r="B194" s="130"/>
      <c r="C194" s="131" t="s">
        <v>333</v>
      </c>
      <c r="D194" s="131" t="s">
        <v>136</v>
      </c>
      <c r="E194" s="132" t="s">
        <v>275</v>
      </c>
      <c r="F194" s="133" t="s">
        <v>341</v>
      </c>
      <c r="G194" s="134" t="s">
        <v>190</v>
      </c>
      <c r="H194" s="135">
        <v>1</v>
      </c>
      <c r="I194" s="196">
        <v>0</v>
      </c>
      <c r="J194" s="136">
        <f t="shared" si="40"/>
        <v>0</v>
      </c>
      <c r="K194" s="137"/>
      <c r="L194" s="27"/>
      <c r="M194" s="138" t="s">
        <v>1</v>
      </c>
      <c r="N194" s="111" t="s">
        <v>39</v>
      </c>
      <c r="O194" s="139">
        <v>0</v>
      </c>
      <c r="P194" s="139">
        <f t="shared" si="41"/>
        <v>0</v>
      </c>
      <c r="Q194" s="139">
        <v>0</v>
      </c>
      <c r="R194" s="139">
        <f t="shared" si="42"/>
        <v>0</v>
      </c>
      <c r="S194" s="139">
        <v>0</v>
      </c>
      <c r="T194" s="140">
        <f t="shared" si="43"/>
        <v>0</v>
      </c>
      <c r="AR194" s="141" t="s">
        <v>140</v>
      </c>
      <c r="AT194" s="141" t="s">
        <v>136</v>
      </c>
      <c r="AU194" s="141" t="s">
        <v>140</v>
      </c>
      <c r="AY194" s="13" t="s">
        <v>133</v>
      </c>
      <c r="BE194" s="142">
        <f t="shared" si="44"/>
        <v>0</v>
      </c>
      <c r="BF194" s="142">
        <f t="shared" si="45"/>
        <v>0</v>
      </c>
      <c r="BG194" s="142">
        <f t="shared" si="46"/>
        <v>0</v>
      </c>
      <c r="BH194" s="142">
        <f t="shared" si="47"/>
        <v>0</v>
      </c>
      <c r="BI194" s="142">
        <f t="shared" si="48"/>
        <v>0</v>
      </c>
      <c r="BJ194" s="13" t="s">
        <v>82</v>
      </c>
      <c r="BK194" s="142">
        <f t="shared" si="49"/>
        <v>0</v>
      </c>
      <c r="BL194" s="13" t="s">
        <v>140</v>
      </c>
      <c r="BM194" s="141" t="s">
        <v>342</v>
      </c>
    </row>
    <row r="195" spans="2:63" s="11" customFormat="1" ht="25.9" customHeight="1">
      <c r="B195" s="121"/>
      <c r="D195" s="122" t="s">
        <v>73</v>
      </c>
      <c r="E195" s="143" t="s">
        <v>343</v>
      </c>
      <c r="F195" s="143" t="s">
        <v>344</v>
      </c>
      <c r="J195" s="194">
        <f>SUM(J196:J199)</f>
        <v>0</v>
      </c>
      <c r="L195" s="121"/>
      <c r="M195" s="125"/>
      <c r="P195" s="126">
        <f>P196+SUM(P197:P200)</f>
        <v>0</v>
      </c>
      <c r="R195" s="126">
        <f>R196+SUM(R197:R200)</f>
        <v>0</v>
      </c>
      <c r="T195" s="127">
        <f>T196+SUM(T197:T200)</f>
        <v>0</v>
      </c>
      <c r="AR195" s="122" t="s">
        <v>204</v>
      </c>
      <c r="AT195" s="128" t="s">
        <v>73</v>
      </c>
      <c r="AU195" s="128" t="s">
        <v>204</v>
      </c>
      <c r="AY195" s="122" t="s">
        <v>133</v>
      </c>
      <c r="BK195" s="129">
        <f>BK196+SUM(BK197:BK200)</f>
        <v>0</v>
      </c>
    </row>
    <row r="196" spans="2:65" s="1" customFormat="1" ht="24.2" customHeight="1">
      <c r="B196" s="130"/>
      <c r="C196" s="131" t="s">
        <v>345</v>
      </c>
      <c r="D196" s="131" t="s">
        <v>136</v>
      </c>
      <c r="E196" s="132" t="s">
        <v>346</v>
      </c>
      <c r="F196" s="133" t="s">
        <v>347</v>
      </c>
      <c r="G196" s="134" t="s">
        <v>252</v>
      </c>
      <c r="H196" s="135">
        <v>154</v>
      </c>
      <c r="I196" s="196">
        <v>0</v>
      </c>
      <c r="J196" s="136">
        <f>ROUND(I196*H196,2)</f>
        <v>0</v>
      </c>
      <c r="K196" s="137"/>
      <c r="L196" s="27"/>
      <c r="M196" s="138" t="s">
        <v>1</v>
      </c>
      <c r="N196" s="111" t="s">
        <v>39</v>
      </c>
      <c r="O196" s="139">
        <v>0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140</v>
      </c>
      <c r="AT196" s="141" t="s">
        <v>136</v>
      </c>
      <c r="AU196" s="141" t="s">
        <v>140</v>
      </c>
      <c r="AY196" s="13" t="s">
        <v>133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3" t="s">
        <v>82</v>
      </c>
      <c r="BK196" s="142">
        <f>ROUND(I196*H196,2)</f>
        <v>0</v>
      </c>
      <c r="BL196" s="13" t="s">
        <v>140</v>
      </c>
      <c r="BM196" s="141" t="s">
        <v>348</v>
      </c>
    </row>
    <row r="197" spans="2:65" s="1" customFormat="1" ht="37.9" customHeight="1">
      <c r="B197" s="130"/>
      <c r="C197" s="131" t="s">
        <v>349</v>
      </c>
      <c r="D197" s="131" t="s">
        <v>136</v>
      </c>
      <c r="E197" s="132" t="s">
        <v>350</v>
      </c>
      <c r="F197" s="133" t="s">
        <v>351</v>
      </c>
      <c r="G197" s="134" t="s">
        <v>198</v>
      </c>
      <c r="H197" s="135">
        <v>332</v>
      </c>
      <c r="I197" s="196">
        <v>0</v>
      </c>
      <c r="J197" s="136">
        <f>ROUND(I197*H197,2)</f>
        <v>0</v>
      </c>
      <c r="K197" s="137"/>
      <c r="L197" s="27"/>
      <c r="M197" s="138" t="s">
        <v>1</v>
      </c>
      <c r="N197" s="111" t="s">
        <v>39</v>
      </c>
      <c r="O197" s="139">
        <v>0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140</v>
      </c>
      <c r="AT197" s="141" t="s">
        <v>136</v>
      </c>
      <c r="AU197" s="141" t="s">
        <v>140</v>
      </c>
      <c r="AY197" s="13" t="s">
        <v>133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3" t="s">
        <v>82</v>
      </c>
      <c r="BK197" s="142">
        <f>ROUND(I197*H197,2)</f>
        <v>0</v>
      </c>
      <c r="BL197" s="13" t="s">
        <v>140</v>
      </c>
      <c r="BM197" s="141" t="s">
        <v>181</v>
      </c>
    </row>
    <row r="198" spans="2:65" s="1" customFormat="1" ht="16.5" customHeight="1">
      <c r="B198" s="130"/>
      <c r="C198" s="131" t="s">
        <v>340</v>
      </c>
      <c r="D198" s="131" t="s">
        <v>136</v>
      </c>
      <c r="E198" s="132" t="s">
        <v>275</v>
      </c>
      <c r="F198" s="133" t="s">
        <v>352</v>
      </c>
      <c r="G198" s="134" t="s">
        <v>184</v>
      </c>
      <c r="H198" s="135">
        <f>1116.88*1.1</f>
        <v>1228.5680000000002</v>
      </c>
      <c r="I198" s="196">
        <v>0</v>
      </c>
      <c r="J198" s="136">
        <f>ROUND(I198*H198,2)</f>
        <v>0</v>
      </c>
      <c r="K198" s="137"/>
      <c r="L198" s="27"/>
      <c r="M198" s="138" t="s">
        <v>1</v>
      </c>
      <c r="N198" s="111" t="s">
        <v>39</v>
      </c>
      <c r="O198" s="139">
        <v>0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140</v>
      </c>
      <c r="AT198" s="141" t="s">
        <v>136</v>
      </c>
      <c r="AU198" s="141" t="s">
        <v>140</v>
      </c>
      <c r="AY198" s="13" t="s">
        <v>133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3" t="s">
        <v>82</v>
      </c>
      <c r="BK198" s="142">
        <f>ROUND(I198*H198,2)</f>
        <v>0</v>
      </c>
      <c r="BL198" s="13" t="s">
        <v>140</v>
      </c>
      <c r="BM198" s="141" t="s">
        <v>353</v>
      </c>
    </row>
    <row r="199" spans="2:65" s="1" customFormat="1" ht="16.5" customHeight="1">
      <c r="B199" s="130"/>
      <c r="C199" s="131" t="s">
        <v>354</v>
      </c>
      <c r="D199" s="131" t="s">
        <v>136</v>
      </c>
      <c r="E199" s="132" t="s">
        <v>275</v>
      </c>
      <c r="F199" s="133" t="s">
        <v>355</v>
      </c>
      <c r="G199" s="134" t="s">
        <v>226</v>
      </c>
      <c r="H199" s="135">
        <v>6</v>
      </c>
      <c r="I199" s="196">
        <v>0</v>
      </c>
      <c r="J199" s="136">
        <f>ROUND(I199*H199,2)</f>
        <v>0</v>
      </c>
      <c r="K199" s="137"/>
      <c r="L199" s="27"/>
      <c r="M199" s="138" t="s">
        <v>1</v>
      </c>
      <c r="N199" s="111" t="s">
        <v>39</v>
      </c>
      <c r="O199" s="139">
        <v>0</v>
      </c>
      <c r="P199" s="139">
        <f>O199*H199</f>
        <v>0</v>
      </c>
      <c r="Q199" s="139">
        <v>0</v>
      </c>
      <c r="R199" s="139">
        <f>Q199*H199</f>
        <v>0</v>
      </c>
      <c r="S199" s="139">
        <v>0</v>
      </c>
      <c r="T199" s="140">
        <f>S199*H199</f>
        <v>0</v>
      </c>
      <c r="AR199" s="141" t="s">
        <v>140</v>
      </c>
      <c r="AT199" s="141" t="s">
        <v>136</v>
      </c>
      <c r="AU199" s="141" t="s">
        <v>140</v>
      </c>
      <c r="AY199" s="13" t="s">
        <v>133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3" t="s">
        <v>82</v>
      </c>
      <c r="BK199" s="142">
        <f>ROUND(I199*H199,2)</f>
        <v>0</v>
      </c>
      <c r="BL199" s="13" t="s">
        <v>140</v>
      </c>
      <c r="BM199" s="141" t="s">
        <v>356</v>
      </c>
    </row>
    <row r="201" spans="2:63" s="11" customFormat="1" ht="25.9" customHeight="1">
      <c r="B201" s="121"/>
      <c r="D201" s="122" t="s">
        <v>73</v>
      </c>
      <c r="E201" s="123" t="s">
        <v>357</v>
      </c>
      <c r="F201" s="123" t="s">
        <v>357</v>
      </c>
      <c r="J201" s="124">
        <f>J202+J212</f>
        <v>0</v>
      </c>
      <c r="L201" s="121"/>
      <c r="M201" s="125"/>
      <c r="P201" s="126">
        <f>P202</f>
        <v>0</v>
      </c>
      <c r="R201" s="126">
        <f>R202</f>
        <v>0</v>
      </c>
      <c r="T201" s="127">
        <f>T202</f>
        <v>0</v>
      </c>
      <c r="AR201" s="122" t="s">
        <v>140</v>
      </c>
      <c r="AT201" s="128" t="s">
        <v>73</v>
      </c>
      <c r="AU201" s="128" t="s">
        <v>185</v>
      </c>
      <c r="AY201" s="122" t="s">
        <v>133</v>
      </c>
      <c r="BK201" s="129">
        <f>BK202</f>
        <v>0</v>
      </c>
    </row>
    <row r="202" spans="2:63" s="11" customFormat="1" ht="25.9" customHeight="1">
      <c r="B202" s="121"/>
      <c r="D202" s="122" t="s">
        <v>73</v>
      </c>
      <c r="E202" s="143" t="s">
        <v>358</v>
      </c>
      <c r="F202" s="143" t="s">
        <v>359</v>
      </c>
      <c r="J202" s="194">
        <f>SUM(J203:J211)</f>
        <v>0</v>
      </c>
      <c r="L202" s="121"/>
      <c r="M202" s="125"/>
      <c r="P202" s="126">
        <f>P203+SUM(P204:P212)</f>
        <v>0</v>
      </c>
      <c r="R202" s="126">
        <f>R203+SUM(R204:R212)</f>
        <v>0</v>
      </c>
      <c r="T202" s="127">
        <f>T203+SUM(T204:T212)</f>
        <v>0</v>
      </c>
      <c r="AR202" s="122" t="s">
        <v>140</v>
      </c>
      <c r="AT202" s="128" t="s">
        <v>73</v>
      </c>
      <c r="AU202" s="128" t="s">
        <v>147</v>
      </c>
      <c r="AY202" s="122" t="s">
        <v>133</v>
      </c>
      <c r="BK202" s="129">
        <f>BK203+SUM(BK204:BK212)</f>
        <v>0</v>
      </c>
    </row>
    <row r="203" spans="2:65" s="1" customFormat="1" ht="21.75" customHeight="1">
      <c r="B203" s="130"/>
      <c r="C203" s="131" t="s">
        <v>360</v>
      </c>
      <c r="D203" s="131" t="s">
        <v>136</v>
      </c>
      <c r="E203" s="132" t="s">
        <v>361</v>
      </c>
      <c r="F203" s="133" t="s">
        <v>362</v>
      </c>
      <c r="G203" s="134" t="s">
        <v>363</v>
      </c>
      <c r="H203" s="135">
        <v>6</v>
      </c>
      <c r="I203" s="196">
        <v>0</v>
      </c>
      <c r="J203" s="136">
        <f aca="true" t="shared" si="50" ref="J203:J211">ROUND(I203*H203,2)</f>
        <v>0</v>
      </c>
      <c r="K203" s="137"/>
      <c r="L203" s="27"/>
      <c r="M203" s="138" t="s">
        <v>1</v>
      </c>
      <c r="N203" s="111" t="s">
        <v>39</v>
      </c>
      <c r="O203" s="139">
        <v>0</v>
      </c>
      <c r="P203" s="139">
        <f aca="true" t="shared" si="51" ref="P203:P211">O203*H203</f>
        <v>0</v>
      </c>
      <c r="Q203" s="139">
        <v>0</v>
      </c>
      <c r="R203" s="139">
        <f aca="true" t="shared" si="52" ref="R203:R211">Q203*H203</f>
        <v>0</v>
      </c>
      <c r="S203" s="139">
        <v>0</v>
      </c>
      <c r="T203" s="140">
        <f aca="true" t="shared" si="53" ref="T203:T211">S203*H203</f>
        <v>0</v>
      </c>
      <c r="AR203" s="141" t="s">
        <v>140</v>
      </c>
      <c r="AT203" s="141" t="s">
        <v>136</v>
      </c>
      <c r="AU203" s="141" t="s">
        <v>364</v>
      </c>
      <c r="AY203" s="13" t="s">
        <v>133</v>
      </c>
      <c r="BE203" s="142">
        <f aca="true" t="shared" si="54" ref="BE203:BE211">IF(N203="základní",J203,0)</f>
        <v>0</v>
      </c>
      <c r="BF203" s="142">
        <f aca="true" t="shared" si="55" ref="BF203:BF211">IF(N203="snížená",J203,0)</f>
        <v>0</v>
      </c>
      <c r="BG203" s="142">
        <f aca="true" t="shared" si="56" ref="BG203:BG211">IF(N203="zákl. přenesená",J203,0)</f>
        <v>0</v>
      </c>
      <c r="BH203" s="142">
        <f aca="true" t="shared" si="57" ref="BH203:BH211">IF(N203="sníž. přenesená",J203,0)</f>
        <v>0</v>
      </c>
      <c r="BI203" s="142">
        <f aca="true" t="shared" si="58" ref="BI203:BI211">IF(N203="nulová",J203,0)</f>
        <v>0</v>
      </c>
      <c r="BJ203" s="13" t="s">
        <v>82</v>
      </c>
      <c r="BK203" s="142">
        <f aca="true" t="shared" si="59" ref="BK203:BK211">ROUND(I203*H203,2)</f>
        <v>0</v>
      </c>
      <c r="BL203" s="13" t="s">
        <v>140</v>
      </c>
      <c r="BM203" s="141" t="s">
        <v>365</v>
      </c>
    </row>
    <row r="204" spans="2:65" s="1" customFormat="1" ht="16.5" customHeight="1">
      <c r="B204" s="130"/>
      <c r="C204" s="131" t="s">
        <v>312</v>
      </c>
      <c r="D204" s="131" t="s">
        <v>136</v>
      </c>
      <c r="E204" s="132" t="s">
        <v>366</v>
      </c>
      <c r="F204" s="133" t="s">
        <v>367</v>
      </c>
      <c r="G204" s="134" t="s">
        <v>363</v>
      </c>
      <c r="H204" s="135">
        <v>3</v>
      </c>
      <c r="I204" s="196">
        <v>0</v>
      </c>
      <c r="J204" s="136">
        <f t="shared" si="50"/>
        <v>0</v>
      </c>
      <c r="K204" s="137"/>
      <c r="L204" s="27"/>
      <c r="M204" s="138" t="s">
        <v>1</v>
      </c>
      <c r="N204" s="111" t="s">
        <v>39</v>
      </c>
      <c r="O204" s="139">
        <v>0</v>
      </c>
      <c r="P204" s="139">
        <f t="shared" si="51"/>
        <v>0</v>
      </c>
      <c r="Q204" s="139">
        <v>0</v>
      </c>
      <c r="R204" s="139">
        <f t="shared" si="52"/>
        <v>0</v>
      </c>
      <c r="S204" s="139">
        <v>0</v>
      </c>
      <c r="T204" s="140">
        <f t="shared" si="53"/>
        <v>0</v>
      </c>
      <c r="AR204" s="141" t="s">
        <v>140</v>
      </c>
      <c r="AT204" s="141" t="s">
        <v>136</v>
      </c>
      <c r="AU204" s="141" t="s">
        <v>364</v>
      </c>
      <c r="AY204" s="13" t="s">
        <v>133</v>
      </c>
      <c r="BE204" s="142">
        <f t="shared" si="54"/>
        <v>0</v>
      </c>
      <c r="BF204" s="142">
        <f t="shared" si="55"/>
        <v>0</v>
      </c>
      <c r="BG204" s="142">
        <f t="shared" si="56"/>
        <v>0</v>
      </c>
      <c r="BH204" s="142">
        <f t="shared" si="57"/>
        <v>0</v>
      </c>
      <c r="BI204" s="142">
        <f t="shared" si="58"/>
        <v>0</v>
      </c>
      <c r="BJ204" s="13" t="s">
        <v>82</v>
      </c>
      <c r="BK204" s="142">
        <f t="shared" si="59"/>
        <v>0</v>
      </c>
      <c r="BL204" s="13" t="s">
        <v>140</v>
      </c>
      <c r="BM204" s="141" t="s">
        <v>368</v>
      </c>
    </row>
    <row r="205" spans="2:65" s="1" customFormat="1" ht="24.2" customHeight="1">
      <c r="B205" s="130"/>
      <c r="C205" s="131" t="s">
        <v>369</v>
      </c>
      <c r="D205" s="131" t="s">
        <v>136</v>
      </c>
      <c r="E205" s="132" t="s">
        <v>370</v>
      </c>
      <c r="F205" s="133" t="s">
        <v>371</v>
      </c>
      <c r="G205" s="134" t="s">
        <v>198</v>
      </c>
      <c r="H205" s="135">
        <v>140</v>
      </c>
      <c r="I205" s="196">
        <v>0</v>
      </c>
      <c r="J205" s="136">
        <f t="shared" si="50"/>
        <v>0</v>
      </c>
      <c r="K205" s="137"/>
      <c r="L205" s="27"/>
      <c r="M205" s="138" t="s">
        <v>1</v>
      </c>
      <c r="N205" s="111" t="s">
        <v>39</v>
      </c>
      <c r="O205" s="139">
        <v>0</v>
      </c>
      <c r="P205" s="139">
        <f t="shared" si="51"/>
        <v>0</v>
      </c>
      <c r="Q205" s="139">
        <v>0</v>
      </c>
      <c r="R205" s="139">
        <f t="shared" si="52"/>
        <v>0</v>
      </c>
      <c r="S205" s="139">
        <v>0</v>
      </c>
      <c r="T205" s="140">
        <f t="shared" si="53"/>
        <v>0</v>
      </c>
      <c r="AR205" s="141" t="s">
        <v>140</v>
      </c>
      <c r="AT205" s="141" t="s">
        <v>136</v>
      </c>
      <c r="AU205" s="141" t="s">
        <v>364</v>
      </c>
      <c r="AY205" s="13" t="s">
        <v>133</v>
      </c>
      <c r="BE205" s="142">
        <f t="shared" si="54"/>
        <v>0</v>
      </c>
      <c r="BF205" s="142">
        <f t="shared" si="55"/>
        <v>0</v>
      </c>
      <c r="BG205" s="142">
        <f t="shared" si="56"/>
        <v>0</v>
      </c>
      <c r="BH205" s="142">
        <f t="shared" si="57"/>
        <v>0</v>
      </c>
      <c r="BI205" s="142">
        <f t="shared" si="58"/>
        <v>0</v>
      </c>
      <c r="BJ205" s="13" t="s">
        <v>82</v>
      </c>
      <c r="BK205" s="142">
        <f t="shared" si="59"/>
        <v>0</v>
      </c>
      <c r="BL205" s="13" t="s">
        <v>140</v>
      </c>
      <c r="BM205" s="141" t="s">
        <v>372</v>
      </c>
    </row>
    <row r="206" spans="2:65" s="1" customFormat="1" ht="24.2" customHeight="1">
      <c r="B206" s="130"/>
      <c r="C206" s="131" t="s">
        <v>316</v>
      </c>
      <c r="D206" s="131" t="s">
        <v>136</v>
      </c>
      <c r="E206" s="132" t="s">
        <v>373</v>
      </c>
      <c r="F206" s="133" t="s">
        <v>374</v>
      </c>
      <c r="G206" s="134" t="s">
        <v>198</v>
      </c>
      <c r="H206" s="135">
        <v>50</v>
      </c>
      <c r="I206" s="196">
        <v>0</v>
      </c>
      <c r="J206" s="136">
        <f t="shared" si="50"/>
        <v>0</v>
      </c>
      <c r="K206" s="137"/>
      <c r="L206" s="27"/>
      <c r="M206" s="138" t="s">
        <v>1</v>
      </c>
      <c r="N206" s="111" t="s">
        <v>39</v>
      </c>
      <c r="O206" s="139">
        <v>0</v>
      </c>
      <c r="P206" s="139">
        <f t="shared" si="51"/>
        <v>0</v>
      </c>
      <c r="Q206" s="139">
        <v>0</v>
      </c>
      <c r="R206" s="139">
        <f t="shared" si="52"/>
        <v>0</v>
      </c>
      <c r="S206" s="139">
        <v>0</v>
      </c>
      <c r="T206" s="140">
        <f t="shared" si="53"/>
        <v>0</v>
      </c>
      <c r="AR206" s="141" t="s">
        <v>140</v>
      </c>
      <c r="AT206" s="141" t="s">
        <v>136</v>
      </c>
      <c r="AU206" s="141" t="s">
        <v>364</v>
      </c>
      <c r="AY206" s="13" t="s">
        <v>133</v>
      </c>
      <c r="BE206" s="142">
        <f t="shared" si="54"/>
        <v>0</v>
      </c>
      <c r="BF206" s="142">
        <f t="shared" si="55"/>
        <v>0</v>
      </c>
      <c r="BG206" s="142">
        <f t="shared" si="56"/>
        <v>0</v>
      </c>
      <c r="BH206" s="142">
        <f t="shared" si="57"/>
        <v>0</v>
      </c>
      <c r="BI206" s="142">
        <f t="shared" si="58"/>
        <v>0</v>
      </c>
      <c r="BJ206" s="13" t="s">
        <v>82</v>
      </c>
      <c r="BK206" s="142">
        <f t="shared" si="59"/>
        <v>0</v>
      </c>
      <c r="BL206" s="13" t="s">
        <v>140</v>
      </c>
      <c r="BM206" s="141" t="s">
        <v>375</v>
      </c>
    </row>
    <row r="207" spans="2:65" s="1" customFormat="1" ht="24.2" customHeight="1">
      <c r="B207" s="130"/>
      <c r="C207" s="131" t="s">
        <v>376</v>
      </c>
      <c r="D207" s="131" t="s">
        <v>136</v>
      </c>
      <c r="E207" s="132" t="s">
        <v>377</v>
      </c>
      <c r="F207" s="133" t="s">
        <v>378</v>
      </c>
      <c r="G207" s="134" t="s">
        <v>363</v>
      </c>
      <c r="H207" s="135">
        <v>6</v>
      </c>
      <c r="I207" s="196">
        <v>0</v>
      </c>
      <c r="J207" s="136">
        <f t="shared" si="50"/>
        <v>0</v>
      </c>
      <c r="K207" s="137"/>
      <c r="L207" s="27"/>
      <c r="M207" s="138" t="s">
        <v>1</v>
      </c>
      <c r="N207" s="111" t="s">
        <v>39</v>
      </c>
      <c r="O207" s="139">
        <v>0</v>
      </c>
      <c r="P207" s="139">
        <f t="shared" si="51"/>
        <v>0</v>
      </c>
      <c r="Q207" s="139">
        <v>0</v>
      </c>
      <c r="R207" s="139">
        <f t="shared" si="52"/>
        <v>0</v>
      </c>
      <c r="S207" s="139">
        <v>0</v>
      </c>
      <c r="T207" s="140">
        <f t="shared" si="53"/>
        <v>0</v>
      </c>
      <c r="AR207" s="141" t="s">
        <v>140</v>
      </c>
      <c r="AT207" s="141" t="s">
        <v>136</v>
      </c>
      <c r="AU207" s="141" t="s">
        <v>364</v>
      </c>
      <c r="AY207" s="13" t="s">
        <v>133</v>
      </c>
      <c r="BE207" s="142">
        <f t="shared" si="54"/>
        <v>0</v>
      </c>
      <c r="BF207" s="142">
        <f t="shared" si="55"/>
        <v>0</v>
      </c>
      <c r="BG207" s="142">
        <f t="shared" si="56"/>
        <v>0</v>
      </c>
      <c r="BH207" s="142">
        <f t="shared" si="57"/>
        <v>0</v>
      </c>
      <c r="BI207" s="142">
        <f t="shared" si="58"/>
        <v>0</v>
      </c>
      <c r="BJ207" s="13" t="s">
        <v>82</v>
      </c>
      <c r="BK207" s="142">
        <f t="shared" si="59"/>
        <v>0</v>
      </c>
      <c r="BL207" s="13" t="s">
        <v>140</v>
      </c>
      <c r="BM207" s="141" t="s">
        <v>379</v>
      </c>
    </row>
    <row r="208" spans="2:65" s="1" customFormat="1" ht="24.2" customHeight="1">
      <c r="B208" s="130"/>
      <c r="C208" s="131" t="s">
        <v>380</v>
      </c>
      <c r="D208" s="131" t="s">
        <v>136</v>
      </c>
      <c r="E208" s="132" t="s">
        <v>381</v>
      </c>
      <c r="F208" s="133" t="s">
        <v>382</v>
      </c>
      <c r="G208" s="134" t="s">
        <v>202</v>
      </c>
      <c r="H208" s="135">
        <v>12</v>
      </c>
      <c r="I208" s="196">
        <v>0</v>
      </c>
      <c r="J208" s="136">
        <f t="shared" si="50"/>
        <v>0</v>
      </c>
      <c r="K208" s="137"/>
      <c r="L208" s="27"/>
      <c r="M208" s="138" t="s">
        <v>1</v>
      </c>
      <c r="N208" s="111" t="s">
        <v>39</v>
      </c>
      <c r="O208" s="139">
        <v>0</v>
      </c>
      <c r="P208" s="139">
        <f t="shared" si="51"/>
        <v>0</v>
      </c>
      <c r="Q208" s="139">
        <v>0</v>
      </c>
      <c r="R208" s="139">
        <f t="shared" si="52"/>
        <v>0</v>
      </c>
      <c r="S208" s="139">
        <v>0</v>
      </c>
      <c r="T208" s="140">
        <f t="shared" si="53"/>
        <v>0</v>
      </c>
      <c r="AR208" s="141" t="s">
        <v>140</v>
      </c>
      <c r="AT208" s="141" t="s">
        <v>136</v>
      </c>
      <c r="AU208" s="141" t="s">
        <v>364</v>
      </c>
      <c r="AY208" s="13" t="s">
        <v>133</v>
      </c>
      <c r="BE208" s="142">
        <f t="shared" si="54"/>
        <v>0</v>
      </c>
      <c r="BF208" s="142">
        <f t="shared" si="55"/>
        <v>0</v>
      </c>
      <c r="BG208" s="142">
        <f t="shared" si="56"/>
        <v>0</v>
      </c>
      <c r="BH208" s="142">
        <f t="shared" si="57"/>
        <v>0</v>
      </c>
      <c r="BI208" s="142">
        <f t="shared" si="58"/>
        <v>0</v>
      </c>
      <c r="BJ208" s="13" t="s">
        <v>82</v>
      </c>
      <c r="BK208" s="142">
        <f t="shared" si="59"/>
        <v>0</v>
      </c>
      <c r="BL208" s="13" t="s">
        <v>140</v>
      </c>
      <c r="BM208" s="141" t="s">
        <v>383</v>
      </c>
    </row>
    <row r="209" spans="2:65" s="1" customFormat="1" ht="24.2" customHeight="1">
      <c r="B209" s="130"/>
      <c r="C209" s="131" t="s">
        <v>319</v>
      </c>
      <c r="D209" s="131" t="s">
        <v>136</v>
      </c>
      <c r="E209" s="132" t="s">
        <v>384</v>
      </c>
      <c r="F209" s="133" t="s">
        <v>385</v>
      </c>
      <c r="G209" s="134" t="s">
        <v>202</v>
      </c>
      <c r="H209" s="135">
        <v>6</v>
      </c>
      <c r="I209" s="196">
        <v>0</v>
      </c>
      <c r="J209" s="136">
        <f t="shared" si="50"/>
        <v>0</v>
      </c>
      <c r="K209" s="137"/>
      <c r="L209" s="27"/>
      <c r="M209" s="138" t="s">
        <v>1</v>
      </c>
      <c r="N209" s="111" t="s">
        <v>39</v>
      </c>
      <c r="O209" s="139">
        <v>0</v>
      </c>
      <c r="P209" s="139">
        <f t="shared" si="51"/>
        <v>0</v>
      </c>
      <c r="Q209" s="139">
        <v>0</v>
      </c>
      <c r="R209" s="139">
        <f t="shared" si="52"/>
        <v>0</v>
      </c>
      <c r="S209" s="139">
        <v>0</v>
      </c>
      <c r="T209" s="140">
        <f t="shared" si="53"/>
        <v>0</v>
      </c>
      <c r="AR209" s="141" t="s">
        <v>140</v>
      </c>
      <c r="AT209" s="141" t="s">
        <v>136</v>
      </c>
      <c r="AU209" s="141" t="s">
        <v>364</v>
      </c>
      <c r="AY209" s="13" t="s">
        <v>133</v>
      </c>
      <c r="BE209" s="142">
        <f t="shared" si="54"/>
        <v>0</v>
      </c>
      <c r="BF209" s="142">
        <f t="shared" si="55"/>
        <v>0</v>
      </c>
      <c r="BG209" s="142">
        <f t="shared" si="56"/>
        <v>0</v>
      </c>
      <c r="BH209" s="142">
        <f t="shared" si="57"/>
        <v>0</v>
      </c>
      <c r="BI209" s="142">
        <f t="shared" si="58"/>
        <v>0</v>
      </c>
      <c r="BJ209" s="13" t="s">
        <v>82</v>
      </c>
      <c r="BK209" s="142">
        <f t="shared" si="59"/>
        <v>0</v>
      </c>
      <c r="BL209" s="13" t="s">
        <v>140</v>
      </c>
      <c r="BM209" s="141" t="s">
        <v>386</v>
      </c>
    </row>
    <row r="210" spans="2:65" s="1" customFormat="1" ht="16.5" customHeight="1">
      <c r="B210" s="130"/>
      <c r="C210" s="131" t="s">
        <v>323</v>
      </c>
      <c r="D210" s="131" t="s">
        <v>136</v>
      </c>
      <c r="E210" s="132" t="s">
        <v>387</v>
      </c>
      <c r="F210" s="133" t="s">
        <v>388</v>
      </c>
      <c r="G210" s="134" t="s">
        <v>190</v>
      </c>
      <c r="H210" s="135">
        <v>1</v>
      </c>
      <c r="I210" s="196">
        <v>0</v>
      </c>
      <c r="J210" s="136">
        <f t="shared" si="50"/>
        <v>0</v>
      </c>
      <c r="K210" s="137"/>
      <c r="L210" s="27"/>
      <c r="M210" s="138" t="s">
        <v>1</v>
      </c>
      <c r="N210" s="111" t="s">
        <v>39</v>
      </c>
      <c r="O210" s="139">
        <v>0</v>
      </c>
      <c r="P210" s="139">
        <f t="shared" si="51"/>
        <v>0</v>
      </c>
      <c r="Q210" s="139">
        <v>0</v>
      </c>
      <c r="R210" s="139">
        <f t="shared" si="52"/>
        <v>0</v>
      </c>
      <c r="S210" s="139">
        <v>0</v>
      </c>
      <c r="T210" s="140">
        <f t="shared" si="53"/>
        <v>0</v>
      </c>
      <c r="AR210" s="141" t="s">
        <v>140</v>
      </c>
      <c r="AT210" s="141" t="s">
        <v>136</v>
      </c>
      <c r="AU210" s="141" t="s">
        <v>364</v>
      </c>
      <c r="AY210" s="13" t="s">
        <v>133</v>
      </c>
      <c r="BE210" s="142">
        <f t="shared" si="54"/>
        <v>0</v>
      </c>
      <c r="BF210" s="142">
        <f t="shared" si="55"/>
        <v>0</v>
      </c>
      <c r="BG210" s="142">
        <f t="shared" si="56"/>
        <v>0</v>
      </c>
      <c r="BH210" s="142">
        <f t="shared" si="57"/>
        <v>0</v>
      </c>
      <c r="BI210" s="142">
        <f t="shared" si="58"/>
        <v>0</v>
      </c>
      <c r="BJ210" s="13" t="s">
        <v>82</v>
      </c>
      <c r="BK210" s="142">
        <f t="shared" si="59"/>
        <v>0</v>
      </c>
      <c r="BL210" s="13" t="s">
        <v>140</v>
      </c>
      <c r="BM210" s="141" t="s">
        <v>389</v>
      </c>
    </row>
    <row r="211" spans="2:65" s="1" customFormat="1" ht="16.5" customHeight="1">
      <c r="B211" s="130"/>
      <c r="C211" s="131" t="s">
        <v>390</v>
      </c>
      <c r="D211" s="131" t="s">
        <v>136</v>
      </c>
      <c r="E211" s="132" t="s">
        <v>275</v>
      </c>
      <c r="F211" s="133" t="s">
        <v>391</v>
      </c>
      <c r="G211" s="134" t="s">
        <v>190</v>
      </c>
      <c r="H211" s="135">
        <v>1</v>
      </c>
      <c r="I211" s="196">
        <v>0</v>
      </c>
      <c r="J211" s="136">
        <f t="shared" si="50"/>
        <v>0</v>
      </c>
      <c r="K211" s="137"/>
      <c r="L211" s="27"/>
      <c r="M211" s="138" t="s">
        <v>1</v>
      </c>
      <c r="N211" s="111" t="s">
        <v>39</v>
      </c>
      <c r="O211" s="139">
        <v>0</v>
      </c>
      <c r="P211" s="139">
        <f t="shared" si="51"/>
        <v>0</v>
      </c>
      <c r="Q211" s="139">
        <v>0</v>
      </c>
      <c r="R211" s="139">
        <f t="shared" si="52"/>
        <v>0</v>
      </c>
      <c r="S211" s="139">
        <v>0</v>
      </c>
      <c r="T211" s="140">
        <f t="shared" si="53"/>
        <v>0</v>
      </c>
      <c r="AR211" s="141" t="s">
        <v>140</v>
      </c>
      <c r="AT211" s="141" t="s">
        <v>136</v>
      </c>
      <c r="AU211" s="141" t="s">
        <v>364</v>
      </c>
      <c r="AY211" s="13" t="s">
        <v>133</v>
      </c>
      <c r="BE211" s="142">
        <f t="shared" si="54"/>
        <v>0</v>
      </c>
      <c r="BF211" s="142">
        <f t="shared" si="55"/>
        <v>0</v>
      </c>
      <c r="BG211" s="142">
        <f t="shared" si="56"/>
        <v>0</v>
      </c>
      <c r="BH211" s="142">
        <f t="shared" si="57"/>
        <v>0</v>
      </c>
      <c r="BI211" s="142">
        <f t="shared" si="58"/>
        <v>0</v>
      </c>
      <c r="BJ211" s="13" t="s">
        <v>82</v>
      </c>
      <c r="BK211" s="142">
        <f t="shared" si="59"/>
        <v>0</v>
      </c>
      <c r="BL211" s="13" t="s">
        <v>140</v>
      </c>
      <c r="BM211" s="141" t="s">
        <v>392</v>
      </c>
    </row>
    <row r="212" spans="2:63" s="178" customFormat="1" ht="20.85" customHeight="1">
      <c r="B212" s="179"/>
      <c r="D212" s="193" t="s">
        <v>73</v>
      </c>
      <c r="E212" s="192" t="s">
        <v>393</v>
      </c>
      <c r="F212" s="192" t="s">
        <v>394</v>
      </c>
      <c r="J212" s="194">
        <f>SUM(J213:J214)</f>
        <v>0</v>
      </c>
      <c r="L212" s="179"/>
      <c r="M212" s="181"/>
      <c r="P212" s="182">
        <f>SUM(P213:P214)</f>
        <v>0</v>
      </c>
      <c r="R212" s="182">
        <f>SUM(R213:R214)</f>
        <v>0</v>
      </c>
      <c r="T212" s="183">
        <f>SUM(T213:T214)</f>
        <v>0</v>
      </c>
      <c r="AR212" s="180" t="s">
        <v>185</v>
      </c>
      <c r="AT212" s="184" t="s">
        <v>73</v>
      </c>
      <c r="AU212" s="184" t="s">
        <v>364</v>
      </c>
      <c r="AY212" s="180" t="s">
        <v>133</v>
      </c>
      <c r="BK212" s="185">
        <f>SUM(BK213:BK214)</f>
        <v>0</v>
      </c>
    </row>
    <row r="213" spans="2:65" s="1" customFormat="1" ht="16.5" customHeight="1">
      <c r="B213" s="130"/>
      <c r="C213" s="131" t="s">
        <v>395</v>
      </c>
      <c r="D213" s="131" t="s">
        <v>136</v>
      </c>
      <c r="E213" s="132" t="s">
        <v>396</v>
      </c>
      <c r="F213" s="133" t="s">
        <v>397</v>
      </c>
      <c r="G213" s="134" t="s">
        <v>302</v>
      </c>
      <c r="H213" s="135">
        <v>1024</v>
      </c>
      <c r="I213" s="196">
        <v>0</v>
      </c>
      <c r="J213" s="136">
        <f>ROUND(I213*H213,2)</f>
        <v>0</v>
      </c>
      <c r="K213" s="137"/>
      <c r="L213" s="27"/>
      <c r="M213" s="138" t="s">
        <v>1</v>
      </c>
      <c r="N213" s="111" t="s">
        <v>39</v>
      </c>
      <c r="O213" s="139">
        <v>0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140</v>
      </c>
      <c r="AT213" s="141" t="s">
        <v>136</v>
      </c>
      <c r="AU213" s="141" t="s">
        <v>151</v>
      </c>
      <c r="AY213" s="13" t="s">
        <v>133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3" t="s">
        <v>82</v>
      </c>
      <c r="BK213" s="142">
        <f>ROUND(I213*H213,2)</f>
        <v>0</v>
      </c>
      <c r="BL213" s="13" t="s">
        <v>140</v>
      </c>
      <c r="BM213" s="141" t="s">
        <v>398</v>
      </c>
    </row>
    <row r="214" spans="2:65" s="1" customFormat="1" ht="21.75" customHeight="1">
      <c r="B214" s="130"/>
      <c r="C214" s="131" t="s">
        <v>309</v>
      </c>
      <c r="D214" s="131" t="s">
        <v>136</v>
      </c>
      <c r="E214" s="132" t="s">
        <v>399</v>
      </c>
      <c r="F214" s="133" t="s">
        <v>400</v>
      </c>
      <c r="G214" s="134" t="s">
        <v>190</v>
      </c>
      <c r="H214" s="135">
        <v>1</v>
      </c>
      <c r="I214" s="196">
        <v>0</v>
      </c>
      <c r="J214" s="136">
        <f>ROUND(I214*H214,2)</f>
        <v>0</v>
      </c>
      <c r="K214" s="137"/>
      <c r="L214" s="27"/>
      <c r="M214" s="138" t="s">
        <v>1</v>
      </c>
      <c r="N214" s="111" t="s">
        <v>39</v>
      </c>
      <c r="O214" s="139">
        <v>0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140</v>
      </c>
      <c r="AT214" s="141" t="s">
        <v>136</v>
      </c>
      <c r="AU214" s="141" t="s">
        <v>151</v>
      </c>
      <c r="AY214" s="13" t="s">
        <v>133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3" t="s">
        <v>82</v>
      </c>
      <c r="BK214" s="142">
        <f>ROUND(I214*H214,2)</f>
        <v>0</v>
      </c>
      <c r="BL214" s="13" t="s">
        <v>140</v>
      </c>
      <c r="BM214" s="141" t="s">
        <v>401</v>
      </c>
    </row>
    <row r="215" spans="2:12" s="1" customFormat="1" ht="6.95" customHeight="1"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27"/>
    </row>
  </sheetData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1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5"/>
  <sheetViews>
    <sheetView showGridLines="0" workbookViewId="0" topLeftCell="A157">
      <selection activeCell="I172" sqref="I172:I17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8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5" customHeight="1">
      <c r="B4" s="16"/>
      <c r="D4" s="17" t="s">
        <v>95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234" t="str">
        <f>'Rekapitulace stavby'!K6</f>
        <v>Remodelling technologie chlazení MAKRO Liberec</v>
      </c>
      <c r="F7" s="235"/>
      <c r="G7" s="235"/>
      <c r="H7" s="235"/>
      <c r="L7" s="16"/>
    </row>
    <row r="8" spans="2:12" s="1" customFormat="1" ht="12" customHeight="1">
      <c r="B8" s="27"/>
      <c r="D8" s="22" t="s">
        <v>96</v>
      </c>
      <c r="L8" s="27"/>
    </row>
    <row r="9" spans="2:12" s="1" customFormat="1" ht="16.5" customHeight="1">
      <c r="B9" s="27"/>
      <c r="E9" s="198" t="s">
        <v>402</v>
      </c>
      <c r="F9" s="233"/>
      <c r="G9" s="233"/>
      <c r="H9" s="233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2" t="s">
        <v>16</v>
      </c>
      <c r="F11" s="20" t="s">
        <v>1</v>
      </c>
      <c r="I11" s="22" t="s">
        <v>17</v>
      </c>
      <c r="J11" s="20" t="s">
        <v>1</v>
      </c>
      <c r="L11" s="27"/>
    </row>
    <row r="12" spans="2:12" s="1" customFormat="1" ht="12" customHeight="1">
      <c r="B12" s="27"/>
      <c r="D12" s="22" t="s">
        <v>18</v>
      </c>
      <c r="F12" s="20" t="s">
        <v>19</v>
      </c>
      <c r="I12" s="22" t="s">
        <v>20</v>
      </c>
      <c r="J12" s="47" t="str">
        <f>'Rekapitulace stavby'!AN8</f>
        <v>10. 11. 2023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7"/>
    </row>
    <row r="15" spans="2:12" s="1" customFormat="1" ht="18" customHeight="1">
      <c r="B15" s="27"/>
      <c r="E15" s="20" t="str">
        <f>IF('Rekapitulace stavby'!E11="","",'Rekapitulace stavby'!E11)</f>
        <v xml:space="preserve"> </v>
      </c>
      <c r="I15" s="22" t="s">
        <v>25</v>
      </c>
      <c r="J15" s="20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2" t="s">
        <v>26</v>
      </c>
      <c r="I17" s="22" t="s">
        <v>23</v>
      </c>
      <c r="J17" s="20" t="str">
        <f>'Rekapitulace stavby'!AN13</f>
        <v/>
      </c>
      <c r="L17" s="27"/>
    </row>
    <row r="18" spans="2:12" s="1" customFormat="1" ht="18" customHeight="1">
      <c r="B18" s="27"/>
      <c r="E18" s="218" t="str">
        <f>'Rekapitulace stavby'!E14</f>
        <v xml:space="preserve"> </v>
      </c>
      <c r="F18" s="218"/>
      <c r="G18" s="218"/>
      <c r="H18" s="218"/>
      <c r="I18" s="22" t="s">
        <v>25</v>
      </c>
      <c r="J18" s="20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2" t="s">
        <v>27</v>
      </c>
      <c r="I20" s="22" t="s">
        <v>23</v>
      </c>
      <c r="J20" s="20" t="s">
        <v>1</v>
      </c>
      <c r="L20" s="27"/>
    </row>
    <row r="21" spans="2:12" s="1" customFormat="1" ht="18" customHeight="1">
      <c r="B21" s="27"/>
      <c r="E21" s="20" t="s">
        <v>28</v>
      </c>
      <c r="I21" s="22" t="s">
        <v>25</v>
      </c>
      <c r="J21" s="20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23</v>
      </c>
      <c r="J23" s="20" t="str">
        <f>IF('Rekapitulace stavby'!AN19="","",'Rekapitulace stavby'!AN19)</f>
        <v/>
      </c>
      <c r="L23" s="27"/>
    </row>
    <row r="24" spans="2:12" s="1" customFormat="1" ht="18" customHeight="1">
      <c r="B24" s="27"/>
      <c r="E24" s="20" t="str">
        <f>IF('Rekapitulace stavby'!E20="","",'Rekapitulace stavby'!E20)</f>
        <v xml:space="preserve"> </v>
      </c>
      <c r="I24" s="22" t="s">
        <v>25</v>
      </c>
      <c r="J24" s="20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14.45" customHeight="1">
      <c r="B30" s="27"/>
      <c r="D30" s="20" t="s">
        <v>98</v>
      </c>
      <c r="J30" s="26">
        <f>J96</f>
        <v>0</v>
      </c>
      <c r="L30" s="27"/>
    </row>
    <row r="31" spans="2:12" s="1" customFormat="1" ht="14.45" customHeight="1">
      <c r="B31" s="27"/>
      <c r="D31" s="25" t="s">
        <v>99</v>
      </c>
      <c r="J31" s="26">
        <f>J103</f>
        <v>0</v>
      </c>
      <c r="L31" s="27"/>
    </row>
    <row r="32" spans="2:12" s="1" customFormat="1" ht="25.35" customHeight="1">
      <c r="B32" s="27"/>
      <c r="D32" s="89" t="s">
        <v>34</v>
      </c>
      <c r="J32" s="61">
        <f>ROUND(J30+J31,2)</f>
        <v>0</v>
      </c>
      <c r="L32" s="27"/>
    </row>
    <row r="33" spans="2:12" s="1" customFormat="1" ht="6.95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customHeight="1">
      <c r="B34" s="27"/>
      <c r="F34" s="30" t="s">
        <v>36</v>
      </c>
      <c r="I34" s="30" t="s">
        <v>35</v>
      </c>
      <c r="J34" s="30" t="s">
        <v>37</v>
      </c>
      <c r="L34" s="27"/>
    </row>
    <row r="35" spans="2:12" s="1" customFormat="1" ht="14.45" customHeight="1">
      <c r="B35" s="27"/>
      <c r="D35" s="50" t="s">
        <v>38</v>
      </c>
      <c r="E35" s="22" t="s">
        <v>39</v>
      </c>
      <c r="F35" s="90">
        <f>ROUND((SUM(BE103:BE104)+SUM(BE124:BE174)),2)</f>
        <v>0</v>
      </c>
      <c r="I35" s="91">
        <v>0.21</v>
      </c>
      <c r="J35" s="90">
        <f>ROUND(((SUM(BE103:BE104)+SUM(BE124:BE174))*I35),2)</f>
        <v>0</v>
      </c>
      <c r="L35" s="27"/>
    </row>
    <row r="36" spans="2:12" s="1" customFormat="1" ht="14.45" customHeight="1">
      <c r="B36" s="27"/>
      <c r="E36" s="22" t="s">
        <v>40</v>
      </c>
      <c r="F36" s="90">
        <f>ROUND((SUM(BF103:BF104)+SUM(BF124:BF174)),2)</f>
        <v>0</v>
      </c>
      <c r="I36" s="91">
        <v>0.15</v>
      </c>
      <c r="J36" s="90">
        <f>ROUND(((SUM(BF103:BF104)+SUM(BF124:BF174))*I36),2)</f>
        <v>0</v>
      </c>
      <c r="L36" s="27"/>
    </row>
    <row r="37" spans="2:12" s="1" customFormat="1" ht="14.45" customHeight="1" hidden="1">
      <c r="B37" s="27"/>
      <c r="E37" s="22" t="s">
        <v>41</v>
      </c>
      <c r="F37" s="90">
        <f>ROUND((SUM(BG103:BG104)+SUM(BG124:BG174)),2)</f>
        <v>0</v>
      </c>
      <c r="I37" s="91">
        <v>0.21</v>
      </c>
      <c r="J37" s="90">
        <f>0</f>
        <v>0</v>
      </c>
      <c r="L37" s="27"/>
    </row>
    <row r="38" spans="2:12" s="1" customFormat="1" ht="14.45" customHeight="1" hidden="1">
      <c r="B38" s="27"/>
      <c r="E38" s="22" t="s">
        <v>42</v>
      </c>
      <c r="F38" s="90">
        <f>ROUND((SUM(BH103:BH104)+SUM(BH124:BH174)),2)</f>
        <v>0</v>
      </c>
      <c r="I38" s="91">
        <v>0.15</v>
      </c>
      <c r="J38" s="90">
        <f>0</f>
        <v>0</v>
      </c>
      <c r="L38" s="27"/>
    </row>
    <row r="39" spans="2:12" s="1" customFormat="1" ht="14.45" customHeight="1" hidden="1">
      <c r="B39" s="27"/>
      <c r="E39" s="22" t="s">
        <v>43</v>
      </c>
      <c r="F39" s="90">
        <f>ROUND((SUM(BI103:BI104)+SUM(BI124:BI174)),2)</f>
        <v>0</v>
      </c>
      <c r="I39" s="91">
        <v>0</v>
      </c>
      <c r="J39" s="90">
        <f>0</f>
        <v>0</v>
      </c>
      <c r="L39" s="27"/>
    </row>
    <row r="40" spans="2:12" s="1" customFormat="1" ht="6.95" customHeight="1">
      <c r="B40" s="27"/>
      <c r="L40" s="27"/>
    </row>
    <row r="41" spans="2:12" s="1" customFormat="1" ht="25.35" customHeight="1">
      <c r="B41" s="27"/>
      <c r="C41" s="85"/>
      <c r="D41" s="92" t="s">
        <v>44</v>
      </c>
      <c r="E41" s="52"/>
      <c r="F41" s="52"/>
      <c r="G41" s="93" t="s">
        <v>45</v>
      </c>
      <c r="H41" s="94" t="s">
        <v>46</v>
      </c>
      <c r="I41" s="52"/>
      <c r="J41" s="95">
        <f>SUM(J32:J39)</f>
        <v>0</v>
      </c>
      <c r="K41" s="96"/>
      <c r="L41" s="27"/>
    </row>
    <row r="42" spans="2:12" s="1" customFormat="1" ht="14.45" customHeight="1">
      <c r="B42" s="27"/>
      <c r="L42" s="27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7"/>
      <c r="D50" s="36" t="s">
        <v>47</v>
      </c>
      <c r="E50" s="37"/>
      <c r="F50" s="37"/>
      <c r="G50" s="36" t="s">
        <v>48</v>
      </c>
      <c r="H50" s="37"/>
      <c r="I50" s="37"/>
      <c r="J50" s="37"/>
      <c r="K50" s="37"/>
      <c r="L50" s="2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15">
      <c r="B61" s="27"/>
      <c r="D61" s="38" t="s">
        <v>49</v>
      </c>
      <c r="E61" s="29"/>
      <c r="F61" s="97" t="s">
        <v>50</v>
      </c>
      <c r="G61" s="38" t="s">
        <v>49</v>
      </c>
      <c r="H61" s="29"/>
      <c r="I61" s="29"/>
      <c r="J61" s="98" t="s">
        <v>50</v>
      </c>
      <c r="K61" s="29"/>
      <c r="L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15">
      <c r="B65" s="27"/>
      <c r="D65" s="36" t="s">
        <v>51</v>
      </c>
      <c r="E65" s="37"/>
      <c r="F65" s="37"/>
      <c r="G65" s="36" t="s">
        <v>52</v>
      </c>
      <c r="H65" s="37"/>
      <c r="I65" s="37"/>
      <c r="J65" s="37"/>
      <c r="K65" s="37"/>
      <c r="L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15">
      <c r="B76" s="27"/>
      <c r="D76" s="38" t="s">
        <v>49</v>
      </c>
      <c r="E76" s="29"/>
      <c r="F76" s="97" t="s">
        <v>50</v>
      </c>
      <c r="G76" s="38" t="s">
        <v>49</v>
      </c>
      <c r="H76" s="29"/>
      <c r="I76" s="29"/>
      <c r="J76" s="98" t="s">
        <v>50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7" t="s">
        <v>100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2" t="s">
        <v>14</v>
      </c>
      <c r="L84" s="27"/>
    </row>
    <row r="85" spans="2:12" s="1" customFormat="1" ht="16.5" customHeight="1">
      <c r="B85" s="27"/>
      <c r="E85" s="234" t="str">
        <f>E7</f>
        <v>Remodelling technologie chlazení MAKRO Liberec</v>
      </c>
      <c r="F85" s="235"/>
      <c r="G85" s="235"/>
      <c r="H85" s="235"/>
      <c r="L85" s="27"/>
    </row>
    <row r="86" spans="2:12" s="1" customFormat="1" ht="12" customHeight="1">
      <c r="B86" s="27"/>
      <c r="C86" s="22" t="s">
        <v>96</v>
      </c>
      <c r="L86" s="27"/>
    </row>
    <row r="87" spans="2:12" s="1" customFormat="1" ht="16.5" customHeight="1">
      <c r="B87" s="27"/>
      <c r="E87" s="198" t="str">
        <f>E9</f>
        <v>Objekt 02 - Elektromontáže</v>
      </c>
      <c r="F87" s="233"/>
      <c r="G87" s="233"/>
      <c r="H87" s="233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2" t="s">
        <v>18</v>
      </c>
      <c r="F89" s="20" t="str">
        <f>F12</f>
        <v>Liberec – MAKRO Cash &amp; Carry ČR s.r.o.</v>
      </c>
      <c r="I89" s="22" t="s">
        <v>20</v>
      </c>
      <c r="J89" s="47" t="str">
        <f>IF(J12="","",J12)</f>
        <v>10. 11. 2023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2" t="s">
        <v>22</v>
      </c>
      <c r="F91" s="20" t="str">
        <f>E15</f>
        <v xml:space="preserve"> </v>
      </c>
      <c r="I91" s="22" t="s">
        <v>27</v>
      </c>
      <c r="J91" s="23" t="str">
        <f>E21</f>
        <v>Coldspot  s.r.o.</v>
      </c>
      <c r="L91" s="27"/>
    </row>
    <row r="92" spans="2:12" s="1" customFormat="1" ht="15.2" customHeight="1">
      <c r="B92" s="27"/>
      <c r="C92" s="22" t="s">
        <v>26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9" t="s">
        <v>101</v>
      </c>
      <c r="D94" s="85"/>
      <c r="E94" s="85"/>
      <c r="F94" s="85"/>
      <c r="G94" s="85"/>
      <c r="H94" s="85"/>
      <c r="I94" s="85"/>
      <c r="J94" s="100" t="s">
        <v>102</v>
      </c>
      <c r="K94" s="85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1" t="s">
        <v>103</v>
      </c>
      <c r="J96" s="61">
        <f>J124</f>
        <v>0</v>
      </c>
      <c r="L96" s="27"/>
      <c r="AU96" s="13" t="s">
        <v>104</v>
      </c>
    </row>
    <row r="97" spans="2:12" s="8" customFormat="1" ht="24.95" customHeight="1">
      <c r="B97" s="102"/>
      <c r="D97" s="103" t="s">
        <v>108</v>
      </c>
      <c r="E97" s="104"/>
      <c r="F97" s="104"/>
      <c r="G97" s="104"/>
      <c r="H97" s="104"/>
      <c r="I97" s="104"/>
      <c r="J97" s="105">
        <f>J125</f>
        <v>0</v>
      </c>
      <c r="L97" s="102"/>
    </row>
    <row r="98" spans="2:12" s="9" customFormat="1" ht="19.9" customHeight="1">
      <c r="B98" s="106"/>
      <c r="D98" s="107" t="s">
        <v>403</v>
      </c>
      <c r="E98" s="108"/>
      <c r="F98" s="108"/>
      <c r="G98" s="108"/>
      <c r="H98" s="108"/>
      <c r="I98" s="108"/>
      <c r="J98" s="109">
        <f>J126</f>
        <v>0</v>
      </c>
      <c r="L98" s="106"/>
    </row>
    <row r="99" spans="2:12" s="8" customFormat="1" ht="24.95" customHeight="1">
      <c r="B99" s="102"/>
      <c r="D99" s="103" t="s">
        <v>404</v>
      </c>
      <c r="E99" s="104"/>
      <c r="F99" s="104"/>
      <c r="G99" s="104"/>
      <c r="H99" s="104"/>
      <c r="I99" s="104"/>
      <c r="J99" s="105">
        <f>J165</f>
        <v>0</v>
      </c>
      <c r="L99" s="102"/>
    </row>
    <row r="100" spans="2:12" s="8" customFormat="1" ht="24.95" customHeight="1">
      <c r="B100" s="102"/>
      <c r="D100" s="103" t="s">
        <v>405</v>
      </c>
      <c r="E100" s="104"/>
      <c r="F100" s="104"/>
      <c r="G100" s="104"/>
      <c r="H100" s="104"/>
      <c r="I100" s="104"/>
      <c r="J100" s="105">
        <f>J171</f>
        <v>0</v>
      </c>
      <c r="L100" s="102"/>
    </row>
    <row r="101" spans="2:12" s="1" customFormat="1" ht="21.75" customHeight="1">
      <c r="B101" s="27"/>
      <c r="L101" s="27"/>
    </row>
    <row r="102" spans="2:12" s="1" customFormat="1" ht="6.95" customHeight="1">
      <c r="B102" s="27"/>
      <c r="L102" s="27"/>
    </row>
    <row r="103" spans="2:14" s="1" customFormat="1" ht="29.25" customHeight="1">
      <c r="B103" s="27"/>
      <c r="C103" s="101" t="s">
        <v>117</v>
      </c>
      <c r="J103" s="110">
        <v>0</v>
      </c>
      <c r="L103" s="27"/>
      <c r="N103" s="111" t="s">
        <v>38</v>
      </c>
    </row>
    <row r="104" spans="2:12" s="1" customFormat="1" ht="18" customHeight="1">
      <c r="B104" s="27"/>
      <c r="L104" s="27"/>
    </row>
    <row r="105" spans="2:12" s="1" customFormat="1" ht="29.25" customHeight="1">
      <c r="B105" s="27"/>
      <c r="C105" s="84" t="s">
        <v>94</v>
      </c>
      <c r="D105" s="85"/>
      <c r="E105" s="85"/>
      <c r="F105" s="85"/>
      <c r="G105" s="85"/>
      <c r="H105" s="85"/>
      <c r="I105" s="85"/>
      <c r="J105" s="86">
        <f>ROUND(J96+J103,2)</f>
        <v>0</v>
      </c>
      <c r="K105" s="85"/>
      <c r="L105" s="27"/>
    </row>
    <row r="106" spans="2:12" s="1" customFormat="1" ht="6.95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27"/>
    </row>
    <row r="110" spans="2:12" s="1" customFormat="1" ht="6.9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27"/>
    </row>
    <row r="111" spans="2:12" s="1" customFormat="1" ht="24.95" customHeight="1">
      <c r="B111" s="27"/>
      <c r="C111" s="17" t="s">
        <v>118</v>
      </c>
      <c r="L111" s="27"/>
    </row>
    <row r="112" spans="2:12" s="1" customFormat="1" ht="6.95" customHeight="1">
      <c r="B112" s="27"/>
      <c r="L112" s="27"/>
    </row>
    <row r="113" spans="2:12" s="1" customFormat="1" ht="12" customHeight="1">
      <c r="B113" s="27"/>
      <c r="C113" s="22" t="s">
        <v>14</v>
      </c>
      <c r="L113" s="27"/>
    </row>
    <row r="114" spans="2:12" s="1" customFormat="1" ht="16.5" customHeight="1">
      <c r="B114" s="27"/>
      <c r="E114" s="234" t="str">
        <f>E7</f>
        <v>Remodelling technologie chlazení MAKRO Liberec</v>
      </c>
      <c r="F114" s="235"/>
      <c r="G114" s="235"/>
      <c r="H114" s="235"/>
      <c r="L114" s="27"/>
    </row>
    <row r="115" spans="2:12" s="1" customFormat="1" ht="12" customHeight="1">
      <c r="B115" s="27"/>
      <c r="C115" s="22" t="s">
        <v>96</v>
      </c>
      <c r="L115" s="27"/>
    </row>
    <row r="116" spans="2:12" s="1" customFormat="1" ht="16.5" customHeight="1">
      <c r="B116" s="27"/>
      <c r="E116" s="198" t="str">
        <f>E9</f>
        <v>Objekt 02 - Elektromontáže</v>
      </c>
      <c r="F116" s="233"/>
      <c r="G116" s="233"/>
      <c r="H116" s="233"/>
      <c r="L116" s="27"/>
    </row>
    <row r="117" spans="2:12" s="1" customFormat="1" ht="6.95" customHeight="1">
      <c r="B117" s="27"/>
      <c r="L117" s="27"/>
    </row>
    <row r="118" spans="2:12" s="1" customFormat="1" ht="12" customHeight="1">
      <c r="B118" s="27"/>
      <c r="C118" s="22" t="s">
        <v>18</v>
      </c>
      <c r="F118" s="20" t="str">
        <f>F12</f>
        <v>Liberec – MAKRO Cash &amp; Carry ČR s.r.o.</v>
      </c>
      <c r="I118" s="22" t="s">
        <v>20</v>
      </c>
      <c r="J118" s="47" t="str">
        <f>IF(J12="","",J12)</f>
        <v>10. 11. 2023</v>
      </c>
      <c r="L118" s="27"/>
    </row>
    <row r="119" spans="2:12" s="1" customFormat="1" ht="6.95" customHeight="1">
      <c r="B119" s="27"/>
      <c r="L119" s="27"/>
    </row>
    <row r="120" spans="2:12" s="1" customFormat="1" ht="15.2" customHeight="1">
      <c r="B120" s="27"/>
      <c r="C120" s="22" t="s">
        <v>22</v>
      </c>
      <c r="F120" s="20" t="str">
        <f>E15</f>
        <v xml:space="preserve"> </v>
      </c>
      <c r="I120" s="22" t="s">
        <v>27</v>
      </c>
      <c r="J120" s="23" t="str">
        <f>E21</f>
        <v>Coldspot  s.r.o.</v>
      </c>
      <c r="L120" s="27"/>
    </row>
    <row r="121" spans="2:12" s="1" customFormat="1" ht="15.2" customHeight="1">
      <c r="B121" s="27"/>
      <c r="C121" s="22" t="s">
        <v>26</v>
      </c>
      <c r="F121" s="20" t="str">
        <f>IF(E18="","",E18)</f>
        <v xml:space="preserve"> </v>
      </c>
      <c r="I121" s="22" t="s">
        <v>30</v>
      </c>
      <c r="J121" s="23" t="str">
        <f>E24</f>
        <v xml:space="preserve"> </v>
      </c>
      <c r="L121" s="27"/>
    </row>
    <row r="122" spans="2:12" s="1" customFormat="1" ht="10.35" customHeight="1">
      <c r="B122" s="27"/>
      <c r="L122" s="27"/>
    </row>
    <row r="123" spans="2:20" s="10" customFormat="1" ht="29.25" customHeight="1">
      <c r="B123" s="112"/>
      <c r="C123" s="113" t="s">
        <v>119</v>
      </c>
      <c r="D123" s="114" t="s">
        <v>59</v>
      </c>
      <c r="E123" s="114" t="s">
        <v>55</v>
      </c>
      <c r="F123" s="114" t="s">
        <v>56</v>
      </c>
      <c r="G123" s="114" t="s">
        <v>120</v>
      </c>
      <c r="H123" s="114" t="s">
        <v>121</v>
      </c>
      <c r="I123" s="114" t="s">
        <v>122</v>
      </c>
      <c r="J123" s="115" t="s">
        <v>102</v>
      </c>
      <c r="K123" s="116" t="s">
        <v>123</v>
      </c>
      <c r="L123" s="112"/>
      <c r="M123" s="54" t="s">
        <v>1</v>
      </c>
      <c r="N123" s="55" t="s">
        <v>38</v>
      </c>
      <c r="O123" s="55" t="s">
        <v>124</v>
      </c>
      <c r="P123" s="55" t="s">
        <v>125</v>
      </c>
      <c r="Q123" s="55" t="s">
        <v>126</v>
      </c>
      <c r="R123" s="55" t="s">
        <v>127</v>
      </c>
      <c r="S123" s="55" t="s">
        <v>128</v>
      </c>
      <c r="T123" s="56" t="s">
        <v>129</v>
      </c>
    </row>
    <row r="124" spans="2:63" s="1" customFormat="1" ht="22.9" customHeight="1">
      <c r="B124" s="27"/>
      <c r="C124" s="59" t="s">
        <v>130</v>
      </c>
      <c r="J124" s="117">
        <f>BK124</f>
        <v>0</v>
      </c>
      <c r="L124" s="27"/>
      <c r="M124" s="57"/>
      <c r="N124" s="48"/>
      <c r="O124" s="48"/>
      <c r="P124" s="118">
        <f>P125+P165+P171</f>
        <v>0</v>
      </c>
      <c r="Q124" s="48"/>
      <c r="R124" s="118">
        <f>R125+R165+R171</f>
        <v>0</v>
      </c>
      <c r="S124" s="48"/>
      <c r="T124" s="119">
        <f>T125+T165+T171</f>
        <v>0</v>
      </c>
      <c r="AT124" s="13" t="s">
        <v>73</v>
      </c>
      <c r="AU124" s="13" t="s">
        <v>104</v>
      </c>
      <c r="BK124" s="120">
        <f>BK125+BK165+BK171</f>
        <v>0</v>
      </c>
    </row>
    <row r="125" spans="2:63" s="11" customFormat="1" ht="25.9" customHeight="1">
      <c r="B125" s="121"/>
      <c r="D125" s="122" t="s">
        <v>73</v>
      </c>
      <c r="E125" s="123" t="s">
        <v>177</v>
      </c>
      <c r="F125" s="123" t="s">
        <v>178</v>
      </c>
      <c r="J125" s="124">
        <f>BK125</f>
        <v>0</v>
      </c>
      <c r="L125" s="121"/>
      <c r="M125" s="125"/>
      <c r="P125" s="126">
        <f>P126</f>
        <v>0</v>
      </c>
      <c r="R125" s="126">
        <f>R126</f>
        <v>0</v>
      </c>
      <c r="T125" s="127">
        <f>T126</f>
        <v>0</v>
      </c>
      <c r="AR125" s="122" t="s">
        <v>84</v>
      </c>
      <c r="AT125" s="128" t="s">
        <v>73</v>
      </c>
      <c r="AU125" s="128" t="s">
        <v>74</v>
      </c>
      <c r="AY125" s="122" t="s">
        <v>133</v>
      </c>
      <c r="BK125" s="129">
        <f>BK126</f>
        <v>0</v>
      </c>
    </row>
    <row r="126" spans="2:63" s="11" customFormat="1" ht="22.9" customHeight="1">
      <c r="B126" s="121"/>
      <c r="D126" s="122" t="s">
        <v>73</v>
      </c>
      <c r="E126" s="143" t="s">
        <v>343</v>
      </c>
      <c r="F126" s="143" t="s">
        <v>406</v>
      </c>
      <c r="J126" s="144">
        <f>BK126</f>
        <v>0</v>
      </c>
      <c r="L126" s="121"/>
      <c r="M126" s="125"/>
      <c r="P126" s="126">
        <f>SUM(P127:P164)</f>
        <v>0</v>
      </c>
      <c r="R126" s="126">
        <f>SUM(R127:R164)</f>
        <v>0</v>
      </c>
      <c r="T126" s="127">
        <f>SUM(T127:T164)</f>
        <v>0</v>
      </c>
      <c r="AR126" s="122" t="s">
        <v>84</v>
      </c>
      <c r="AT126" s="128" t="s">
        <v>73</v>
      </c>
      <c r="AU126" s="128" t="s">
        <v>82</v>
      </c>
      <c r="AY126" s="122" t="s">
        <v>133</v>
      </c>
      <c r="BK126" s="129">
        <f>SUM(BK127:BK164)</f>
        <v>0</v>
      </c>
    </row>
    <row r="127" spans="2:65" s="1" customFormat="1" ht="37.9" customHeight="1">
      <c r="B127" s="130"/>
      <c r="C127" s="131" t="s">
        <v>82</v>
      </c>
      <c r="D127" s="131" t="s">
        <v>136</v>
      </c>
      <c r="E127" s="132" t="s">
        <v>407</v>
      </c>
      <c r="F127" s="133" t="s">
        <v>408</v>
      </c>
      <c r="G127" s="134" t="s">
        <v>252</v>
      </c>
      <c r="H127" s="135">
        <v>68</v>
      </c>
      <c r="I127" s="196">
        <v>0</v>
      </c>
      <c r="J127" s="136">
        <f aca="true" t="shared" si="0" ref="J127:J164">ROUND(I127*H127,2)</f>
        <v>0</v>
      </c>
      <c r="K127" s="137"/>
      <c r="L127" s="27"/>
      <c r="M127" s="138" t="s">
        <v>1</v>
      </c>
      <c r="N127" s="111" t="s">
        <v>39</v>
      </c>
      <c r="O127" s="139">
        <v>0</v>
      </c>
      <c r="P127" s="139">
        <f aca="true" t="shared" si="1" ref="P127:P164">O127*H127</f>
        <v>0</v>
      </c>
      <c r="Q127" s="139">
        <v>0</v>
      </c>
      <c r="R127" s="139">
        <f aca="true" t="shared" si="2" ref="R127:R164">Q127*H127</f>
        <v>0</v>
      </c>
      <c r="S127" s="139">
        <v>0</v>
      </c>
      <c r="T127" s="140">
        <f aca="true" t="shared" si="3" ref="T127:T164">S127*H127</f>
        <v>0</v>
      </c>
      <c r="AR127" s="141" t="s">
        <v>260</v>
      </c>
      <c r="AT127" s="141" t="s">
        <v>136</v>
      </c>
      <c r="AU127" s="141" t="s">
        <v>84</v>
      </c>
      <c r="AY127" s="13" t="s">
        <v>133</v>
      </c>
      <c r="BE127" s="142">
        <f aca="true" t="shared" si="4" ref="BE127:BE164">IF(N127="základní",J127,0)</f>
        <v>0</v>
      </c>
      <c r="BF127" s="142">
        <f aca="true" t="shared" si="5" ref="BF127:BF164">IF(N127="snížená",J127,0)</f>
        <v>0</v>
      </c>
      <c r="BG127" s="142">
        <f aca="true" t="shared" si="6" ref="BG127:BG164">IF(N127="zákl. přenesená",J127,0)</f>
        <v>0</v>
      </c>
      <c r="BH127" s="142">
        <f aca="true" t="shared" si="7" ref="BH127:BH164">IF(N127="sníž. přenesená",J127,0)</f>
        <v>0</v>
      </c>
      <c r="BI127" s="142">
        <f aca="true" t="shared" si="8" ref="BI127:BI164">IF(N127="nulová",J127,0)</f>
        <v>0</v>
      </c>
      <c r="BJ127" s="13" t="s">
        <v>82</v>
      </c>
      <c r="BK127" s="142">
        <f aca="true" t="shared" si="9" ref="BK127:BK164">ROUND(I127*H127,2)</f>
        <v>0</v>
      </c>
      <c r="BL127" s="13" t="s">
        <v>260</v>
      </c>
      <c r="BM127" s="141" t="s">
        <v>84</v>
      </c>
    </row>
    <row r="128" spans="2:65" s="1" customFormat="1" ht="24.2" customHeight="1">
      <c r="B128" s="130"/>
      <c r="C128" s="149" t="s">
        <v>84</v>
      </c>
      <c r="D128" s="149" t="s">
        <v>283</v>
      </c>
      <c r="E128" s="150" t="s">
        <v>409</v>
      </c>
      <c r="F128" s="151" t="s">
        <v>410</v>
      </c>
      <c r="G128" s="152" t="s">
        <v>252</v>
      </c>
      <c r="H128" s="153">
        <v>68</v>
      </c>
      <c r="I128" s="197">
        <v>0</v>
      </c>
      <c r="J128" s="154">
        <f t="shared" si="0"/>
        <v>0</v>
      </c>
      <c r="K128" s="155"/>
      <c r="L128" s="156"/>
      <c r="M128" s="157" t="s">
        <v>1</v>
      </c>
      <c r="N128" s="158" t="s">
        <v>39</v>
      </c>
      <c r="O128" s="139">
        <v>0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298</v>
      </c>
      <c r="AT128" s="141" t="s">
        <v>283</v>
      </c>
      <c r="AU128" s="141" t="s">
        <v>84</v>
      </c>
      <c r="AY128" s="13" t="s">
        <v>133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3" t="s">
        <v>82</v>
      </c>
      <c r="BK128" s="142">
        <f t="shared" si="9"/>
        <v>0</v>
      </c>
      <c r="BL128" s="13" t="s">
        <v>260</v>
      </c>
      <c r="BM128" s="141" t="s">
        <v>140</v>
      </c>
    </row>
    <row r="129" spans="2:65" s="1" customFormat="1" ht="37.9" customHeight="1">
      <c r="B129" s="130"/>
      <c r="C129" s="131" t="s">
        <v>204</v>
      </c>
      <c r="D129" s="131" t="s">
        <v>136</v>
      </c>
      <c r="E129" s="132" t="s">
        <v>411</v>
      </c>
      <c r="F129" s="133" t="s">
        <v>412</v>
      </c>
      <c r="G129" s="134" t="s">
        <v>252</v>
      </c>
      <c r="H129" s="135">
        <v>45</v>
      </c>
      <c r="I129" s="196">
        <v>0</v>
      </c>
      <c r="J129" s="136">
        <f t="shared" si="0"/>
        <v>0</v>
      </c>
      <c r="K129" s="137"/>
      <c r="L129" s="27"/>
      <c r="M129" s="138" t="s">
        <v>1</v>
      </c>
      <c r="N129" s="111" t="s">
        <v>39</v>
      </c>
      <c r="O129" s="139">
        <v>0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260</v>
      </c>
      <c r="AT129" s="141" t="s">
        <v>136</v>
      </c>
      <c r="AU129" s="141" t="s">
        <v>84</v>
      </c>
      <c r="AY129" s="13" t="s">
        <v>133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3" t="s">
        <v>82</v>
      </c>
      <c r="BK129" s="142">
        <f t="shared" si="9"/>
        <v>0</v>
      </c>
      <c r="BL129" s="13" t="s">
        <v>260</v>
      </c>
      <c r="BM129" s="141" t="s">
        <v>147</v>
      </c>
    </row>
    <row r="130" spans="2:65" s="1" customFormat="1" ht="16.5" customHeight="1">
      <c r="B130" s="130"/>
      <c r="C130" s="149" t="s">
        <v>140</v>
      </c>
      <c r="D130" s="149" t="s">
        <v>283</v>
      </c>
      <c r="E130" s="150" t="s">
        <v>413</v>
      </c>
      <c r="F130" s="151" t="s">
        <v>414</v>
      </c>
      <c r="G130" s="152" t="s">
        <v>252</v>
      </c>
      <c r="H130" s="153">
        <v>45</v>
      </c>
      <c r="I130" s="197">
        <v>0</v>
      </c>
      <c r="J130" s="154">
        <f t="shared" si="0"/>
        <v>0</v>
      </c>
      <c r="K130" s="155"/>
      <c r="L130" s="156"/>
      <c r="M130" s="157" t="s">
        <v>1</v>
      </c>
      <c r="N130" s="158" t="s">
        <v>39</v>
      </c>
      <c r="O130" s="139">
        <v>0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298</v>
      </c>
      <c r="AT130" s="141" t="s">
        <v>283</v>
      </c>
      <c r="AU130" s="141" t="s">
        <v>84</v>
      </c>
      <c r="AY130" s="13" t="s">
        <v>133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3" t="s">
        <v>82</v>
      </c>
      <c r="BK130" s="142">
        <f t="shared" si="9"/>
        <v>0</v>
      </c>
      <c r="BL130" s="13" t="s">
        <v>260</v>
      </c>
      <c r="BM130" s="141" t="s">
        <v>151</v>
      </c>
    </row>
    <row r="131" spans="2:65" s="1" customFormat="1" ht="44.25" customHeight="1">
      <c r="B131" s="130"/>
      <c r="C131" s="131" t="s">
        <v>185</v>
      </c>
      <c r="D131" s="131" t="s">
        <v>136</v>
      </c>
      <c r="E131" s="132" t="s">
        <v>415</v>
      </c>
      <c r="F131" s="133" t="s">
        <v>416</v>
      </c>
      <c r="G131" s="134" t="s">
        <v>252</v>
      </c>
      <c r="H131" s="135">
        <v>368</v>
      </c>
      <c r="I131" s="196">
        <v>0</v>
      </c>
      <c r="J131" s="136">
        <f t="shared" si="0"/>
        <v>0</v>
      </c>
      <c r="K131" s="137"/>
      <c r="L131" s="27"/>
      <c r="M131" s="138" t="s">
        <v>1</v>
      </c>
      <c r="N131" s="111" t="s">
        <v>39</v>
      </c>
      <c r="O131" s="139">
        <v>0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260</v>
      </c>
      <c r="AT131" s="141" t="s">
        <v>136</v>
      </c>
      <c r="AU131" s="141" t="s">
        <v>84</v>
      </c>
      <c r="AY131" s="13" t="s">
        <v>133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3" t="s">
        <v>82</v>
      </c>
      <c r="BK131" s="142">
        <f t="shared" si="9"/>
        <v>0</v>
      </c>
      <c r="BL131" s="13" t="s">
        <v>260</v>
      </c>
      <c r="BM131" s="141" t="s">
        <v>228</v>
      </c>
    </row>
    <row r="132" spans="2:65" s="1" customFormat="1" ht="16.5" customHeight="1">
      <c r="B132" s="130"/>
      <c r="C132" s="149" t="s">
        <v>147</v>
      </c>
      <c r="D132" s="149" t="s">
        <v>283</v>
      </c>
      <c r="E132" s="150" t="s">
        <v>417</v>
      </c>
      <c r="F132" s="151" t="s">
        <v>418</v>
      </c>
      <c r="G132" s="152" t="s">
        <v>252</v>
      </c>
      <c r="H132" s="153">
        <v>210</v>
      </c>
      <c r="I132" s="197">
        <v>0</v>
      </c>
      <c r="J132" s="154">
        <f t="shared" si="0"/>
        <v>0</v>
      </c>
      <c r="K132" s="155"/>
      <c r="L132" s="156"/>
      <c r="M132" s="157" t="s">
        <v>1</v>
      </c>
      <c r="N132" s="158" t="s">
        <v>39</v>
      </c>
      <c r="O132" s="139">
        <v>0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298</v>
      </c>
      <c r="AT132" s="141" t="s">
        <v>283</v>
      </c>
      <c r="AU132" s="141" t="s">
        <v>84</v>
      </c>
      <c r="AY132" s="13" t="s">
        <v>133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3" t="s">
        <v>82</v>
      </c>
      <c r="BK132" s="142">
        <f t="shared" si="9"/>
        <v>0</v>
      </c>
      <c r="BL132" s="13" t="s">
        <v>260</v>
      </c>
      <c r="BM132" s="141" t="s">
        <v>345</v>
      </c>
    </row>
    <row r="133" spans="2:65" s="1" customFormat="1" ht="16.5" customHeight="1">
      <c r="B133" s="130"/>
      <c r="C133" s="149" t="s">
        <v>364</v>
      </c>
      <c r="D133" s="149" t="s">
        <v>283</v>
      </c>
      <c r="E133" s="150" t="s">
        <v>419</v>
      </c>
      <c r="F133" s="151" t="s">
        <v>420</v>
      </c>
      <c r="G133" s="152" t="s">
        <v>252</v>
      </c>
      <c r="H133" s="153">
        <v>158</v>
      </c>
      <c r="I133" s="197">
        <v>0</v>
      </c>
      <c r="J133" s="154">
        <f t="shared" si="0"/>
        <v>0</v>
      </c>
      <c r="K133" s="155"/>
      <c r="L133" s="156"/>
      <c r="M133" s="157" t="s">
        <v>1</v>
      </c>
      <c r="N133" s="158" t="s">
        <v>39</v>
      </c>
      <c r="O133" s="139">
        <v>0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298</v>
      </c>
      <c r="AT133" s="141" t="s">
        <v>283</v>
      </c>
      <c r="AU133" s="141" t="s">
        <v>84</v>
      </c>
      <c r="AY133" s="13" t="s">
        <v>133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3" t="s">
        <v>82</v>
      </c>
      <c r="BK133" s="142">
        <f t="shared" si="9"/>
        <v>0</v>
      </c>
      <c r="BL133" s="13" t="s">
        <v>260</v>
      </c>
      <c r="BM133" s="141" t="s">
        <v>421</v>
      </c>
    </row>
    <row r="134" spans="2:65" s="1" customFormat="1" ht="44.25" customHeight="1">
      <c r="B134" s="130"/>
      <c r="C134" s="131" t="s">
        <v>151</v>
      </c>
      <c r="D134" s="131" t="s">
        <v>136</v>
      </c>
      <c r="E134" s="132" t="s">
        <v>422</v>
      </c>
      <c r="F134" s="133" t="s">
        <v>423</v>
      </c>
      <c r="G134" s="134" t="s">
        <v>252</v>
      </c>
      <c r="H134" s="135">
        <v>8</v>
      </c>
      <c r="I134" s="196">
        <v>0</v>
      </c>
      <c r="J134" s="136">
        <f t="shared" si="0"/>
        <v>0</v>
      </c>
      <c r="K134" s="137"/>
      <c r="L134" s="27"/>
      <c r="M134" s="138" t="s">
        <v>1</v>
      </c>
      <c r="N134" s="111" t="s">
        <v>39</v>
      </c>
      <c r="O134" s="139">
        <v>0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260</v>
      </c>
      <c r="AT134" s="141" t="s">
        <v>136</v>
      </c>
      <c r="AU134" s="141" t="s">
        <v>84</v>
      </c>
      <c r="AY134" s="13" t="s">
        <v>133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3" t="s">
        <v>82</v>
      </c>
      <c r="BK134" s="142">
        <f t="shared" si="9"/>
        <v>0</v>
      </c>
      <c r="BL134" s="13" t="s">
        <v>260</v>
      </c>
      <c r="BM134" s="141" t="s">
        <v>260</v>
      </c>
    </row>
    <row r="135" spans="2:65" s="1" customFormat="1" ht="33" customHeight="1">
      <c r="B135" s="130"/>
      <c r="C135" s="149" t="s">
        <v>220</v>
      </c>
      <c r="D135" s="149" t="s">
        <v>283</v>
      </c>
      <c r="E135" s="150" t="s">
        <v>424</v>
      </c>
      <c r="F135" s="151" t="s">
        <v>425</v>
      </c>
      <c r="G135" s="152" t="s">
        <v>426</v>
      </c>
      <c r="H135" s="153">
        <v>8</v>
      </c>
      <c r="I135" s="197">
        <v>0</v>
      </c>
      <c r="J135" s="154">
        <f t="shared" si="0"/>
        <v>0</v>
      </c>
      <c r="K135" s="155"/>
      <c r="L135" s="156"/>
      <c r="M135" s="157" t="s">
        <v>1</v>
      </c>
      <c r="N135" s="158" t="s">
        <v>39</v>
      </c>
      <c r="O135" s="139">
        <v>0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AR135" s="141" t="s">
        <v>298</v>
      </c>
      <c r="AT135" s="141" t="s">
        <v>283</v>
      </c>
      <c r="AU135" s="141" t="s">
        <v>84</v>
      </c>
      <c r="AY135" s="13" t="s">
        <v>133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3" t="s">
        <v>82</v>
      </c>
      <c r="BK135" s="142">
        <f t="shared" si="9"/>
        <v>0</v>
      </c>
      <c r="BL135" s="13" t="s">
        <v>260</v>
      </c>
      <c r="BM135" s="141" t="s">
        <v>427</v>
      </c>
    </row>
    <row r="136" spans="2:65" s="1" customFormat="1" ht="49.15" customHeight="1">
      <c r="B136" s="130"/>
      <c r="C136" s="131" t="s">
        <v>228</v>
      </c>
      <c r="D136" s="131" t="s">
        <v>136</v>
      </c>
      <c r="E136" s="132" t="s">
        <v>428</v>
      </c>
      <c r="F136" s="133" t="s">
        <v>429</v>
      </c>
      <c r="G136" s="134" t="s">
        <v>252</v>
      </c>
      <c r="H136" s="135">
        <v>186</v>
      </c>
      <c r="I136" s="196">
        <v>0</v>
      </c>
      <c r="J136" s="136">
        <f t="shared" si="0"/>
        <v>0</v>
      </c>
      <c r="K136" s="137"/>
      <c r="L136" s="27"/>
      <c r="M136" s="138" t="s">
        <v>1</v>
      </c>
      <c r="N136" s="111" t="s">
        <v>39</v>
      </c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260</v>
      </c>
      <c r="AT136" s="141" t="s">
        <v>136</v>
      </c>
      <c r="AU136" s="141" t="s">
        <v>84</v>
      </c>
      <c r="AY136" s="13" t="s">
        <v>133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82</v>
      </c>
      <c r="BK136" s="142">
        <f t="shared" si="9"/>
        <v>0</v>
      </c>
      <c r="BL136" s="13" t="s">
        <v>260</v>
      </c>
      <c r="BM136" s="141" t="s">
        <v>430</v>
      </c>
    </row>
    <row r="137" spans="2:65" s="1" customFormat="1" ht="16.5" customHeight="1">
      <c r="B137" s="130"/>
      <c r="C137" s="149" t="s">
        <v>232</v>
      </c>
      <c r="D137" s="149" t="s">
        <v>283</v>
      </c>
      <c r="E137" s="150" t="s">
        <v>431</v>
      </c>
      <c r="F137" s="151" t="s">
        <v>432</v>
      </c>
      <c r="G137" s="152" t="s">
        <v>252</v>
      </c>
      <c r="H137" s="153">
        <v>186</v>
      </c>
      <c r="I137" s="197">
        <v>0</v>
      </c>
      <c r="J137" s="154">
        <f t="shared" si="0"/>
        <v>0</v>
      </c>
      <c r="K137" s="155"/>
      <c r="L137" s="156"/>
      <c r="M137" s="157" t="s">
        <v>1</v>
      </c>
      <c r="N137" s="158" t="s">
        <v>39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298</v>
      </c>
      <c r="AT137" s="141" t="s">
        <v>283</v>
      </c>
      <c r="AU137" s="141" t="s">
        <v>84</v>
      </c>
      <c r="AY137" s="13" t="s">
        <v>133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82</v>
      </c>
      <c r="BK137" s="142">
        <f t="shared" si="9"/>
        <v>0</v>
      </c>
      <c r="BL137" s="13" t="s">
        <v>260</v>
      </c>
      <c r="BM137" s="141" t="s">
        <v>287</v>
      </c>
    </row>
    <row r="138" spans="2:65" s="1" customFormat="1" ht="49.15" customHeight="1">
      <c r="B138" s="130"/>
      <c r="C138" s="131" t="s">
        <v>345</v>
      </c>
      <c r="D138" s="131" t="s">
        <v>136</v>
      </c>
      <c r="E138" s="132" t="s">
        <v>433</v>
      </c>
      <c r="F138" s="133" t="s">
        <v>434</v>
      </c>
      <c r="G138" s="134" t="s">
        <v>252</v>
      </c>
      <c r="H138" s="135">
        <v>390</v>
      </c>
      <c r="I138" s="196">
        <v>0</v>
      </c>
      <c r="J138" s="136">
        <f t="shared" si="0"/>
        <v>0</v>
      </c>
      <c r="K138" s="137"/>
      <c r="L138" s="27"/>
      <c r="M138" s="138" t="s">
        <v>1</v>
      </c>
      <c r="N138" s="111" t="s">
        <v>39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260</v>
      </c>
      <c r="AT138" s="141" t="s">
        <v>136</v>
      </c>
      <c r="AU138" s="141" t="s">
        <v>84</v>
      </c>
      <c r="AY138" s="13" t="s">
        <v>133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82</v>
      </c>
      <c r="BK138" s="142">
        <f t="shared" si="9"/>
        <v>0</v>
      </c>
      <c r="BL138" s="13" t="s">
        <v>260</v>
      </c>
      <c r="BM138" s="141" t="s">
        <v>295</v>
      </c>
    </row>
    <row r="139" spans="2:65" s="1" customFormat="1" ht="24.2" customHeight="1">
      <c r="B139" s="130"/>
      <c r="C139" s="149" t="s">
        <v>349</v>
      </c>
      <c r="D139" s="149" t="s">
        <v>283</v>
      </c>
      <c r="E139" s="150" t="s">
        <v>435</v>
      </c>
      <c r="F139" s="151" t="s">
        <v>436</v>
      </c>
      <c r="G139" s="152" t="s">
        <v>252</v>
      </c>
      <c r="H139" s="153">
        <v>390</v>
      </c>
      <c r="I139" s="197">
        <v>0</v>
      </c>
      <c r="J139" s="154">
        <f t="shared" si="0"/>
        <v>0</v>
      </c>
      <c r="K139" s="155"/>
      <c r="L139" s="156"/>
      <c r="M139" s="157" t="s">
        <v>1</v>
      </c>
      <c r="N139" s="158" t="s">
        <v>39</v>
      </c>
      <c r="O139" s="139">
        <v>0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298</v>
      </c>
      <c r="AT139" s="141" t="s">
        <v>283</v>
      </c>
      <c r="AU139" s="141" t="s">
        <v>84</v>
      </c>
      <c r="AY139" s="13" t="s">
        <v>133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82</v>
      </c>
      <c r="BK139" s="142">
        <f t="shared" si="9"/>
        <v>0</v>
      </c>
      <c r="BL139" s="13" t="s">
        <v>260</v>
      </c>
      <c r="BM139" s="141" t="s">
        <v>437</v>
      </c>
    </row>
    <row r="140" spans="2:65" s="1" customFormat="1" ht="55.5" customHeight="1">
      <c r="B140" s="130"/>
      <c r="C140" s="131" t="s">
        <v>421</v>
      </c>
      <c r="D140" s="131" t="s">
        <v>136</v>
      </c>
      <c r="E140" s="132" t="s">
        <v>438</v>
      </c>
      <c r="F140" s="133" t="s">
        <v>439</v>
      </c>
      <c r="G140" s="134" t="s">
        <v>252</v>
      </c>
      <c r="H140" s="135">
        <v>210</v>
      </c>
      <c r="I140" s="196">
        <v>0</v>
      </c>
      <c r="J140" s="136">
        <f t="shared" si="0"/>
        <v>0</v>
      </c>
      <c r="K140" s="137"/>
      <c r="L140" s="27"/>
      <c r="M140" s="138" t="s">
        <v>1</v>
      </c>
      <c r="N140" s="111" t="s">
        <v>39</v>
      </c>
      <c r="O140" s="139">
        <v>0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AR140" s="141" t="s">
        <v>260</v>
      </c>
      <c r="AT140" s="141" t="s">
        <v>136</v>
      </c>
      <c r="AU140" s="141" t="s">
        <v>84</v>
      </c>
      <c r="AY140" s="13" t="s">
        <v>133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82</v>
      </c>
      <c r="BK140" s="142">
        <f t="shared" si="9"/>
        <v>0</v>
      </c>
      <c r="BL140" s="13" t="s">
        <v>260</v>
      </c>
      <c r="BM140" s="141" t="s">
        <v>290</v>
      </c>
    </row>
    <row r="141" spans="2:65" s="1" customFormat="1" ht="21.75" customHeight="1">
      <c r="B141" s="130"/>
      <c r="C141" s="149" t="s">
        <v>8</v>
      </c>
      <c r="D141" s="149" t="s">
        <v>283</v>
      </c>
      <c r="E141" s="150" t="s">
        <v>440</v>
      </c>
      <c r="F141" s="151" t="s">
        <v>441</v>
      </c>
      <c r="G141" s="152" t="s">
        <v>252</v>
      </c>
      <c r="H141" s="153">
        <v>210</v>
      </c>
      <c r="I141" s="197">
        <v>0</v>
      </c>
      <c r="J141" s="154">
        <f t="shared" si="0"/>
        <v>0</v>
      </c>
      <c r="K141" s="155"/>
      <c r="L141" s="156"/>
      <c r="M141" s="157" t="s">
        <v>1</v>
      </c>
      <c r="N141" s="158" t="s">
        <v>39</v>
      </c>
      <c r="O141" s="139">
        <v>0</v>
      </c>
      <c r="P141" s="139">
        <f t="shared" si="1"/>
        <v>0</v>
      </c>
      <c r="Q141" s="139">
        <v>0</v>
      </c>
      <c r="R141" s="139">
        <f t="shared" si="2"/>
        <v>0</v>
      </c>
      <c r="S141" s="139">
        <v>0</v>
      </c>
      <c r="T141" s="140">
        <f t="shared" si="3"/>
        <v>0</v>
      </c>
      <c r="AR141" s="141" t="s">
        <v>298</v>
      </c>
      <c r="AT141" s="141" t="s">
        <v>283</v>
      </c>
      <c r="AU141" s="141" t="s">
        <v>84</v>
      </c>
      <c r="AY141" s="13" t="s">
        <v>133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82</v>
      </c>
      <c r="BK141" s="142">
        <f t="shared" si="9"/>
        <v>0</v>
      </c>
      <c r="BL141" s="13" t="s">
        <v>260</v>
      </c>
      <c r="BM141" s="141" t="s">
        <v>294</v>
      </c>
    </row>
    <row r="142" spans="2:65" s="1" customFormat="1" ht="49.15" customHeight="1">
      <c r="B142" s="130"/>
      <c r="C142" s="131" t="s">
        <v>260</v>
      </c>
      <c r="D142" s="131" t="s">
        <v>136</v>
      </c>
      <c r="E142" s="132" t="s">
        <v>442</v>
      </c>
      <c r="F142" s="133" t="s">
        <v>443</v>
      </c>
      <c r="G142" s="134" t="s">
        <v>252</v>
      </c>
      <c r="H142" s="135">
        <v>1650</v>
      </c>
      <c r="I142" s="196">
        <v>0</v>
      </c>
      <c r="J142" s="136">
        <f t="shared" si="0"/>
        <v>0</v>
      </c>
      <c r="K142" s="137"/>
      <c r="L142" s="27"/>
      <c r="M142" s="138" t="s">
        <v>1</v>
      </c>
      <c r="N142" s="111" t="s">
        <v>39</v>
      </c>
      <c r="O142" s="139">
        <v>0</v>
      </c>
      <c r="P142" s="139">
        <f t="shared" si="1"/>
        <v>0</v>
      </c>
      <c r="Q142" s="139">
        <v>0</v>
      </c>
      <c r="R142" s="139">
        <f t="shared" si="2"/>
        <v>0</v>
      </c>
      <c r="S142" s="139">
        <v>0</v>
      </c>
      <c r="T142" s="140">
        <f t="shared" si="3"/>
        <v>0</v>
      </c>
      <c r="AR142" s="141" t="s">
        <v>260</v>
      </c>
      <c r="AT142" s="141" t="s">
        <v>136</v>
      </c>
      <c r="AU142" s="141" t="s">
        <v>84</v>
      </c>
      <c r="AY142" s="13" t="s">
        <v>133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82</v>
      </c>
      <c r="BK142" s="142">
        <f t="shared" si="9"/>
        <v>0</v>
      </c>
      <c r="BL142" s="13" t="s">
        <v>260</v>
      </c>
      <c r="BM142" s="141" t="s">
        <v>298</v>
      </c>
    </row>
    <row r="143" spans="2:65" s="1" customFormat="1" ht="21.75" customHeight="1">
      <c r="B143" s="130"/>
      <c r="C143" s="149" t="s">
        <v>444</v>
      </c>
      <c r="D143" s="149" t="s">
        <v>283</v>
      </c>
      <c r="E143" s="150" t="s">
        <v>445</v>
      </c>
      <c r="F143" s="151" t="s">
        <v>446</v>
      </c>
      <c r="G143" s="152" t="s">
        <v>252</v>
      </c>
      <c r="H143" s="153">
        <v>1650</v>
      </c>
      <c r="I143" s="197">
        <v>0</v>
      </c>
      <c r="J143" s="154">
        <f t="shared" si="0"/>
        <v>0</v>
      </c>
      <c r="K143" s="155"/>
      <c r="L143" s="156"/>
      <c r="M143" s="157" t="s">
        <v>1</v>
      </c>
      <c r="N143" s="158" t="s">
        <v>39</v>
      </c>
      <c r="O143" s="139">
        <v>0</v>
      </c>
      <c r="P143" s="139">
        <f t="shared" si="1"/>
        <v>0</v>
      </c>
      <c r="Q143" s="139">
        <v>0</v>
      </c>
      <c r="R143" s="139">
        <f t="shared" si="2"/>
        <v>0</v>
      </c>
      <c r="S143" s="139">
        <v>0</v>
      </c>
      <c r="T143" s="140">
        <f t="shared" si="3"/>
        <v>0</v>
      </c>
      <c r="AR143" s="141" t="s">
        <v>298</v>
      </c>
      <c r="AT143" s="141" t="s">
        <v>283</v>
      </c>
      <c r="AU143" s="141" t="s">
        <v>84</v>
      </c>
      <c r="AY143" s="13" t="s">
        <v>133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3" t="s">
        <v>82</v>
      </c>
      <c r="BK143" s="142">
        <f t="shared" si="9"/>
        <v>0</v>
      </c>
      <c r="BL143" s="13" t="s">
        <v>260</v>
      </c>
      <c r="BM143" s="141" t="s">
        <v>303</v>
      </c>
    </row>
    <row r="144" spans="2:65" s="1" customFormat="1" ht="37.9" customHeight="1">
      <c r="B144" s="130"/>
      <c r="C144" s="131" t="s">
        <v>427</v>
      </c>
      <c r="D144" s="131" t="s">
        <v>136</v>
      </c>
      <c r="E144" s="132" t="s">
        <v>447</v>
      </c>
      <c r="F144" s="133" t="s">
        <v>448</v>
      </c>
      <c r="G144" s="134" t="s">
        <v>252</v>
      </c>
      <c r="H144" s="135">
        <v>730</v>
      </c>
      <c r="I144" s="196">
        <v>0</v>
      </c>
      <c r="J144" s="136">
        <f t="shared" si="0"/>
        <v>0</v>
      </c>
      <c r="K144" s="137"/>
      <c r="L144" s="27"/>
      <c r="M144" s="138" t="s">
        <v>1</v>
      </c>
      <c r="N144" s="111" t="s">
        <v>39</v>
      </c>
      <c r="O144" s="139">
        <v>0</v>
      </c>
      <c r="P144" s="139">
        <f t="shared" si="1"/>
        <v>0</v>
      </c>
      <c r="Q144" s="139">
        <v>0</v>
      </c>
      <c r="R144" s="139">
        <f t="shared" si="2"/>
        <v>0</v>
      </c>
      <c r="S144" s="139">
        <v>0</v>
      </c>
      <c r="T144" s="140">
        <f t="shared" si="3"/>
        <v>0</v>
      </c>
      <c r="AR144" s="141" t="s">
        <v>260</v>
      </c>
      <c r="AT144" s="141" t="s">
        <v>136</v>
      </c>
      <c r="AU144" s="141" t="s">
        <v>84</v>
      </c>
      <c r="AY144" s="13" t="s">
        <v>133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3" t="s">
        <v>82</v>
      </c>
      <c r="BK144" s="142">
        <f t="shared" si="9"/>
        <v>0</v>
      </c>
      <c r="BL144" s="13" t="s">
        <v>260</v>
      </c>
      <c r="BM144" s="141" t="s">
        <v>337</v>
      </c>
    </row>
    <row r="145" spans="2:65" s="1" customFormat="1" ht="16.5" customHeight="1">
      <c r="B145" s="130"/>
      <c r="C145" s="149" t="s">
        <v>449</v>
      </c>
      <c r="D145" s="149" t="s">
        <v>283</v>
      </c>
      <c r="E145" s="150" t="s">
        <v>450</v>
      </c>
      <c r="F145" s="151" t="s">
        <v>451</v>
      </c>
      <c r="G145" s="152" t="s">
        <v>252</v>
      </c>
      <c r="H145" s="153">
        <v>730</v>
      </c>
      <c r="I145" s="197">
        <v>0</v>
      </c>
      <c r="J145" s="154">
        <f t="shared" si="0"/>
        <v>0</v>
      </c>
      <c r="K145" s="155"/>
      <c r="L145" s="156"/>
      <c r="M145" s="157" t="s">
        <v>1</v>
      </c>
      <c r="N145" s="158" t="s">
        <v>39</v>
      </c>
      <c r="O145" s="139">
        <v>0</v>
      </c>
      <c r="P145" s="139">
        <f t="shared" si="1"/>
        <v>0</v>
      </c>
      <c r="Q145" s="139">
        <v>0</v>
      </c>
      <c r="R145" s="139">
        <f t="shared" si="2"/>
        <v>0</v>
      </c>
      <c r="S145" s="139">
        <v>0</v>
      </c>
      <c r="T145" s="140">
        <f t="shared" si="3"/>
        <v>0</v>
      </c>
      <c r="AR145" s="141" t="s">
        <v>298</v>
      </c>
      <c r="AT145" s="141" t="s">
        <v>283</v>
      </c>
      <c r="AU145" s="141" t="s">
        <v>84</v>
      </c>
      <c r="AY145" s="13" t="s">
        <v>133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3" t="s">
        <v>82</v>
      </c>
      <c r="BK145" s="142">
        <f t="shared" si="9"/>
        <v>0</v>
      </c>
      <c r="BL145" s="13" t="s">
        <v>260</v>
      </c>
      <c r="BM145" s="141" t="s">
        <v>141</v>
      </c>
    </row>
    <row r="146" spans="2:65" s="1" customFormat="1" ht="37.9" customHeight="1">
      <c r="B146" s="130"/>
      <c r="C146" s="131" t="s">
        <v>430</v>
      </c>
      <c r="D146" s="131" t="s">
        <v>136</v>
      </c>
      <c r="E146" s="132" t="s">
        <v>452</v>
      </c>
      <c r="F146" s="133" t="s">
        <v>453</v>
      </c>
      <c r="G146" s="134" t="s">
        <v>252</v>
      </c>
      <c r="H146" s="135">
        <v>230</v>
      </c>
      <c r="I146" s="196">
        <v>0</v>
      </c>
      <c r="J146" s="136">
        <f t="shared" si="0"/>
        <v>0</v>
      </c>
      <c r="K146" s="137"/>
      <c r="L146" s="27"/>
      <c r="M146" s="138" t="s">
        <v>1</v>
      </c>
      <c r="N146" s="111" t="s">
        <v>39</v>
      </c>
      <c r="O146" s="139">
        <v>0</v>
      </c>
      <c r="P146" s="139">
        <f t="shared" si="1"/>
        <v>0</v>
      </c>
      <c r="Q146" s="139">
        <v>0</v>
      </c>
      <c r="R146" s="139">
        <f t="shared" si="2"/>
        <v>0</v>
      </c>
      <c r="S146" s="139">
        <v>0</v>
      </c>
      <c r="T146" s="140">
        <f t="shared" si="3"/>
        <v>0</v>
      </c>
      <c r="AR146" s="141" t="s">
        <v>260</v>
      </c>
      <c r="AT146" s="141" t="s">
        <v>136</v>
      </c>
      <c r="AU146" s="141" t="s">
        <v>84</v>
      </c>
      <c r="AY146" s="13" t="s">
        <v>133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3" t="s">
        <v>82</v>
      </c>
      <c r="BK146" s="142">
        <f t="shared" si="9"/>
        <v>0</v>
      </c>
      <c r="BL146" s="13" t="s">
        <v>260</v>
      </c>
      <c r="BM146" s="141" t="s">
        <v>148</v>
      </c>
    </row>
    <row r="147" spans="2:65" s="1" customFormat="1" ht="16.5" customHeight="1">
      <c r="B147" s="130"/>
      <c r="C147" s="149" t="s">
        <v>7</v>
      </c>
      <c r="D147" s="149" t="s">
        <v>283</v>
      </c>
      <c r="E147" s="150" t="s">
        <v>454</v>
      </c>
      <c r="F147" s="151" t="s">
        <v>455</v>
      </c>
      <c r="G147" s="152" t="s">
        <v>252</v>
      </c>
      <c r="H147" s="153">
        <v>230</v>
      </c>
      <c r="I147" s="197">
        <v>0</v>
      </c>
      <c r="J147" s="154">
        <f t="shared" si="0"/>
        <v>0</v>
      </c>
      <c r="K147" s="155"/>
      <c r="L147" s="156"/>
      <c r="M147" s="157" t="s">
        <v>1</v>
      </c>
      <c r="N147" s="158" t="s">
        <v>39</v>
      </c>
      <c r="O147" s="139">
        <v>0</v>
      </c>
      <c r="P147" s="139">
        <f t="shared" si="1"/>
        <v>0</v>
      </c>
      <c r="Q147" s="139">
        <v>0</v>
      </c>
      <c r="R147" s="139">
        <f t="shared" si="2"/>
        <v>0</v>
      </c>
      <c r="S147" s="139">
        <v>0</v>
      </c>
      <c r="T147" s="140">
        <f t="shared" si="3"/>
        <v>0</v>
      </c>
      <c r="AR147" s="141" t="s">
        <v>298</v>
      </c>
      <c r="AT147" s="141" t="s">
        <v>283</v>
      </c>
      <c r="AU147" s="141" t="s">
        <v>84</v>
      </c>
      <c r="AY147" s="13" t="s">
        <v>133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3" t="s">
        <v>82</v>
      </c>
      <c r="BK147" s="142">
        <f t="shared" si="9"/>
        <v>0</v>
      </c>
      <c r="BL147" s="13" t="s">
        <v>260</v>
      </c>
      <c r="BM147" s="141" t="s">
        <v>309</v>
      </c>
    </row>
    <row r="148" spans="2:65" s="1" customFormat="1" ht="33" customHeight="1">
      <c r="B148" s="130"/>
      <c r="C148" s="131" t="s">
        <v>287</v>
      </c>
      <c r="D148" s="131" t="s">
        <v>136</v>
      </c>
      <c r="E148" s="132" t="s">
        <v>456</v>
      </c>
      <c r="F148" s="133" t="s">
        <v>457</v>
      </c>
      <c r="G148" s="134" t="s">
        <v>426</v>
      </c>
      <c r="H148" s="135">
        <v>8</v>
      </c>
      <c r="I148" s="196">
        <v>0</v>
      </c>
      <c r="J148" s="136">
        <f t="shared" si="0"/>
        <v>0</v>
      </c>
      <c r="K148" s="137"/>
      <c r="L148" s="27"/>
      <c r="M148" s="138" t="s">
        <v>1</v>
      </c>
      <c r="N148" s="111" t="s">
        <v>39</v>
      </c>
      <c r="O148" s="139">
        <v>0</v>
      </c>
      <c r="P148" s="139">
        <f t="shared" si="1"/>
        <v>0</v>
      </c>
      <c r="Q148" s="139">
        <v>0</v>
      </c>
      <c r="R148" s="139">
        <f t="shared" si="2"/>
        <v>0</v>
      </c>
      <c r="S148" s="139">
        <v>0</v>
      </c>
      <c r="T148" s="140">
        <f t="shared" si="3"/>
        <v>0</v>
      </c>
      <c r="AR148" s="141" t="s">
        <v>260</v>
      </c>
      <c r="AT148" s="141" t="s">
        <v>136</v>
      </c>
      <c r="AU148" s="141" t="s">
        <v>84</v>
      </c>
      <c r="AY148" s="13" t="s">
        <v>133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3" t="s">
        <v>82</v>
      </c>
      <c r="BK148" s="142">
        <f t="shared" si="9"/>
        <v>0</v>
      </c>
      <c r="BL148" s="13" t="s">
        <v>260</v>
      </c>
      <c r="BM148" s="141" t="s">
        <v>312</v>
      </c>
    </row>
    <row r="149" spans="2:65" s="1" customFormat="1" ht="37.9" customHeight="1">
      <c r="B149" s="130"/>
      <c r="C149" s="131" t="s">
        <v>291</v>
      </c>
      <c r="D149" s="131" t="s">
        <v>136</v>
      </c>
      <c r="E149" s="132" t="s">
        <v>458</v>
      </c>
      <c r="F149" s="133" t="s">
        <v>459</v>
      </c>
      <c r="G149" s="134" t="s">
        <v>426</v>
      </c>
      <c r="H149" s="135">
        <v>8</v>
      </c>
      <c r="I149" s="196">
        <v>0</v>
      </c>
      <c r="J149" s="136">
        <f t="shared" si="0"/>
        <v>0</v>
      </c>
      <c r="K149" s="137"/>
      <c r="L149" s="27"/>
      <c r="M149" s="138" t="s">
        <v>1</v>
      </c>
      <c r="N149" s="111" t="s">
        <v>39</v>
      </c>
      <c r="O149" s="139">
        <v>0</v>
      </c>
      <c r="P149" s="139">
        <f t="shared" si="1"/>
        <v>0</v>
      </c>
      <c r="Q149" s="139">
        <v>0</v>
      </c>
      <c r="R149" s="139">
        <f t="shared" si="2"/>
        <v>0</v>
      </c>
      <c r="S149" s="139">
        <v>0</v>
      </c>
      <c r="T149" s="140">
        <f t="shared" si="3"/>
        <v>0</v>
      </c>
      <c r="AR149" s="141" t="s">
        <v>260</v>
      </c>
      <c r="AT149" s="141" t="s">
        <v>136</v>
      </c>
      <c r="AU149" s="141" t="s">
        <v>84</v>
      </c>
      <c r="AY149" s="13" t="s">
        <v>133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3" t="s">
        <v>82</v>
      </c>
      <c r="BK149" s="142">
        <f t="shared" si="9"/>
        <v>0</v>
      </c>
      <c r="BL149" s="13" t="s">
        <v>260</v>
      </c>
      <c r="BM149" s="141" t="s">
        <v>316</v>
      </c>
    </row>
    <row r="150" spans="2:65" s="1" customFormat="1" ht="24.2" customHeight="1">
      <c r="B150" s="130"/>
      <c r="C150" s="131" t="s">
        <v>295</v>
      </c>
      <c r="D150" s="131" t="s">
        <v>136</v>
      </c>
      <c r="E150" s="132" t="s">
        <v>460</v>
      </c>
      <c r="F150" s="133" t="s">
        <v>461</v>
      </c>
      <c r="G150" s="134" t="s">
        <v>252</v>
      </c>
      <c r="H150" s="135">
        <v>110</v>
      </c>
      <c r="I150" s="196">
        <v>0</v>
      </c>
      <c r="J150" s="136">
        <f t="shared" si="0"/>
        <v>0</v>
      </c>
      <c r="K150" s="137"/>
      <c r="L150" s="27"/>
      <c r="M150" s="138" t="s">
        <v>1</v>
      </c>
      <c r="N150" s="111" t="s">
        <v>39</v>
      </c>
      <c r="O150" s="139">
        <v>0</v>
      </c>
      <c r="P150" s="139">
        <f t="shared" si="1"/>
        <v>0</v>
      </c>
      <c r="Q150" s="139">
        <v>0</v>
      </c>
      <c r="R150" s="139">
        <f t="shared" si="2"/>
        <v>0</v>
      </c>
      <c r="S150" s="139">
        <v>0</v>
      </c>
      <c r="T150" s="140">
        <f t="shared" si="3"/>
        <v>0</v>
      </c>
      <c r="AR150" s="141" t="s">
        <v>260</v>
      </c>
      <c r="AT150" s="141" t="s">
        <v>136</v>
      </c>
      <c r="AU150" s="141" t="s">
        <v>84</v>
      </c>
      <c r="AY150" s="13" t="s">
        <v>133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3" t="s">
        <v>82</v>
      </c>
      <c r="BK150" s="142">
        <f t="shared" si="9"/>
        <v>0</v>
      </c>
      <c r="BL150" s="13" t="s">
        <v>260</v>
      </c>
      <c r="BM150" s="141" t="s">
        <v>319</v>
      </c>
    </row>
    <row r="151" spans="2:65" s="1" customFormat="1" ht="16.5" customHeight="1">
      <c r="B151" s="130"/>
      <c r="C151" s="149" t="s">
        <v>299</v>
      </c>
      <c r="D151" s="149" t="s">
        <v>283</v>
      </c>
      <c r="E151" s="150" t="s">
        <v>462</v>
      </c>
      <c r="F151" s="151" t="s">
        <v>463</v>
      </c>
      <c r="G151" s="152" t="s">
        <v>252</v>
      </c>
      <c r="H151" s="153">
        <v>110</v>
      </c>
      <c r="I151" s="197">
        <v>0</v>
      </c>
      <c r="J151" s="154">
        <f t="shared" si="0"/>
        <v>0</v>
      </c>
      <c r="K151" s="155"/>
      <c r="L151" s="156"/>
      <c r="M151" s="157" t="s">
        <v>1</v>
      </c>
      <c r="N151" s="158" t="s">
        <v>39</v>
      </c>
      <c r="O151" s="139">
        <v>0</v>
      </c>
      <c r="P151" s="139">
        <f t="shared" si="1"/>
        <v>0</v>
      </c>
      <c r="Q151" s="139">
        <v>0</v>
      </c>
      <c r="R151" s="139">
        <f t="shared" si="2"/>
        <v>0</v>
      </c>
      <c r="S151" s="139">
        <v>0</v>
      </c>
      <c r="T151" s="140">
        <f t="shared" si="3"/>
        <v>0</v>
      </c>
      <c r="AR151" s="141" t="s">
        <v>298</v>
      </c>
      <c r="AT151" s="141" t="s">
        <v>283</v>
      </c>
      <c r="AU151" s="141" t="s">
        <v>84</v>
      </c>
      <c r="AY151" s="13" t="s">
        <v>133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3" t="s">
        <v>82</v>
      </c>
      <c r="BK151" s="142">
        <f t="shared" si="9"/>
        <v>0</v>
      </c>
      <c r="BL151" s="13" t="s">
        <v>260</v>
      </c>
      <c r="BM151" s="141" t="s">
        <v>323</v>
      </c>
    </row>
    <row r="152" spans="2:65" s="1" customFormat="1" ht="16.5" customHeight="1">
      <c r="B152" s="130"/>
      <c r="C152" s="131" t="s">
        <v>437</v>
      </c>
      <c r="D152" s="131" t="s">
        <v>136</v>
      </c>
      <c r="E152" s="132" t="s">
        <v>464</v>
      </c>
      <c r="F152" s="133" t="s">
        <v>465</v>
      </c>
      <c r="G152" s="134" t="s">
        <v>426</v>
      </c>
      <c r="H152" s="135">
        <v>6</v>
      </c>
      <c r="I152" s="196">
        <v>0</v>
      </c>
      <c r="J152" s="136">
        <f t="shared" si="0"/>
        <v>0</v>
      </c>
      <c r="K152" s="137"/>
      <c r="L152" s="27"/>
      <c r="M152" s="138" t="s">
        <v>1</v>
      </c>
      <c r="N152" s="111" t="s">
        <v>39</v>
      </c>
      <c r="O152" s="139">
        <v>0</v>
      </c>
      <c r="P152" s="139">
        <f t="shared" si="1"/>
        <v>0</v>
      </c>
      <c r="Q152" s="139">
        <v>0</v>
      </c>
      <c r="R152" s="139">
        <f t="shared" si="2"/>
        <v>0</v>
      </c>
      <c r="S152" s="139">
        <v>0</v>
      </c>
      <c r="T152" s="140">
        <f t="shared" si="3"/>
        <v>0</v>
      </c>
      <c r="AR152" s="141" t="s">
        <v>260</v>
      </c>
      <c r="AT152" s="141" t="s">
        <v>136</v>
      </c>
      <c r="AU152" s="141" t="s">
        <v>84</v>
      </c>
      <c r="AY152" s="13" t="s">
        <v>133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3" t="s">
        <v>82</v>
      </c>
      <c r="BK152" s="142">
        <f t="shared" si="9"/>
        <v>0</v>
      </c>
      <c r="BL152" s="13" t="s">
        <v>260</v>
      </c>
      <c r="BM152" s="141" t="s">
        <v>326</v>
      </c>
    </row>
    <row r="153" spans="2:65" s="1" customFormat="1" ht="16.5" customHeight="1">
      <c r="B153" s="130"/>
      <c r="C153" s="149" t="s">
        <v>306</v>
      </c>
      <c r="D153" s="149" t="s">
        <v>283</v>
      </c>
      <c r="E153" s="150" t="s">
        <v>466</v>
      </c>
      <c r="F153" s="151" t="s">
        <v>467</v>
      </c>
      <c r="G153" s="152" t="s">
        <v>426</v>
      </c>
      <c r="H153" s="153">
        <v>6</v>
      </c>
      <c r="I153" s="197">
        <v>0</v>
      </c>
      <c r="J153" s="154">
        <f t="shared" si="0"/>
        <v>0</v>
      </c>
      <c r="K153" s="155"/>
      <c r="L153" s="156"/>
      <c r="M153" s="157" t="s">
        <v>1</v>
      </c>
      <c r="N153" s="158" t="s">
        <v>39</v>
      </c>
      <c r="O153" s="139">
        <v>0</v>
      </c>
      <c r="P153" s="139">
        <f t="shared" si="1"/>
        <v>0</v>
      </c>
      <c r="Q153" s="139">
        <v>0</v>
      </c>
      <c r="R153" s="139">
        <f t="shared" si="2"/>
        <v>0</v>
      </c>
      <c r="S153" s="139">
        <v>0</v>
      </c>
      <c r="T153" s="140">
        <f t="shared" si="3"/>
        <v>0</v>
      </c>
      <c r="AR153" s="141" t="s">
        <v>298</v>
      </c>
      <c r="AT153" s="141" t="s">
        <v>283</v>
      </c>
      <c r="AU153" s="141" t="s">
        <v>84</v>
      </c>
      <c r="AY153" s="13" t="s">
        <v>133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3" t="s">
        <v>82</v>
      </c>
      <c r="BK153" s="142">
        <f t="shared" si="9"/>
        <v>0</v>
      </c>
      <c r="BL153" s="13" t="s">
        <v>260</v>
      </c>
      <c r="BM153" s="141" t="s">
        <v>330</v>
      </c>
    </row>
    <row r="154" spans="2:65" s="1" customFormat="1" ht="16.5" customHeight="1">
      <c r="B154" s="130"/>
      <c r="C154" s="149" t="s">
        <v>290</v>
      </c>
      <c r="D154" s="149" t="s">
        <v>283</v>
      </c>
      <c r="E154" s="150" t="s">
        <v>468</v>
      </c>
      <c r="F154" s="151" t="s">
        <v>469</v>
      </c>
      <c r="G154" s="152" t="s">
        <v>426</v>
      </c>
      <c r="H154" s="153">
        <v>2</v>
      </c>
      <c r="I154" s="197">
        <v>0</v>
      </c>
      <c r="J154" s="154">
        <f t="shared" si="0"/>
        <v>0</v>
      </c>
      <c r="K154" s="155"/>
      <c r="L154" s="156"/>
      <c r="M154" s="157" t="s">
        <v>1</v>
      </c>
      <c r="N154" s="158" t="s">
        <v>39</v>
      </c>
      <c r="O154" s="139">
        <v>0</v>
      </c>
      <c r="P154" s="139">
        <f t="shared" si="1"/>
        <v>0</v>
      </c>
      <c r="Q154" s="139">
        <v>0</v>
      </c>
      <c r="R154" s="139">
        <f t="shared" si="2"/>
        <v>0</v>
      </c>
      <c r="S154" s="139">
        <v>0</v>
      </c>
      <c r="T154" s="140">
        <f t="shared" si="3"/>
        <v>0</v>
      </c>
      <c r="AR154" s="141" t="s">
        <v>298</v>
      </c>
      <c r="AT154" s="141" t="s">
        <v>283</v>
      </c>
      <c r="AU154" s="141" t="s">
        <v>84</v>
      </c>
      <c r="AY154" s="13" t="s">
        <v>133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3" t="s">
        <v>82</v>
      </c>
      <c r="BK154" s="142">
        <f t="shared" si="9"/>
        <v>0</v>
      </c>
      <c r="BL154" s="13" t="s">
        <v>260</v>
      </c>
      <c r="BM154" s="141" t="s">
        <v>333</v>
      </c>
    </row>
    <row r="155" spans="2:65" s="1" customFormat="1" ht="16.5" customHeight="1">
      <c r="B155" s="130"/>
      <c r="C155" s="149" t="s">
        <v>313</v>
      </c>
      <c r="D155" s="149" t="s">
        <v>283</v>
      </c>
      <c r="E155" s="150" t="s">
        <v>470</v>
      </c>
      <c r="F155" s="151" t="s">
        <v>471</v>
      </c>
      <c r="G155" s="152" t="s">
        <v>472</v>
      </c>
      <c r="H155" s="153">
        <v>8</v>
      </c>
      <c r="I155" s="197">
        <v>0</v>
      </c>
      <c r="J155" s="154">
        <f t="shared" si="0"/>
        <v>0</v>
      </c>
      <c r="K155" s="155"/>
      <c r="L155" s="156"/>
      <c r="M155" s="157" t="s">
        <v>1</v>
      </c>
      <c r="N155" s="158" t="s">
        <v>39</v>
      </c>
      <c r="O155" s="139">
        <v>0</v>
      </c>
      <c r="P155" s="139">
        <f t="shared" si="1"/>
        <v>0</v>
      </c>
      <c r="Q155" s="139">
        <v>0</v>
      </c>
      <c r="R155" s="139">
        <f t="shared" si="2"/>
        <v>0</v>
      </c>
      <c r="S155" s="139">
        <v>0</v>
      </c>
      <c r="T155" s="140">
        <f t="shared" si="3"/>
        <v>0</v>
      </c>
      <c r="AR155" s="141" t="s">
        <v>298</v>
      </c>
      <c r="AT155" s="141" t="s">
        <v>283</v>
      </c>
      <c r="AU155" s="141" t="s">
        <v>84</v>
      </c>
      <c r="AY155" s="13" t="s">
        <v>133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3" t="s">
        <v>82</v>
      </c>
      <c r="BK155" s="142">
        <f t="shared" si="9"/>
        <v>0</v>
      </c>
      <c r="BL155" s="13" t="s">
        <v>260</v>
      </c>
      <c r="BM155" s="141" t="s">
        <v>274</v>
      </c>
    </row>
    <row r="156" spans="2:65" s="1" customFormat="1" ht="24.2" customHeight="1">
      <c r="B156" s="130"/>
      <c r="C156" s="131" t="s">
        <v>294</v>
      </c>
      <c r="D156" s="131" t="s">
        <v>136</v>
      </c>
      <c r="E156" s="132" t="s">
        <v>473</v>
      </c>
      <c r="F156" s="133" t="s">
        <v>474</v>
      </c>
      <c r="G156" s="134" t="s">
        <v>426</v>
      </c>
      <c r="H156" s="135">
        <v>24</v>
      </c>
      <c r="I156" s="196">
        <v>0</v>
      </c>
      <c r="J156" s="136">
        <f t="shared" si="0"/>
        <v>0</v>
      </c>
      <c r="K156" s="137"/>
      <c r="L156" s="27"/>
      <c r="M156" s="138" t="s">
        <v>1</v>
      </c>
      <c r="N156" s="111" t="s">
        <v>39</v>
      </c>
      <c r="O156" s="139">
        <v>0</v>
      </c>
      <c r="P156" s="139">
        <f t="shared" si="1"/>
        <v>0</v>
      </c>
      <c r="Q156" s="139">
        <v>0</v>
      </c>
      <c r="R156" s="139">
        <f t="shared" si="2"/>
        <v>0</v>
      </c>
      <c r="S156" s="139">
        <v>0</v>
      </c>
      <c r="T156" s="140">
        <f t="shared" si="3"/>
        <v>0</v>
      </c>
      <c r="AR156" s="141" t="s">
        <v>260</v>
      </c>
      <c r="AT156" s="141" t="s">
        <v>136</v>
      </c>
      <c r="AU156" s="141" t="s">
        <v>84</v>
      </c>
      <c r="AY156" s="13" t="s">
        <v>133</v>
      </c>
      <c r="BE156" s="142">
        <f t="shared" si="4"/>
        <v>0</v>
      </c>
      <c r="BF156" s="142">
        <f t="shared" si="5"/>
        <v>0</v>
      </c>
      <c r="BG156" s="142">
        <f t="shared" si="6"/>
        <v>0</v>
      </c>
      <c r="BH156" s="142">
        <f t="shared" si="7"/>
        <v>0</v>
      </c>
      <c r="BI156" s="142">
        <f t="shared" si="8"/>
        <v>0</v>
      </c>
      <c r="BJ156" s="13" t="s">
        <v>82</v>
      </c>
      <c r="BK156" s="142">
        <f t="shared" si="9"/>
        <v>0</v>
      </c>
      <c r="BL156" s="13" t="s">
        <v>260</v>
      </c>
      <c r="BM156" s="141" t="s">
        <v>340</v>
      </c>
    </row>
    <row r="157" spans="2:65" s="1" customFormat="1" ht="16.5" customHeight="1">
      <c r="B157" s="130"/>
      <c r="C157" s="149" t="s">
        <v>320</v>
      </c>
      <c r="D157" s="149" t="s">
        <v>283</v>
      </c>
      <c r="E157" s="150" t="s">
        <v>475</v>
      </c>
      <c r="F157" s="151" t="s">
        <v>476</v>
      </c>
      <c r="G157" s="152" t="s">
        <v>426</v>
      </c>
      <c r="H157" s="153">
        <v>10</v>
      </c>
      <c r="I157" s="197">
        <v>0</v>
      </c>
      <c r="J157" s="154">
        <f t="shared" si="0"/>
        <v>0</v>
      </c>
      <c r="K157" s="155"/>
      <c r="L157" s="156"/>
      <c r="M157" s="157" t="s">
        <v>1</v>
      </c>
      <c r="N157" s="158" t="s">
        <v>39</v>
      </c>
      <c r="O157" s="139">
        <v>0</v>
      </c>
      <c r="P157" s="139">
        <f t="shared" si="1"/>
        <v>0</v>
      </c>
      <c r="Q157" s="139">
        <v>0</v>
      </c>
      <c r="R157" s="139">
        <f t="shared" si="2"/>
        <v>0</v>
      </c>
      <c r="S157" s="139">
        <v>0</v>
      </c>
      <c r="T157" s="140">
        <f t="shared" si="3"/>
        <v>0</v>
      </c>
      <c r="AR157" s="141" t="s">
        <v>298</v>
      </c>
      <c r="AT157" s="141" t="s">
        <v>283</v>
      </c>
      <c r="AU157" s="141" t="s">
        <v>84</v>
      </c>
      <c r="AY157" s="13" t="s">
        <v>133</v>
      </c>
      <c r="BE157" s="142">
        <f t="shared" si="4"/>
        <v>0</v>
      </c>
      <c r="BF157" s="142">
        <f t="shared" si="5"/>
        <v>0</v>
      </c>
      <c r="BG157" s="142">
        <f t="shared" si="6"/>
        <v>0</v>
      </c>
      <c r="BH157" s="142">
        <f t="shared" si="7"/>
        <v>0</v>
      </c>
      <c r="BI157" s="142">
        <f t="shared" si="8"/>
        <v>0</v>
      </c>
      <c r="BJ157" s="13" t="s">
        <v>82</v>
      </c>
      <c r="BK157" s="142">
        <f t="shared" si="9"/>
        <v>0</v>
      </c>
      <c r="BL157" s="13" t="s">
        <v>260</v>
      </c>
      <c r="BM157" s="141" t="s">
        <v>390</v>
      </c>
    </row>
    <row r="158" spans="2:65" s="1" customFormat="1" ht="16.5" customHeight="1">
      <c r="B158" s="130"/>
      <c r="C158" s="149" t="s">
        <v>298</v>
      </c>
      <c r="D158" s="149" t="s">
        <v>283</v>
      </c>
      <c r="E158" s="150" t="s">
        <v>477</v>
      </c>
      <c r="F158" s="151" t="s">
        <v>478</v>
      </c>
      <c r="G158" s="152" t="s">
        <v>426</v>
      </c>
      <c r="H158" s="153">
        <v>14</v>
      </c>
      <c r="I158" s="197">
        <v>0</v>
      </c>
      <c r="J158" s="154">
        <f t="shared" si="0"/>
        <v>0</v>
      </c>
      <c r="K158" s="155"/>
      <c r="L158" s="156"/>
      <c r="M158" s="157" t="s">
        <v>1</v>
      </c>
      <c r="N158" s="158" t="s">
        <v>39</v>
      </c>
      <c r="O158" s="139">
        <v>0</v>
      </c>
      <c r="P158" s="139">
        <f t="shared" si="1"/>
        <v>0</v>
      </c>
      <c r="Q158" s="139">
        <v>0</v>
      </c>
      <c r="R158" s="139">
        <f t="shared" si="2"/>
        <v>0</v>
      </c>
      <c r="S158" s="139">
        <v>0</v>
      </c>
      <c r="T158" s="140">
        <f t="shared" si="3"/>
        <v>0</v>
      </c>
      <c r="AR158" s="141" t="s">
        <v>298</v>
      </c>
      <c r="AT158" s="141" t="s">
        <v>283</v>
      </c>
      <c r="AU158" s="141" t="s">
        <v>84</v>
      </c>
      <c r="AY158" s="13" t="s">
        <v>133</v>
      </c>
      <c r="BE158" s="142">
        <f t="shared" si="4"/>
        <v>0</v>
      </c>
      <c r="BF158" s="142">
        <f t="shared" si="5"/>
        <v>0</v>
      </c>
      <c r="BG158" s="142">
        <f t="shared" si="6"/>
        <v>0</v>
      </c>
      <c r="BH158" s="142">
        <f t="shared" si="7"/>
        <v>0</v>
      </c>
      <c r="BI158" s="142">
        <f t="shared" si="8"/>
        <v>0</v>
      </c>
      <c r="BJ158" s="13" t="s">
        <v>82</v>
      </c>
      <c r="BK158" s="142">
        <f t="shared" si="9"/>
        <v>0</v>
      </c>
      <c r="BL158" s="13" t="s">
        <v>260</v>
      </c>
      <c r="BM158" s="141" t="s">
        <v>348</v>
      </c>
    </row>
    <row r="159" spans="2:65" s="1" customFormat="1" ht="37.9" customHeight="1">
      <c r="B159" s="130"/>
      <c r="C159" s="131" t="s">
        <v>327</v>
      </c>
      <c r="D159" s="131" t="s">
        <v>136</v>
      </c>
      <c r="E159" s="132" t="s">
        <v>479</v>
      </c>
      <c r="F159" s="133" t="s">
        <v>480</v>
      </c>
      <c r="G159" s="134" t="s">
        <v>426</v>
      </c>
      <c r="H159" s="135">
        <v>6</v>
      </c>
      <c r="I159" s="196">
        <v>0</v>
      </c>
      <c r="J159" s="136">
        <f t="shared" si="0"/>
        <v>0</v>
      </c>
      <c r="K159" s="137"/>
      <c r="L159" s="27"/>
      <c r="M159" s="138" t="s">
        <v>1</v>
      </c>
      <c r="N159" s="111" t="s">
        <v>39</v>
      </c>
      <c r="O159" s="139">
        <v>0</v>
      </c>
      <c r="P159" s="139">
        <f t="shared" si="1"/>
        <v>0</v>
      </c>
      <c r="Q159" s="139">
        <v>0</v>
      </c>
      <c r="R159" s="139">
        <f t="shared" si="2"/>
        <v>0</v>
      </c>
      <c r="S159" s="139">
        <v>0</v>
      </c>
      <c r="T159" s="140">
        <f t="shared" si="3"/>
        <v>0</v>
      </c>
      <c r="AR159" s="141" t="s">
        <v>260</v>
      </c>
      <c r="AT159" s="141" t="s">
        <v>136</v>
      </c>
      <c r="AU159" s="141" t="s">
        <v>84</v>
      </c>
      <c r="AY159" s="13" t="s">
        <v>133</v>
      </c>
      <c r="BE159" s="142">
        <f t="shared" si="4"/>
        <v>0</v>
      </c>
      <c r="BF159" s="142">
        <f t="shared" si="5"/>
        <v>0</v>
      </c>
      <c r="BG159" s="142">
        <f t="shared" si="6"/>
        <v>0</v>
      </c>
      <c r="BH159" s="142">
        <f t="shared" si="7"/>
        <v>0</v>
      </c>
      <c r="BI159" s="142">
        <f t="shared" si="8"/>
        <v>0</v>
      </c>
      <c r="BJ159" s="13" t="s">
        <v>82</v>
      </c>
      <c r="BK159" s="142">
        <f t="shared" si="9"/>
        <v>0</v>
      </c>
      <c r="BL159" s="13" t="s">
        <v>260</v>
      </c>
      <c r="BM159" s="141" t="s">
        <v>181</v>
      </c>
    </row>
    <row r="160" spans="2:65" s="1" customFormat="1" ht="24.2" customHeight="1">
      <c r="B160" s="130"/>
      <c r="C160" s="149" t="s">
        <v>303</v>
      </c>
      <c r="D160" s="149" t="s">
        <v>283</v>
      </c>
      <c r="E160" s="150" t="s">
        <v>481</v>
      </c>
      <c r="F160" s="151" t="s">
        <v>482</v>
      </c>
      <c r="G160" s="152" t="s">
        <v>426</v>
      </c>
      <c r="H160" s="153">
        <v>6</v>
      </c>
      <c r="I160" s="197">
        <v>0</v>
      </c>
      <c r="J160" s="154">
        <f t="shared" si="0"/>
        <v>0</v>
      </c>
      <c r="K160" s="155"/>
      <c r="L160" s="156"/>
      <c r="M160" s="157" t="s">
        <v>1</v>
      </c>
      <c r="N160" s="158" t="s">
        <v>39</v>
      </c>
      <c r="O160" s="139">
        <v>0</v>
      </c>
      <c r="P160" s="139">
        <f t="shared" si="1"/>
        <v>0</v>
      </c>
      <c r="Q160" s="139">
        <v>0</v>
      </c>
      <c r="R160" s="139">
        <f t="shared" si="2"/>
        <v>0</v>
      </c>
      <c r="S160" s="139">
        <v>0</v>
      </c>
      <c r="T160" s="140">
        <f t="shared" si="3"/>
        <v>0</v>
      </c>
      <c r="AR160" s="141" t="s">
        <v>298</v>
      </c>
      <c r="AT160" s="141" t="s">
        <v>283</v>
      </c>
      <c r="AU160" s="141" t="s">
        <v>84</v>
      </c>
      <c r="AY160" s="13" t="s">
        <v>133</v>
      </c>
      <c r="BE160" s="142">
        <f t="shared" si="4"/>
        <v>0</v>
      </c>
      <c r="BF160" s="142">
        <f t="shared" si="5"/>
        <v>0</v>
      </c>
      <c r="BG160" s="142">
        <f t="shared" si="6"/>
        <v>0</v>
      </c>
      <c r="BH160" s="142">
        <f t="shared" si="7"/>
        <v>0</v>
      </c>
      <c r="BI160" s="142">
        <f t="shared" si="8"/>
        <v>0</v>
      </c>
      <c r="BJ160" s="13" t="s">
        <v>82</v>
      </c>
      <c r="BK160" s="142">
        <f t="shared" si="9"/>
        <v>0</v>
      </c>
      <c r="BL160" s="13" t="s">
        <v>260</v>
      </c>
      <c r="BM160" s="141" t="s">
        <v>192</v>
      </c>
    </row>
    <row r="161" spans="2:65" s="1" customFormat="1" ht="16.5" customHeight="1">
      <c r="B161" s="130"/>
      <c r="C161" s="131" t="s">
        <v>334</v>
      </c>
      <c r="D161" s="131" t="s">
        <v>136</v>
      </c>
      <c r="E161" s="132" t="s">
        <v>483</v>
      </c>
      <c r="F161" s="133" t="s">
        <v>484</v>
      </c>
      <c r="G161" s="134" t="s">
        <v>426</v>
      </c>
      <c r="H161" s="135">
        <v>3</v>
      </c>
      <c r="I161" s="196">
        <v>0</v>
      </c>
      <c r="J161" s="136">
        <f t="shared" si="0"/>
        <v>0</v>
      </c>
      <c r="K161" s="137"/>
      <c r="L161" s="27"/>
      <c r="M161" s="138" t="s">
        <v>1</v>
      </c>
      <c r="N161" s="111" t="s">
        <v>39</v>
      </c>
      <c r="O161" s="139">
        <v>0</v>
      </c>
      <c r="P161" s="139">
        <f t="shared" si="1"/>
        <v>0</v>
      </c>
      <c r="Q161" s="139">
        <v>0</v>
      </c>
      <c r="R161" s="139">
        <f t="shared" si="2"/>
        <v>0</v>
      </c>
      <c r="S161" s="139">
        <v>0</v>
      </c>
      <c r="T161" s="140">
        <f t="shared" si="3"/>
        <v>0</v>
      </c>
      <c r="AR161" s="141" t="s">
        <v>260</v>
      </c>
      <c r="AT161" s="141" t="s">
        <v>136</v>
      </c>
      <c r="AU161" s="141" t="s">
        <v>84</v>
      </c>
      <c r="AY161" s="13" t="s">
        <v>133</v>
      </c>
      <c r="BE161" s="142">
        <f t="shared" si="4"/>
        <v>0</v>
      </c>
      <c r="BF161" s="142">
        <f t="shared" si="5"/>
        <v>0</v>
      </c>
      <c r="BG161" s="142">
        <f t="shared" si="6"/>
        <v>0</v>
      </c>
      <c r="BH161" s="142">
        <f t="shared" si="7"/>
        <v>0</v>
      </c>
      <c r="BI161" s="142">
        <f t="shared" si="8"/>
        <v>0</v>
      </c>
      <c r="BJ161" s="13" t="s">
        <v>82</v>
      </c>
      <c r="BK161" s="142">
        <f t="shared" si="9"/>
        <v>0</v>
      </c>
      <c r="BL161" s="13" t="s">
        <v>260</v>
      </c>
      <c r="BM161" s="141" t="s">
        <v>239</v>
      </c>
    </row>
    <row r="162" spans="2:65" s="1" customFormat="1" ht="21.75" customHeight="1">
      <c r="B162" s="130"/>
      <c r="C162" s="131" t="s">
        <v>337</v>
      </c>
      <c r="D162" s="131" t="s">
        <v>136</v>
      </c>
      <c r="E162" s="132" t="s">
        <v>485</v>
      </c>
      <c r="F162" s="133" t="s">
        <v>486</v>
      </c>
      <c r="G162" s="134" t="s">
        <v>426</v>
      </c>
      <c r="H162" s="135">
        <v>6</v>
      </c>
      <c r="I162" s="196">
        <v>0</v>
      </c>
      <c r="J162" s="136">
        <f t="shared" si="0"/>
        <v>0</v>
      </c>
      <c r="K162" s="137"/>
      <c r="L162" s="27"/>
      <c r="M162" s="138" t="s">
        <v>1</v>
      </c>
      <c r="N162" s="111" t="s">
        <v>39</v>
      </c>
      <c r="O162" s="139">
        <v>0</v>
      </c>
      <c r="P162" s="139">
        <f t="shared" si="1"/>
        <v>0</v>
      </c>
      <c r="Q162" s="139">
        <v>0</v>
      </c>
      <c r="R162" s="139">
        <f t="shared" si="2"/>
        <v>0</v>
      </c>
      <c r="S162" s="139">
        <v>0</v>
      </c>
      <c r="T162" s="140">
        <f t="shared" si="3"/>
        <v>0</v>
      </c>
      <c r="AR162" s="141" t="s">
        <v>260</v>
      </c>
      <c r="AT162" s="141" t="s">
        <v>136</v>
      </c>
      <c r="AU162" s="141" t="s">
        <v>84</v>
      </c>
      <c r="AY162" s="13" t="s">
        <v>133</v>
      </c>
      <c r="BE162" s="142">
        <f t="shared" si="4"/>
        <v>0</v>
      </c>
      <c r="BF162" s="142">
        <f t="shared" si="5"/>
        <v>0</v>
      </c>
      <c r="BG162" s="142">
        <f t="shared" si="6"/>
        <v>0</v>
      </c>
      <c r="BH162" s="142">
        <f t="shared" si="7"/>
        <v>0</v>
      </c>
      <c r="BI162" s="142">
        <f t="shared" si="8"/>
        <v>0</v>
      </c>
      <c r="BJ162" s="13" t="s">
        <v>82</v>
      </c>
      <c r="BK162" s="142">
        <f t="shared" si="9"/>
        <v>0</v>
      </c>
      <c r="BL162" s="13" t="s">
        <v>260</v>
      </c>
      <c r="BM162" s="141" t="s">
        <v>199</v>
      </c>
    </row>
    <row r="163" spans="2:65" s="1" customFormat="1" ht="16.5" customHeight="1">
      <c r="B163" s="130"/>
      <c r="C163" s="131" t="s">
        <v>135</v>
      </c>
      <c r="D163" s="131" t="s">
        <v>136</v>
      </c>
      <c r="E163" s="132" t="s">
        <v>487</v>
      </c>
      <c r="F163" s="133" t="s">
        <v>488</v>
      </c>
      <c r="G163" s="134" t="s">
        <v>426</v>
      </c>
      <c r="H163" s="135">
        <v>24</v>
      </c>
      <c r="I163" s="196">
        <v>0</v>
      </c>
      <c r="J163" s="136">
        <f t="shared" si="0"/>
        <v>0</v>
      </c>
      <c r="K163" s="137"/>
      <c r="L163" s="27"/>
      <c r="M163" s="138" t="s">
        <v>1</v>
      </c>
      <c r="N163" s="111" t="s">
        <v>39</v>
      </c>
      <c r="O163" s="139">
        <v>0</v>
      </c>
      <c r="P163" s="139">
        <f t="shared" si="1"/>
        <v>0</v>
      </c>
      <c r="Q163" s="139">
        <v>0</v>
      </c>
      <c r="R163" s="139">
        <f t="shared" si="2"/>
        <v>0</v>
      </c>
      <c r="S163" s="139">
        <v>0</v>
      </c>
      <c r="T163" s="140">
        <f t="shared" si="3"/>
        <v>0</v>
      </c>
      <c r="AR163" s="141" t="s">
        <v>260</v>
      </c>
      <c r="AT163" s="141" t="s">
        <v>136</v>
      </c>
      <c r="AU163" s="141" t="s">
        <v>84</v>
      </c>
      <c r="AY163" s="13" t="s">
        <v>133</v>
      </c>
      <c r="BE163" s="142">
        <f t="shared" si="4"/>
        <v>0</v>
      </c>
      <c r="BF163" s="142">
        <f t="shared" si="5"/>
        <v>0</v>
      </c>
      <c r="BG163" s="142">
        <f t="shared" si="6"/>
        <v>0</v>
      </c>
      <c r="BH163" s="142">
        <f t="shared" si="7"/>
        <v>0</v>
      </c>
      <c r="BI163" s="142">
        <f t="shared" si="8"/>
        <v>0</v>
      </c>
      <c r="BJ163" s="13" t="s">
        <v>82</v>
      </c>
      <c r="BK163" s="142">
        <f t="shared" si="9"/>
        <v>0</v>
      </c>
      <c r="BL163" s="13" t="s">
        <v>260</v>
      </c>
      <c r="BM163" s="141" t="s">
        <v>203</v>
      </c>
    </row>
    <row r="164" spans="2:65" s="1" customFormat="1" ht="16.5" customHeight="1">
      <c r="B164" s="130"/>
      <c r="C164" s="149" t="s">
        <v>141</v>
      </c>
      <c r="D164" s="149" t="s">
        <v>283</v>
      </c>
      <c r="E164" s="150" t="s">
        <v>489</v>
      </c>
      <c r="F164" s="151" t="s">
        <v>490</v>
      </c>
      <c r="G164" s="152" t="s">
        <v>426</v>
      </c>
      <c r="H164" s="153">
        <v>6</v>
      </c>
      <c r="I164" s="197">
        <v>0</v>
      </c>
      <c r="J164" s="154">
        <f t="shared" si="0"/>
        <v>0</v>
      </c>
      <c r="K164" s="155"/>
      <c r="L164" s="156"/>
      <c r="M164" s="157" t="s">
        <v>1</v>
      </c>
      <c r="N164" s="158" t="s">
        <v>39</v>
      </c>
      <c r="O164" s="139">
        <v>0</v>
      </c>
      <c r="P164" s="139">
        <f t="shared" si="1"/>
        <v>0</v>
      </c>
      <c r="Q164" s="139">
        <v>0</v>
      </c>
      <c r="R164" s="139">
        <f t="shared" si="2"/>
        <v>0</v>
      </c>
      <c r="S164" s="139">
        <v>0</v>
      </c>
      <c r="T164" s="140">
        <f t="shared" si="3"/>
        <v>0</v>
      </c>
      <c r="AR164" s="141" t="s">
        <v>298</v>
      </c>
      <c r="AT164" s="141" t="s">
        <v>283</v>
      </c>
      <c r="AU164" s="141" t="s">
        <v>84</v>
      </c>
      <c r="AY164" s="13" t="s">
        <v>133</v>
      </c>
      <c r="BE164" s="142">
        <f t="shared" si="4"/>
        <v>0</v>
      </c>
      <c r="BF164" s="142">
        <f t="shared" si="5"/>
        <v>0</v>
      </c>
      <c r="BG164" s="142">
        <f t="shared" si="6"/>
        <v>0</v>
      </c>
      <c r="BH164" s="142">
        <f t="shared" si="7"/>
        <v>0</v>
      </c>
      <c r="BI164" s="142">
        <f t="shared" si="8"/>
        <v>0</v>
      </c>
      <c r="BJ164" s="13" t="s">
        <v>82</v>
      </c>
      <c r="BK164" s="142">
        <f t="shared" si="9"/>
        <v>0</v>
      </c>
      <c r="BL164" s="13" t="s">
        <v>260</v>
      </c>
      <c r="BM164" s="141" t="s">
        <v>152</v>
      </c>
    </row>
    <row r="165" spans="2:63" s="11" customFormat="1" ht="25.9" customHeight="1">
      <c r="B165" s="121"/>
      <c r="D165" s="122" t="s">
        <v>73</v>
      </c>
      <c r="E165" s="123" t="s">
        <v>491</v>
      </c>
      <c r="F165" s="123" t="s">
        <v>492</v>
      </c>
      <c r="J165" s="124">
        <f>BK165</f>
        <v>0</v>
      </c>
      <c r="L165" s="121"/>
      <c r="M165" s="125"/>
      <c r="P165" s="126">
        <f>SUM(P166:P170)</f>
        <v>0</v>
      </c>
      <c r="R165" s="126">
        <f>SUM(R166:R170)</f>
        <v>0</v>
      </c>
      <c r="T165" s="127">
        <f>SUM(T166:T170)</f>
        <v>0</v>
      </c>
      <c r="AR165" s="122" t="s">
        <v>140</v>
      </c>
      <c r="AT165" s="128" t="s">
        <v>73</v>
      </c>
      <c r="AU165" s="128" t="s">
        <v>74</v>
      </c>
      <c r="AY165" s="122" t="s">
        <v>133</v>
      </c>
      <c r="BK165" s="129">
        <f>SUM(BK166:BK170)</f>
        <v>0</v>
      </c>
    </row>
    <row r="166" spans="2:65" s="1" customFormat="1" ht="24.2" customHeight="1">
      <c r="B166" s="130"/>
      <c r="C166" s="131" t="s">
        <v>144</v>
      </c>
      <c r="D166" s="131" t="s">
        <v>136</v>
      </c>
      <c r="E166" s="132" t="s">
        <v>493</v>
      </c>
      <c r="F166" s="133" t="s">
        <v>494</v>
      </c>
      <c r="G166" s="134" t="s">
        <v>302</v>
      </c>
      <c r="H166" s="135">
        <v>34</v>
      </c>
      <c r="I166" s="196">
        <v>0</v>
      </c>
      <c r="J166" s="136">
        <f>ROUND(I166*H166,2)</f>
        <v>0</v>
      </c>
      <c r="K166" s="137"/>
      <c r="L166" s="27"/>
      <c r="M166" s="138" t="s">
        <v>1</v>
      </c>
      <c r="N166" s="111" t="s">
        <v>39</v>
      </c>
      <c r="O166" s="139">
        <v>0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495</v>
      </c>
      <c r="AT166" s="141" t="s">
        <v>136</v>
      </c>
      <c r="AU166" s="141" t="s">
        <v>82</v>
      </c>
      <c r="AY166" s="13" t="s">
        <v>133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3" t="s">
        <v>82</v>
      </c>
      <c r="BK166" s="142">
        <f>ROUND(I166*H166,2)</f>
        <v>0</v>
      </c>
      <c r="BL166" s="13" t="s">
        <v>495</v>
      </c>
      <c r="BM166" s="141" t="s">
        <v>159</v>
      </c>
    </row>
    <row r="167" spans="2:65" s="1" customFormat="1" ht="16.5" customHeight="1">
      <c r="B167" s="130"/>
      <c r="C167" s="131" t="s">
        <v>148</v>
      </c>
      <c r="D167" s="131" t="s">
        <v>136</v>
      </c>
      <c r="E167" s="132" t="s">
        <v>496</v>
      </c>
      <c r="F167" s="133" t="s">
        <v>497</v>
      </c>
      <c r="G167" s="134" t="s">
        <v>302</v>
      </c>
      <c r="H167" s="135">
        <v>16</v>
      </c>
      <c r="I167" s="196">
        <v>0</v>
      </c>
      <c r="J167" s="136">
        <f>ROUND(I167*H167,2)</f>
        <v>0</v>
      </c>
      <c r="K167" s="137"/>
      <c r="L167" s="27"/>
      <c r="M167" s="138" t="s">
        <v>1</v>
      </c>
      <c r="N167" s="111" t="s">
        <v>39</v>
      </c>
      <c r="O167" s="139">
        <v>0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495</v>
      </c>
      <c r="AT167" s="141" t="s">
        <v>136</v>
      </c>
      <c r="AU167" s="141" t="s">
        <v>82</v>
      </c>
      <c r="AY167" s="13" t="s">
        <v>133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82</v>
      </c>
      <c r="BK167" s="142">
        <f>ROUND(I167*H167,2)</f>
        <v>0</v>
      </c>
      <c r="BL167" s="13" t="s">
        <v>495</v>
      </c>
      <c r="BM167" s="141" t="s">
        <v>167</v>
      </c>
    </row>
    <row r="168" spans="2:65" s="1" customFormat="1" ht="16.5" customHeight="1">
      <c r="B168" s="130"/>
      <c r="C168" s="131" t="s">
        <v>395</v>
      </c>
      <c r="D168" s="131" t="s">
        <v>136</v>
      </c>
      <c r="E168" s="132" t="s">
        <v>498</v>
      </c>
      <c r="F168" s="133" t="s">
        <v>499</v>
      </c>
      <c r="G168" s="134" t="s">
        <v>302</v>
      </c>
      <c r="H168" s="135">
        <v>50</v>
      </c>
      <c r="I168" s="196">
        <v>0</v>
      </c>
      <c r="J168" s="136">
        <f>ROUND(I168*H168,2)</f>
        <v>0</v>
      </c>
      <c r="K168" s="137"/>
      <c r="L168" s="27"/>
      <c r="M168" s="138" t="s">
        <v>1</v>
      </c>
      <c r="N168" s="111" t="s">
        <v>39</v>
      </c>
      <c r="O168" s="139">
        <v>0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495</v>
      </c>
      <c r="AT168" s="141" t="s">
        <v>136</v>
      </c>
      <c r="AU168" s="141" t="s">
        <v>82</v>
      </c>
      <c r="AY168" s="13" t="s">
        <v>133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3" t="s">
        <v>82</v>
      </c>
      <c r="BK168" s="142">
        <f>ROUND(I168*H168,2)</f>
        <v>0</v>
      </c>
      <c r="BL168" s="13" t="s">
        <v>495</v>
      </c>
      <c r="BM168" s="141" t="s">
        <v>213</v>
      </c>
    </row>
    <row r="169" spans="2:65" s="1" customFormat="1" ht="24.2" customHeight="1">
      <c r="B169" s="130"/>
      <c r="C169" s="131" t="s">
        <v>309</v>
      </c>
      <c r="D169" s="131" t="s">
        <v>136</v>
      </c>
      <c r="E169" s="132" t="s">
        <v>500</v>
      </c>
      <c r="F169" s="133" t="s">
        <v>501</v>
      </c>
      <c r="G169" s="134" t="s">
        <v>502</v>
      </c>
      <c r="H169" s="135">
        <v>8</v>
      </c>
      <c r="I169" s="196">
        <v>0</v>
      </c>
      <c r="J169" s="136">
        <f>ROUND(I169*H169,2)</f>
        <v>0</v>
      </c>
      <c r="K169" s="137"/>
      <c r="L169" s="27"/>
      <c r="M169" s="138" t="s">
        <v>1</v>
      </c>
      <c r="N169" s="111" t="s">
        <v>39</v>
      </c>
      <c r="O169" s="139">
        <v>0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495</v>
      </c>
      <c r="AT169" s="141" t="s">
        <v>136</v>
      </c>
      <c r="AU169" s="141" t="s">
        <v>82</v>
      </c>
      <c r="AY169" s="13" t="s">
        <v>133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3" t="s">
        <v>82</v>
      </c>
      <c r="BK169" s="142">
        <f>ROUND(I169*H169,2)</f>
        <v>0</v>
      </c>
      <c r="BL169" s="13" t="s">
        <v>495</v>
      </c>
      <c r="BM169" s="141" t="s">
        <v>216</v>
      </c>
    </row>
    <row r="170" spans="2:65" s="1" customFormat="1" ht="24.2" customHeight="1">
      <c r="B170" s="130"/>
      <c r="C170" s="131" t="s">
        <v>360</v>
      </c>
      <c r="D170" s="131" t="s">
        <v>136</v>
      </c>
      <c r="E170" s="132" t="s">
        <v>503</v>
      </c>
      <c r="F170" s="133" t="s">
        <v>504</v>
      </c>
      <c r="G170" s="134" t="s">
        <v>302</v>
      </c>
      <c r="H170" s="135">
        <v>20</v>
      </c>
      <c r="I170" s="196">
        <v>0</v>
      </c>
      <c r="J170" s="136">
        <f>ROUND(I170*H170,2)</f>
        <v>0</v>
      </c>
      <c r="K170" s="137"/>
      <c r="L170" s="27"/>
      <c r="M170" s="138" t="s">
        <v>1</v>
      </c>
      <c r="N170" s="111" t="s">
        <v>39</v>
      </c>
      <c r="O170" s="139">
        <v>0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495</v>
      </c>
      <c r="AT170" s="141" t="s">
        <v>136</v>
      </c>
      <c r="AU170" s="141" t="s">
        <v>82</v>
      </c>
      <c r="AY170" s="13" t="s">
        <v>133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82</v>
      </c>
      <c r="BK170" s="142">
        <f>ROUND(I170*H170,2)</f>
        <v>0</v>
      </c>
      <c r="BL170" s="13" t="s">
        <v>495</v>
      </c>
      <c r="BM170" s="141" t="s">
        <v>505</v>
      </c>
    </row>
    <row r="171" spans="2:63" s="11" customFormat="1" ht="25.9" customHeight="1">
      <c r="B171" s="121"/>
      <c r="D171" s="122" t="s">
        <v>73</v>
      </c>
      <c r="E171" s="123" t="s">
        <v>393</v>
      </c>
      <c r="F171" s="123" t="s">
        <v>394</v>
      </c>
      <c r="J171" s="124">
        <f>BK171</f>
        <v>0</v>
      </c>
      <c r="L171" s="121"/>
      <c r="M171" s="125"/>
      <c r="P171" s="126">
        <f>SUM(P172:P174)</f>
        <v>0</v>
      </c>
      <c r="R171" s="126">
        <f>SUM(R172:R174)</f>
        <v>0</v>
      </c>
      <c r="T171" s="127">
        <f>SUM(T172:T174)</f>
        <v>0</v>
      </c>
      <c r="AR171" s="122" t="s">
        <v>185</v>
      </c>
      <c r="AT171" s="128" t="s">
        <v>73</v>
      </c>
      <c r="AU171" s="128" t="s">
        <v>74</v>
      </c>
      <c r="AY171" s="122" t="s">
        <v>133</v>
      </c>
      <c r="BK171" s="129">
        <f>SUM(BK172:BK174)</f>
        <v>0</v>
      </c>
    </row>
    <row r="172" spans="2:65" s="1" customFormat="1" ht="16.5" customHeight="1">
      <c r="B172" s="130"/>
      <c r="C172" s="131" t="s">
        <v>312</v>
      </c>
      <c r="D172" s="131" t="s">
        <v>136</v>
      </c>
      <c r="E172" s="132" t="s">
        <v>506</v>
      </c>
      <c r="F172" s="133" t="s">
        <v>507</v>
      </c>
      <c r="G172" s="134" t="s">
        <v>202</v>
      </c>
      <c r="H172" s="135">
        <v>14</v>
      </c>
      <c r="I172" s="196">
        <v>0</v>
      </c>
      <c r="J172" s="136">
        <f>ROUND(I172*H172,2)</f>
        <v>0</v>
      </c>
      <c r="K172" s="137"/>
      <c r="L172" s="27"/>
      <c r="M172" s="138" t="s">
        <v>1</v>
      </c>
      <c r="N172" s="111" t="s">
        <v>39</v>
      </c>
      <c r="O172" s="139">
        <v>0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140</v>
      </c>
      <c r="AT172" s="141" t="s">
        <v>136</v>
      </c>
      <c r="AU172" s="141" t="s">
        <v>82</v>
      </c>
      <c r="AY172" s="13" t="s">
        <v>133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3" t="s">
        <v>82</v>
      </c>
      <c r="BK172" s="142">
        <f>ROUND(I172*H172,2)</f>
        <v>0</v>
      </c>
      <c r="BL172" s="13" t="s">
        <v>140</v>
      </c>
      <c r="BM172" s="141" t="s">
        <v>219</v>
      </c>
    </row>
    <row r="173" spans="2:65" s="1" customFormat="1" ht="16.5" customHeight="1">
      <c r="B173" s="130"/>
      <c r="C173" s="131" t="s">
        <v>369</v>
      </c>
      <c r="D173" s="131" t="s">
        <v>136</v>
      </c>
      <c r="E173" s="132" t="s">
        <v>508</v>
      </c>
      <c r="F173" s="133" t="s">
        <v>509</v>
      </c>
      <c r="G173" s="134" t="s">
        <v>302</v>
      </c>
      <c r="H173" s="135">
        <v>36</v>
      </c>
      <c r="I173" s="196">
        <v>0</v>
      </c>
      <c r="J173" s="136">
        <f>ROUND(I173*H173,2)</f>
        <v>0</v>
      </c>
      <c r="K173" s="137"/>
      <c r="L173" s="27"/>
      <c r="M173" s="138" t="s">
        <v>1</v>
      </c>
      <c r="N173" s="111" t="s">
        <v>39</v>
      </c>
      <c r="O173" s="139">
        <v>0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140</v>
      </c>
      <c r="AT173" s="141" t="s">
        <v>136</v>
      </c>
      <c r="AU173" s="141" t="s">
        <v>82</v>
      </c>
      <c r="AY173" s="13" t="s">
        <v>133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3" t="s">
        <v>82</v>
      </c>
      <c r="BK173" s="142">
        <f>ROUND(I173*H173,2)</f>
        <v>0</v>
      </c>
      <c r="BL173" s="13" t="s">
        <v>140</v>
      </c>
      <c r="BM173" s="141" t="s">
        <v>223</v>
      </c>
    </row>
    <row r="174" spans="2:65" s="1" customFormat="1" ht="16.5" customHeight="1">
      <c r="B174" s="130"/>
      <c r="C174" s="131" t="s">
        <v>316</v>
      </c>
      <c r="D174" s="131" t="s">
        <v>136</v>
      </c>
      <c r="E174" s="132" t="s">
        <v>510</v>
      </c>
      <c r="F174" s="133" t="s">
        <v>511</v>
      </c>
      <c r="G174" s="134" t="s">
        <v>302</v>
      </c>
      <c r="H174" s="135">
        <v>20</v>
      </c>
      <c r="I174" s="196">
        <v>0</v>
      </c>
      <c r="J174" s="136">
        <f>ROUND(I174*H174,2)</f>
        <v>0</v>
      </c>
      <c r="K174" s="137"/>
      <c r="L174" s="27"/>
      <c r="M174" s="138" t="s">
        <v>1</v>
      </c>
      <c r="N174" s="111" t="s">
        <v>39</v>
      </c>
      <c r="O174" s="139">
        <v>0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140</v>
      </c>
      <c r="AT174" s="141" t="s">
        <v>136</v>
      </c>
      <c r="AU174" s="141" t="s">
        <v>82</v>
      </c>
      <c r="AY174" s="13" t="s">
        <v>133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3" t="s">
        <v>82</v>
      </c>
      <c r="BK174" s="142">
        <f>ROUND(I174*H174,2)</f>
        <v>0</v>
      </c>
      <c r="BL174" s="13" t="s">
        <v>140</v>
      </c>
      <c r="BM174" s="141" t="s">
        <v>227</v>
      </c>
    </row>
    <row r="175" spans="2:12" s="1" customFormat="1" ht="11.45" customHeight="1"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27"/>
    </row>
  </sheetData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3"/>
  <sheetViews>
    <sheetView showGridLines="0" workbookViewId="0" topLeftCell="A113">
      <selection activeCell="X125" sqref="X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8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84</v>
      </c>
    </row>
    <row r="4" spans="2:46" ht="24.95" customHeight="1">
      <c r="B4" s="16"/>
      <c r="D4" s="17" t="s">
        <v>95</v>
      </c>
      <c r="L4" s="16"/>
      <c r="M4" s="8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234" t="str">
        <f>'Rekapitulace stavby'!K6</f>
        <v>Remodelling technologie chlazení MAKRO Liberec</v>
      </c>
      <c r="F7" s="235"/>
      <c r="G7" s="235"/>
      <c r="H7" s="235"/>
      <c r="L7" s="16"/>
    </row>
    <row r="8" spans="2:12" s="1" customFormat="1" ht="12" customHeight="1">
      <c r="B8" s="27"/>
      <c r="D8" s="22" t="s">
        <v>96</v>
      </c>
      <c r="L8" s="27"/>
    </row>
    <row r="9" spans="2:12" s="1" customFormat="1" ht="16.5" customHeight="1">
      <c r="B9" s="27"/>
      <c r="E9" s="198" t="s">
        <v>512</v>
      </c>
      <c r="F9" s="233"/>
      <c r="G9" s="233"/>
      <c r="H9" s="233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2" t="s">
        <v>16</v>
      </c>
      <c r="F11" s="20" t="s">
        <v>1</v>
      </c>
      <c r="I11" s="22" t="s">
        <v>17</v>
      </c>
      <c r="J11" s="20" t="s">
        <v>1</v>
      </c>
      <c r="L11" s="27"/>
    </row>
    <row r="12" spans="2:12" s="1" customFormat="1" ht="12" customHeight="1">
      <c r="B12" s="27"/>
      <c r="D12" s="22" t="s">
        <v>18</v>
      </c>
      <c r="F12" s="20" t="s">
        <v>19</v>
      </c>
      <c r="I12" s="22" t="s">
        <v>20</v>
      </c>
      <c r="J12" s="47" t="str">
        <f>'Rekapitulace stavby'!AN8</f>
        <v>10. 11. 2023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2" t="s">
        <v>22</v>
      </c>
      <c r="I14" s="22" t="s">
        <v>23</v>
      </c>
      <c r="J14" s="20" t="str">
        <f>IF('Rekapitulace stavby'!AN10="","",'Rekapitulace stavby'!AN10)</f>
        <v/>
      </c>
      <c r="L14" s="27"/>
    </row>
    <row r="15" spans="2:12" s="1" customFormat="1" ht="18" customHeight="1">
      <c r="B15" s="27"/>
      <c r="E15" s="20" t="str">
        <f>IF('Rekapitulace stavby'!E11="","",'Rekapitulace stavby'!E11)</f>
        <v xml:space="preserve"> </v>
      </c>
      <c r="I15" s="22" t="s">
        <v>25</v>
      </c>
      <c r="J15" s="20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2" t="s">
        <v>26</v>
      </c>
      <c r="I17" s="22" t="s">
        <v>23</v>
      </c>
      <c r="J17" s="20" t="str">
        <f>'Rekapitulace stavby'!AN13</f>
        <v/>
      </c>
      <c r="L17" s="27"/>
    </row>
    <row r="18" spans="2:12" s="1" customFormat="1" ht="18" customHeight="1">
      <c r="B18" s="27"/>
      <c r="E18" s="218" t="str">
        <f>'Rekapitulace stavby'!E14</f>
        <v xml:space="preserve"> </v>
      </c>
      <c r="F18" s="218"/>
      <c r="G18" s="218"/>
      <c r="H18" s="218"/>
      <c r="I18" s="22" t="s">
        <v>25</v>
      </c>
      <c r="J18" s="20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2" t="s">
        <v>27</v>
      </c>
      <c r="I20" s="22" t="s">
        <v>23</v>
      </c>
      <c r="J20" s="20" t="s">
        <v>1</v>
      </c>
      <c r="L20" s="27"/>
    </row>
    <row r="21" spans="2:12" s="1" customFormat="1" ht="18" customHeight="1">
      <c r="B21" s="27"/>
      <c r="E21" s="20" t="s">
        <v>28</v>
      </c>
      <c r="I21" s="22" t="s">
        <v>25</v>
      </c>
      <c r="J21" s="20" t="s">
        <v>1</v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2" t="s">
        <v>30</v>
      </c>
      <c r="I23" s="22" t="s">
        <v>23</v>
      </c>
      <c r="J23" s="20" t="str">
        <f>IF('Rekapitulace stavby'!AN19="","",'Rekapitulace stavby'!AN19)</f>
        <v/>
      </c>
      <c r="L23" s="27"/>
    </row>
    <row r="24" spans="2:12" s="1" customFormat="1" ht="18" customHeight="1">
      <c r="B24" s="27"/>
      <c r="E24" s="20" t="str">
        <f>IF('Rekapitulace stavby'!E20="","",'Rekapitulace stavby'!E20)</f>
        <v xml:space="preserve"> </v>
      </c>
      <c r="I24" s="22" t="s">
        <v>25</v>
      </c>
      <c r="J24" s="20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2" t="s">
        <v>31</v>
      </c>
      <c r="L26" s="27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14.45" customHeight="1">
      <c r="B30" s="27"/>
      <c r="D30" s="20" t="s">
        <v>98</v>
      </c>
      <c r="J30" s="26">
        <f>J96</f>
        <v>0</v>
      </c>
      <c r="L30" s="27"/>
    </row>
    <row r="31" spans="2:12" s="1" customFormat="1" ht="14.45" customHeight="1">
      <c r="B31" s="27"/>
      <c r="D31" s="25" t="s">
        <v>99</v>
      </c>
      <c r="J31" s="26">
        <f>J101</f>
        <v>0</v>
      </c>
      <c r="L31" s="27"/>
    </row>
    <row r="32" spans="2:12" s="1" customFormat="1" ht="25.35" customHeight="1">
      <c r="B32" s="27"/>
      <c r="D32" s="89" t="s">
        <v>34</v>
      </c>
      <c r="J32" s="61">
        <f>ROUND(J30+J31,2)</f>
        <v>0</v>
      </c>
      <c r="L32" s="27"/>
    </row>
    <row r="33" spans="2:12" s="1" customFormat="1" ht="6.95" customHeight="1">
      <c r="B33" s="27"/>
      <c r="D33" s="48"/>
      <c r="E33" s="48"/>
      <c r="F33" s="48"/>
      <c r="G33" s="48"/>
      <c r="H33" s="48"/>
      <c r="I33" s="48"/>
      <c r="J33" s="48"/>
      <c r="K33" s="48"/>
      <c r="L33" s="27"/>
    </row>
    <row r="34" spans="2:12" s="1" customFormat="1" ht="14.45" customHeight="1">
      <c r="B34" s="27"/>
      <c r="F34" s="30" t="s">
        <v>36</v>
      </c>
      <c r="I34" s="30" t="s">
        <v>35</v>
      </c>
      <c r="J34" s="30" t="s">
        <v>37</v>
      </c>
      <c r="L34" s="27"/>
    </row>
    <row r="35" spans="2:12" s="1" customFormat="1" ht="14.45" customHeight="1">
      <c r="B35" s="27"/>
      <c r="D35" s="50" t="s">
        <v>38</v>
      </c>
      <c r="E35" s="22" t="s">
        <v>39</v>
      </c>
      <c r="F35" s="90">
        <f>ROUND((SUM(BE101:BE102)+SUM(BE122:BE142)),2)</f>
        <v>0</v>
      </c>
      <c r="I35" s="91">
        <v>0.21</v>
      </c>
      <c r="J35" s="90">
        <f>ROUND(((SUM(BE101:BE102)+SUM(BE122:BE142))*I35),2)</f>
        <v>0</v>
      </c>
      <c r="L35" s="27"/>
    </row>
    <row r="36" spans="2:12" s="1" customFormat="1" ht="14.45" customHeight="1">
      <c r="B36" s="27"/>
      <c r="E36" s="22" t="s">
        <v>40</v>
      </c>
      <c r="F36" s="90">
        <f>ROUND((SUM(BF101:BF102)+SUM(BF122:BF142)),2)</f>
        <v>0</v>
      </c>
      <c r="I36" s="91">
        <v>0.15</v>
      </c>
      <c r="J36" s="90">
        <f>ROUND(((SUM(BF101:BF102)+SUM(BF122:BF142))*I36),2)</f>
        <v>0</v>
      </c>
      <c r="L36" s="27"/>
    </row>
    <row r="37" spans="2:12" s="1" customFormat="1" ht="14.45" customHeight="1" hidden="1">
      <c r="B37" s="27"/>
      <c r="E37" s="22" t="s">
        <v>41</v>
      </c>
      <c r="F37" s="90">
        <f>ROUND((SUM(BG101:BG102)+SUM(BG122:BG142)),2)</f>
        <v>0</v>
      </c>
      <c r="I37" s="91">
        <v>0.21</v>
      </c>
      <c r="J37" s="90">
        <f>0</f>
        <v>0</v>
      </c>
      <c r="L37" s="27"/>
    </row>
    <row r="38" spans="2:12" s="1" customFormat="1" ht="14.45" customHeight="1" hidden="1">
      <c r="B38" s="27"/>
      <c r="E38" s="22" t="s">
        <v>42</v>
      </c>
      <c r="F38" s="90">
        <f>ROUND((SUM(BH101:BH102)+SUM(BH122:BH142)),2)</f>
        <v>0</v>
      </c>
      <c r="I38" s="91">
        <v>0.15</v>
      </c>
      <c r="J38" s="90">
        <f>0</f>
        <v>0</v>
      </c>
      <c r="L38" s="27"/>
    </row>
    <row r="39" spans="2:12" s="1" customFormat="1" ht="14.45" customHeight="1" hidden="1">
      <c r="B39" s="27"/>
      <c r="E39" s="22" t="s">
        <v>43</v>
      </c>
      <c r="F39" s="90">
        <f>ROUND((SUM(BI101:BI102)+SUM(BI122:BI142)),2)</f>
        <v>0</v>
      </c>
      <c r="I39" s="91">
        <v>0</v>
      </c>
      <c r="J39" s="90">
        <f>0</f>
        <v>0</v>
      </c>
      <c r="L39" s="27"/>
    </row>
    <row r="40" spans="2:12" s="1" customFormat="1" ht="6.95" customHeight="1">
      <c r="B40" s="27"/>
      <c r="L40" s="27"/>
    </row>
    <row r="41" spans="2:12" s="1" customFormat="1" ht="25.35" customHeight="1">
      <c r="B41" s="27"/>
      <c r="C41" s="85"/>
      <c r="D41" s="92" t="s">
        <v>44</v>
      </c>
      <c r="E41" s="52"/>
      <c r="F41" s="52"/>
      <c r="G41" s="93" t="s">
        <v>45</v>
      </c>
      <c r="H41" s="94" t="s">
        <v>46</v>
      </c>
      <c r="I41" s="52"/>
      <c r="J41" s="95">
        <f>SUM(J32:J39)</f>
        <v>0</v>
      </c>
      <c r="K41" s="96"/>
      <c r="L41" s="27"/>
    </row>
    <row r="42" spans="2:12" s="1" customFormat="1" ht="14.45" customHeight="1">
      <c r="B42" s="27"/>
      <c r="L42" s="27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7"/>
      <c r="D50" s="36" t="s">
        <v>47</v>
      </c>
      <c r="E50" s="37"/>
      <c r="F50" s="37"/>
      <c r="G50" s="36" t="s">
        <v>48</v>
      </c>
      <c r="H50" s="37"/>
      <c r="I50" s="37"/>
      <c r="J50" s="37"/>
      <c r="K50" s="37"/>
      <c r="L50" s="2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15">
      <c r="B61" s="27"/>
      <c r="D61" s="38" t="s">
        <v>49</v>
      </c>
      <c r="E61" s="29"/>
      <c r="F61" s="97" t="s">
        <v>50</v>
      </c>
      <c r="G61" s="38" t="s">
        <v>49</v>
      </c>
      <c r="H61" s="29"/>
      <c r="I61" s="29"/>
      <c r="J61" s="98" t="s">
        <v>50</v>
      </c>
      <c r="K61" s="29"/>
      <c r="L61" s="27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15">
      <c r="B65" s="27"/>
      <c r="D65" s="36" t="s">
        <v>51</v>
      </c>
      <c r="E65" s="37"/>
      <c r="F65" s="37"/>
      <c r="G65" s="36" t="s">
        <v>52</v>
      </c>
      <c r="H65" s="37"/>
      <c r="I65" s="37"/>
      <c r="J65" s="37"/>
      <c r="K65" s="37"/>
      <c r="L65" s="27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15">
      <c r="B76" s="27"/>
      <c r="D76" s="38" t="s">
        <v>49</v>
      </c>
      <c r="E76" s="29"/>
      <c r="F76" s="97" t="s">
        <v>50</v>
      </c>
      <c r="G76" s="38" t="s">
        <v>49</v>
      </c>
      <c r="H76" s="29"/>
      <c r="I76" s="29"/>
      <c r="J76" s="98" t="s">
        <v>50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7" t="s">
        <v>100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2" t="s">
        <v>14</v>
      </c>
      <c r="L84" s="27"/>
    </row>
    <row r="85" spans="2:12" s="1" customFormat="1" ht="16.5" customHeight="1">
      <c r="B85" s="27"/>
      <c r="E85" s="234" t="str">
        <f>E7</f>
        <v>Remodelling technologie chlazení MAKRO Liberec</v>
      </c>
      <c r="F85" s="235"/>
      <c r="G85" s="235"/>
      <c r="H85" s="235"/>
      <c r="L85" s="27"/>
    </row>
    <row r="86" spans="2:12" s="1" customFormat="1" ht="12" customHeight="1">
      <c r="B86" s="27"/>
      <c r="C86" s="22" t="s">
        <v>96</v>
      </c>
      <c r="L86" s="27"/>
    </row>
    <row r="87" spans="2:12" s="1" customFormat="1" ht="16.5" customHeight="1">
      <c r="B87" s="27"/>
      <c r="E87" s="198" t="str">
        <f>E9</f>
        <v>Objekt 03 - RH, dozbrojení</v>
      </c>
      <c r="F87" s="233"/>
      <c r="G87" s="233"/>
      <c r="H87" s="233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2" t="s">
        <v>18</v>
      </c>
      <c r="F89" s="20" t="str">
        <f>F12</f>
        <v>Liberec – MAKRO Cash &amp; Carry ČR s.r.o.</v>
      </c>
      <c r="I89" s="22" t="s">
        <v>20</v>
      </c>
      <c r="J89" s="47" t="str">
        <f>IF(J12="","",J12)</f>
        <v>10. 11. 2023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2" t="s">
        <v>22</v>
      </c>
      <c r="F91" s="20" t="str">
        <f>E15</f>
        <v xml:space="preserve"> </v>
      </c>
      <c r="I91" s="22" t="s">
        <v>27</v>
      </c>
      <c r="J91" s="23" t="str">
        <f>E21</f>
        <v>Coldspot  s.r.o.</v>
      </c>
      <c r="L91" s="27"/>
    </row>
    <row r="92" spans="2:12" s="1" customFormat="1" ht="15.2" customHeight="1">
      <c r="B92" s="27"/>
      <c r="C92" s="22" t="s">
        <v>26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9" t="s">
        <v>101</v>
      </c>
      <c r="D94" s="85"/>
      <c r="E94" s="85"/>
      <c r="F94" s="85"/>
      <c r="G94" s="85"/>
      <c r="H94" s="85"/>
      <c r="I94" s="85"/>
      <c r="J94" s="100" t="s">
        <v>102</v>
      </c>
      <c r="K94" s="85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1" t="s">
        <v>103</v>
      </c>
      <c r="J96" s="61">
        <f>J122</f>
        <v>0</v>
      </c>
      <c r="L96" s="27"/>
      <c r="AU96" s="13" t="s">
        <v>104</v>
      </c>
    </row>
    <row r="97" spans="2:12" s="8" customFormat="1" ht="24.95" customHeight="1">
      <c r="B97" s="102"/>
      <c r="D97" s="103" t="s">
        <v>513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9" customFormat="1" ht="19.9" customHeight="1">
      <c r="B98" s="106"/>
      <c r="D98" s="107" t="s">
        <v>514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1" customFormat="1" ht="21.75" customHeight="1">
      <c r="B99" s="27"/>
      <c r="L99" s="27"/>
    </row>
    <row r="100" spans="2:12" s="1" customFormat="1" ht="6.95" customHeight="1">
      <c r="B100" s="27"/>
      <c r="L100" s="27"/>
    </row>
    <row r="101" spans="2:14" s="1" customFormat="1" ht="29.25" customHeight="1">
      <c r="B101" s="27"/>
      <c r="C101" s="101" t="s">
        <v>117</v>
      </c>
      <c r="J101" s="110">
        <v>0</v>
      </c>
      <c r="L101" s="27"/>
      <c r="N101" s="111" t="s">
        <v>38</v>
      </c>
    </row>
    <row r="102" spans="2:12" s="1" customFormat="1" ht="18" customHeight="1">
      <c r="B102" s="27"/>
      <c r="L102" s="27"/>
    </row>
    <row r="103" spans="2:12" s="1" customFormat="1" ht="29.25" customHeight="1">
      <c r="B103" s="27"/>
      <c r="C103" s="84" t="s">
        <v>94</v>
      </c>
      <c r="D103" s="85"/>
      <c r="E103" s="85"/>
      <c r="F103" s="85"/>
      <c r="G103" s="85"/>
      <c r="H103" s="85"/>
      <c r="I103" s="85"/>
      <c r="J103" s="86">
        <f>ROUND(J96+J101,2)</f>
        <v>0</v>
      </c>
      <c r="K103" s="85"/>
      <c r="L103" s="27"/>
    </row>
    <row r="104" spans="2:12" s="1" customFormat="1" ht="6.95" customHeight="1"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27"/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27"/>
    </row>
    <row r="109" spans="2:12" s="1" customFormat="1" ht="24.95" customHeight="1">
      <c r="B109" s="27"/>
      <c r="C109" s="17" t="s">
        <v>118</v>
      </c>
      <c r="L109" s="27"/>
    </row>
    <row r="110" spans="2:12" s="1" customFormat="1" ht="6.95" customHeight="1">
      <c r="B110" s="27"/>
      <c r="L110" s="27"/>
    </row>
    <row r="111" spans="2:12" s="1" customFormat="1" ht="12" customHeight="1">
      <c r="B111" s="27"/>
      <c r="C111" s="22" t="s">
        <v>14</v>
      </c>
      <c r="L111" s="27"/>
    </row>
    <row r="112" spans="2:12" s="1" customFormat="1" ht="16.5" customHeight="1">
      <c r="B112" s="27"/>
      <c r="E112" s="234" t="str">
        <f>E7</f>
        <v>Remodelling technologie chlazení MAKRO Liberec</v>
      </c>
      <c r="F112" s="235"/>
      <c r="G112" s="235"/>
      <c r="H112" s="235"/>
      <c r="L112" s="27"/>
    </row>
    <row r="113" spans="2:12" s="1" customFormat="1" ht="12" customHeight="1">
      <c r="B113" s="27"/>
      <c r="C113" s="22" t="s">
        <v>96</v>
      </c>
      <c r="L113" s="27"/>
    </row>
    <row r="114" spans="2:12" s="1" customFormat="1" ht="16.5" customHeight="1">
      <c r="B114" s="27"/>
      <c r="E114" s="198" t="str">
        <f>E9</f>
        <v>Objekt 03 - RH, dozbrojení</v>
      </c>
      <c r="F114" s="233"/>
      <c r="G114" s="233"/>
      <c r="H114" s="233"/>
      <c r="L114" s="27"/>
    </row>
    <row r="115" spans="2:12" s="1" customFormat="1" ht="6.95" customHeight="1">
      <c r="B115" s="27"/>
      <c r="L115" s="27"/>
    </row>
    <row r="116" spans="2:12" s="1" customFormat="1" ht="12" customHeight="1">
      <c r="B116" s="27"/>
      <c r="C116" s="22" t="s">
        <v>18</v>
      </c>
      <c r="F116" s="20" t="str">
        <f>F12</f>
        <v>Liberec – MAKRO Cash &amp; Carry ČR s.r.o.</v>
      </c>
      <c r="I116" s="22" t="s">
        <v>20</v>
      </c>
      <c r="J116" s="47" t="str">
        <f>IF(J12="","",J12)</f>
        <v>10. 11. 2023</v>
      </c>
      <c r="L116" s="27"/>
    </row>
    <row r="117" spans="2:12" s="1" customFormat="1" ht="6.95" customHeight="1">
      <c r="B117" s="27"/>
      <c r="L117" s="27"/>
    </row>
    <row r="118" spans="2:12" s="1" customFormat="1" ht="15.2" customHeight="1">
      <c r="B118" s="27"/>
      <c r="C118" s="22" t="s">
        <v>22</v>
      </c>
      <c r="F118" s="20" t="str">
        <f>E15</f>
        <v xml:space="preserve"> </v>
      </c>
      <c r="I118" s="22" t="s">
        <v>27</v>
      </c>
      <c r="J118" s="23" t="str">
        <f>E21</f>
        <v>Coldspot  s.r.o.</v>
      </c>
      <c r="L118" s="27"/>
    </row>
    <row r="119" spans="2:12" s="1" customFormat="1" ht="15.2" customHeight="1">
      <c r="B119" s="27"/>
      <c r="C119" s="22" t="s">
        <v>26</v>
      </c>
      <c r="F119" s="20" t="str">
        <f>IF(E18="","",E18)</f>
        <v xml:space="preserve"> </v>
      </c>
      <c r="I119" s="22" t="s">
        <v>30</v>
      </c>
      <c r="J119" s="23" t="str">
        <f>E24</f>
        <v xml:space="preserve"> </v>
      </c>
      <c r="L119" s="27"/>
    </row>
    <row r="120" spans="2:12" s="1" customFormat="1" ht="10.35" customHeight="1">
      <c r="B120" s="27"/>
      <c r="L120" s="27"/>
    </row>
    <row r="121" spans="2:20" s="10" customFormat="1" ht="29.25" customHeight="1">
      <c r="B121" s="112"/>
      <c r="C121" s="113" t="s">
        <v>119</v>
      </c>
      <c r="D121" s="114" t="s">
        <v>59</v>
      </c>
      <c r="E121" s="114" t="s">
        <v>55</v>
      </c>
      <c r="F121" s="114" t="s">
        <v>56</v>
      </c>
      <c r="G121" s="114" t="s">
        <v>120</v>
      </c>
      <c r="H121" s="114" t="s">
        <v>121</v>
      </c>
      <c r="I121" s="114" t="s">
        <v>122</v>
      </c>
      <c r="J121" s="115" t="s">
        <v>102</v>
      </c>
      <c r="K121" s="116" t="s">
        <v>123</v>
      </c>
      <c r="L121" s="112"/>
      <c r="M121" s="54" t="s">
        <v>1</v>
      </c>
      <c r="N121" s="55" t="s">
        <v>38</v>
      </c>
      <c r="O121" s="55" t="s">
        <v>124</v>
      </c>
      <c r="P121" s="55" t="s">
        <v>125</v>
      </c>
      <c r="Q121" s="55" t="s">
        <v>126</v>
      </c>
      <c r="R121" s="55" t="s">
        <v>127</v>
      </c>
      <c r="S121" s="55" t="s">
        <v>128</v>
      </c>
      <c r="T121" s="56" t="s">
        <v>129</v>
      </c>
    </row>
    <row r="122" spans="2:63" s="1" customFormat="1" ht="22.9" customHeight="1">
      <c r="B122" s="27"/>
      <c r="C122" s="59" t="s">
        <v>130</v>
      </c>
      <c r="J122" s="117">
        <f>BK122</f>
        <v>0</v>
      </c>
      <c r="L122" s="27"/>
      <c r="M122" s="57"/>
      <c r="N122" s="48"/>
      <c r="O122" s="48"/>
      <c r="P122" s="118">
        <f>P123</f>
        <v>0</v>
      </c>
      <c r="Q122" s="48"/>
      <c r="R122" s="118">
        <f>R123</f>
        <v>0</v>
      </c>
      <c r="S122" s="48"/>
      <c r="T122" s="119">
        <f>T123</f>
        <v>0</v>
      </c>
      <c r="AT122" s="13" t="s">
        <v>73</v>
      </c>
      <c r="AU122" s="13" t="s">
        <v>104</v>
      </c>
      <c r="BK122" s="120">
        <f>BK123</f>
        <v>0</v>
      </c>
    </row>
    <row r="123" spans="2:63" s="11" customFormat="1" ht="25.9" customHeight="1">
      <c r="B123" s="121"/>
      <c r="D123" s="122" t="s">
        <v>73</v>
      </c>
      <c r="E123" s="123" t="s">
        <v>283</v>
      </c>
      <c r="F123" s="123" t="s">
        <v>283</v>
      </c>
      <c r="J123" s="124">
        <f>BK123</f>
        <v>0</v>
      </c>
      <c r="L123" s="121"/>
      <c r="M123" s="125"/>
      <c r="P123" s="126">
        <f>P124</f>
        <v>0</v>
      </c>
      <c r="R123" s="126">
        <f>R124</f>
        <v>0</v>
      </c>
      <c r="T123" s="127">
        <f>T124</f>
        <v>0</v>
      </c>
      <c r="AR123" s="122" t="s">
        <v>204</v>
      </c>
      <c r="AT123" s="128" t="s">
        <v>73</v>
      </c>
      <c r="AU123" s="128" t="s">
        <v>74</v>
      </c>
      <c r="AY123" s="122" t="s">
        <v>133</v>
      </c>
      <c r="BK123" s="129">
        <f>BK124</f>
        <v>0</v>
      </c>
    </row>
    <row r="124" spans="2:63" s="11" customFormat="1" ht="22.9" customHeight="1">
      <c r="B124" s="121"/>
      <c r="D124" s="122" t="s">
        <v>73</v>
      </c>
      <c r="E124" s="143" t="s">
        <v>515</v>
      </c>
      <c r="F124" s="143" t="s">
        <v>516</v>
      </c>
      <c r="J124" s="144">
        <f>BK124</f>
        <v>0</v>
      </c>
      <c r="L124" s="121"/>
      <c r="M124" s="125"/>
      <c r="P124" s="126">
        <f>SUM(P125:P142)</f>
        <v>0</v>
      </c>
      <c r="R124" s="126">
        <f>SUM(R125:R142)</f>
        <v>0</v>
      </c>
      <c r="T124" s="127">
        <f>SUM(T125:T142)</f>
        <v>0</v>
      </c>
      <c r="V124" s="186"/>
      <c r="AR124" s="122" t="s">
        <v>204</v>
      </c>
      <c r="AT124" s="128" t="s">
        <v>73</v>
      </c>
      <c r="AU124" s="128" t="s">
        <v>82</v>
      </c>
      <c r="AY124" s="122" t="s">
        <v>133</v>
      </c>
      <c r="BK124" s="129">
        <f>SUM(BK125:BK142)</f>
        <v>0</v>
      </c>
    </row>
    <row r="125" spans="2:65" s="1" customFormat="1" ht="55.5" customHeight="1">
      <c r="B125" s="130"/>
      <c r="C125" s="149" t="s">
        <v>82</v>
      </c>
      <c r="D125" s="149" t="s">
        <v>283</v>
      </c>
      <c r="E125" s="150" t="s">
        <v>517</v>
      </c>
      <c r="F125" s="151" t="s">
        <v>518</v>
      </c>
      <c r="G125" s="152" t="s">
        <v>519</v>
      </c>
      <c r="H125" s="153">
        <v>2</v>
      </c>
      <c r="I125" s="197">
        <v>0</v>
      </c>
      <c r="J125" s="154">
        <f aca="true" t="shared" si="0" ref="J125:J142">ROUND(I125*H125,2)</f>
        <v>0</v>
      </c>
      <c r="K125" s="155"/>
      <c r="L125" s="156"/>
      <c r="M125" s="157" t="s">
        <v>1</v>
      </c>
      <c r="N125" s="158" t="s">
        <v>39</v>
      </c>
      <c r="O125" s="139">
        <v>0</v>
      </c>
      <c r="P125" s="139">
        <f aca="true" t="shared" si="1" ref="P125:P142">O125*H125</f>
        <v>0</v>
      </c>
      <c r="Q125" s="139">
        <v>0</v>
      </c>
      <c r="R125" s="139">
        <f aca="true" t="shared" si="2" ref="R125:R142">Q125*H125</f>
        <v>0</v>
      </c>
      <c r="S125" s="139">
        <v>0</v>
      </c>
      <c r="T125" s="140">
        <f aca="true" t="shared" si="3" ref="T125:T142">S125*H125</f>
        <v>0</v>
      </c>
      <c r="AR125" s="141" t="s">
        <v>151</v>
      </c>
      <c r="AT125" s="141" t="s">
        <v>283</v>
      </c>
      <c r="AU125" s="141" t="s">
        <v>84</v>
      </c>
      <c r="AY125" s="13" t="s">
        <v>133</v>
      </c>
      <c r="BE125" s="142">
        <f aca="true" t="shared" si="4" ref="BE125:BE142">IF(N125="základní",J125,0)</f>
        <v>0</v>
      </c>
      <c r="BF125" s="142">
        <f aca="true" t="shared" si="5" ref="BF125:BF142">IF(N125="snížená",J125,0)</f>
        <v>0</v>
      </c>
      <c r="BG125" s="142">
        <f aca="true" t="shared" si="6" ref="BG125:BG142">IF(N125="zákl. přenesená",J125,0)</f>
        <v>0</v>
      </c>
      <c r="BH125" s="142">
        <f aca="true" t="shared" si="7" ref="BH125:BH142">IF(N125="sníž. přenesená",J125,0)</f>
        <v>0</v>
      </c>
      <c r="BI125" s="142">
        <f aca="true" t="shared" si="8" ref="BI125:BI142">IF(N125="nulová",J125,0)</f>
        <v>0</v>
      </c>
      <c r="BJ125" s="13" t="s">
        <v>82</v>
      </c>
      <c r="BK125" s="142">
        <f aca="true" t="shared" si="9" ref="BK125:BK142">ROUND(I125*H125,2)</f>
        <v>0</v>
      </c>
      <c r="BL125" s="13" t="s">
        <v>140</v>
      </c>
      <c r="BM125" s="141" t="s">
        <v>84</v>
      </c>
    </row>
    <row r="126" spans="2:65" s="1" customFormat="1" ht="62.65" customHeight="1">
      <c r="B126" s="130"/>
      <c r="C126" s="149" t="s">
        <v>84</v>
      </c>
      <c r="D126" s="149" t="s">
        <v>283</v>
      </c>
      <c r="E126" s="150" t="s">
        <v>520</v>
      </c>
      <c r="F126" s="151" t="s">
        <v>521</v>
      </c>
      <c r="G126" s="152" t="s">
        <v>519</v>
      </c>
      <c r="H126" s="153">
        <v>1</v>
      </c>
      <c r="I126" s="197">
        <v>0</v>
      </c>
      <c r="J126" s="154">
        <f t="shared" si="0"/>
        <v>0</v>
      </c>
      <c r="K126" s="155"/>
      <c r="L126" s="156"/>
      <c r="M126" s="157" t="s">
        <v>1</v>
      </c>
      <c r="N126" s="158" t="s">
        <v>39</v>
      </c>
      <c r="O126" s="139">
        <v>0</v>
      </c>
      <c r="P126" s="139">
        <f t="shared" si="1"/>
        <v>0</v>
      </c>
      <c r="Q126" s="139">
        <v>0</v>
      </c>
      <c r="R126" s="139">
        <f t="shared" si="2"/>
        <v>0</v>
      </c>
      <c r="S126" s="139">
        <v>0</v>
      </c>
      <c r="T126" s="140">
        <f t="shared" si="3"/>
        <v>0</v>
      </c>
      <c r="AR126" s="141" t="s">
        <v>151</v>
      </c>
      <c r="AT126" s="141" t="s">
        <v>283</v>
      </c>
      <c r="AU126" s="141" t="s">
        <v>84</v>
      </c>
      <c r="AY126" s="13" t="s">
        <v>133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3" t="s">
        <v>82</v>
      </c>
      <c r="BK126" s="142">
        <f t="shared" si="9"/>
        <v>0</v>
      </c>
      <c r="BL126" s="13" t="s">
        <v>140</v>
      </c>
      <c r="BM126" s="141" t="s">
        <v>140</v>
      </c>
    </row>
    <row r="127" spans="2:65" s="1" customFormat="1" ht="16.5" customHeight="1">
      <c r="B127" s="130"/>
      <c r="C127" s="149" t="s">
        <v>204</v>
      </c>
      <c r="D127" s="149" t="s">
        <v>283</v>
      </c>
      <c r="E127" s="150" t="s">
        <v>522</v>
      </c>
      <c r="F127" s="151" t="s">
        <v>523</v>
      </c>
      <c r="G127" s="152" t="s">
        <v>426</v>
      </c>
      <c r="H127" s="153">
        <v>1</v>
      </c>
      <c r="I127" s="197">
        <v>0</v>
      </c>
      <c r="J127" s="154">
        <f t="shared" si="0"/>
        <v>0</v>
      </c>
      <c r="K127" s="155"/>
      <c r="L127" s="156"/>
      <c r="M127" s="157" t="s">
        <v>1</v>
      </c>
      <c r="N127" s="158" t="s">
        <v>39</v>
      </c>
      <c r="O127" s="139">
        <v>0</v>
      </c>
      <c r="P127" s="139">
        <f t="shared" si="1"/>
        <v>0</v>
      </c>
      <c r="Q127" s="139">
        <v>0</v>
      </c>
      <c r="R127" s="139">
        <f t="shared" si="2"/>
        <v>0</v>
      </c>
      <c r="S127" s="139">
        <v>0</v>
      </c>
      <c r="T127" s="140">
        <f t="shared" si="3"/>
        <v>0</v>
      </c>
      <c r="AR127" s="141" t="s">
        <v>151</v>
      </c>
      <c r="AT127" s="141" t="s">
        <v>283</v>
      </c>
      <c r="AU127" s="141" t="s">
        <v>84</v>
      </c>
      <c r="AY127" s="13" t="s">
        <v>133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3" t="s">
        <v>82</v>
      </c>
      <c r="BK127" s="142">
        <f t="shared" si="9"/>
        <v>0</v>
      </c>
      <c r="BL127" s="13" t="s">
        <v>140</v>
      </c>
      <c r="BM127" s="141" t="s">
        <v>147</v>
      </c>
    </row>
    <row r="128" spans="2:65" s="1" customFormat="1" ht="16.5" customHeight="1">
      <c r="B128" s="130"/>
      <c r="C128" s="149" t="s">
        <v>140</v>
      </c>
      <c r="D128" s="149" t="s">
        <v>283</v>
      </c>
      <c r="E128" s="150" t="s">
        <v>524</v>
      </c>
      <c r="F128" s="151" t="s">
        <v>525</v>
      </c>
      <c r="G128" s="152" t="s">
        <v>426</v>
      </c>
      <c r="H128" s="153">
        <v>1</v>
      </c>
      <c r="I128" s="197">
        <v>0</v>
      </c>
      <c r="J128" s="154">
        <f t="shared" si="0"/>
        <v>0</v>
      </c>
      <c r="K128" s="155"/>
      <c r="L128" s="156"/>
      <c r="M128" s="157" t="s">
        <v>1</v>
      </c>
      <c r="N128" s="158" t="s">
        <v>39</v>
      </c>
      <c r="O128" s="139">
        <v>0</v>
      </c>
      <c r="P128" s="139">
        <f t="shared" si="1"/>
        <v>0</v>
      </c>
      <c r="Q128" s="139">
        <v>0</v>
      </c>
      <c r="R128" s="139">
        <f t="shared" si="2"/>
        <v>0</v>
      </c>
      <c r="S128" s="139">
        <v>0</v>
      </c>
      <c r="T128" s="140">
        <f t="shared" si="3"/>
        <v>0</v>
      </c>
      <c r="AR128" s="141" t="s">
        <v>151</v>
      </c>
      <c r="AT128" s="141" t="s">
        <v>283</v>
      </c>
      <c r="AU128" s="141" t="s">
        <v>84</v>
      </c>
      <c r="AY128" s="13" t="s">
        <v>133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3" t="s">
        <v>82</v>
      </c>
      <c r="BK128" s="142">
        <f t="shared" si="9"/>
        <v>0</v>
      </c>
      <c r="BL128" s="13" t="s">
        <v>140</v>
      </c>
      <c r="BM128" s="141" t="s">
        <v>151</v>
      </c>
    </row>
    <row r="129" spans="2:65" s="1" customFormat="1" ht="16.5" customHeight="1">
      <c r="B129" s="130"/>
      <c r="C129" s="149" t="s">
        <v>185</v>
      </c>
      <c r="D129" s="149" t="s">
        <v>283</v>
      </c>
      <c r="E129" s="150" t="s">
        <v>526</v>
      </c>
      <c r="F129" s="151" t="s">
        <v>527</v>
      </c>
      <c r="G129" s="152" t="s">
        <v>426</v>
      </c>
      <c r="H129" s="153">
        <v>2</v>
      </c>
      <c r="I129" s="197">
        <v>0</v>
      </c>
      <c r="J129" s="154">
        <f t="shared" si="0"/>
        <v>0</v>
      </c>
      <c r="K129" s="155"/>
      <c r="L129" s="156"/>
      <c r="M129" s="157" t="s">
        <v>1</v>
      </c>
      <c r="N129" s="158" t="s">
        <v>39</v>
      </c>
      <c r="O129" s="139">
        <v>0</v>
      </c>
      <c r="P129" s="139">
        <f t="shared" si="1"/>
        <v>0</v>
      </c>
      <c r="Q129" s="139">
        <v>0</v>
      </c>
      <c r="R129" s="139">
        <f t="shared" si="2"/>
        <v>0</v>
      </c>
      <c r="S129" s="139">
        <v>0</v>
      </c>
      <c r="T129" s="140">
        <f t="shared" si="3"/>
        <v>0</v>
      </c>
      <c r="AR129" s="141" t="s">
        <v>151</v>
      </c>
      <c r="AT129" s="141" t="s">
        <v>283</v>
      </c>
      <c r="AU129" s="141" t="s">
        <v>84</v>
      </c>
      <c r="AY129" s="13" t="s">
        <v>133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3" t="s">
        <v>82</v>
      </c>
      <c r="BK129" s="142">
        <f t="shared" si="9"/>
        <v>0</v>
      </c>
      <c r="BL129" s="13" t="s">
        <v>140</v>
      </c>
      <c r="BM129" s="141" t="s">
        <v>228</v>
      </c>
    </row>
    <row r="130" spans="2:65" s="1" customFormat="1" ht="16.5" customHeight="1">
      <c r="B130" s="130"/>
      <c r="C130" s="149" t="s">
        <v>147</v>
      </c>
      <c r="D130" s="149" t="s">
        <v>283</v>
      </c>
      <c r="E130" s="150" t="s">
        <v>528</v>
      </c>
      <c r="F130" s="151" t="s">
        <v>529</v>
      </c>
      <c r="G130" s="152" t="s">
        <v>426</v>
      </c>
      <c r="H130" s="153">
        <v>1</v>
      </c>
      <c r="I130" s="197">
        <v>0</v>
      </c>
      <c r="J130" s="154">
        <f t="shared" si="0"/>
        <v>0</v>
      </c>
      <c r="K130" s="155"/>
      <c r="L130" s="156"/>
      <c r="M130" s="157" t="s">
        <v>1</v>
      </c>
      <c r="N130" s="158" t="s">
        <v>39</v>
      </c>
      <c r="O130" s="139">
        <v>0</v>
      </c>
      <c r="P130" s="139">
        <f t="shared" si="1"/>
        <v>0</v>
      </c>
      <c r="Q130" s="139">
        <v>0</v>
      </c>
      <c r="R130" s="139">
        <f t="shared" si="2"/>
        <v>0</v>
      </c>
      <c r="S130" s="139">
        <v>0</v>
      </c>
      <c r="T130" s="140">
        <f t="shared" si="3"/>
        <v>0</v>
      </c>
      <c r="AR130" s="141" t="s">
        <v>151</v>
      </c>
      <c r="AT130" s="141" t="s">
        <v>283</v>
      </c>
      <c r="AU130" s="141" t="s">
        <v>84</v>
      </c>
      <c r="AY130" s="13" t="s">
        <v>133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3" t="s">
        <v>82</v>
      </c>
      <c r="BK130" s="142">
        <f t="shared" si="9"/>
        <v>0</v>
      </c>
      <c r="BL130" s="13" t="s">
        <v>140</v>
      </c>
      <c r="BM130" s="141" t="s">
        <v>345</v>
      </c>
    </row>
    <row r="131" spans="2:65" s="1" customFormat="1" ht="16.5" customHeight="1">
      <c r="B131" s="130"/>
      <c r="C131" s="149" t="s">
        <v>364</v>
      </c>
      <c r="D131" s="149" t="s">
        <v>283</v>
      </c>
      <c r="E131" s="150" t="s">
        <v>530</v>
      </c>
      <c r="F131" s="151" t="s">
        <v>531</v>
      </c>
      <c r="G131" s="152" t="s">
        <v>426</v>
      </c>
      <c r="H131" s="153">
        <v>3</v>
      </c>
      <c r="I131" s="197">
        <v>0</v>
      </c>
      <c r="J131" s="154">
        <f t="shared" si="0"/>
        <v>0</v>
      </c>
      <c r="K131" s="155"/>
      <c r="L131" s="156"/>
      <c r="M131" s="157" t="s">
        <v>1</v>
      </c>
      <c r="N131" s="158" t="s">
        <v>39</v>
      </c>
      <c r="O131" s="139">
        <v>0</v>
      </c>
      <c r="P131" s="139">
        <f t="shared" si="1"/>
        <v>0</v>
      </c>
      <c r="Q131" s="139">
        <v>0</v>
      </c>
      <c r="R131" s="139">
        <f t="shared" si="2"/>
        <v>0</v>
      </c>
      <c r="S131" s="139">
        <v>0</v>
      </c>
      <c r="T131" s="140">
        <f t="shared" si="3"/>
        <v>0</v>
      </c>
      <c r="AR131" s="141" t="s">
        <v>151</v>
      </c>
      <c r="AT131" s="141" t="s">
        <v>283</v>
      </c>
      <c r="AU131" s="141" t="s">
        <v>84</v>
      </c>
      <c r="AY131" s="13" t="s">
        <v>133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3" t="s">
        <v>82</v>
      </c>
      <c r="BK131" s="142">
        <f t="shared" si="9"/>
        <v>0</v>
      </c>
      <c r="BL131" s="13" t="s">
        <v>140</v>
      </c>
      <c r="BM131" s="141" t="s">
        <v>421</v>
      </c>
    </row>
    <row r="132" spans="2:65" s="1" customFormat="1" ht="16.5" customHeight="1">
      <c r="B132" s="130"/>
      <c r="C132" s="149" t="s">
        <v>151</v>
      </c>
      <c r="D132" s="149" t="s">
        <v>283</v>
      </c>
      <c r="E132" s="150" t="s">
        <v>532</v>
      </c>
      <c r="F132" s="151" t="s">
        <v>533</v>
      </c>
      <c r="G132" s="152" t="s">
        <v>426</v>
      </c>
      <c r="H132" s="153">
        <v>1</v>
      </c>
      <c r="I132" s="197">
        <v>0</v>
      </c>
      <c r="J132" s="154">
        <f t="shared" si="0"/>
        <v>0</v>
      </c>
      <c r="K132" s="155"/>
      <c r="L132" s="156"/>
      <c r="M132" s="157" t="s">
        <v>1</v>
      </c>
      <c r="N132" s="158" t="s">
        <v>39</v>
      </c>
      <c r="O132" s="139">
        <v>0</v>
      </c>
      <c r="P132" s="139">
        <f t="shared" si="1"/>
        <v>0</v>
      </c>
      <c r="Q132" s="139">
        <v>0</v>
      </c>
      <c r="R132" s="139">
        <f t="shared" si="2"/>
        <v>0</v>
      </c>
      <c r="S132" s="139">
        <v>0</v>
      </c>
      <c r="T132" s="140">
        <f t="shared" si="3"/>
        <v>0</v>
      </c>
      <c r="AR132" s="141" t="s">
        <v>151</v>
      </c>
      <c r="AT132" s="141" t="s">
        <v>283</v>
      </c>
      <c r="AU132" s="141" t="s">
        <v>84</v>
      </c>
      <c r="AY132" s="13" t="s">
        <v>133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3" t="s">
        <v>82</v>
      </c>
      <c r="BK132" s="142">
        <f t="shared" si="9"/>
        <v>0</v>
      </c>
      <c r="BL132" s="13" t="s">
        <v>140</v>
      </c>
      <c r="BM132" s="141" t="s">
        <v>260</v>
      </c>
    </row>
    <row r="133" spans="2:65" s="1" customFormat="1" ht="16.5" customHeight="1">
      <c r="B133" s="130"/>
      <c r="C133" s="149" t="s">
        <v>220</v>
      </c>
      <c r="D133" s="149" t="s">
        <v>283</v>
      </c>
      <c r="E133" s="150" t="s">
        <v>534</v>
      </c>
      <c r="F133" s="151" t="s">
        <v>535</v>
      </c>
      <c r="G133" s="152" t="s">
        <v>426</v>
      </c>
      <c r="H133" s="153">
        <v>2</v>
      </c>
      <c r="I133" s="197">
        <v>0</v>
      </c>
      <c r="J133" s="154">
        <f t="shared" si="0"/>
        <v>0</v>
      </c>
      <c r="K133" s="155"/>
      <c r="L133" s="156"/>
      <c r="M133" s="157" t="s">
        <v>1</v>
      </c>
      <c r="N133" s="158" t="s">
        <v>39</v>
      </c>
      <c r="O133" s="139">
        <v>0</v>
      </c>
      <c r="P133" s="139">
        <f t="shared" si="1"/>
        <v>0</v>
      </c>
      <c r="Q133" s="139">
        <v>0</v>
      </c>
      <c r="R133" s="139">
        <f t="shared" si="2"/>
        <v>0</v>
      </c>
      <c r="S133" s="139">
        <v>0</v>
      </c>
      <c r="T133" s="140">
        <f t="shared" si="3"/>
        <v>0</v>
      </c>
      <c r="AR133" s="141" t="s">
        <v>151</v>
      </c>
      <c r="AT133" s="141" t="s">
        <v>283</v>
      </c>
      <c r="AU133" s="141" t="s">
        <v>84</v>
      </c>
      <c r="AY133" s="13" t="s">
        <v>133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3" t="s">
        <v>82</v>
      </c>
      <c r="BK133" s="142">
        <f t="shared" si="9"/>
        <v>0</v>
      </c>
      <c r="BL133" s="13" t="s">
        <v>140</v>
      </c>
      <c r="BM133" s="141" t="s">
        <v>427</v>
      </c>
    </row>
    <row r="134" spans="2:65" s="1" customFormat="1" ht="16.5" customHeight="1">
      <c r="B134" s="130"/>
      <c r="C134" s="149" t="s">
        <v>228</v>
      </c>
      <c r="D134" s="149" t="s">
        <v>283</v>
      </c>
      <c r="E134" s="150" t="s">
        <v>536</v>
      </c>
      <c r="F134" s="151" t="s">
        <v>537</v>
      </c>
      <c r="G134" s="152" t="s">
        <v>426</v>
      </c>
      <c r="H134" s="153">
        <v>2</v>
      </c>
      <c r="I134" s="197">
        <v>0</v>
      </c>
      <c r="J134" s="154">
        <f t="shared" si="0"/>
        <v>0</v>
      </c>
      <c r="K134" s="155"/>
      <c r="L134" s="156"/>
      <c r="M134" s="157" t="s">
        <v>1</v>
      </c>
      <c r="N134" s="158" t="s">
        <v>39</v>
      </c>
      <c r="O134" s="139">
        <v>0</v>
      </c>
      <c r="P134" s="139">
        <f t="shared" si="1"/>
        <v>0</v>
      </c>
      <c r="Q134" s="139">
        <v>0</v>
      </c>
      <c r="R134" s="139">
        <f t="shared" si="2"/>
        <v>0</v>
      </c>
      <c r="S134" s="139">
        <v>0</v>
      </c>
      <c r="T134" s="140">
        <f t="shared" si="3"/>
        <v>0</v>
      </c>
      <c r="AR134" s="141" t="s">
        <v>151</v>
      </c>
      <c r="AT134" s="141" t="s">
        <v>283</v>
      </c>
      <c r="AU134" s="141" t="s">
        <v>84</v>
      </c>
      <c r="AY134" s="13" t="s">
        <v>133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3" t="s">
        <v>82</v>
      </c>
      <c r="BK134" s="142">
        <f t="shared" si="9"/>
        <v>0</v>
      </c>
      <c r="BL134" s="13" t="s">
        <v>140</v>
      </c>
      <c r="BM134" s="141" t="s">
        <v>430</v>
      </c>
    </row>
    <row r="135" spans="2:65" s="1" customFormat="1" ht="16.5" customHeight="1">
      <c r="B135" s="130"/>
      <c r="C135" s="149" t="s">
        <v>232</v>
      </c>
      <c r="D135" s="149" t="s">
        <v>283</v>
      </c>
      <c r="E135" s="150" t="s">
        <v>538</v>
      </c>
      <c r="F135" s="151" t="s">
        <v>539</v>
      </c>
      <c r="G135" s="152" t="s">
        <v>426</v>
      </c>
      <c r="H135" s="153">
        <v>1</v>
      </c>
      <c r="I135" s="197">
        <v>0</v>
      </c>
      <c r="J135" s="154">
        <f t="shared" si="0"/>
        <v>0</v>
      </c>
      <c r="K135" s="155"/>
      <c r="L135" s="156"/>
      <c r="M135" s="157" t="s">
        <v>1</v>
      </c>
      <c r="N135" s="158" t="s">
        <v>39</v>
      </c>
      <c r="O135" s="139">
        <v>0</v>
      </c>
      <c r="P135" s="139">
        <f t="shared" si="1"/>
        <v>0</v>
      </c>
      <c r="Q135" s="139">
        <v>0</v>
      </c>
      <c r="R135" s="139">
        <f t="shared" si="2"/>
        <v>0</v>
      </c>
      <c r="S135" s="139">
        <v>0</v>
      </c>
      <c r="T135" s="140">
        <f t="shared" si="3"/>
        <v>0</v>
      </c>
      <c r="AR135" s="141" t="s">
        <v>151</v>
      </c>
      <c r="AT135" s="141" t="s">
        <v>283</v>
      </c>
      <c r="AU135" s="141" t="s">
        <v>84</v>
      </c>
      <c r="AY135" s="13" t="s">
        <v>133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3" t="s">
        <v>82</v>
      </c>
      <c r="BK135" s="142">
        <f t="shared" si="9"/>
        <v>0</v>
      </c>
      <c r="BL135" s="13" t="s">
        <v>140</v>
      </c>
      <c r="BM135" s="141" t="s">
        <v>287</v>
      </c>
    </row>
    <row r="136" spans="2:65" s="1" customFormat="1" ht="16.5" customHeight="1">
      <c r="B136" s="130"/>
      <c r="C136" s="149" t="s">
        <v>345</v>
      </c>
      <c r="D136" s="149" t="s">
        <v>283</v>
      </c>
      <c r="E136" s="150" t="s">
        <v>540</v>
      </c>
      <c r="F136" s="151" t="s">
        <v>541</v>
      </c>
      <c r="G136" s="152" t="s">
        <v>426</v>
      </c>
      <c r="H136" s="153">
        <v>3</v>
      </c>
      <c r="I136" s="197">
        <v>0</v>
      </c>
      <c r="J136" s="154">
        <f t="shared" si="0"/>
        <v>0</v>
      </c>
      <c r="K136" s="155"/>
      <c r="L136" s="156"/>
      <c r="M136" s="157" t="s">
        <v>1</v>
      </c>
      <c r="N136" s="158" t="s">
        <v>39</v>
      </c>
      <c r="O136" s="139">
        <v>0</v>
      </c>
      <c r="P136" s="139">
        <f t="shared" si="1"/>
        <v>0</v>
      </c>
      <c r="Q136" s="139">
        <v>0</v>
      </c>
      <c r="R136" s="139">
        <f t="shared" si="2"/>
        <v>0</v>
      </c>
      <c r="S136" s="139">
        <v>0</v>
      </c>
      <c r="T136" s="140">
        <f t="shared" si="3"/>
        <v>0</v>
      </c>
      <c r="AR136" s="141" t="s">
        <v>151</v>
      </c>
      <c r="AT136" s="141" t="s">
        <v>283</v>
      </c>
      <c r="AU136" s="141" t="s">
        <v>84</v>
      </c>
      <c r="AY136" s="13" t="s">
        <v>133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82</v>
      </c>
      <c r="BK136" s="142">
        <f t="shared" si="9"/>
        <v>0</v>
      </c>
      <c r="BL136" s="13" t="s">
        <v>140</v>
      </c>
      <c r="BM136" s="141" t="s">
        <v>295</v>
      </c>
    </row>
    <row r="137" spans="2:65" s="1" customFormat="1" ht="24.2" customHeight="1">
      <c r="B137" s="130"/>
      <c r="C137" s="149" t="s">
        <v>349</v>
      </c>
      <c r="D137" s="149" t="s">
        <v>283</v>
      </c>
      <c r="E137" s="150" t="s">
        <v>542</v>
      </c>
      <c r="F137" s="151" t="s">
        <v>543</v>
      </c>
      <c r="G137" s="152" t="s">
        <v>426</v>
      </c>
      <c r="H137" s="153">
        <v>1</v>
      </c>
      <c r="I137" s="197">
        <v>0</v>
      </c>
      <c r="J137" s="154">
        <f t="shared" si="0"/>
        <v>0</v>
      </c>
      <c r="K137" s="155"/>
      <c r="L137" s="156"/>
      <c r="M137" s="157" t="s">
        <v>1</v>
      </c>
      <c r="N137" s="158" t="s">
        <v>39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151</v>
      </c>
      <c r="AT137" s="141" t="s">
        <v>283</v>
      </c>
      <c r="AU137" s="141" t="s">
        <v>84</v>
      </c>
      <c r="AY137" s="13" t="s">
        <v>133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82</v>
      </c>
      <c r="BK137" s="142">
        <f t="shared" si="9"/>
        <v>0</v>
      </c>
      <c r="BL137" s="13" t="s">
        <v>140</v>
      </c>
      <c r="BM137" s="141" t="s">
        <v>437</v>
      </c>
    </row>
    <row r="138" spans="2:65" s="1" customFormat="1" ht="16.5" customHeight="1">
      <c r="B138" s="130"/>
      <c r="C138" s="149" t="s">
        <v>421</v>
      </c>
      <c r="D138" s="149" t="s">
        <v>283</v>
      </c>
      <c r="E138" s="150" t="s">
        <v>544</v>
      </c>
      <c r="F138" s="151" t="s">
        <v>545</v>
      </c>
      <c r="G138" s="152" t="s">
        <v>426</v>
      </c>
      <c r="H138" s="153">
        <v>2</v>
      </c>
      <c r="I138" s="197">
        <v>0</v>
      </c>
      <c r="J138" s="154">
        <f t="shared" si="0"/>
        <v>0</v>
      </c>
      <c r="K138" s="155"/>
      <c r="L138" s="156"/>
      <c r="M138" s="157" t="s">
        <v>1</v>
      </c>
      <c r="N138" s="158" t="s">
        <v>39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151</v>
      </c>
      <c r="AT138" s="141" t="s">
        <v>283</v>
      </c>
      <c r="AU138" s="141" t="s">
        <v>84</v>
      </c>
      <c r="AY138" s="13" t="s">
        <v>133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82</v>
      </c>
      <c r="BK138" s="142">
        <f t="shared" si="9"/>
        <v>0</v>
      </c>
      <c r="BL138" s="13" t="s">
        <v>140</v>
      </c>
      <c r="BM138" s="141" t="s">
        <v>290</v>
      </c>
    </row>
    <row r="139" spans="2:65" s="1" customFormat="1" ht="16.5" customHeight="1">
      <c r="B139" s="130"/>
      <c r="C139" s="149" t="s">
        <v>8</v>
      </c>
      <c r="D139" s="149" t="s">
        <v>283</v>
      </c>
      <c r="E139" s="150" t="s">
        <v>546</v>
      </c>
      <c r="F139" s="151" t="s">
        <v>547</v>
      </c>
      <c r="G139" s="152" t="s">
        <v>426</v>
      </c>
      <c r="H139" s="153">
        <v>1</v>
      </c>
      <c r="I139" s="197">
        <v>0</v>
      </c>
      <c r="J139" s="154">
        <f t="shared" si="0"/>
        <v>0</v>
      </c>
      <c r="K139" s="155"/>
      <c r="L139" s="156"/>
      <c r="M139" s="157" t="s">
        <v>1</v>
      </c>
      <c r="N139" s="158" t="s">
        <v>39</v>
      </c>
      <c r="O139" s="139">
        <v>0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151</v>
      </c>
      <c r="AT139" s="141" t="s">
        <v>283</v>
      </c>
      <c r="AU139" s="141" t="s">
        <v>84</v>
      </c>
      <c r="AY139" s="13" t="s">
        <v>133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82</v>
      </c>
      <c r="BK139" s="142">
        <f t="shared" si="9"/>
        <v>0</v>
      </c>
      <c r="BL139" s="13" t="s">
        <v>140</v>
      </c>
      <c r="BM139" s="141" t="s">
        <v>294</v>
      </c>
    </row>
    <row r="140" spans="2:65" s="1" customFormat="1" ht="24.2" customHeight="1">
      <c r="B140" s="130"/>
      <c r="C140" s="149" t="s">
        <v>260</v>
      </c>
      <c r="D140" s="149" t="s">
        <v>283</v>
      </c>
      <c r="E140" s="150" t="s">
        <v>548</v>
      </c>
      <c r="F140" s="151" t="s">
        <v>549</v>
      </c>
      <c r="G140" s="152" t="s">
        <v>426</v>
      </c>
      <c r="H140" s="153">
        <v>2</v>
      </c>
      <c r="I140" s="197">
        <v>0</v>
      </c>
      <c r="J140" s="154">
        <f t="shared" si="0"/>
        <v>0</v>
      </c>
      <c r="K140" s="155"/>
      <c r="L140" s="156"/>
      <c r="M140" s="157" t="s">
        <v>1</v>
      </c>
      <c r="N140" s="158" t="s">
        <v>39</v>
      </c>
      <c r="O140" s="139">
        <v>0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AR140" s="141" t="s">
        <v>151</v>
      </c>
      <c r="AT140" s="141" t="s">
        <v>283</v>
      </c>
      <c r="AU140" s="141" t="s">
        <v>84</v>
      </c>
      <c r="AY140" s="13" t="s">
        <v>133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82</v>
      </c>
      <c r="BK140" s="142">
        <f t="shared" si="9"/>
        <v>0</v>
      </c>
      <c r="BL140" s="13" t="s">
        <v>140</v>
      </c>
      <c r="BM140" s="141" t="s">
        <v>298</v>
      </c>
    </row>
    <row r="141" spans="2:65" s="1" customFormat="1" ht="24.2" customHeight="1">
      <c r="B141" s="130"/>
      <c r="C141" s="149" t="s">
        <v>444</v>
      </c>
      <c r="D141" s="149" t="s">
        <v>283</v>
      </c>
      <c r="E141" s="150" t="s">
        <v>550</v>
      </c>
      <c r="F141" s="151" t="s">
        <v>551</v>
      </c>
      <c r="G141" s="152" t="s">
        <v>426</v>
      </c>
      <c r="H141" s="153">
        <v>32</v>
      </c>
      <c r="I141" s="197">
        <v>0</v>
      </c>
      <c r="J141" s="154">
        <f t="shared" si="0"/>
        <v>0</v>
      </c>
      <c r="K141" s="155"/>
      <c r="L141" s="156"/>
      <c r="M141" s="157" t="s">
        <v>1</v>
      </c>
      <c r="N141" s="158" t="s">
        <v>39</v>
      </c>
      <c r="O141" s="139">
        <v>0</v>
      </c>
      <c r="P141" s="139">
        <f t="shared" si="1"/>
        <v>0</v>
      </c>
      <c r="Q141" s="139">
        <v>0</v>
      </c>
      <c r="R141" s="139">
        <f t="shared" si="2"/>
        <v>0</v>
      </c>
      <c r="S141" s="139">
        <v>0</v>
      </c>
      <c r="T141" s="140">
        <f t="shared" si="3"/>
        <v>0</v>
      </c>
      <c r="AR141" s="141" t="s">
        <v>151</v>
      </c>
      <c r="AT141" s="141" t="s">
        <v>283</v>
      </c>
      <c r="AU141" s="141" t="s">
        <v>84</v>
      </c>
      <c r="AY141" s="13" t="s">
        <v>133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82</v>
      </c>
      <c r="BK141" s="142">
        <f t="shared" si="9"/>
        <v>0</v>
      </c>
      <c r="BL141" s="13" t="s">
        <v>140</v>
      </c>
      <c r="BM141" s="141" t="s">
        <v>303</v>
      </c>
    </row>
    <row r="142" spans="2:65" s="1" customFormat="1" ht="16.5" customHeight="1">
      <c r="B142" s="130"/>
      <c r="C142" s="149" t="s">
        <v>427</v>
      </c>
      <c r="D142" s="149" t="s">
        <v>136</v>
      </c>
      <c r="E142" s="150" t="s">
        <v>552</v>
      </c>
      <c r="F142" s="151" t="s">
        <v>553</v>
      </c>
      <c r="G142" s="152" t="s">
        <v>190</v>
      </c>
      <c r="H142" s="153">
        <v>1</v>
      </c>
      <c r="I142" s="197">
        <v>0</v>
      </c>
      <c r="J142" s="154">
        <f t="shared" si="0"/>
        <v>0</v>
      </c>
      <c r="K142" s="137"/>
      <c r="L142" s="27"/>
      <c r="M142" s="145" t="s">
        <v>1</v>
      </c>
      <c r="N142" s="146" t="s">
        <v>39</v>
      </c>
      <c r="O142" s="147">
        <v>0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1" t="s">
        <v>140</v>
      </c>
      <c r="AT142" s="141" t="s">
        <v>136</v>
      </c>
      <c r="AU142" s="141" t="s">
        <v>84</v>
      </c>
      <c r="AY142" s="13" t="s">
        <v>133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82</v>
      </c>
      <c r="BK142" s="142">
        <f t="shared" si="9"/>
        <v>0</v>
      </c>
      <c r="BL142" s="13" t="s">
        <v>140</v>
      </c>
      <c r="BM142" s="141" t="s">
        <v>337</v>
      </c>
    </row>
    <row r="143" spans="2:12" s="1" customFormat="1" ht="6.95" customHeight="1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27"/>
    </row>
  </sheetData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Bubenicek, Martin</cp:lastModifiedBy>
  <dcterms:created xsi:type="dcterms:W3CDTF">2023-11-10T11:52:14Z</dcterms:created>
  <dcterms:modified xsi:type="dcterms:W3CDTF">2023-11-28T09:48:41Z</dcterms:modified>
  <cp:category/>
  <cp:version/>
  <cp:contentType/>
  <cp:contentStatus/>
</cp:coreProperties>
</file>