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Pol'!$A$1:$G$13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O13" i="12"/>
  <c r="F39" i="1" s="1"/>
  <c r="P13" i="12"/>
  <c r="G39" i="1" s="1"/>
  <c r="G40" s="1"/>
  <c r="G9" i="12"/>
  <c r="G10"/>
  <c r="G11"/>
  <c r="I20" i="1"/>
  <c r="I19"/>
  <c r="I18"/>
  <c r="I16"/>
  <c r="G27"/>
  <c r="J28"/>
  <c r="J26"/>
  <c r="G38"/>
  <c r="F38"/>
  <c r="H32"/>
  <c r="J23"/>
  <c r="J24"/>
  <c r="J25"/>
  <c r="J27"/>
  <c r="E24"/>
  <c r="E26"/>
  <c r="F40" l="1"/>
  <c r="G28" s="1"/>
  <c r="H39"/>
  <c r="H40" s="1"/>
  <c r="G8" i="12"/>
  <c r="I39" i="1" l="1"/>
  <c r="I40" s="1"/>
  <c r="J39" s="1"/>
  <c r="J40" s="1"/>
  <c r="G24"/>
  <c r="G13" i="12"/>
  <c r="I47" i="1"/>
  <c r="I17" l="1"/>
  <c r="I21" s="1"/>
  <c r="G25" s="1"/>
  <c r="G26" s="1"/>
  <c r="I48"/>
  <c r="G29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<sst xmlns="http://schemas.openxmlformats.org/spreadsheetml/2006/main" count="108" uniqueCount="77">
  <si>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</si>
  <si>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</si>
  <si>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</si>
  <si>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</si>
  <si>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</si>
  <si>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</si>
  <si>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</si>
  <si>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</si>
  <si>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</si>
  <si>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</si>
  <si>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</si>
  <si>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</si>
  <si>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</si>
  <si>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</si>
  <si>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</si>
  <si>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</si>
  <si>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</si>
  <si>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</si>
  <si>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</si>
  <si>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</si>
  <si>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</si>
  <si>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</si>
  <si>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</si>
  <si>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</si>
  <si>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</si>
  <si>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</si>
  <si>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</si>
  <si>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</si>
  <si>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</si>
  <si>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</si>
  <si>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</si>
  <si>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</si>
  <si>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</si>
  <si>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</si>
  <si>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</si>
  <si>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</si>
  <si>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</si>
  <si>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</si>
  <si>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</si>
  <si>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</si>
  <si>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</si>
  <si>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</si>
  <si>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</si>
  <si>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</si>
  <si>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</si>
  <si>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</si>
  <si>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</si>
  <si>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</si>
  <si>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</si>
  <si>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</si>
  <si>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</si>
  <si>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</si>
  <si>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</si>
  <si>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</si>
  <si>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</si>
  <si>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</si>
  <si>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</si>
  <si>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</si>
  <si>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</si>
  <si>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</si>
  <si>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</si>
  <si>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</si>
  <si>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</si>
  <si>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</si>
  <si>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767.1</t>
  </si>
  <si>
    <t>Oplocení drátěné panelové pozinkované,v.2,0m, patky,sloupky,vzpěry,kotvení,doplňky,detaily,D+M</t>
  </si>
  <si>
    <t>m</t>
  </si>
  <si>
    <t>POL1_0</t>
  </si>
  <si>
    <t>767.2</t>
  </si>
  <si>
    <t>Vjezdová 2-křídlá brána š.6,5m,pohon,dálk.ovl., patky,kotvení,doplňky,detaily,D+M</t>
  </si>
  <si>
    <t>kpl</t>
  </si>
  <si>
    <t>998767201R00</t>
  </si>
  <si>
    <t>Přesun hmot pro zámečnické konstr., výšky do 6 m</t>
  </si>
  <si>
    <t/>
  </si>
  <si>
    <t>SUM</t>
  </si>
  <si>
    <t>PowerBridge</t>
  </si>
  <si>
    <t>SO 300 Oplocení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</si>
</sst>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1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Fill="1" applyBorder="1" applyAlignment="1" applyProtection="1">
      <alignment vertical="top" shrinkToFit="1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7" fillId="4" borderId="38" xfId="0" applyNumberFormat="1" applyFont="1" applyFill="1" applyBorder="1" applyAlignment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view="pageBreakPreview" topLeftCell="B1" zoomScale="75" zoomScaleNormal="100" zoomScaleSheetLayoutView="75" workbookViewId="0">
      <selection activeCell="K17" sqref="K17:L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188" t="s">
        <v>38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>
      <c r="A2" s="4"/>
      <c r="B2" s="81" t="s">
        <v>36</v>
      </c>
      <c r="C2" s="82"/>
      <c r="D2" s="83"/>
      <c r="E2" s="83" t="s">
        <v>75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39</v>
      </c>
      <c r="C3" s="82"/>
      <c r="D3" s="88"/>
      <c r="E3" s="88" t="s">
        <v>76</v>
      </c>
      <c r="F3" s="89"/>
      <c r="G3" s="89"/>
      <c r="H3" s="82"/>
      <c r="I3" s="90"/>
      <c r="J3" s="91"/>
    </row>
    <row r="4" spans="1:15" ht="23.25" customHeight="1">
      <c r="A4" s="4"/>
      <c r="B4" s="92" t="s">
        <v>40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31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32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02"/>
      <c r="E11" s="202"/>
      <c r="F11" s="202"/>
      <c r="G11" s="202"/>
      <c r="H11" s="28" t="s">
        <v>31</v>
      </c>
      <c r="I11" s="101"/>
      <c r="J11" s="11"/>
    </row>
    <row r="12" spans="1:15" ht="15.75" customHeight="1">
      <c r="A12" s="4"/>
      <c r="B12" s="41"/>
      <c r="C12" s="26"/>
      <c r="D12" s="184"/>
      <c r="E12" s="184"/>
      <c r="F12" s="184"/>
      <c r="G12" s="184"/>
      <c r="H12" s="28" t="s">
        <v>32</v>
      </c>
      <c r="I12" s="101"/>
      <c r="J12" s="11"/>
    </row>
    <row r="13" spans="1:15" ht="15.75" customHeight="1">
      <c r="A13" s="4"/>
      <c r="B13" s="42"/>
      <c r="C13" s="100"/>
      <c r="D13" s="185"/>
      <c r="E13" s="185"/>
      <c r="F13" s="185"/>
      <c r="G13" s="185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01"/>
      <c r="F15" s="201"/>
      <c r="G15" s="203"/>
      <c r="H15" s="203"/>
      <c r="I15" s="203" t="s">
        <v>28</v>
      </c>
      <c r="J15" s="204"/>
    </row>
    <row r="16" spans="1:15" ht="23.25" customHeight="1">
      <c r="A16" s="142" t="s">
        <v>23</v>
      </c>
      <c r="B16" s="143" t="s">
        <v>23</v>
      </c>
      <c r="C16" s="58"/>
      <c r="D16" s="59"/>
      <c r="E16" s="186"/>
      <c r="F16" s="187"/>
      <c r="G16" s="186"/>
      <c r="H16" s="187"/>
      <c r="I16" s="186">
        <f>SUMIF(F47:F47,A16,I47:I47)+SUMIF(F47:F47,"PSU",I47:I47)</f>
        <v>0</v>
      </c>
      <c r="J16" s="197"/>
    </row>
    <row r="17" spans="1:10" ht="23.25" customHeight="1">
      <c r="A17" s="142" t="s">
        <v>24</v>
      </c>
      <c r="B17" s="143" t="s">
        <v>24</v>
      </c>
      <c r="C17" s="58"/>
      <c r="D17" s="59"/>
      <c r="E17" s="186"/>
      <c r="F17" s="187"/>
      <c r="G17" s="186"/>
      <c r="H17" s="187"/>
      <c r="I17" s="186">
        <f>SUMIF(F47:F47,A17,I47:I47)</f>
        <v>0</v>
      </c>
      <c r="J17" s="197"/>
    </row>
    <row r="18" spans="1:10" ht="23.25" customHeight="1">
      <c r="A18" s="142" t="s">
        <v>25</v>
      </c>
      <c r="B18" s="143" t="s">
        <v>25</v>
      </c>
      <c r="C18" s="58"/>
      <c r="D18" s="59"/>
      <c r="E18" s="186"/>
      <c r="F18" s="187"/>
      <c r="G18" s="186"/>
      <c r="H18" s="187"/>
      <c r="I18" s="186">
        <f>SUMIF(F47:F47,A18,I47:I47)</f>
        <v>0</v>
      </c>
      <c r="J18" s="197"/>
    </row>
    <row r="19" spans="1:10" ht="23.25" customHeight="1">
      <c r="A19" s="142" t="s">
        <v>47</v>
      </c>
      <c r="B19" s="143" t="s">
        <v>26</v>
      </c>
      <c r="C19" s="58"/>
      <c r="D19" s="59"/>
      <c r="E19" s="186"/>
      <c r="F19" s="187"/>
      <c r="G19" s="186"/>
      <c r="H19" s="187"/>
      <c r="I19" s="186">
        <f>SUMIF(F47:F47,A19,I47:I47)</f>
        <v>0</v>
      </c>
      <c r="J19" s="197"/>
    </row>
    <row r="20" spans="1:10" ht="23.25" customHeight="1">
      <c r="A20" s="142" t="s">
        <v>48</v>
      </c>
      <c r="B20" s="143" t="s">
        <v>27</v>
      </c>
      <c r="C20" s="58"/>
      <c r="D20" s="59"/>
      <c r="E20" s="186"/>
      <c r="F20" s="187"/>
      <c r="G20" s="186"/>
      <c r="H20" s="187"/>
      <c r="I20" s="186">
        <f>SUMIF(F47:F47,A20,I47:I47)</f>
        <v>0</v>
      </c>
      <c r="J20" s="197"/>
    </row>
    <row r="21" spans="1:10" ht="23.25" customHeight="1">
      <c r="A21" s="4"/>
      <c r="B21" s="74" t="s">
        <v>28</v>
      </c>
      <c r="C21" s="75"/>
      <c r="D21" s="76"/>
      <c r="E21" s="198"/>
      <c r="F21" s="199"/>
      <c r="G21" s="198"/>
      <c r="H21" s="199"/>
      <c r="I21" s="198">
        <f>SUM(I16:J20)</f>
        <v>0</v>
      </c>
      <c r="J21" s="209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195">
        <v>0</v>
      </c>
      <c r="H23" s="196"/>
      <c r="I23" s="196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7">
        <f>ZakladDPHSni*SazbaDPH1/100</f>
        <v>0</v>
      </c>
      <c r="H24" s="208"/>
      <c r="I24" s="20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195">
        <f>I21</f>
        <v>0</v>
      </c>
      <c r="H25" s="196"/>
      <c r="I25" s="196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1">
        <f>ZakladDPHZakl*SazbaDPH2/100</f>
        <v>0</v>
      </c>
      <c r="H26" s="192"/>
      <c r="I26" s="19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193">
        <f>0</f>
        <v>0</v>
      </c>
      <c r="H27" s="193"/>
      <c r="I27" s="193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00" t="e">
        <f>ZakladDPHSniVypocet+ZakladDPHZaklVypocet</f>
        <v>#REF!</v>
      </c>
      <c r="H28" s="200"/>
      <c r="I28" s="200"/>
      <c r="J28" s="124" t="str">
        <f t="shared" si="0"/>
        <v>CZK</v>
      </c>
    </row>
    <row r="29" spans="1:10" ht="27.75" customHeight="1" thickBot="1">
      <c r="A29" s="4"/>
      <c r="B29" s="120" t="s">
        <v>33</v>
      </c>
      <c r="C29" s="125"/>
      <c r="D29" s="125"/>
      <c r="E29" s="125"/>
      <c r="F29" s="125"/>
      <c r="G29" s="194">
        <f>ZakladDPHSni+DPHSni+ZakladDPHZakl+DPHZakl+Zaokrouhleni</f>
        <v>0</v>
      </c>
      <c r="H29" s="194"/>
      <c r="I29" s="194"/>
      <c r="J29" s="126" t="s">
        <v>42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06" t="s">
        <v>2</v>
      </c>
      <c r="E35" s="20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35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>
      <c r="A39" s="104">
        <v>1</v>
      </c>
      <c r="B39" s="110"/>
      <c r="C39" s="210"/>
      <c r="D39" s="211"/>
      <c r="E39" s="211"/>
      <c r="F39" s="115" t="e">
        <f>' Pol'!O13</f>
        <v>#REF!</v>
      </c>
      <c r="G39" s="116" t="e">
        <f>' Pol'!P13</f>
        <v>#REF!</v>
      </c>
      <c r="H39" s="117" t="e">
        <f>(F39*SazbaDPH1/100)+(G39*SazbaDPH2/100)</f>
        <v>#REF!</v>
      </c>
      <c r="I39" s="117" t="e">
        <f>F39+G39+H39</f>
        <v>#REF!</v>
      </c>
      <c r="J39" s="111" t="e">
        <f>IF(CenaCelkemVypocet=0,"",I39/CenaCelkemVypocet*100)</f>
        <v>#REF!</v>
      </c>
    </row>
    <row r="40" spans="1:10" ht="25.5" hidden="1" customHeight="1">
      <c r="A40" s="104"/>
      <c r="B40" s="212" t="s">
        <v>41</v>
      </c>
      <c r="C40" s="213"/>
      <c r="D40" s="213"/>
      <c r="E40" s="214"/>
      <c r="F40" s="118" t="e">
        <f>SUMIF(A39:A39,"=1",F39:F39)</f>
        <v>#REF!</v>
      </c>
      <c r="G40" s="119" t="e">
        <f>SUMIF(A39:A39,"=1",G39:G39)</f>
        <v>#REF!</v>
      </c>
      <c r="H40" s="119" t="e">
        <f>SUMIF(A39:A39,"=1",H39:H39)</f>
        <v>#REF!</v>
      </c>
      <c r="I40" s="119" t="e">
        <f>SUMIF(A39:A39,"=1",I39:I39)</f>
        <v>#REF!</v>
      </c>
      <c r="J40" s="105" t="e">
        <f>SUMIF(A39:A39,"=1",J39:J39)</f>
        <v>#REF!</v>
      </c>
    </row>
    <row r="44" spans="1:10" ht="15.75">
      <c r="B44" s="127" t="s">
        <v>43</v>
      </c>
    </row>
    <row r="46" spans="1:10" ht="25.5" customHeight="1">
      <c r="A46" s="128"/>
      <c r="B46" s="131" t="s">
        <v>16</v>
      </c>
      <c r="C46" s="131" t="s">
        <v>5</v>
      </c>
      <c r="D46" s="132"/>
      <c r="E46" s="132"/>
      <c r="F46" s="135" t="s">
        <v>44</v>
      </c>
      <c r="G46" s="135"/>
      <c r="H46" s="135"/>
      <c r="I46" s="215" t="s">
        <v>28</v>
      </c>
      <c r="J46" s="215"/>
    </row>
    <row r="47" spans="1:10" ht="25.5" customHeight="1">
      <c r="A47" s="129"/>
      <c r="B47" s="136" t="s">
        <v>45</v>
      </c>
      <c r="C47" s="217" t="s">
        <v>46</v>
      </c>
      <c r="D47" s="218"/>
      <c r="E47" s="218"/>
      <c r="F47" s="137" t="s">
        <v>24</v>
      </c>
      <c r="G47" s="138"/>
      <c r="H47" s="138"/>
      <c r="I47" s="216">
        <f>' Pol'!G8</f>
        <v>0</v>
      </c>
      <c r="J47" s="216"/>
    </row>
    <row r="48" spans="1:10" ht="25.5" customHeight="1">
      <c r="A48" s="130"/>
      <c r="B48" s="133" t="s">
        <v>1</v>
      </c>
      <c r="C48" s="133"/>
      <c r="D48" s="134"/>
      <c r="E48" s="134"/>
      <c r="F48" s="139"/>
      <c r="G48" s="140"/>
      <c r="H48" s="140"/>
      <c r="I48" s="205">
        <f>I47</f>
        <v>0</v>
      </c>
      <c r="J48" s="205"/>
    </row>
    <row r="49" spans="6:10">
      <c r="F49" s="141"/>
      <c r="G49" s="103"/>
      <c r="H49" s="141"/>
      <c r="I49" s="103"/>
      <c r="J49" s="103"/>
    </row>
    <row r="50" spans="6:10">
      <c r="F50" s="141"/>
      <c r="G50" s="103"/>
      <c r="H50" s="141"/>
      <c r="I50" s="103"/>
      <c r="J50" s="103"/>
    </row>
    <row r="51" spans="6:10">
      <c r="F51" s="141"/>
      <c r="G51" s="103"/>
      <c r="H51" s="141"/>
      <c r="I51" s="103"/>
      <c r="J5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39:E39"/>
    <mergeCell ref="B40:E40"/>
    <mergeCell ref="I46:J46"/>
    <mergeCell ref="I47:J47"/>
    <mergeCell ref="C47:E47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7:I27"/>
    <mergeCell ref="G29:I29"/>
    <mergeCell ref="G25:I25"/>
    <mergeCell ref="I16:J16"/>
    <mergeCell ref="I19:J19"/>
    <mergeCell ref="G21:H21"/>
    <mergeCell ref="G28:I28"/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>
      <c r="A2" s="79" t="s">
        <v>37</v>
      </c>
      <c r="B2" s="78"/>
      <c r="C2" s="221"/>
      <c r="D2" s="221"/>
      <c r="E2" s="221"/>
      <c r="F2" s="221"/>
      <c r="G2" s="222"/>
    </row>
    <row r="3" spans="1:7" ht="24.95" hidden="1" customHeight="1">
      <c r="A3" s="79" t="s">
        <v>7</v>
      </c>
      <c r="B3" s="78"/>
      <c r="C3" s="221"/>
      <c r="D3" s="221"/>
      <c r="E3" s="221"/>
      <c r="F3" s="221"/>
      <c r="G3" s="222"/>
    </row>
    <row r="4" spans="1:7" ht="24.95" hidden="1" customHeight="1">
      <c r="A4" s="79" t="s">
        <v>8</v>
      </c>
      <c r="B4" s="78"/>
      <c r="C4" s="221"/>
      <c r="D4" s="221"/>
      <c r="E4" s="221"/>
      <c r="F4" s="221"/>
      <c r="G4" s="22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T13"/>
  <sheetViews>
    <sheetView tabSelected="1" view="pageBreakPreview" topLeftCell="A2" zoomScale="115" zoomScaleNormal="100" zoomScaleSheetLayoutView="115" workbookViewId="0">
      <selection activeCell="I14" sqref="I14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5" max="25" width="0" hidden="1" customWidth="1"/>
  </cols>
  <sheetData>
    <row r="1" spans="1:46" ht="15.75" customHeight="1">
      <c r="A1" s="223" t="s">
        <v>6</v>
      </c>
      <c r="B1" s="223"/>
      <c r="C1" s="223"/>
      <c r="D1" s="223"/>
      <c r="E1" s="223"/>
      <c r="F1" s="223"/>
      <c r="G1" s="223"/>
      <c r="Q1" t="s">
        <v>50</v>
      </c>
    </row>
    <row r="2" spans="1:46" ht="24.95" customHeight="1">
      <c r="A2" s="146" t="s">
        <v>49</v>
      </c>
      <c r="B2" s="144"/>
      <c r="C2" s="224" t="s">
        <v>75</v>
      </c>
      <c r="D2" s="225"/>
      <c r="E2" s="225"/>
      <c r="F2" s="225"/>
      <c r="G2" s="226"/>
      <c r="Q2" t="s">
        <v>51</v>
      </c>
    </row>
    <row r="3" spans="1:46" ht="24.95" customHeight="1">
      <c r="A3" s="147" t="s">
        <v>7</v>
      </c>
      <c r="B3" s="145"/>
      <c r="C3" s="227" t="s">
        <v>76</v>
      </c>
      <c r="D3" s="227"/>
      <c r="E3" s="227"/>
      <c r="F3" s="227"/>
      <c r="G3" s="228"/>
      <c r="Q3" t="s">
        <v>52</v>
      </c>
    </row>
    <row r="4" spans="1:46" ht="24.95" customHeight="1">
      <c r="A4" s="147" t="s">
        <v>8</v>
      </c>
      <c r="B4" s="145"/>
      <c r="C4" s="229"/>
      <c r="D4" s="227"/>
      <c r="E4" s="227"/>
      <c r="F4" s="227"/>
      <c r="G4" s="228"/>
      <c r="Q4" t="s">
        <v>53</v>
      </c>
    </row>
    <row r="5" spans="1:46">
      <c r="A5" s="148" t="s">
        <v>54</v>
      </c>
      <c r="B5" s="149"/>
      <c r="C5" s="150"/>
      <c r="D5" s="151"/>
      <c r="E5" s="151"/>
      <c r="F5" s="151"/>
      <c r="G5" s="152"/>
      <c r="Q5" t="s">
        <v>55</v>
      </c>
    </row>
    <row r="7" spans="1:46">
      <c r="A7" s="156" t="s">
        <v>56</v>
      </c>
      <c r="B7" s="157" t="s">
        <v>57</v>
      </c>
      <c r="C7" s="157" t="s">
        <v>58</v>
      </c>
      <c r="D7" s="156" t="s">
        <v>59</v>
      </c>
      <c r="E7" s="156" t="s">
        <v>60</v>
      </c>
      <c r="F7" s="153" t="s">
        <v>61</v>
      </c>
      <c r="G7" s="162" t="s">
        <v>28</v>
      </c>
    </row>
    <row r="8" spans="1:46">
      <c r="A8" s="163" t="s">
        <v>62</v>
      </c>
      <c r="B8" s="164" t="s">
        <v>45</v>
      </c>
      <c r="C8" s="165" t="s">
        <v>46</v>
      </c>
      <c r="D8" s="166"/>
      <c r="E8" s="167"/>
      <c r="F8" s="168"/>
      <c r="G8" s="168">
        <f>SUMIF(Q9:Q11,"&lt;&gt;NOR",G9:G11)</f>
        <v>0</v>
      </c>
      <c r="Q8" t="s">
        <v>63</v>
      </c>
    </row>
    <row r="9" spans="1:46" ht="22.5" outlineLevel="1">
      <c r="A9" s="155">
        <v>1</v>
      </c>
      <c r="B9" s="158" t="s">
        <v>64</v>
      </c>
      <c r="C9" s="178" t="s">
        <v>65</v>
      </c>
      <c r="D9" s="159" t="s">
        <v>66</v>
      </c>
      <c r="E9" s="160">
        <v>170</v>
      </c>
      <c r="F9" s="182"/>
      <c r="G9" s="161">
        <f>ROUND(E9*F9,2)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 t="s">
        <v>67</v>
      </c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</row>
    <row r="10" spans="1:46" ht="22.5" outlineLevel="1">
      <c r="A10" s="155">
        <v>2</v>
      </c>
      <c r="B10" s="158" t="s">
        <v>68</v>
      </c>
      <c r="C10" s="178" t="s">
        <v>69</v>
      </c>
      <c r="D10" s="159" t="s">
        <v>70</v>
      </c>
      <c r="E10" s="160">
        <v>1</v>
      </c>
      <c r="F10" s="182"/>
      <c r="G10" s="161">
        <f>ROUND(E10*F10,2)</f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 t="s">
        <v>67</v>
      </c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</row>
    <row r="11" spans="1:46" outlineLevel="1">
      <c r="A11" s="169">
        <v>3</v>
      </c>
      <c r="B11" s="170" t="s">
        <v>71</v>
      </c>
      <c r="C11" s="179" t="s">
        <v>72</v>
      </c>
      <c r="D11" s="171" t="s">
        <v>0</v>
      </c>
      <c r="E11" s="172">
        <v>1.75</v>
      </c>
      <c r="F11" s="183"/>
      <c r="G11" s="173">
        <f>ROUND(E11*F11,2)</f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 t="s">
        <v>67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</row>
    <row r="12" spans="1:46">
      <c r="A12" s="6"/>
      <c r="B12" s="7" t="s">
        <v>73</v>
      </c>
      <c r="C12" s="180" t="s">
        <v>73</v>
      </c>
      <c r="D12" s="6"/>
      <c r="E12" s="6"/>
      <c r="F12" s="6"/>
      <c r="G12" s="6"/>
      <c r="O12">
        <v>15</v>
      </c>
      <c r="P12">
        <v>21</v>
      </c>
    </row>
    <row r="13" spans="1:46">
      <c r="A13" s="174"/>
      <c r="B13" s="175" t="s">
        <v>28</v>
      </c>
      <c r="C13" s="181" t="s">
        <v>73</v>
      </c>
      <c r="D13" s="176"/>
      <c r="E13" s="176"/>
      <c r="F13" s="176"/>
      <c r="G13" s="177">
        <f>G8</f>
        <v>0</v>
      </c>
      <c r="O13" t="e">
        <f>SUMIF(#REF!,O12,G7:G11)</f>
        <v>#REF!</v>
      </c>
      <c r="P13" t="e">
        <f>SUMIF(#REF!,P12,G7:G11)</f>
        <v>#REF!</v>
      </c>
      <c r="Q13" t="s">
        <v>74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Roman</cp:lastModifiedBy>
  <cp:lastPrinted>2014-02-28T09:52:57Z</cp:lastPrinted>
  <dcterms:created xsi:type="dcterms:W3CDTF">2009-04-08T07:15:50Z</dcterms:created>
  <dcterms:modified xsi:type="dcterms:W3CDTF">2017-04-25T08:23:42Z</dcterms:modified>
</cp:coreProperties>
</file>