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660001 -  Rekonstrukce ..." sheetId="2" r:id="rId2"/>
    <sheet name="05660002 - VRN" sheetId="3" r:id="rId3"/>
  </sheets>
  <definedNames>
    <definedName name="_xlnm.Print_Area" localSheetId="0">'Rekapitulace stavby'!$D$4:$AO$76,'Rekapitulace stavby'!$C$82:$AQ$97</definedName>
    <definedName name="_xlnm._FilterDatabase" localSheetId="1" hidden="1">'05660001 -  Rekonstrukce ...'!$C$133:$K$685</definedName>
    <definedName name="_xlnm.Print_Area" localSheetId="1">'05660001 -  Rekonstrukce ...'!$C$4:$J$76,'05660001 -  Rekonstrukce ...'!$C$82:$J$115,'05660001 -  Rekonstrukce ...'!$C$121:$K$685</definedName>
    <definedName name="_xlnm._FilterDatabase" localSheetId="2" hidden="1">'05660002 - VRN'!$C$119:$K$136</definedName>
    <definedName name="_xlnm.Print_Area" localSheetId="2">'05660002 - VRN'!$C$4:$J$76,'05660002 - VRN'!$C$82:$J$101,'05660002 - VRN'!$C$107:$K$136</definedName>
    <definedName name="_xlnm.Print_Titles" localSheetId="0">'Rekapitulace stavby'!$92:$92</definedName>
    <definedName name="_xlnm.Print_Titles" localSheetId="1">'05660001 -  Rekonstrukce ...'!$133:$133</definedName>
    <definedName name="_xlnm.Print_Titles" localSheetId="2">'05660002 - VRN'!$119:$119</definedName>
  </definedNames>
  <calcPr fullCalcOnLoad="1"/>
</workbook>
</file>

<file path=xl/sharedStrings.xml><?xml version="1.0" encoding="utf-8"?>
<sst xmlns="http://schemas.openxmlformats.org/spreadsheetml/2006/main" count="6207" uniqueCount="706">
  <si>
    <t>Export Komplet</t>
  </si>
  <si>
    <t/>
  </si>
  <si>
    <t>2.0</t>
  </si>
  <si>
    <t>ZAMOK</t>
  </si>
  <si>
    <t>False</t>
  </si>
  <si>
    <t>{b4e251f6-2e74-4d2e-b75d-6984302a7820}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</si>
  <si>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</si>
  <si>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</si>
  <si>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</si>
  <si>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</si>
  <si>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</si>
  <si>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</si>
  <si>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</si>
  <si>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</si>
  <si>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05660000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</si>
  <si>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</si>
  <si>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</si>
  <si>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Diakonie ČCE Rýmařov - Rekonstrukce stávajícícho výtahu na evakuační</t>
  </si>
  <si>
    <t>KSO:</t>
  </si>
  <si>
    <t>CC-CZ:</t>
  </si>
  <si>
    <t>Místo:</t>
  </si>
  <si>
    <t>Rýmařov</t>
  </si>
  <si>
    <t>Datum:</t>
  </si>
  <si>
    <t>22. 8. 2023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</si>
  <si>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</si>
  <si>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</si>
  <si>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</si>
  <si>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</si>
  <si>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</si>
  <si>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</si>
  <si>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</si>
  <si>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</si>
  <si>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</si>
  <si>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</si>
  <si>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</si>
  <si>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</si>
  <si>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</si>
  <si>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</si>
  <si>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</si>
  <si>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</si>
  <si>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</si>
  <si>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</si>
  <si>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</si>
  <si>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</si>
  <si>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</si>
  <si>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</si>
  <si>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</si>
  <si>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</si>
  <si>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</si>
  <si>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</si>
  <si>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</si>
  <si>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</si>
  <si>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</si>
  <si>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</si>
  <si>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</si>
  <si>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</si>
  <si>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</si>
  <si>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</si>
  <si>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</si>
  <si>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</si>
  <si>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</si>
  <si>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</si>
  <si>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</si>
  <si>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</si>
  <si>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</si>
  <si>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</si>
  <si>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</si>
  <si>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</si>
  <si>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</si>
  <si>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</si>
  <si>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</si>
  <si>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</si>
  <si>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</si>
  <si>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</si>
  <si>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</si>
  <si>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</si>
  <si>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</si>
  <si>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</si>
  <si>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</si>
  <si>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05660001</t>
  </si>
  <si>
    <t xml:space="preserve"> Rekonstrukce stávajícícho výtahu na evakuační</t>
  </si>
  <si>
    <t>STA</t>
  </si>
  <si>
    <t>1</t>
  </si>
  <si>
    <t>{32862835-8800-44aa-bc66-a3bf040843f3}</t>
  </si>
  <si>
    <t>2</t>
  </si>
  <si>
    <t>05660002</t>
  </si>
  <si>
    <t>VRN</t>
  </si>
  <si>
    <t>{cf29eadd-16a2-4074-aef8-93de84a399be}</t>
  </si>
  <si>
    <t>KRYCÍ LIST SOUPISU PRACÍ</t>
  </si>
  <si>
    <t>Objekt:</t>
  </si>
  <si>
    <t>05660001 -  Rekonstrukce stávajícícho výtahu na evakuační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</si>
  <si>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</si>
  <si>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</si>
  <si>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</si>
  <si>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</si>
  <si>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</si>
  <si>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</si>
  <si>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</si>
  <si>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</si>
  <si>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</si>
  <si>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</si>
  <si>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</si>
  <si>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</si>
  <si>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</si>
  <si>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</si>
  <si>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 Konstrukce truhlářské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</si>
  <si>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</si>
  <si>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</si>
  <si>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</si>
  <si>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</si>
  <si>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</si>
  <si>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</si>
  <si>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</si>
  <si>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</si>
  <si>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</si>
  <si>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</si>
  <si>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</si>
  <si>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</si>
  <si>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</si>
  <si>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</si>
  <si>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</si>
  <si>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</si>
  <si>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</si>
  <si>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</si>
  <si>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</si>
  <si>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</si>
  <si>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</si>
  <si>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</si>
  <si>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</si>
  <si>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</si>
  <si>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</si>
  <si>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</si>
  <si>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</si>
  <si>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</si>
  <si>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z cihel pálených na MC</t>
  </si>
  <si>
    <t>m3</t>
  </si>
  <si>
    <t>CS ÚRS 2019 01</t>
  </si>
  <si>
    <t>4</t>
  </si>
  <si>
    <t>70486297</t>
  </si>
  <si>
    <t>VV</t>
  </si>
  <si>
    <t>"zvýšení nadpraží dveří výtahu"</t>
  </si>
  <si>
    <t>"2xIč.18, l=2,0m - 3x" 2,0*0,3*0,18*3</t>
  </si>
  <si>
    <t>Součet</t>
  </si>
  <si>
    <t>317944323</t>
  </si>
  <si>
    <t>Válcované nosníky č.14 až 22 dodatečně osazované do připravených otvorů</t>
  </si>
  <si>
    <t>t</t>
  </si>
  <si>
    <t>504268578</t>
  </si>
  <si>
    <t>"2xIč.18, l=2,0m - 3x" 2,0*2*0,0219*1,1*3</t>
  </si>
  <si>
    <t>346244381</t>
  </si>
  <si>
    <t>Plentování jednostranné v do 200 mm válcovaných nosníků cihlami</t>
  </si>
  <si>
    <t>m2</t>
  </si>
  <si>
    <t>-1863132376</t>
  </si>
  <si>
    <t>"2xIč.18, l=2,0m - 3x" 2,0*0,18*2*3</t>
  </si>
  <si>
    <t>346481111</t>
  </si>
  <si>
    <t>Zaplentování rýh, potrubí, výklenků nebo nik ve stěnách rabicovým pletivem</t>
  </si>
  <si>
    <t>-1090373875</t>
  </si>
  <si>
    <t>"2xIč.18, l=2,0m - 3x" 2,0*(0,15*2+0,18*2+0,3)*3</t>
  </si>
  <si>
    <t>6</t>
  </si>
  <si>
    <t>Úpravy povrchů, podlahy a osazování výplní</t>
  </si>
  <si>
    <t>5</t>
  </si>
  <si>
    <t>611131121</t>
  </si>
  <si>
    <t>Penetrační disperzní nátěr vnitřních stropů nanášený ručně</t>
  </si>
  <si>
    <t>-1265315319</t>
  </si>
  <si>
    <t>"místnost záložního zdroje"</t>
  </si>
  <si>
    <t>2,4*4,0</t>
  </si>
  <si>
    <t>611311131</t>
  </si>
  <si>
    <t>Potažení vnitřních rovných stropů vápenným štukem tloušťky do 3 mm</t>
  </si>
  <si>
    <t>172337992</t>
  </si>
  <si>
    <t>7</t>
  </si>
  <si>
    <t>611321141</t>
  </si>
  <si>
    <t>Vápenocementová omítka štuková dvouvrstvá vnitřních stropů rovných nanášená ručně</t>
  </si>
  <si>
    <t>-1938073372</t>
  </si>
  <si>
    <t>"1.PP"</t>
  </si>
  <si>
    <t xml:space="preserve">"chodba" </t>
  </si>
  <si>
    <t>(3,9-0,75)*1,0</t>
  </si>
  <si>
    <t>1,7*0,75</t>
  </si>
  <si>
    <t>3,3*9,4</t>
  </si>
  <si>
    <t>4,2*0,3</t>
  </si>
  <si>
    <t>2,7*8,6</t>
  </si>
  <si>
    <t>"1.NP"</t>
  </si>
  <si>
    <t>(3,9-0,75)*2,0</t>
  </si>
  <si>
    <t>3,4*4,2</t>
  </si>
  <si>
    <t>"2.NP"</t>
  </si>
  <si>
    <t>8</t>
  </si>
  <si>
    <t>611321191</t>
  </si>
  <si>
    <t>Příplatek k vápenocementové omítce vnitřních stropů za každých dalších 5 mm tloušťky ručně</t>
  </si>
  <si>
    <t>-1097514564</t>
  </si>
  <si>
    <t>150,75*4</t>
  </si>
  <si>
    <t>9</t>
  </si>
  <si>
    <t>611331141</t>
  </si>
  <si>
    <t>Cementová omítka štuková dvouvrstvá vnitřních stropů rovných nanášená ručně</t>
  </si>
  <si>
    <t>1907265390</t>
  </si>
  <si>
    <t>"výtahová šachta"</t>
  </si>
  <si>
    <t>2,4*2,8</t>
  </si>
  <si>
    <t>10</t>
  </si>
  <si>
    <t>611331191</t>
  </si>
  <si>
    <t>Příplatek k cementové omítce vnitřních stropů za každých dalších 5 mm tloušťky ručně</t>
  </si>
  <si>
    <t>1675932660</t>
  </si>
  <si>
    <t>6,72*3</t>
  </si>
  <si>
    <t>11</t>
  </si>
  <si>
    <t>612131121</t>
  </si>
  <si>
    <t>Penetrační disperzní nátěr vnitřních stěn nanášený ručně</t>
  </si>
  <si>
    <t>-1558298027</t>
  </si>
  <si>
    <t>(2,5*2+4,09*2)*2,65</t>
  </si>
  <si>
    <t>12</t>
  </si>
  <si>
    <t>612311131</t>
  </si>
  <si>
    <t>Potažení vnitřních stěn vápenným štukem tloušťky do 3 mm</t>
  </si>
  <si>
    <t>-1584002051</t>
  </si>
  <si>
    <t>13</t>
  </si>
  <si>
    <t>612321141</t>
  </si>
  <si>
    <t>Vápenocementová omítka štuková dvouvrstvá vnitřních stěn nanášená ručně</t>
  </si>
  <si>
    <t>-495317315</t>
  </si>
  <si>
    <t>((4,9+4,9)*2+(4,4+4,2)*2)*2,95</t>
  </si>
  <si>
    <t>-1,25*2,0</t>
  </si>
  <si>
    <t>-1,0*2,0</t>
  </si>
  <si>
    <t>-2,7*2,95</t>
  </si>
  <si>
    <t>-1,4*2,1-2,6*2,95</t>
  </si>
  <si>
    <t>(4,9*2+8,6*2)*2,65</t>
  </si>
  <si>
    <t>-0,9*2,0</t>
  </si>
  <si>
    <t>-1,4*2,1</t>
  </si>
  <si>
    <t>-2,6*2,65</t>
  </si>
  <si>
    <t>-2,7*2,65</t>
  </si>
  <si>
    <t>-0,9*2,0*4</t>
  </si>
  <si>
    <t>-1,1*2,05</t>
  </si>
  <si>
    <t>14</t>
  </si>
  <si>
    <t>612321191</t>
  </si>
  <si>
    <t>Příplatek k vápenocementové omítce vnitřních stěn za každých dalších 5 mm tloušťky ručně</t>
  </si>
  <si>
    <t>-1030540498</t>
  </si>
  <si>
    <t>178,8*4</t>
  </si>
  <si>
    <t>617331141</t>
  </si>
  <si>
    <t>Cementová omítka štuková dvouvrstvá světlíků nebo výtahových šachet nanášená ručně</t>
  </si>
  <si>
    <t>1694176473</t>
  </si>
  <si>
    <t>(2,4*2+2,8*2)*(12,1+1,83)</t>
  </si>
  <si>
    <t>-1,4*2,3*3+(1,4+2,3*2)*0,3*3</t>
  </si>
  <si>
    <t>16</t>
  </si>
  <si>
    <t>617331191</t>
  </si>
  <si>
    <t>Příplatek k cementové omítce světlíků nebo šachet za každých dalších 5 mm tloušťky ručně</t>
  </si>
  <si>
    <t>-495685922</t>
  </si>
  <si>
    <t>140,612*4</t>
  </si>
  <si>
    <t>17</t>
  </si>
  <si>
    <t>619995001</t>
  </si>
  <si>
    <t>Začištění omítek kolem oken, dveří, podlah nebo obkladů</t>
  </si>
  <si>
    <t>m</t>
  </si>
  <si>
    <t>991788211</t>
  </si>
  <si>
    <t>"keramický sokl"</t>
  </si>
  <si>
    <t>(2,4*2+4,0*2)-0,8+0,15*2</t>
  </si>
  <si>
    <t>((4,9+4,9)*2+(4,4+4,2)*2)</t>
  </si>
  <si>
    <t>-1,25</t>
  </si>
  <si>
    <t>-1,0</t>
  </si>
  <si>
    <t>-2,7</t>
  </si>
  <si>
    <t>-1,4</t>
  </si>
  <si>
    <t>-2,6</t>
  </si>
  <si>
    <t>(4,9*2+8,6*2)</t>
  </si>
  <si>
    <t>-0,9</t>
  </si>
  <si>
    <t>-0,9*4</t>
  </si>
  <si>
    <t>-1,1</t>
  </si>
  <si>
    <t>18</t>
  </si>
  <si>
    <t>642945111</t>
  </si>
  <si>
    <t>Osazování protipožárních nebo protiplynových zárubní dveří jednokřídlových do 2,5 m2 vč. dodávky protipožární zárubně 80/160</t>
  </si>
  <si>
    <t>kus</t>
  </si>
  <si>
    <t>-872088352</t>
  </si>
  <si>
    <t>"80" 1</t>
  </si>
  <si>
    <t>Ostatní konstrukce a práce, bourání</t>
  </si>
  <si>
    <t>19</t>
  </si>
  <si>
    <t>9-001</t>
  </si>
  <si>
    <t>Zřízení bezprašného předělu mezi stavbou a provozem - jednostr.kce CW/UW 75 opláštěná SDK 2x12,5 s dveřmi, z jedné strany je zatmelena a opatřena omyvatelným hygienický, DMTŽ vč. manipulace se sutí, naložení, odvoz na skládku vč. poplatku za skládku</t>
  </si>
  <si>
    <t>-1719974158</t>
  </si>
  <si>
    <t>"1.PP" 2,7*2,95</t>
  </si>
  <si>
    <t>"1.NP" 2,7*2,65</t>
  </si>
  <si>
    <t>"2.NP" 2,7*2,65</t>
  </si>
  <si>
    <t>20</t>
  </si>
  <si>
    <t>952901111</t>
  </si>
  <si>
    <t>Vyčištění budov bytové a občanské výstavby při výšce podlaží do 4 m</t>
  </si>
  <si>
    <t>468666914</t>
  </si>
  <si>
    <t>"výtahová šachta" 2,4*2,8</t>
  </si>
  <si>
    <t>"schodiště"</t>
  </si>
  <si>
    <t>2,63*4,9</t>
  </si>
  <si>
    <t>964011211</t>
  </si>
  <si>
    <t>Vybourání ŽB překladů prefabrikovaných dl do 3 m hmotnosti do 50 kg/m</t>
  </si>
  <si>
    <t>-615325965</t>
  </si>
  <si>
    <t>2,0*0,3*0,2*3</t>
  </si>
  <si>
    <t>22</t>
  </si>
  <si>
    <t>965046111</t>
  </si>
  <si>
    <t>Broušení stávajících betonových podlah úběr do 3 mm</t>
  </si>
  <si>
    <t>1300159515</t>
  </si>
  <si>
    <t>"dno výtahové šachty"</t>
  </si>
  <si>
    <t>23</t>
  </si>
  <si>
    <t>965046119</t>
  </si>
  <si>
    <t>Příplatek k broušení stávajících betonových podlah za každý další 1 mm úběru</t>
  </si>
  <si>
    <t>-2147286694</t>
  </si>
  <si>
    <t>2,4*2,8*7</t>
  </si>
  <si>
    <t>2,4*4,0*15</t>
  </si>
  <si>
    <t>24</t>
  </si>
  <si>
    <t>965081213</t>
  </si>
  <si>
    <t>Bourání podlah z dlaždic keramických nebo xylolitových tl do 10 mm plochy přes 1 m2</t>
  </si>
  <si>
    <t>-169497944</t>
  </si>
  <si>
    <t>25</t>
  </si>
  <si>
    <t>965081611</t>
  </si>
  <si>
    <t>Odsekání soklíků rovných</t>
  </si>
  <si>
    <t>1570262414</t>
  </si>
  <si>
    <t>26</t>
  </si>
  <si>
    <t>968072456</t>
  </si>
  <si>
    <t>Vybourání kovových dveřních zárubní pl přes 2 m2</t>
  </si>
  <si>
    <t>671340955</t>
  </si>
  <si>
    <t>1,4*2,1*3</t>
  </si>
  <si>
    <t>27</t>
  </si>
  <si>
    <t>978011191</t>
  </si>
  <si>
    <t>Otlučení (osekání) vnitřní vápenné nebo vápenocementové omítky stropů v rozsahu do 100 %</t>
  </si>
  <si>
    <t>2096753568</t>
  </si>
  <si>
    <t>28</t>
  </si>
  <si>
    <t>978013191</t>
  </si>
  <si>
    <t>Otlučení (osekání) vnitřní vápenné nebo vápenocementové omítky stěn v rozsahu do 100 %</t>
  </si>
  <si>
    <t>-1474397863</t>
  </si>
  <si>
    <t>29</t>
  </si>
  <si>
    <t>978021191</t>
  </si>
  <si>
    <t>Otlučení (osekání) cementových omítek vnitřních stěn v rozsahu do 100 %</t>
  </si>
  <si>
    <t>2042144756</t>
  </si>
  <si>
    <t>30</t>
  </si>
  <si>
    <t>978021291</t>
  </si>
  <si>
    <t>Otlučení (osekání) cementových omítek vnitřních stropů v rozsahu do 100 %</t>
  </si>
  <si>
    <t>293230074</t>
  </si>
  <si>
    <t>-1,4*2,1*3+(1,4+2,1*2)*0,3*3</t>
  </si>
  <si>
    <t>31</t>
  </si>
  <si>
    <t>985311311</t>
  </si>
  <si>
    <t>Reprofilace rubu kleneb a podlah cementovými sanačními maltami tl 10 mm</t>
  </si>
  <si>
    <t>1546730530</t>
  </si>
  <si>
    <t>32</t>
  </si>
  <si>
    <t>985311911</t>
  </si>
  <si>
    <t>Příplatek při reprofilaci sanačními maltami za práci ve stísněném prostoru</t>
  </si>
  <si>
    <t>573121079</t>
  </si>
  <si>
    <t>33</t>
  </si>
  <si>
    <t>985311912</t>
  </si>
  <si>
    <t>Příplatek při reprofilaci sanačními maltami za plochu do 10 m2 jednotlivě</t>
  </si>
  <si>
    <t>-2026088753</t>
  </si>
  <si>
    <t>34</t>
  </si>
  <si>
    <t>985323112</t>
  </si>
  <si>
    <t>Spojovací můstek reprofilovaného betonu na cementové bázi tl 2 mm</t>
  </si>
  <si>
    <t>-1082001680</t>
  </si>
  <si>
    <t>35</t>
  </si>
  <si>
    <t>985323911</t>
  </si>
  <si>
    <t>Příplatek k cenám spojovacího můstku za práci ve stísněném prostoru</t>
  </si>
  <si>
    <t>842742209</t>
  </si>
  <si>
    <t>36</t>
  </si>
  <si>
    <t>985323912</t>
  </si>
  <si>
    <t>Příplatek k cenám spojovacího můstku za plochu do 10 m2 jednotlivě</t>
  </si>
  <si>
    <t>-1248616731</t>
  </si>
  <si>
    <t>94</t>
  </si>
  <si>
    <t>Lešení a stavební výtahy</t>
  </si>
  <si>
    <t>37</t>
  </si>
  <si>
    <t>943211112</t>
  </si>
  <si>
    <t>Montáž lešení prostorového rámového lehkého s podlahami zatížení do 200 kg/m2 v do 25 m</t>
  </si>
  <si>
    <t>798743210</t>
  </si>
  <si>
    <t>2,8*2,4*(12,1+1,83)</t>
  </si>
  <si>
    <t>38</t>
  </si>
  <si>
    <t>943211119</t>
  </si>
  <si>
    <t>Příplatek k lešení prostorovému rámovému lehkému s podlahami za půdorysnou plochu do 6 m2</t>
  </si>
  <si>
    <t>2036312019</t>
  </si>
  <si>
    <t>39</t>
  </si>
  <si>
    <t>943211212</t>
  </si>
  <si>
    <t>Příplatek k lešení prostorovému rámovému lehkému s podlahami v do 25 m za první a ZKD den použití</t>
  </si>
  <si>
    <t>678749750</t>
  </si>
  <si>
    <t>93,619*(30*3)</t>
  </si>
  <si>
    <t>40</t>
  </si>
  <si>
    <t>943211812</t>
  </si>
  <si>
    <t>Demontáž lešení prostorového rámového lehkého s podlahami zatížení do 200 kg/m2 v do 25 m</t>
  </si>
  <si>
    <t>-634869850</t>
  </si>
  <si>
    <t>997</t>
  </si>
  <si>
    <t>Přesun sutě</t>
  </si>
  <si>
    <t>41</t>
  </si>
  <si>
    <t>997013213</t>
  </si>
  <si>
    <t>Vnitrostaveništní doprava suti a vybouraných hmot pro budovy v do 12 m ručně</t>
  </si>
  <si>
    <t>-442252797</t>
  </si>
  <si>
    <t>42</t>
  </si>
  <si>
    <t>997013501</t>
  </si>
  <si>
    <t>Odvoz suti a vybouraných hmot na skládku nebo meziskládku do 1 km se složením</t>
  </si>
  <si>
    <t>268560466</t>
  </si>
  <si>
    <t>43</t>
  </si>
  <si>
    <t>997013509</t>
  </si>
  <si>
    <t>Příplatek k odvozu suti a vybouraných hmot na skládku ZKD 1 km přes 1 km</t>
  </si>
  <si>
    <t>-2068485595</t>
  </si>
  <si>
    <t>32,029*14 'Přepočtené koeficientem množství</t>
  </si>
  <si>
    <t>44</t>
  </si>
  <si>
    <t>997013831</t>
  </si>
  <si>
    <t>Poplatek za uložení na skládce (skládkovné) stavebního odpadu směsného kód odpadu 170 904</t>
  </si>
  <si>
    <t>1338219267</t>
  </si>
  <si>
    <t>998</t>
  </si>
  <si>
    <t>Přesun hmot</t>
  </si>
  <si>
    <t>45</t>
  </si>
  <si>
    <t>998018002</t>
  </si>
  <si>
    <t>Přesun hmot ruční pro budovy v do 12 m</t>
  </si>
  <si>
    <t>-434979462</t>
  </si>
  <si>
    <t>46</t>
  </si>
  <si>
    <t>998018011</t>
  </si>
  <si>
    <t>Příplatek k ručnímu přesunu hmot pro budovy zděné za zvětšený přesun ZKD 100 m</t>
  </si>
  <si>
    <t>-553260686</t>
  </si>
  <si>
    <t>PSV</t>
  </si>
  <si>
    <t>Práce a dodávky PSV</t>
  </si>
  <si>
    <t>763</t>
  </si>
  <si>
    <t>Konstrukce suché výstavby</t>
  </si>
  <si>
    <t>47</t>
  </si>
  <si>
    <t>763121461</t>
  </si>
  <si>
    <t>SDK stěna předsazená tl 105 mm profil CW+UW 50 desky 2xDF 15 TI 60 mm EI 60</t>
  </si>
  <si>
    <t>-1794470149</t>
  </si>
  <si>
    <t>"předstěna rozveděče výtahu"</t>
  </si>
  <si>
    <t>(0,105*2+1,0)*2,65</t>
  </si>
  <si>
    <t>-0,8*0,8</t>
  </si>
  <si>
    <t>48</t>
  </si>
  <si>
    <t>763171114</t>
  </si>
  <si>
    <t>Montáž revizních klapek SDK kcí vel. do 1 m2 pro příčky a předsazené stěny</t>
  </si>
  <si>
    <t>1356507295</t>
  </si>
  <si>
    <t>"PO dvířka v předstěně rozvaděče výtahu"</t>
  </si>
  <si>
    <t>"80X80" 1</t>
  </si>
  <si>
    <t>49</t>
  </si>
  <si>
    <t>M</t>
  </si>
  <si>
    <t>59030715</t>
  </si>
  <si>
    <t>dvířka revizní se zámkem 800x800mm požární odolností  60min</t>
  </si>
  <si>
    <t>-12600458</t>
  </si>
  <si>
    <t>50</t>
  </si>
  <si>
    <t>998763403</t>
  </si>
  <si>
    <t>Přesun hmot procentní pro sádrokartonové konstrukce v objektech v do 24 m</t>
  </si>
  <si>
    <t>%</t>
  </si>
  <si>
    <t>-2143475143</t>
  </si>
  <si>
    <t>766</t>
  </si>
  <si>
    <t xml:space="preserve"> Konstrukce truhlářské</t>
  </si>
  <si>
    <t>51</t>
  </si>
  <si>
    <t>766660021</t>
  </si>
  <si>
    <t>Montáž dveřních křídel otvíravých jednokřídlových š do 0,8 m požárních do ocelové zárubně</t>
  </si>
  <si>
    <t>-1461246240</t>
  </si>
  <si>
    <t>52</t>
  </si>
  <si>
    <t>61165610</t>
  </si>
  <si>
    <t>dveře vnitřní požárně odolné CPL fólie EI (EW) 30 D3 1křídlové 800x1970mm</t>
  </si>
  <si>
    <t>-1213126405</t>
  </si>
  <si>
    <t>53</t>
  </si>
  <si>
    <t>766660717</t>
  </si>
  <si>
    <t>Montáž dveřních křídel samozavírače na ocelovou zárubeň</t>
  </si>
  <si>
    <t>1986402989</t>
  </si>
  <si>
    <t>54</t>
  </si>
  <si>
    <t>549172655</t>
  </si>
  <si>
    <t xml:space="preserve">samozavírač dveří hydraulický </t>
  </si>
  <si>
    <t>-1676502413</t>
  </si>
  <si>
    <t>55</t>
  </si>
  <si>
    <t>766662811</t>
  </si>
  <si>
    <t>Demontáž dveřních prahů u dveří jednokřídlových</t>
  </si>
  <si>
    <t>-1514671386</t>
  </si>
  <si>
    <t>56</t>
  </si>
  <si>
    <t>766691914</t>
  </si>
  <si>
    <t>Vyvěšení nebo zavěšení dřevěných křídel dveří pl do 2 m2</t>
  </si>
  <si>
    <t>878064597</t>
  </si>
  <si>
    <t>57</t>
  </si>
  <si>
    <t>766695213</t>
  </si>
  <si>
    <t>Montáž truhlářských prahů dveří jednokřídlových šířky přes 10 cm</t>
  </si>
  <si>
    <t>-1857314711</t>
  </si>
  <si>
    <t>58</t>
  </si>
  <si>
    <t>61187161</t>
  </si>
  <si>
    <t>práh dveřní dřevěný dubový tl 20mm dl 820mm š 150mm</t>
  </si>
  <si>
    <t>1311449230</t>
  </si>
  <si>
    <t>59</t>
  </si>
  <si>
    <t>766-001</t>
  </si>
  <si>
    <t>MTŽ kování na dveře</t>
  </si>
  <si>
    <t>ks</t>
  </si>
  <si>
    <t>1527699909</t>
  </si>
  <si>
    <t>60</t>
  </si>
  <si>
    <t>766-001b</t>
  </si>
  <si>
    <t>dodávka kování dveří klika/klika lesklý kov - FAB</t>
  </si>
  <si>
    <t>1758535052</t>
  </si>
  <si>
    <t>61</t>
  </si>
  <si>
    <t>998766203</t>
  </si>
  <si>
    <t>Přesun hmot procentní pro konstrukce truhlářské v objektech v do 24 m</t>
  </si>
  <si>
    <t>-1937286691</t>
  </si>
  <si>
    <t>771</t>
  </si>
  <si>
    <t>Podlahy z dlaždic</t>
  </si>
  <si>
    <t>62</t>
  </si>
  <si>
    <t>771111011</t>
  </si>
  <si>
    <t>Vysátí podkladu před pokládkou dlažby</t>
  </si>
  <si>
    <t>1384799499</t>
  </si>
  <si>
    <t>63</t>
  </si>
  <si>
    <t>771121011</t>
  </si>
  <si>
    <t>Nátěr penetrační na podlahu</t>
  </si>
  <si>
    <t>-175233507</t>
  </si>
  <si>
    <t>159,675</t>
  </si>
  <si>
    <t>72,8*0,12</t>
  </si>
  <si>
    <t>64</t>
  </si>
  <si>
    <t>771473113</t>
  </si>
  <si>
    <t>Montáž soklů z dlaždic keramických lepených rovných v do 120 mm</t>
  </si>
  <si>
    <t>-1829575728</t>
  </si>
  <si>
    <t>65</t>
  </si>
  <si>
    <t>59761409</t>
  </si>
  <si>
    <t>dlažba keramická slinutá protiskluzná do interiéru i exteriéru pro vysoké mechanické namáhání přes 9 do 12 ks/m2</t>
  </si>
  <si>
    <t>511088905</t>
  </si>
  <si>
    <t>72,8/2/0,3*0,09*1,1</t>
  </si>
  <si>
    <t>66</t>
  </si>
  <si>
    <t>771573225</t>
  </si>
  <si>
    <t>Montáž podlah keramických pro mechanické zatížení protiskluzných lepených standardním lepidlem do 12 ks/m2</t>
  </si>
  <si>
    <t>1795838957</t>
  </si>
  <si>
    <t>67</t>
  </si>
  <si>
    <t>-534374816</t>
  </si>
  <si>
    <t>159,675*1,1</t>
  </si>
  <si>
    <t>68</t>
  </si>
  <si>
    <t>998771203</t>
  </si>
  <si>
    <t>Přesun hmot procentní pro podlahy z dlaždic v objektech v do 24 m</t>
  </si>
  <si>
    <t>-89260486</t>
  </si>
  <si>
    <t>776</t>
  </si>
  <si>
    <t>Podlahy povlakové</t>
  </si>
  <si>
    <t>69</t>
  </si>
  <si>
    <t>776201811</t>
  </si>
  <si>
    <t>Demontáž lepených povlakových podlah bez podložky ručně</t>
  </si>
  <si>
    <t>-1375213038</t>
  </si>
  <si>
    <t>70</t>
  </si>
  <si>
    <t>776410811</t>
  </si>
  <si>
    <t>Odstranění soklíků a lišt pryžových nebo plastových</t>
  </si>
  <si>
    <t>-1387699005</t>
  </si>
  <si>
    <t>783</t>
  </si>
  <si>
    <t>Dokončovací práce - nátěry</t>
  </si>
  <si>
    <t>71</t>
  </si>
  <si>
    <t>783301311</t>
  </si>
  <si>
    <t>Odmaštění zámečnických konstrukcí vodou ředitelným odmašťovačem</t>
  </si>
  <si>
    <t>-1637797101</t>
  </si>
  <si>
    <t>"zárubeň"</t>
  </si>
  <si>
    <t>"80/16" (0,8+2,1*2)*(0,06*2+0,16)</t>
  </si>
  <si>
    <t>72</t>
  </si>
  <si>
    <t>783314101</t>
  </si>
  <si>
    <t>Základní jednonásobný syntetický nátěr zámečnických konstrukcí</t>
  </si>
  <si>
    <t>-751258389</t>
  </si>
  <si>
    <t>73</t>
  </si>
  <si>
    <t>783317101</t>
  </si>
  <si>
    <t>Krycí jednonásobný syntetický standardní nátěr zámečnických konstrukcí</t>
  </si>
  <si>
    <t>108926727</t>
  </si>
  <si>
    <t>"2 vrstvy" 1,4*2</t>
  </si>
  <si>
    <t>74</t>
  </si>
  <si>
    <t>783813130</t>
  </si>
  <si>
    <t>Penetrační polyuretanový nátěr hladkých, tenkovrstvých zrnitých odolný proti minerálním olejům</t>
  </si>
  <si>
    <t>-1368609183</t>
  </si>
  <si>
    <t>"stěny dojezdové část šachty"</t>
  </si>
  <si>
    <t>(2,4*2+2,8*2)*1,83</t>
  </si>
  <si>
    <t>75</t>
  </si>
  <si>
    <t>783817420</t>
  </si>
  <si>
    <t>Krycí dvojnásobný polyuretanový nátěr hladkých, zrnitých tenkovrstvých nebo štukových omítek odolný proti minerálním olejům</t>
  </si>
  <si>
    <t>-1645418293</t>
  </si>
  <si>
    <t>76</t>
  </si>
  <si>
    <t>783943151</t>
  </si>
  <si>
    <t>Penetrační polyuretanový nátěr hladkých betonových podlah proti minerálním olejům</t>
  </si>
  <si>
    <t>-1731114631</t>
  </si>
  <si>
    <t>77</t>
  </si>
  <si>
    <t>783947161</t>
  </si>
  <si>
    <t>Krycí dvojnásobný polyuretanový vodou ředitelný nátěr betonové podlahy proti minerálním olejům</t>
  </si>
  <si>
    <t>1055888207</t>
  </si>
  <si>
    <t>784</t>
  </si>
  <si>
    <t>Dokončovací práce - malby a tapety</t>
  </si>
  <si>
    <t>78</t>
  </si>
  <si>
    <t>784121001</t>
  </si>
  <si>
    <t>Oškrabání malby v mísnostech výšky do 3,80 m</t>
  </si>
  <si>
    <t>1043985204</t>
  </si>
  <si>
    <t>79</t>
  </si>
  <si>
    <t>784181101</t>
  </si>
  <si>
    <t>Základní akrylátová jednonásobná penetrace podkladu v místnostech výšky do 3,80m</t>
  </si>
  <si>
    <t>-2047437983</t>
  </si>
  <si>
    <t>"strop"</t>
  </si>
  <si>
    <t>Mezisoučet</t>
  </si>
  <si>
    <t>"stěny"</t>
  </si>
  <si>
    <t>80</t>
  </si>
  <si>
    <t>784181105</t>
  </si>
  <si>
    <t>Základní akrylátová jednonásobná penetrace podkladu v místnostech výšky přes 5,00 m</t>
  </si>
  <si>
    <t>-981780031</t>
  </si>
  <si>
    <t>"výtahová šachta bez dojezdové části"</t>
  </si>
  <si>
    <t>(2,4*2+2,8*2)*12,1</t>
  </si>
  <si>
    <t>81</t>
  </si>
  <si>
    <t>784221101</t>
  </si>
  <si>
    <t>Dvojnásobné bílé malby ze směsí za sucha dobře otěruvzdorných v místnostech do 3,80 m</t>
  </si>
  <si>
    <t>1249235464</t>
  </si>
  <si>
    <t>82</t>
  </si>
  <si>
    <t>784221105</t>
  </si>
  <si>
    <t>Dvojnásobné bílé malby ze směsí za sucha dobře otěruvzdorných v místnostech přes 5,00 m</t>
  </si>
  <si>
    <t>981114618</t>
  </si>
  <si>
    <t>Práce a dodávky M</t>
  </si>
  <si>
    <t>21-M</t>
  </si>
  <si>
    <t>Elektromontáže</t>
  </si>
  <si>
    <t>83</t>
  </si>
  <si>
    <t>210-001</t>
  </si>
  <si>
    <t>D+MTŽ rozvaděče výtahu a záložního zdroje vč. výzbroje, přepínače</t>
  </si>
  <si>
    <t>soub.</t>
  </si>
  <si>
    <t>1113338094</t>
  </si>
  <si>
    <t>84</t>
  </si>
  <si>
    <t>210-001a</t>
  </si>
  <si>
    <t xml:space="preserve">Úprava hlavního rozvaděče </t>
  </si>
  <si>
    <t>-1990934902</t>
  </si>
  <si>
    <t>85</t>
  </si>
  <si>
    <t>210-002</t>
  </si>
  <si>
    <t>D+MTŽ kabeláže s funkční integritou - požárně odolné 60 min od hlavního rozveděče do strojovny výtahu</t>
  </si>
  <si>
    <t>-1241811102</t>
  </si>
  <si>
    <t>86</t>
  </si>
  <si>
    <t>210-003</t>
  </si>
  <si>
    <t>D+MTŽ kabeláže s funkční integritou - požárně odolné 60 min od hlavního rozveděče do místnosti záložního zdroje</t>
  </si>
  <si>
    <t>1779428299</t>
  </si>
  <si>
    <t>87</t>
  </si>
  <si>
    <t>210-004</t>
  </si>
  <si>
    <t>D+MTŽ kabeláže s funkční integritou - požárně odolné 60 min od záložního zdroje do strojovny výtahu</t>
  </si>
  <si>
    <t>741202334</t>
  </si>
  <si>
    <t>88</t>
  </si>
  <si>
    <t>210-005</t>
  </si>
  <si>
    <t>D+MTŽ záložního zdroje pro pohon výtahu po dobu mni. 45 minut vč. vybavení vstupem EPO (total stop)</t>
  </si>
  <si>
    <t>475644438</t>
  </si>
  <si>
    <t>89</t>
  </si>
  <si>
    <t>210-006</t>
  </si>
  <si>
    <t xml:space="preserve">D+MTŽ osvětlení výtahové šachty vč. kabeláže s funkční integritou - požárně odolné 60 min </t>
  </si>
  <si>
    <t>400872343</t>
  </si>
  <si>
    <t>90</t>
  </si>
  <si>
    <t>210-007</t>
  </si>
  <si>
    <t>Revize elektroinstalace</t>
  </si>
  <si>
    <t>137777584</t>
  </si>
  <si>
    <t>91</t>
  </si>
  <si>
    <t>210-050</t>
  </si>
  <si>
    <t>Zednické přípomoce - sekání drážek, bourání prostupů a jejich zapravení vč.materiálu</t>
  </si>
  <si>
    <t>-1894993693</t>
  </si>
  <si>
    <t>92</t>
  </si>
  <si>
    <t>21099-950</t>
  </si>
  <si>
    <t>DMTŽ stávajících rozvodů elektorinstalace a přístrojů provozu a zabezpečení stávajícího výtahu vč.manipulace se sutí, odvozu na skládku a poplatku za skládku</t>
  </si>
  <si>
    <t>hod</t>
  </si>
  <si>
    <t>1960742215</t>
  </si>
  <si>
    <t>24-M</t>
  </si>
  <si>
    <t>Montáže vzduchotechnických zařízení</t>
  </si>
  <si>
    <t>93</t>
  </si>
  <si>
    <t>240-001</t>
  </si>
  <si>
    <t>D+MTŽ klimatizace místnosti záložního zdroje - vnitřní+venkovní jednotka, chladící výkon 2,75kW, filtr s propojovaci Cu potrubí s izolací, R32, ovládání dálkovým ovladačem, WiFi, odvod kondenzátu přes obvodovou stěnu do vnějšího prostoru úkapem, MaR</t>
  </si>
  <si>
    <t>1463954712</t>
  </si>
  <si>
    <t>240-002</t>
  </si>
  <si>
    <t>D+MTŽ vetilace místnosti záložního zdroje - potrubní ventilátor d150mm se zpětnou klapkou</t>
  </si>
  <si>
    <t>-1646634645</t>
  </si>
  <si>
    <t>95</t>
  </si>
  <si>
    <t>240-003</t>
  </si>
  <si>
    <t>D+MTŽ sací ventil d150</t>
  </si>
  <si>
    <t>-1146864863</t>
  </si>
  <si>
    <t>96</t>
  </si>
  <si>
    <t>240-004</t>
  </si>
  <si>
    <t>D+MTŽ protidešťová výfuková mřížka d150mm</t>
  </si>
  <si>
    <t>357366880</t>
  </si>
  <si>
    <t>97</t>
  </si>
  <si>
    <t>240-005</t>
  </si>
  <si>
    <t>D+MTŽ potrubí Spiro d150</t>
  </si>
  <si>
    <t>-1434924105</t>
  </si>
  <si>
    <t>98</t>
  </si>
  <si>
    <t>240-006</t>
  </si>
  <si>
    <t>doprava zřízení na stavbu</t>
  </si>
  <si>
    <t>874886367</t>
  </si>
  <si>
    <t>99</t>
  </si>
  <si>
    <t>240-007</t>
  </si>
  <si>
    <t>Uvedení klimatizace do provozu</t>
  </si>
  <si>
    <t>1551393863</t>
  </si>
  <si>
    <t>100</t>
  </si>
  <si>
    <t>240-008</t>
  </si>
  <si>
    <t>1260084070</t>
  </si>
  <si>
    <t>33-M</t>
  </si>
  <si>
    <t>Montáže dopr.zaříz.,sklad. zař. a váh</t>
  </si>
  <si>
    <t>101</t>
  </si>
  <si>
    <t>330-001</t>
  </si>
  <si>
    <t>DMTŽ stávajícího lůžkového výtahu, vodítek, automatických výtahových dveří, pohonu výtahu a veškerých pomocných kcí vč.manipulace se sutí, odvozu na skládku a poplatku za skládku</t>
  </si>
  <si>
    <t>123307336</t>
  </si>
  <si>
    <t>102</t>
  </si>
  <si>
    <t>330-002</t>
  </si>
  <si>
    <t>D+MTŽ lůžkového evakuačního výtahu, invalidní, kabina pro 8 osob 1,6x2,45x2,16m jednostranná, nosnost 630kg, dveře protipožární automaticky otvírané jednostranné šířky 1400 mm, zdvih mezi 1.PP až 2.NP - přesná specifikace viz projektová dokumentace</t>
  </si>
  <si>
    <t>464294418</t>
  </si>
  <si>
    <t>103</t>
  </si>
  <si>
    <t>330-003</t>
  </si>
  <si>
    <t>-577367928</t>
  </si>
  <si>
    <t>05660002 -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</si>
  <si>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</si>
  <si>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</si>
  <si>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</si>
  <si>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</si>
  <si>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</si>
  <si>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</si>
  <si>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</si>
  <si>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</si>
  <si>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Projektová dokumentace skutečného provedení stavby všech částí a profesí v papírové a digitální formě vč. podkladů potřebných k řádnému provedení kolaudace</t>
  </si>
  <si>
    <t>1024</t>
  </si>
  <si>
    <t>634569685</t>
  </si>
  <si>
    <t>VRN3</t>
  </si>
  <si>
    <t>Zařízení staveniště</t>
  </si>
  <si>
    <t>030001000</t>
  </si>
  <si>
    <t>-2147387033</t>
  </si>
  <si>
    <t>"zřízení+provoz+odstraění" 1</t>
  </si>
  <si>
    <t>034103000</t>
  </si>
  <si>
    <t>Oplocení staveniště</t>
  </si>
  <si>
    <t>1935571511</t>
  </si>
  <si>
    <t>034303000</t>
  </si>
  <si>
    <t>Dopravní značení na staveništi</t>
  </si>
  <si>
    <t>-1624468470</t>
  </si>
  <si>
    <t>039203000</t>
  </si>
  <si>
    <t>Úprava terénu a ploch po zrušení zařízení staveniště</t>
  </si>
  <si>
    <t>-1810600495</t>
  </si>
  <si>
    <t>R-001</t>
  </si>
  <si>
    <t>Vytýčení vedení inženýrských sítí</t>
  </si>
  <si>
    <t>-795745980</t>
  </si>
  <si>
    <t>R-002</t>
  </si>
  <si>
    <t>BOZP na staveništi</t>
  </si>
  <si>
    <t>-753294008</t>
  </si>
  <si>
    <t>R-004</t>
  </si>
  <si>
    <t>Informační tabule na staveništi</t>
  </si>
  <si>
    <t>24296743</t>
  </si>
  <si>
    <t>VRN4</t>
  </si>
  <si>
    <t>Inženýrská činnost</t>
  </si>
  <si>
    <t>043103000</t>
  </si>
  <si>
    <t>Zkoušky bez rozlišení</t>
  </si>
  <si>
    <t>1804368353</t>
  </si>
  <si>
    <t>045002000</t>
  </si>
  <si>
    <t>Kompletační a koordinační činnost</t>
  </si>
  <si>
    <t>1921449248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</si>
</sst>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38</v>
      </c>
      <c r="E29" s="46"/>
      <c r="F29" s="32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49</v>
      </c>
      <c r="AI60" s="41"/>
      <c r="AJ60" s="41"/>
      <c r="AK60" s="41"/>
      <c r="AL60" s="41"/>
      <c r="AM60" s="60" t="s">
        <v>50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52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49</v>
      </c>
      <c r="AI75" s="41"/>
      <c r="AJ75" s="41"/>
      <c r="AK75" s="41"/>
      <c r="AL75" s="41"/>
      <c r="AM75" s="60" t="s">
        <v>50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05660000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Diakonie ČCE Rýmařov - Rekonstrukce stávajícícho výtahu na evakuační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Rýmařov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22. 8. 2023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30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54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28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32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55</v>
      </c>
      <c r="D92" s="89"/>
      <c r="E92" s="89"/>
      <c r="F92" s="89"/>
      <c r="G92" s="89"/>
      <c r="H92" s="90"/>
      <c r="I92" s="91" t="s">
        <v>56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57</v>
      </c>
      <c r="AH92" s="89"/>
      <c r="AI92" s="89"/>
      <c r="AJ92" s="89"/>
      <c r="AK92" s="89"/>
      <c r="AL92" s="89"/>
      <c r="AM92" s="89"/>
      <c r="AN92" s="91" t="s">
        <v>58</v>
      </c>
      <c r="AO92" s="89"/>
      <c r="AP92" s="93"/>
      <c r="AQ92" s="94" t="s">
        <v>59</v>
      </c>
      <c r="AR92" s="43"/>
      <c r="AS92" s="95" t="s">
        <v>60</v>
      </c>
      <c r="AT92" s="96" t="s">
        <v>61</v>
      </c>
      <c r="AU92" s="96" t="s">
        <v>62</v>
      </c>
      <c r="AV92" s="96" t="s">
        <v>63</v>
      </c>
      <c r="AW92" s="96" t="s">
        <v>64</v>
      </c>
      <c r="AX92" s="96" t="s">
        <v>65</v>
      </c>
      <c r="AY92" s="96" t="s">
        <v>66</v>
      </c>
      <c r="AZ92" s="96" t="s">
        <v>67</v>
      </c>
      <c r="BA92" s="96" t="s">
        <v>68</v>
      </c>
      <c r="BB92" s="96" t="s">
        <v>69</v>
      </c>
      <c r="BC92" s="96" t="s">
        <v>70</v>
      </c>
      <c r="BD92" s="97" t="s">
        <v>71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72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ROUND(SUM(AG95:AG96),2)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ROUND(SUM(AS95:AS96),2)</f>
        <v>0</v>
      </c>
      <c r="AT94" s="109">
        <f>ROUND(SUM(AV94:AW94),2)</f>
        <v>0</v>
      </c>
      <c r="AU94" s="110">
        <f>ROUND(SUM(AU95:AU96),5)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ROUND(SUM(AZ95:AZ96),2)</f>
        <v>0</v>
      </c>
      <c r="BA94" s="109">
        <f>ROUND(SUM(BA95:BA96),2)</f>
        <v>0</v>
      </c>
      <c r="BB94" s="109">
        <f>ROUND(SUM(BB95:BB96),2)</f>
        <v>0</v>
      </c>
      <c r="BC94" s="109">
        <f>ROUND(SUM(BC95:BC96),2)</f>
        <v>0</v>
      </c>
      <c r="BD94" s="111">
        <f>ROUND(SUM(BD95:BD96),2)</f>
        <v>0</v>
      </c>
      <c r="BS94" s="112" t="s">
        <v>73</v>
      </c>
      <c r="BT94" s="112" t="s">
        <v>74</v>
      </c>
      <c r="BU94" s="113" t="s">
        <v>75</v>
      </c>
      <c r="BV94" s="112" t="s">
        <v>76</v>
      </c>
      <c r="BW94" s="112" t="s">
        <v>5</v>
      </c>
      <c r="BX94" s="112" t="s">
        <v>77</v>
      </c>
      <c r="CL94" s="112" t="s">
        <v>1</v>
      </c>
    </row>
    <row r="95" spans="1:91" s="6" customFormat="1" ht="27" customHeight="1">
      <c r="A95" s="114" t="s">
        <v>78</v>
      </c>
      <c r="B95" s="115"/>
      <c r="C95" s="116"/>
      <c r="D95" s="117" t="s">
        <v>79</v>
      </c>
      <c r="E95" s="117"/>
      <c r="F95" s="117"/>
      <c r="G95" s="117"/>
      <c r="H95" s="117"/>
      <c r="I95" s="118"/>
      <c r="J95" s="117" t="s">
        <v>80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'05660001 -  Rekonstrukce 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81</v>
      </c>
      <c r="AR95" s="121"/>
      <c r="AS95" s="122">
        <v>0</v>
      </c>
      <c r="AT95" s="123">
        <f>ROUND(SUM(AV95:AW95),2)</f>
        <v>0</v>
      </c>
      <c r="AU95" s="124">
        <f>'05660001 -  Rekonstrukce ...'!P134</f>
        <v>0</v>
      </c>
      <c r="AV95" s="123">
        <f>'05660001 -  Rekonstrukce ...'!J33</f>
        <v>0</v>
      </c>
      <c r="AW95" s="123">
        <f>'05660001 -  Rekonstrukce ...'!J34</f>
        <v>0</v>
      </c>
      <c r="AX95" s="123">
        <f>'05660001 -  Rekonstrukce ...'!J35</f>
        <v>0</v>
      </c>
      <c r="AY95" s="123">
        <f>'05660001 -  Rekonstrukce ...'!J36</f>
        <v>0</v>
      </c>
      <c r="AZ95" s="123">
        <f>'05660001 -  Rekonstrukce ...'!F33</f>
        <v>0</v>
      </c>
      <c r="BA95" s="123">
        <f>'05660001 -  Rekonstrukce ...'!F34</f>
        <v>0</v>
      </c>
      <c r="BB95" s="123">
        <f>'05660001 -  Rekonstrukce ...'!F35</f>
        <v>0</v>
      </c>
      <c r="BC95" s="123">
        <f>'05660001 -  Rekonstrukce ...'!F36</f>
        <v>0</v>
      </c>
      <c r="BD95" s="125">
        <f>'05660001 -  Rekonstrukce ...'!F37</f>
        <v>0</v>
      </c>
      <c r="BT95" s="126" t="s">
        <v>82</v>
      </c>
      <c r="BV95" s="126" t="s">
        <v>76</v>
      </c>
      <c r="BW95" s="126" t="s">
        <v>83</v>
      </c>
      <c r="BX95" s="126" t="s">
        <v>5</v>
      </c>
      <c r="CL95" s="126" t="s">
        <v>1</v>
      </c>
      <c r="CM95" s="126" t="s">
        <v>84</v>
      </c>
    </row>
    <row r="96" spans="1:91" s="6" customFormat="1" ht="27" customHeight="1">
      <c r="A96" s="114" t="s">
        <v>78</v>
      </c>
      <c r="B96" s="115"/>
      <c r="C96" s="116"/>
      <c r="D96" s="117" t="s">
        <v>85</v>
      </c>
      <c r="E96" s="117"/>
      <c r="F96" s="117"/>
      <c r="G96" s="117"/>
      <c r="H96" s="117"/>
      <c r="I96" s="118"/>
      <c r="J96" s="117" t="s">
        <v>86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'05660002 - VRN'!J30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81</v>
      </c>
      <c r="AR96" s="121"/>
      <c r="AS96" s="127">
        <v>0</v>
      </c>
      <c r="AT96" s="128">
        <f>ROUND(SUM(AV96:AW96),2)</f>
        <v>0</v>
      </c>
      <c r="AU96" s="129">
        <f>'05660002 - VRN'!P120</f>
        <v>0</v>
      </c>
      <c r="AV96" s="128">
        <f>'05660002 - VRN'!J33</f>
        <v>0</v>
      </c>
      <c r="AW96" s="128">
        <f>'05660002 - VRN'!J34</f>
        <v>0</v>
      </c>
      <c r="AX96" s="128">
        <f>'05660002 - VRN'!J35</f>
        <v>0</v>
      </c>
      <c r="AY96" s="128">
        <f>'05660002 - VRN'!J36</f>
        <v>0</v>
      </c>
      <c r="AZ96" s="128">
        <f>'05660002 - VRN'!F33</f>
        <v>0</v>
      </c>
      <c r="BA96" s="128">
        <f>'05660002 - VRN'!F34</f>
        <v>0</v>
      </c>
      <c r="BB96" s="128">
        <f>'05660002 - VRN'!F35</f>
        <v>0</v>
      </c>
      <c r="BC96" s="128">
        <f>'05660002 - VRN'!F36</f>
        <v>0</v>
      </c>
      <c r="BD96" s="130">
        <f>'05660002 - VRN'!F37</f>
        <v>0</v>
      </c>
      <c r="BT96" s="126" t="s">
        <v>82</v>
      </c>
      <c r="BV96" s="126" t="s">
        <v>76</v>
      </c>
      <c r="BW96" s="126" t="s">
        <v>87</v>
      </c>
      <c r="BX96" s="126" t="s">
        <v>5</v>
      </c>
      <c r="CL96" s="126" t="s">
        <v>1</v>
      </c>
      <c r="CM96" s="126" t="s">
        <v>84</v>
      </c>
    </row>
    <row r="97" spans="2:44" s="1" customFormat="1" ht="30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</row>
    <row r="98" spans="2:44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43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5660001 -  Rekonstrukce ...'!C2" display="/"/>
    <hyperlink ref="A96" location="'056600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83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84</v>
      </c>
    </row>
    <row r="4" spans="2:46" ht="24.95" customHeight="1">
      <c r="B4" s="20"/>
      <c r="D4" s="135" t="s">
        <v>88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Diakonie ČCE Rýmařov - Rekonstrukce stávajícícho výtahu na evakuační</v>
      </c>
      <c r="F7" s="137"/>
      <c r="G7" s="137"/>
      <c r="H7" s="137"/>
      <c r="L7" s="20"/>
    </row>
    <row r="8" spans="2:12" s="1" customFormat="1" ht="12" customHeight="1">
      <c r="B8" s="43"/>
      <c r="D8" s="137" t="s">
        <v>89</v>
      </c>
      <c r="I8" s="139"/>
      <c r="L8" s="43"/>
    </row>
    <row r="9" spans="2:12" s="1" customFormat="1" ht="36.95" customHeight="1">
      <c r="B9" s="43"/>
      <c r="E9" s="140" t="s">
        <v>90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22. 8. 2023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tr">
        <f>IF('Rekapitulace stavby'!AN10="","",'Rekapitulace stavby'!AN10)</f>
        <v/>
      </c>
      <c r="L14" s="43"/>
    </row>
    <row r="15" spans="2:12" s="1" customFormat="1" ht="18" customHeight="1">
      <c r="B15" s="43"/>
      <c r="E15" s="141" t="str">
        <f>IF('Rekapitulace stavby'!E11="","",'Rekapitulace stavby'!E11)</f>
        <v xml:space="preserve"> </v>
      </c>
      <c r="I15" s="142" t="s">
        <v>27</v>
      </c>
      <c r="J15" s="141" t="str">
        <f>IF('Rekapitulace stavby'!AN11="","",'Rekapitulace stavby'!AN11)</f>
        <v/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30</v>
      </c>
      <c r="I20" s="142" t="s">
        <v>25</v>
      </c>
      <c r="J20" s="141" t="str">
        <f>IF('Rekapitulace stavby'!AN16="","",'Rekapitulace stavby'!AN16)</f>
        <v/>
      </c>
      <c r="L20" s="43"/>
    </row>
    <row r="21" spans="2:12" s="1" customFormat="1" ht="18" customHeight="1">
      <c r="B21" s="43"/>
      <c r="E21" s="141" t="str">
        <f>IF('Rekapitulace stavby'!E17="","",'Rekapitulace stavby'!E17)</f>
        <v xml:space="preserve"> </v>
      </c>
      <c r="I21" s="142" t="s">
        <v>27</v>
      </c>
      <c r="J21" s="141" t="str">
        <f>IF('Rekapitulace stavby'!AN17="","",'Rekapitulace stavby'!AN17)</f>
        <v/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32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>
      <c r="B24" s="43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33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34</v>
      </c>
      <c r="I30" s="139"/>
      <c r="J30" s="149">
        <f>ROUND(J134,2)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36</v>
      </c>
      <c r="I32" s="151" t="s">
        <v>35</v>
      </c>
      <c r="J32" s="150" t="s">
        <v>37</v>
      </c>
      <c r="L32" s="43"/>
    </row>
    <row r="33" spans="2:12" s="1" customFormat="1" ht="14.4" customHeight="1">
      <c r="B33" s="43"/>
      <c r="D33" s="152" t="s">
        <v>38</v>
      </c>
      <c r="E33" s="137" t="s">
        <v>39</v>
      </c>
      <c r="F33" s="153">
        <f>ROUND((SUM(BE134:BE685)),2)</f>
        <v>0</v>
      </c>
      <c r="I33" s="154">
        <v>0.21</v>
      </c>
      <c r="J33" s="153">
        <f>ROUND(((SUM(BE134:BE685))*I33),2)</f>
        <v>0</v>
      </c>
      <c r="L33" s="43"/>
    </row>
    <row r="34" spans="2:12" s="1" customFormat="1" ht="14.4" customHeight="1">
      <c r="B34" s="43"/>
      <c r="E34" s="137" t="s">
        <v>40</v>
      </c>
      <c r="F34" s="153">
        <f>ROUND((SUM(BF134:BF685)),2)</f>
        <v>0</v>
      </c>
      <c r="I34" s="154">
        <v>0.15</v>
      </c>
      <c r="J34" s="153">
        <f>ROUND(((SUM(BF134:BF685))*I34),2)</f>
        <v>0</v>
      </c>
      <c r="L34" s="43"/>
    </row>
    <row r="35" spans="2:12" s="1" customFormat="1" ht="14.4" customHeight="1" hidden="1">
      <c r="B35" s="43"/>
      <c r="E35" s="137" t="s">
        <v>41</v>
      </c>
      <c r="F35" s="153">
        <f>ROUND((SUM(BG134:BG685)),2)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42</v>
      </c>
      <c r="F36" s="153">
        <f>ROUND((SUM(BH134:BH685)),2)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43</v>
      </c>
      <c r="F37" s="153">
        <f>ROUND((SUM(BI134:BI685)),2)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47</v>
      </c>
      <c r="E50" s="164"/>
      <c r="F50" s="164"/>
      <c r="G50" s="163" t="s">
        <v>48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49</v>
      </c>
      <c r="E61" s="167"/>
      <c r="F61" s="168" t="s">
        <v>50</v>
      </c>
      <c r="G61" s="166" t="s">
        <v>49</v>
      </c>
      <c r="H61" s="167"/>
      <c r="I61" s="169"/>
      <c r="J61" s="170" t="s">
        <v>50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51</v>
      </c>
      <c r="E65" s="164"/>
      <c r="F65" s="164"/>
      <c r="G65" s="163" t="s">
        <v>52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49</v>
      </c>
      <c r="E76" s="167"/>
      <c r="F76" s="168" t="s">
        <v>50</v>
      </c>
      <c r="G76" s="166" t="s">
        <v>49</v>
      </c>
      <c r="H76" s="167"/>
      <c r="I76" s="169"/>
      <c r="J76" s="170" t="s">
        <v>50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Diakonie ČCE Rýmařov - Rekonstrukce stávajícícho výtahu na evakuační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89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 xml:space="preserve">05660001 -  Rekonstrukce stávajícícho výtahu na evakuační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Rýmařov</v>
      </c>
      <c r="G89" s="39"/>
      <c r="H89" s="39"/>
      <c r="I89" s="142" t="s">
        <v>22</v>
      </c>
      <c r="J89" s="74" t="str">
        <f>IF(J12="","",J12)</f>
        <v>22. 8. 2023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30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J135</f>
        <v>0</v>
      </c>
      <c r="K97" s="184"/>
      <c r="L97" s="189"/>
    </row>
    <row r="98" spans="2:12" s="9" customFormat="1" ht="19.9" customHeight="1">
      <c r="B98" s="190"/>
      <c r="C98" s="191"/>
      <c r="D98" s="192" t="s">
        <v>97</v>
      </c>
      <c r="E98" s="193"/>
      <c r="F98" s="193"/>
      <c r="G98" s="193"/>
      <c r="H98" s="193"/>
      <c r="I98" s="194"/>
      <c r="J98" s="195">
        <f>J136</f>
        <v>0</v>
      </c>
      <c r="K98" s="191"/>
      <c r="L98" s="196"/>
    </row>
    <row r="99" spans="2:12" s="9" customFormat="1" ht="19.9" customHeight="1">
      <c r="B99" s="190"/>
      <c r="C99" s="191"/>
      <c r="D99" s="192" t="s">
        <v>98</v>
      </c>
      <c r="E99" s="193"/>
      <c r="F99" s="193"/>
      <c r="G99" s="193"/>
      <c r="H99" s="193"/>
      <c r="I99" s="194"/>
      <c r="J99" s="195">
        <f>J153</f>
        <v>0</v>
      </c>
      <c r="K99" s="191"/>
      <c r="L99" s="196"/>
    </row>
    <row r="100" spans="2:12" s="9" customFormat="1" ht="19.9" customHeight="1">
      <c r="B100" s="190"/>
      <c r="C100" s="191"/>
      <c r="D100" s="192" t="s">
        <v>99</v>
      </c>
      <c r="E100" s="193"/>
      <c r="F100" s="193"/>
      <c r="G100" s="193"/>
      <c r="H100" s="193"/>
      <c r="I100" s="194"/>
      <c r="J100" s="195">
        <f>J266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100</v>
      </c>
      <c r="E101" s="193"/>
      <c r="F101" s="193"/>
      <c r="G101" s="193"/>
      <c r="H101" s="193"/>
      <c r="I101" s="194"/>
      <c r="J101" s="195">
        <f>J424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101</v>
      </c>
      <c r="E102" s="193"/>
      <c r="F102" s="193"/>
      <c r="G102" s="193"/>
      <c r="H102" s="193"/>
      <c r="I102" s="194"/>
      <c r="J102" s="195">
        <f>J433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102</v>
      </c>
      <c r="E103" s="193"/>
      <c r="F103" s="193"/>
      <c r="G103" s="193"/>
      <c r="H103" s="193"/>
      <c r="I103" s="194"/>
      <c r="J103" s="195">
        <f>J439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103</v>
      </c>
      <c r="E104" s="186"/>
      <c r="F104" s="186"/>
      <c r="G104" s="186"/>
      <c r="H104" s="186"/>
      <c r="I104" s="187"/>
      <c r="J104" s="188">
        <f>J442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104</v>
      </c>
      <c r="E105" s="193"/>
      <c r="F105" s="193"/>
      <c r="G105" s="193"/>
      <c r="H105" s="193"/>
      <c r="I105" s="194"/>
      <c r="J105" s="195">
        <f>J443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105</v>
      </c>
      <c r="E106" s="193"/>
      <c r="F106" s="193"/>
      <c r="G106" s="193"/>
      <c r="H106" s="193"/>
      <c r="I106" s="194"/>
      <c r="J106" s="195">
        <f>J455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106</v>
      </c>
      <c r="E107" s="193"/>
      <c r="F107" s="193"/>
      <c r="G107" s="193"/>
      <c r="H107" s="193"/>
      <c r="I107" s="194"/>
      <c r="J107" s="195">
        <f>J485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107</v>
      </c>
      <c r="E108" s="193"/>
      <c r="F108" s="193"/>
      <c r="G108" s="193"/>
      <c r="H108" s="193"/>
      <c r="I108" s="194"/>
      <c r="J108" s="195">
        <f>J569</f>
        <v>0</v>
      </c>
      <c r="K108" s="191"/>
      <c r="L108" s="196"/>
    </row>
    <row r="109" spans="2:12" s="9" customFormat="1" ht="19.9" customHeight="1">
      <c r="B109" s="190"/>
      <c r="C109" s="191"/>
      <c r="D109" s="192" t="s">
        <v>108</v>
      </c>
      <c r="E109" s="193"/>
      <c r="F109" s="193"/>
      <c r="G109" s="193"/>
      <c r="H109" s="193"/>
      <c r="I109" s="194"/>
      <c r="J109" s="195">
        <f>J578</f>
        <v>0</v>
      </c>
      <c r="K109" s="191"/>
      <c r="L109" s="196"/>
    </row>
    <row r="110" spans="2:12" s="9" customFormat="1" ht="19.9" customHeight="1">
      <c r="B110" s="190"/>
      <c r="C110" s="191"/>
      <c r="D110" s="192" t="s">
        <v>109</v>
      </c>
      <c r="E110" s="193"/>
      <c r="F110" s="193"/>
      <c r="G110" s="193"/>
      <c r="H110" s="193"/>
      <c r="I110" s="194"/>
      <c r="J110" s="195">
        <f>J597</f>
        <v>0</v>
      </c>
      <c r="K110" s="191"/>
      <c r="L110" s="196"/>
    </row>
    <row r="111" spans="2:12" s="8" customFormat="1" ht="24.95" customHeight="1">
      <c r="B111" s="183"/>
      <c r="C111" s="184"/>
      <c r="D111" s="185" t="s">
        <v>110</v>
      </c>
      <c r="E111" s="186"/>
      <c r="F111" s="186"/>
      <c r="G111" s="186"/>
      <c r="H111" s="186"/>
      <c r="I111" s="187"/>
      <c r="J111" s="188">
        <f>J661</f>
        <v>0</v>
      </c>
      <c r="K111" s="184"/>
      <c r="L111" s="189"/>
    </row>
    <row r="112" spans="2:12" s="9" customFormat="1" ht="19.9" customHeight="1">
      <c r="B112" s="190"/>
      <c r="C112" s="191"/>
      <c r="D112" s="192" t="s">
        <v>111</v>
      </c>
      <c r="E112" s="193"/>
      <c r="F112" s="193"/>
      <c r="G112" s="193"/>
      <c r="H112" s="193"/>
      <c r="I112" s="194"/>
      <c r="J112" s="195">
        <f>J662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112</v>
      </c>
      <c r="E113" s="193"/>
      <c r="F113" s="193"/>
      <c r="G113" s="193"/>
      <c r="H113" s="193"/>
      <c r="I113" s="194"/>
      <c r="J113" s="195">
        <f>J673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113</v>
      </c>
      <c r="E114" s="193"/>
      <c r="F114" s="193"/>
      <c r="G114" s="193"/>
      <c r="H114" s="193"/>
      <c r="I114" s="194"/>
      <c r="J114" s="195">
        <f>J682</f>
        <v>0</v>
      </c>
      <c r="K114" s="191"/>
      <c r="L114" s="196"/>
    </row>
    <row r="115" spans="2:12" s="1" customFormat="1" ht="21.8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3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6"/>
      <c r="J120" s="64"/>
      <c r="K120" s="64"/>
      <c r="L120" s="43"/>
    </row>
    <row r="121" spans="2:12" s="1" customFormat="1" ht="24.95" customHeight="1">
      <c r="B121" s="38"/>
      <c r="C121" s="23" t="s">
        <v>114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7" t="str">
        <f>E7</f>
        <v>Diakonie ČCE Rýmařov - Rekonstrukce stávajícícho výtahu na evakuační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89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 xml:space="preserve">05660001 -  Rekonstrukce stávajícícho výtahu na evakuační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Rýmařov</v>
      </c>
      <c r="G128" s="39"/>
      <c r="H128" s="39"/>
      <c r="I128" s="142" t="s">
        <v>22</v>
      </c>
      <c r="J128" s="74" t="str">
        <f>IF(J12="","",J12)</f>
        <v>22. 8. 2023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30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28</v>
      </c>
      <c r="D131" s="39"/>
      <c r="E131" s="39"/>
      <c r="F131" s="27" t="str">
        <f>IF(E18="","",E18)</f>
        <v>Vyplň údaj</v>
      </c>
      <c r="G131" s="39"/>
      <c r="H131" s="39"/>
      <c r="I131" s="142" t="s">
        <v>32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197"/>
      <c r="C133" s="198" t="s">
        <v>115</v>
      </c>
      <c r="D133" s="199" t="s">
        <v>59</v>
      </c>
      <c r="E133" s="199" t="s">
        <v>55</v>
      </c>
      <c r="F133" s="199" t="s">
        <v>56</v>
      </c>
      <c r="G133" s="199" t="s">
        <v>116</v>
      </c>
      <c r="H133" s="199" t="s">
        <v>117</v>
      </c>
      <c r="I133" s="200" t="s">
        <v>118</v>
      </c>
      <c r="J133" s="201" t="s">
        <v>93</v>
      </c>
      <c r="K133" s="202" t="s">
        <v>119</v>
      </c>
      <c r="L133" s="203"/>
      <c r="M133" s="95" t="s">
        <v>1</v>
      </c>
      <c r="N133" s="96" t="s">
        <v>38</v>
      </c>
      <c r="O133" s="96" t="s">
        <v>120</v>
      </c>
      <c r="P133" s="96" t="s">
        <v>121</v>
      </c>
      <c r="Q133" s="96" t="s">
        <v>122</v>
      </c>
      <c r="R133" s="96" t="s">
        <v>123</v>
      </c>
      <c r="S133" s="96" t="s">
        <v>124</v>
      </c>
      <c r="T133" s="97" t="s">
        <v>125</v>
      </c>
    </row>
    <row r="134" spans="2:63" s="1" customFormat="1" ht="22.8" customHeight="1">
      <c r="B134" s="38"/>
      <c r="C134" s="102" t="s">
        <v>126</v>
      </c>
      <c r="D134" s="39"/>
      <c r="E134" s="39"/>
      <c r="F134" s="39"/>
      <c r="G134" s="39"/>
      <c r="H134" s="39"/>
      <c r="I134" s="139"/>
      <c r="J134" s="204">
        <f>BK134</f>
        <v>0</v>
      </c>
      <c r="K134" s="39"/>
      <c r="L134" s="43"/>
      <c r="M134" s="98"/>
      <c r="N134" s="99"/>
      <c r="O134" s="99"/>
      <c r="P134" s="205">
        <f>P135+P442+P661</f>
        <v>0</v>
      </c>
      <c r="Q134" s="99"/>
      <c r="R134" s="205">
        <f>R135+R442+R661</f>
        <v>33.6681569</v>
      </c>
      <c r="S134" s="99"/>
      <c r="T134" s="206">
        <f>T135+T442+T661</f>
        <v>32.02916037</v>
      </c>
      <c r="AT134" s="17" t="s">
        <v>73</v>
      </c>
      <c r="AU134" s="17" t="s">
        <v>95</v>
      </c>
      <c r="BK134" s="207">
        <f>BK135+BK442+BK661</f>
        <v>0</v>
      </c>
    </row>
    <row r="135" spans="2:63" s="11" customFormat="1" ht="25.9" customHeight="1">
      <c r="B135" s="208"/>
      <c r="C135" s="209"/>
      <c r="D135" s="210" t="s">
        <v>73</v>
      </c>
      <c r="E135" s="211" t="s">
        <v>127</v>
      </c>
      <c r="F135" s="211" t="s">
        <v>128</v>
      </c>
      <c r="G135" s="209"/>
      <c r="H135" s="209"/>
      <c r="I135" s="212"/>
      <c r="J135" s="213">
        <f>BK135</f>
        <v>0</v>
      </c>
      <c r="K135" s="209"/>
      <c r="L135" s="214"/>
      <c r="M135" s="215"/>
      <c r="N135" s="216"/>
      <c r="O135" s="216"/>
      <c r="P135" s="217">
        <f>P136+P153+P266+P424+P433+P439</f>
        <v>0</v>
      </c>
      <c r="Q135" s="216"/>
      <c r="R135" s="217">
        <f>R136+R153+R266+R424+R433+R439</f>
        <v>28.448212960000003</v>
      </c>
      <c r="S135" s="216"/>
      <c r="T135" s="218">
        <f>T136+T153+T266+T424+T433+T439</f>
        <v>31.961866999999998</v>
      </c>
      <c r="AR135" s="219" t="s">
        <v>82</v>
      </c>
      <c r="AT135" s="220" t="s">
        <v>73</v>
      </c>
      <c r="AU135" s="220" t="s">
        <v>74</v>
      </c>
      <c r="AY135" s="219" t="s">
        <v>129</v>
      </c>
      <c r="BK135" s="221">
        <f>BK136+BK153+BK266+BK424+BK433+BK439</f>
        <v>0</v>
      </c>
    </row>
    <row r="136" spans="2:63" s="11" customFormat="1" ht="22.8" customHeight="1">
      <c r="B136" s="208"/>
      <c r="C136" s="209"/>
      <c r="D136" s="210" t="s">
        <v>73</v>
      </c>
      <c r="E136" s="222" t="s">
        <v>130</v>
      </c>
      <c r="F136" s="222" t="s">
        <v>131</v>
      </c>
      <c r="G136" s="209"/>
      <c r="H136" s="209"/>
      <c r="I136" s="212"/>
      <c r="J136" s="223">
        <f>BK136</f>
        <v>0</v>
      </c>
      <c r="K136" s="209"/>
      <c r="L136" s="214"/>
      <c r="M136" s="215"/>
      <c r="N136" s="216"/>
      <c r="O136" s="216"/>
      <c r="P136" s="217">
        <f>SUM(P137:P152)</f>
        <v>0</v>
      </c>
      <c r="Q136" s="216"/>
      <c r="R136" s="217">
        <f>SUM(R137:R152)</f>
        <v>1.3746332799999998</v>
      </c>
      <c r="S136" s="216"/>
      <c r="T136" s="218">
        <f>SUM(T137:T152)</f>
        <v>0</v>
      </c>
      <c r="AR136" s="219" t="s">
        <v>82</v>
      </c>
      <c r="AT136" s="220" t="s">
        <v>73</v>
      </c>
      <c r="AU136" s="220" t="s">
        <v>82</v>
      </c>
      <c r="AY136" s="219" t="s">
        <v>129</v>
      </c>
      <c r="BK136" s="221">
        <f>SUM(BK137:BK152)</f>
        <v>0</v>
      </c>
    </row>
    <row r="137" spans="2:65" s="1" customFormat="1" ht="16.5" customHeight="1">
      <c r="B137" s="38"/>
      <c r="C137" s="224" t="s">
        <v>82</v>
      </c>
      <c r="D137" s="224" t="s">
        <v>132</v>
      </c>
      <c r="E137" s="225" t="s">
        <v>133</v>
      </c>
      <c r="F137" s="226" t="s">
        <v>134</v>
      </c>
      <c r="G137" s="227" t="s">
        <v>135</v>
      </c>
      <c r="H137" s="228">
        <v>0.324</v>
      </c>
      <c r="I137" s="229"/>
      <c r="J137" s="230">
        <f>ROUND(I137*H137,2)</f>
        <v>0</v>
      </c>
      <c r="K137" s="226" t="s">
        <v>136</v>
      </c>
      <c r="L137" s="43"/>
      <c r="M137" s="231" t="s">
        <v>1</v>
      </c>
      <c r="N137" s="232" t="s">
        <v>39</v>
      </c>
      <c r="O137" s="86"/>
      <c r="P137" s="233">
        <f>O137*H137</f>
        <v>0</v>
      </c>
      <c r="Q137" s="233">
        <v>1.94302</v>
      </c>
      <c r="R137" s="233">
        <f>Q137*H137</f>
        <v>0.62953848</v>
      </c>
      <c r="S137" s="233">
        <v>0</v>
      </c>
      <c r="T137" s="234">
        <f>S137*H137</f>
        <v>0</v>
      </c>
      <c r="AR137" s="235" t="s">
        <v>137</v>
      </c>
      <c r="AT137" s="235" t="s">
        <v>132</v>
      </c>
      <c r="AU137" s="235" t="s">
        <v>84</v>
      </c>
      <c r="AY137" s="17" t="s">
        <v>129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82</v>
      </c>
      <c r="BK137" s="236">
        <f>ROUND(I137*H137,2)</f>
        <v>0</v>
      </c>
      <c r="BL137" s="17" t="s">
        <v>137</v>
      </c>
      <c r="BM137" s="235" t="s">
        <v>138</v>
      </c>
    </row>
    <row r="138" spans="2:51" s="12" customFormat="1" ht="12">
      <c r="B138" s="237"/>
      <c r="C138" s="238"/>
      <c r="D138" s="239" t="s">
        <v>139</v>
      </c>
      <c r="E138" s="240" t="s">
        <v>1</v>
      </c>
      <c r="F138" s="241" t="s">
        <v>140</v>
      </c>
      <c r="G138" s="238"/>
      <c r="H138" s="240" t="s">
        <v>1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139</v>
      </c>
      <c r="AU138" s="247" t="s">
        <v>84</v>
      </c>
      <c r="AV138" s="12" t="s">
        <v>82</v>
      </c>
      <c r="AW138" s="12" t="s">
        <v>31</v>
      </c>
      <c r="AX138" s="12" t="s">
        <v>74</v>
      </c>
      <c r="AY138" s="247" t="s">
        <v>129</v>
      </c>
    </row>
    <row r="139" spans="2:51" s="13" customFormat="1" ht="12">
      <c r="B139" s="248"/>
      <c r="C139" s="249"/>
      <c r="D139" s="239" t="s">
        <v>139</v>
      </c>
      <c r="E139" s="250" t="s">
        <v>1</v>
      </c>
      <c r="F139" s="251" t="s">
        <v>141</v>
      </c>
      <c r="G139" s="249"/>
      <c r="H139" s="252">
        <v>0.324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139</v>
      </c>
      <c r="AU139" s="258" t="s">
        <v>84</v>
      </c>
      <c r="AV139" s="13" t="s">
        <v>84</v>
      </c>
      <c r="AW139" s="13" t="s">
        <v>31</v>
      </c>
      <c r="AX139" s="13" t="s">
        <v>74</v>
      </c>
      <c r="AY139" s="258" t="s">
        <v>129</v>
      </c>
    </row>
    <row r="140" spans="2:51" s="14" customFormat="1" ht="12">
      <c r="B140" s="259"/>
      <c r="C140" s="260"/>
      <c r="D140" s="239" t="s">
        <v>139</v>
      </c>
      <c r="E140" s="261" t="s">
        <v>1</v>
      </c>
      <c r="F140" s="262" t="s">
        <v>142</v>
      </c>
      <c r="G140" s="260"/>
      <c r="H140" s="263">
        <v>0.324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AT140" s="269" t="s">
        <v>139</v>
      </c>
      <c r="AU140" s="269" t="s">
        <v>84</v>
      </c>
      <c r="AV140" s="14" t="s">
        <v>137</v>
      </c>
      <c r="AW140" s="14" t="s">
        <v>31</v>
      </c>
      <c r="AX140" s="14" t="s">
        <v>82</v>
      </c>
      <c r="AY140" s="269" t="s">
        <v>129</v>
      </c>
    </row>
    <row r="141" spans="2:65" s="1" customFormat="1" ht="24" customHeight="1">
      <c r="B141" s="38"/>
      <c r="C141" s="224" t="s">
        <v>84</v>
      </c>
      <c r="D141" s="224" t="s">
        <v>132</v>
      </c>
      <c r="E141" s="225" t="s">
        <v>143</v>
      </c>
      <c r="F141" s="226" t="s">
        <v>144</v>
      </c>
      <c r="G141" s="227" t="s">
        <v>145</v>
      </c>
      <c r="H141" s="228">
        <v>0.289</v>
      </c>
      <c r="I141" s="229"/>
      <c r="J141" s="230">
        <f>ROUND(I141*H141,2)</f>
        <v>0</v>
      </c>
      <c r="K141" s="226" t="s">
        <v>136</v>
      </c>
      <c r="L141" s="43"/>
      <c r="M141" s="231" t="s">
        <v>1</v>
      </c>
      <c r="N141" s="232" t="s">
        <v>39</v>
      </c>
      <c r="O141" s="86"/>
      <c r="P141" s="233">
        <f>O141*H141</f>
        <v>0</v>
      </c>
      <c r="Q141" s="233">
        <v>1.09</v>
      </c>
      <c r="R141" s="233">
        <f>Q141*H141</f>
        <v>0.31501</v>
      </c>
      <c r="S141" s="233">
        <v>0</v>
      </c>
      <c r="T141" s="234">
        <f>S141*H141</f>
        <v>0</v>
      </c>
      <c r="AR141" s="235" t="s">
        <v>137</v>
      </c>
      <c r="AT141" s="235" t="s">
        <v>132</v>
      </c>
      <c r="AU141" s="235" t="s">
        <v>84</v>
      </c>
      <c r="AY141" s="17" t="s">
        <v>129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7" t="s">
        <v>82</v>
      </c>
      <c r="BK141" s="236">
        <f>ROUND(I141*H141,2)</f>
        <v>0</v>
      </c>
      <c r="BL141" s="17" t="s">
        <v>137</v>
      </c>
      <c r="BM141" s="235" t="s">
        <v>146</v>
      </c>
    </row>
    <row r="142" spans="2:51" s="12" customFormat="1" ht="12">
      <c r="B142" s="237"/>
      <c r="C142" s="238"/>
      <c r="D142" s="239" t="s">
        <v>139</v>
      </c>
      <c r="E142" s="240" t="s">
        <v>1</v>
      </c>
      <c r="F142" s="241" t="s">
        <v>140</v>
      </c>
      <c r="G142" s="238"/>
      <c r="H142" s="240" t="s">
        <v>1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139</v>
      </c>
      <c r="AU142" s="247" t="s">
        <v>84</v>
      </c>
      <c r="AV142" s="12" t="s">
        <v>82</v>
      </c>
      <c r="AW142" s="12" t="s">
        <v>31</v>
      </c>
      <c r="AX142" s="12" t="s">
        <v>74</v>
      </c>
      <c r="AY142" s="247" t="s">
        <v>129</v>
      </c>
    </row>
    <row r="143" spans="2:51" s="13" customFormat="1" ht="12">
      <c r="B143" s="248"/>
      <c r="C143" s="249"/>
      <c r="D143" s="239" t="s">
        <v>139</v>
      </c>
      <c r="E143" s="250" t="s">
        <v>1</v>
      </c>
      <c r="F143" s="251" t="s">
        <v>147</v>
      </c>
      <c r="G143" s="249"/>
      <c r="H143" s="252">
        <v>0.289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139</v>
      </c>
      <c r="AU143" s="258" t="s">
        <v>84</v>
      </c>
      <c r="AV143" s="13" t="s">
        <v>84</v>
      </c>
      <c r="AW143" s="13" t="s">
        <v>31</v>
      </c>
      <c r="AX143" s="13" t="s">
        <v>74</v>
      </c>
      <c r="AY143" s="258" t="s">
        <v>129</v>
      </c>
    </row>
    <row r="144" spans="2:51" s="14" customFormat="1" ht="12">
      <c r="B144" s="259"/>
      <c r="C144" s="260"/>
      <c r="D144" s="239" t="s">
        <v>139</v>
      </c>
      <c r="E144" s="261" t="s">
        <v>1</v>
      </c>
      <c r="F144" s="262" t="s">
        <v>142</v>
      </c>
      <c r="G144" s="260"/>
      <c r="H144" s="263">
        <v>0.289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AT144" s="269" t="s">
        <v>139</v>
      </c>
      <c r="AU144" s="269" t="s">
        <v>84</v>
      </c>
      <c r="AV144" s="14" t="s">
        <v>137</v>
      </c>
      <c r="AW144" s="14" t="s">
        <v>31</v>
      </c>
      <c r="AX144" s="14" t="s">
        <v>82</v>
      </c>
      <c r="AY144" s="269" t="s">
        <v>129</v>
      </c>
    </row>
    <row r="145" spans="2:65" s="1" customFormat="1" ht="24" customHeight="1">
      <c r="B145" s="38"/>
      <c r="C145" s="224" t="s">
        <v>130</v>
      </c>
      <c r="D145" s="224" t="s">
        <v>132</v>
      </c>
      <c r="E145" s="225" t="s">
        <v>148</v>
      </c>
      <c r="F145" s="226" t="s">
        <v>149</v>
      </c>
      <c r="G145" s="227" t="s">
        <v>150</v>
      </c>
      <c r="H145" s="228">
        <v>2.16</v>
      </c>
      <c r="I145" s="229"/>
      <c r="J145" s="230">
        <f>ROUND(I145*H145,2)</f>
        <v>0</v>
      </c>
      <c r="K145" s="226" t="s">
        <v>136</v>
      </c>
      <c r="L145" s="43"/>
      <c r="M145" s="231" t="s">
        <v>1</v>
      </c>
      <c r="N145" s="232" t="s">
        <v>39</v>
      </c>
      <c r="O145" s="86"/>
      <c r="P145" s="233">
        <f>O145*H145</f>
        <v>0</v>
      </c>
      <c r="Q145" s="233">
        <v>0.17818</v>
      </c>
      <c r="R145" s="233">
        <f>Q145*H145</f>
        <v>0.3848688</v>
      </c>
      <c r="S145" s="233">
        <v>0</v>
      </c>
      <c r="T145" s="234">
        <f>S145*H145</f>
        <v>0</v>
      </c>
      <c r="AR145" s="235" t="s">
        <v>137</v>
      </c>
      <c r="AT145" s="235" t="s">
        <v>132</v>
      </c>
      <c r="AU145" s="235" t="s">
        <v>84</v>
      </c>
      <c r="AY145" s="17" t="s">
        <v>129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82</v>
      </c>
      <c r="BK145" s="236">
        <f>ROUND(I145*H145,2)</f>
        <v>0</v>
      </c>
      <c r="BL145" s="17" t="s">
        <v>137</v>
      </c>
      <c r="BM145" s="235" t="s">
        <v>151</v>
      </c>
    </row>
    <row r="146" spans="2:51" s="12" customFormat="1" ht="12">
      <c r="B146" s="237"/>
      <c r="C146" s="238"/>
      <c r="D146" s="239" t="s">
        <v>139</v>
      </c>
      <c r="E146" s="240" t="s">
        <v>1</v>
      </c>
      <c r="F146" s="241" t="s">
        <v>140</v>
      </c>
      <c r="G146" s="238"/>
      <c r="H146" s="240" t="s">
        <v>1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139</v>
      </c>
      <c r="AU146" s="247" t="s">
        <v>84</v>
      </c>
      <c r="AV146" s="12" t="s">
        <v>82</v>
      </c>
      <c r="AW146" s="12" t="s">
        <v>31</v>
      </c>
      <c r="AX146" s="12" t="s">
        <v>74</v>
      </c>
      <c r="AY146" s="247" t="s">
        <v>129</v>
      </c>
    </row>
    <row r="147" spans="2:51" s="13" customFormat="1" ht="12">
      <c r="B147" s="248"/>
      <c r="C147" s="249"/>
      <c r="D147" s="239" t="s">
        <v>139</v>
      </c>
      <c r="E147" s="250" t="s">
        <v>1</v>
      </c>
      <c r="F147" s="251" t="s">
        <v>152</v>
      </c>
      <c r="G147" s="249"/>
      <c r="H147" s="252">
        <v>2.16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139</v>
      </c>
      <c r="AU147" s="258" t="s">
        <v>84</v>
      </c>
      <c r="AV147" s="13" t="s">
        <v>84</v>
      </c>
      <c r="AW147" s="13" t="s">
        <v>31</v>
      </c>
      <c r="AX147" s="13" t="s">
        <v>74</v>
      </c>
      <c r="AY147" s="258" t="s">
        <v>129</v>
      </c>
    </row>
    <row r="148" spans="2:51" s="14" customFormat="1" ht="12">
      <c r="B148" s="259"/>
      <c r="C148" s="260"/>
      <c r="D148" s="239" t="s">
        <v>139</v>
      </c>
      <c r="E148" s="261" t="s">
        <v>1</v>
      </c>
      <c r="F148" s="262" t="s">
        <v>142</v>
      </c>
      <c r="G148" s="260"/>
      <c r="H148" s="263">
        <v>2.16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AT148" s="269" t="s">
        <v>139</v>
      </c>
      <c r="AU148" s="269" t="s">
        <v>84</v>
      </c>
      <c r="AV148" s="14" t="s">
        <v>137</v>
      </c>
      <c r="AW148" s="14" t="s">
        <v>31</v>
      </c>
      <c r="AX148" s="14" t="s">
        <v>82</v>
      </c>
      <c r="AY148" s="269" t="s">
        <v>129</v>
      </c>
    </row>
    <row r="149" spans="2:65" s="1" customFormat="1" ht="24" customHeight="1">
      <c r="B149" s="38"/>
      <c r="C149" s="224" t="s">
        <v>137</v>
      </c>
      <c r="D149" s="224" t="s">
        <v>132</v>
      </c>
      <c r="E149" s="225" t="s">
        <v>153</v>
      </c>
      <c r="F149" s="226" t="s">
        <v>154</v>
      </c>
      <c r="G149" s="227" t="s">
        <v>150</v>
      </c>
      <c r="H149" s="228">
        <v>5.76</v>
      </c>
      <c r="I149" s="229"/>
      <c r="J149" s="230">
        <f>ROUND(I149*H149,2)</f>
        <v>0</v>
      </c>
      <c r="K149" s="226" t="s">
        <v>136</v>
      </c>
      <c r="L149" s="43"/>
      <c r="M149" s="231" t="s">
        <v>1</v>
      </c>
      <c r="N149" s="232" t="s">
        <v>39</v>
      </c>
      <c r="O149" s="86"/>
      <c r="P149" s="233">
        <f>O149*H149</f>
        <v>0</v>
      </c>
      <c r="Q149" s="233">
        <v>0.00785</v>
      </c>
      <c r="R149" s="233">
        <f>Q149*H149</f>
        <v>0.04521599999999999</v>
      </c>
      <c r="S149" s="233">
        <v>0</v>
      </c>
      <c r="T149" s="234">
        <f>S149*H149</f>
        <v>0</v>
      </c>
      <c r="AR149" s="235" t="s">
        <v>137</v>
      </c>
      <c r="AT149" s="235" t="s">
        <v>132</v>
      </c>
      <c r="AU149" s="235" t="s">
        <v>84</v>
      </c>
      <c r="AY149" s="17" t="s">
        <v>129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82</v>
      </c>
      <c r="BK149" s="236">
        <f>ROUND(I149*H149,2)</f>
        <v>0</v>
      </c>
      <c r="BL149" s="17" t="s">
        <v>137</v>
      </c>
      <c r="BM149" s="235" t="s">
        <v>155</v>
      </c>
    </row>
    <row r="150" spans="2:51" s="12" customFormat="1" ht="12">
      <c r="B150" s="237"/>
      <c r="C150" s="238"/>
      <c r="D150" s="239" t="s">
        <v>139</v>
      </c>
      <c r="E150" s="240" t="s">
        <v>1</v>
      </c>
      <c r="F150" s="241" t="s">
        <v>140</v>
      </c>
      <c r="G150" s="238"/>
      <c r="H150" s="240" t="s">
        <v>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139</v>
      </c>
      <c r="AU150" s="247" t="s">
        <v>84</v>
      </c>
      <c r="AV150" s="12" t="s">
        <v>82</v>
      </c>
      <c r="AW150" s="12" t="s">
        <v>31</v>
      </c>
      <c r="AX150" s="12" t="s">
        <v>74</v>
      </c>
      <c r="AY150" s="247" t="s">
        <v>129</v>
      </c>
    </row>
    <row r="151" spans="2:51" s="13" customFormat="1" ht="12">
      <c r="B151" s="248"/>
      <c r="C151" s="249"/>
      <c r="D151" s="239" t="s">
        <v>139</v>
      </c>
      <c r="E151" s="250" t="s">
        <v>1</v>
      </c>
      <c r="F151" s="251" t="s">
        <v>156</v>
      </c>
      <c r="G151" s="249"/>
      <c r="H151" s="252">
        <v>5.76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139</v>
      </c>
      <c r="AU151" s="258" t="s">
        <v>84</v>
      </c>
      <c r="AV151" s="13" t="s">
        <v>84</v>
      </c>
      <c r="AW151" s="13" t="s">
        <v>31</v>
      </c>
      <c r="AX151" s="13" t="s">
        <v>74</v>
      </c>
      <c r="AY151" s="258" t="s">
        <v>129</v>
      </c>
    </row>
    <row r="152" spans="2:51" s="14" customFormat="1" ht="12">
      <c r="B152" s="259"/>
      <c r="C152" s="260"/>
      <c r="D152" s="239" t="s">
        <v>139</v>
      </c>
      <c r="E152" s="261" t="s">
        <v>1</v>
      </c>
      <c r="F152" s="262" t="s">
        <v>142</v>
      </c>
      <c r="G152" s="260"/>
      <c r="H152" s="263">
        <v>5.76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AT152" s="269" t="s">
        <v>139</v>
      </c>
      <c r="AU152" s="269" t="s">
        <v>84</v>
      </c>
      <c r="AV152" s="14" t="s">
        <v>137</v>
      </c>
      <c r="AW152" s="14" t="s">
        <v>31</v>
      </c>
      <c r="AX152" s="14" t="s">
        <v>82</v>
      </c>
      <c r="AY152" s="269" t="s">
        <v>129</v>
      </c>
    </row>
    <row r="153" spans="2:63" s="11" customFormat="1" ht="22.8" customHeight="1">
      <c r="B153" s="208"/>
      <c r="C153" s="209"/>
      <c r="D153" s="210" t="s">
        <v>73</v>
      </c>
      <c r="E153" s="222" t="s">
        <v>157</v>
      </c>
      <c r="F153" s="222" t="s">
        <v>158</v>
      </c>
      <c r="G153" s="209"/>
      <c r="H153" s="209"/>
      <c r="I153" s="212"/>
      <c r="J153" s="223">
        <f>BK153</f>
        <v>0</v>
      </c>
      <c r="K153" s="209"/>
      <c r="L153" s="214"/>
      <c r="M153" s="215"/>
      <c r="N153" s="216"/>
      <c r="O153" s="216"/>
      <c r="P153" s="217">
        <f>SUM(P154:P265)</f>
        <v>0</v>
      </c>
      <c r="Q153" s="216"/>
      <c r="R153" s="217">
        <f>SUM(R154:R265)</f>
        <v>26.911044920000002</v>
      </c>
      <c r="S153" s="216"/>
      <c r="T153" s="218">
        <f>SUM(T154:T265)</f>
        <v>0</v>
      </c>
      <c r="AR153" s="219" t="s">
        <v>82</v>
      </c>
      <c r="AT153" s="220" t="s">
        <v>73</v>
      </c>
      <c r="AU153" s="220" t="s">
        <v>82</v>
      </c>
      <c r="AY153" s="219" t="s">
        <v>129</v>
      </c>
      <c r="BK153" s="221">
        <f>SUM(BK154:BK265)</f>
        <v>0</v>
      </c>
    </row>
    <row r="154" spans="2:65" s="1" customFormat="1" ht="24" customHeight="1">
      <c r="B154" s="38"/>
      <c r="C154" s="224" t="s">
        <v>159</v>
      </c>
      <c r="D154" s="224" t="s">
        <v>132</v>
      </c>
      <c r="E154" s="225" t="s">
        <v>160</v>
      </c>
      <c r="F154" s="226" t="s">
        <v>161</v>
      </c>
      <c r="G154" s="227" t="s">
        <v>150</v>
      </c>
      <c r="H154" s="228">
        <v>9.6</v>
      </c>
      <c r="I154" s="229"/>
      <c r="J154" s="230">
        <f>ROUND(I154*H154,2)</f>
        <v>0</v>
      </c>
      <c r="K154" s="226" t="s">
        <v>136</v>
      </c>
      <c r="L154" s="43"/>
      <c r="M154" s="231" t="s">
        <v>1</v>
      </c>
      <c r="N154" s="232" t="s">
        <v>39</v>
      </c>
      <c r="O154" s="86"/>
      <c r="P154" s="233">
        <f>O154*H154</f>
        <v>0</v>
      </c>
      <c r="Q154" s="233">
        <v>0.00026</v>
      </c>
      <c r="R154" s="233">
        <f>Q154*H154</f>
        <v>0.0024959999999999995</v>
      </c>
      <c r="S154" s="233">
        <v>0</v>
      </c>
      <c r="T154" s="234">
        <f>S154*H154</f>
        <v>0</v>
      </c>
      <c r="AR154" s="235" t="s">
        <v>137</v>
      </c>
      <c r="AT154" s="235" t="s">
        <v>132</v>
      </c>
      <c r="AU154" s="235" t="s">
        <v>84</v>
      </c>
      <c r="AY154" s="17" t="s">
        <v>129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82</v>
      </c>
      <c r="BK154" s="236">
        <f>ROUND(I154*H154,2)</f>
        <v>0</v>
      </c>
      <c r="BL154" s="17" t="s">
        <v>137</v>
      </c>
      <c r="BM154" s="235" t="s">
        <v>162</v>
      </c>
    </row>
    <row r="155" spans="2:51" s="12" customFormat="1" ht="12">
      <c r="B155" s="237"/>
      <c r="C155" s="238"/>
      <c r="D155" s="239" t="s">
        <v>139</v>
      </c>
      <c r="E155" s="240" t="s">
        <v>1</v>
      </c>
      <c r="F155" s="241" t="s">
        <v>163</v>
      </c>
      <c r="G155" s="238"/>
      <c r="H155" s="240" t="s">
        <v>1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139</v>
      </c>
      <c r="AU155" s="247" t="s">
        <v>84</v>
      </c>
      <c r="AV155" s="12" t="s">
        <v>82</v>
      </c>
      <c r="AW155" s="12" t="s">
        <v>31</v>
      </c>
      <c r="AX155" s="12" t="s">
        <v>74</v>
      </c>
      <c r="AY155" s="247" t="s">
        <v>129</v>
      </c>
    </row>
    <row r="156" spans="2:51" s="13" customFormat="1" ht="12">
      <c r="B156" s="248"/>
      <c r="C156" s="249"/>
      <c r="D156" s="239" t="s">
        <v>139</v>
      </c>
      <c r="E156" s="250" t="s">
        <v>1</v>
      </c>
      <c r="F156" s="251" t="s">
        <v>164</v>
      </c>
      <c r="G156" s="249"/>
      <c r="H156" s="252">
        <v>9.6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139</v>
      </c>
      <c r="AU156" s="258" t="s">
        <v>84</v>
      </c>
      <c r="AV156" s="13" t="s">
        <v>84</v>
      </c>
      <c r="AW156" s="13" t="s">
        <v>31</v>
      </c>
      <c r="AX156" s="13" t="s">
        <v>74</v>
      </c>
      <c r="AY156" s="258" t="s">
        <v>129</v>
      </c>
    </row>
    <row r="157" spans="2:51" s="14" customFormat="1" ht="12">
      <c r="B157" s="259"/>
      <c r="C157" s="260"/>
      <c r="D157" s="239" t="s">
        <v>139</v>
      </c>
      <c r="E157" s="261" t="s">
        <v>1</v>
      </c>
      <c r="F157" s="262" t="s">
        <v>142</v>
      </c>
      <c r="G157" s="260"/>
      <c r="H157" s="263">
        <v>9.6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139</v>
      </c>
      <c r="AU157" s="269" t="s">
        <v>84</v>
      </c>
      <c r="AV157" s="14" t="s">
        <v>137</v>
      </c>
      <c r="AW157" s="14" t="s">
        <v>31</v>
      </c>
      <c r="AX157" s="14" t="s">
        <v>82</v>
      </c>
      <c r="AY157" s="269" t="s">
        <v>129</v>
      </c>
    </row>
    <row r="158" spans="2:65" s="1" customFormat="1" ht="24" customHeight="1">
      <c r="B158" s="38"/>
      <c r="C158" s="224" t="s">
        <v>157</v>
      </c>
      <c r="D158" s="224" t="s">
        <v>132</v>
      </c>
      <c r="E158" s="225" t="s">
        <v>165</v>
      </c>
      <c r="F158" s="226" t="s">
        <v>166</v>
      </c>
      <c r="G158" s="227" t="s">
        <v>150</v>
      </c>
      <c r="H158" s="228">
        <v>9.6</v>
      </c>
      <c r="I158" s="229"/>
      <c r="J158" s="230">
        <f>ROUND(I158*H158,2)</f>
        <v>0</v>
      </c>
      <c r="K158" s="226" t="s">
        <v>136</v>
      </c>
      <c r="L158" s="43"/>
      <c r="M158" s="231" t="s">
        <v>1</v>
      </c>
      <c r="N158" s="232" t="s">
        <v>39</v>
      </c>
      <c r="O158" s="86"/>
      <c r="P158" s="233">
        <f>O158*H158</f>
        <v>0</v>
      </c>
      <c r="Q158" s="233">
        <v>0.003</v>
      </c>
      <c r="R158" s="233">
        <f>Q158*H158</f>
        <v>0.0288</v>
      </c>
      <c r="S158" s="233">
        <v>0</v>
      </c>
      <c r="T158" s="234">
        <f>S158*H158</f>
        <v>0</v>
      </c>
      <c r="AR158" s="235" t="s">
        <v>137</v>
      </c>
      <c r="AT158" s="235" t="s">
        <v>132</v>
      </c>
      <c r="AU158" s="235" t="s">
        <v>84</v>
      </c>
      <c r="AY158" s="17" t="s">
        <v>129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82</v>
      </c>
      <c r="BK158" s="236">
        <f>ROUND(I158*H158,2)</f>
        <v>0</v>
      </c>
      <c r="BL158" s="17" t="s">
        <v>137</v>
      </c>
      <c r="BM158" s="235" t="s">
        <v>167</v>
      </c>
    </row>
    <row r="159" spans="2:51" s="12" customFormat="1" ht="12">
      <c r="B159" s="237"/>
      <c r="C159" s="238"/>
      <c r="D159" s="239" t="s">
        <v>139</v>
      </c>
      <c r="E159" s="240" t="s">
        <v>1</v>
      </c>
      <c r="F159" s="241" t="s">
        <v>163</v>
      </c>
      <c r="G159" s="238"/>
      <c r="H159" s="240" t="s">
        <v>1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139</v>
      </c>
      <c r="AU159" s="247" t="s">
        <v>84</v>
      </c>
      <c r="AV159" s="12" t="s">
        <v>82</v>
      </c>
      <c r="AW159" s="12" t="s">
        <v>31</v>
      </c>
      <c r="AX159" s="12" t="s">
        <v>74</v>
      </c>
      <c r="AY159" s="247" t="s">
        <v>129</v>
      </c>
    </row>
    <row r="160" spans="2:51" s="13" customFormat="1" ht="12">
      <c r="B160" s="248"/>
      <c r="C160" s="249"/>
      <c r="D160" s="239" t="s">
        <v>139</v>
      </c>
      <c r="E160" s="250" t="s">
        <v>1</v>
      </c>
      <c r="F160" s="251" t="s">
        <v>164</v>
      </c>
      <c r="G160" s="249"/>
      <c r="H160" s="252">
        <v>9.6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139</v>
      </c>
      <c r="AU160" s="258" t="s">
        <v>84</v>
      </c>
      <c r="AV160" s="13" t="s">
        <v>84</v>
      </c>
      <c r="AW160" s="13" t="s">
        <v>31</v>
      </c>
      <c r="AX160" s="13" t="s">
        <v>74</v>
      </c>
      <c r="AY160" s="258" t="s">
        <v>129</v>
      </c>
    </row>
    <row r="161" spans="2:51" s="14" customFormat="1" ht="12">
      <c r="B161" s="259"/>
      <c r="C161" s="260"/>
      <c r="D161" s="239" t="s">
        <v>139</v>
      </c>
      <c r="E161" s="261" t="s">
        <v>1</v>
      </c>
      <c r="F161" s="262" t="s">
        <v>142</v>
      </c>
      <c r="G161" s="260"/>
      <c r="H161" s="263">
        <v>9.6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AT161" s="269" t="s">
        <v>139</v>
      </c>
      <c r="AU161" s="269" t="s">
        <v>84</v>
      </c>
      <c r="AV161" s="14" t="s">
        <v>137</v>
      </c>
      <c r="AW161" s="14" t="s">
        <v>31</v>
      </c>
      <c r="AX161" s="14" t="s">
        <v>82</v>
      </c>
      <c r="AY161" s="269" t="s">
        <v>129</v>
      </c>
    </row>
    <row r="162" spans="2:65" s="1" customFormat="1" ht="24" customHeight="1">
      <c r="B162" s="38"/>
      <c r="C162" s="224" t="s">
        <v>168</v>
      </c>
      <c r="D162" s="224" t="s">
        <v>132</v>
      </c>
      <c r="E162" s="225" t="s">
        <v>169</v>
      </c>
      <c r="F162" s="226" t="s">
        <v>170</v>
      </c>
      <c r="G162" s="227" t="s">
        <v>150</v>
      </c>
      <c r="H162" s="228">
        <v>150.075</v>
      </c>
      <c r="I162" s="229"/>
      <c r="J162" s="230">
        <f>ROUND(I162*H162,2)</f>
        <v>0</v>
      </c>
      <c r="K162" s="226" t="s">
        <v>136</v>
      </c>
      <c r="L162" s="43"/>
      <c r="M162" s="231" t="s">
        <v>1</v>
      </c>
      <c r="N162" s="232" t="s">
        <v>39</v>
      </c>
      <c r="O162" s="86"/>
      <c r="P162" s="233">
        <f>O162*H162</f>
        <v>0</v>
      </c>
      <c r="Q162" s="233">
        <v>0.01838</v>
      </c>
      <c r="R162" s="233">
        <f>Q162*H162</f>
        <v>2.7583785</v>
      </c>
      <c r="S162" s="233">
        <v>0</v>
      </c>
      <c r="T162" s="234">
        <f>S162*H162</f>
        <v>0</v>
      </c>
      <c r="AR162" s="235" t="s">
        <v>137</v>
      </c>
      <c r="AT162" s="235" t="s">
        <v>132</v>
      </c>
      <c r="AU162" s="235" t="s">
        <v>84</v>
      </c>
      <c r="AY162" s="17" t="s">
        <v>129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7" t="s">
        <v>82</v>
      </c>
      <c r="BK162" s="236">
        <f>ROUND(I162*H162,2)</f>
        <v>0</v>
      </c>
      <c r="BL162" s="17" t="s">
        <v>137</v>
      </c>
      <c r="BM162" s="235" t="s">
        <v>171</v>
      </c>
    </row>
    <row r="163" spans="2:51" s="12" customFormat="1" ht="12">
      <c r="B163" s="237"/>
      <c r="C163" s="238"/>
      <c r="D163" s="239" t="s">
        <v>139</v>
      </c>
      <c r="E163" s="240" t="s">
        <v>1</v>
      </c>
      <c r="F163" s="241" t="s">
        <v>172</v>
      </c>
      <c r="G163" s="238"/>
      <c r="H163" s="240" t="s">
        <v>1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139</v>
      </c>
      <c r="AU163" s="247" t="s">
        <v>84</v>
      </c>
      <c r="AV163" s="12" t="s">
        <v>82</v>
      </c>
      <c r="AW163" s="12" t="s">
        <v>31</v>
      </c>
      <c r="AX163" s="12" t="s">
        <v>74</v>
      </c>
      <c r="AY163" s="247" t="s">
        <v>129</v>
      </c>
    </row>
    <row r="164" spans="2:51" s="12" customFormat="1" ht="12">
      <c r="B164" s="237"/>
      <c r="C164" s="238"/>
      <c r="D164" s="239" t="s">
        <v>139</v>
      </c>
      <c r="E164" s="240" t="s">
        <v>1</v>
      </c>
      <c r="F164" s="241" t="s">
        <v>173</v>
      </c>
      <c r="G164" s="238"/>
      <c r="H164" s="240" t="s">
        <v>1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139</v>
      </c>
      <c r="AU164" s="247" t="s">
        <v>84</v>
      </c>
      <c r="AV164" s="12" t="s">
        <v>82</v>
      </c>
      <c r="AW164" s="12" t="s">
        <v>31</v>
      </c>
      <c r="AX164" s="12" t="s">
        <v>74</v>
      </c>
      <c r="AY164" s="247" t="s">
        <v>129</v>
      </c>
    </row>
    <row r="165" spans="2:51" s="13" customFormat="1" ht="12">
      <c r="B165" s="248"/>
      <c r="C165" s="249"/>
      <c r="D165" s="239" t="s">
        <v>139</v>
      </c>
      <c r="E165" s="250" t="s">
        <v>1</v>
      </c>
      <c r="F165" s="251" t="s">
        <v>174</v>
      </c>
      <c r="G165" s="249"/>
      <c r="H165" s="252">
        <v>3.15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139</v>
      </c>
      <c r="AU165" s="258" t="s">
        <v>84</v>
      </c>
      <c r="AV165" s="13" t="s">
        <v>84</v>
      </c>
      <c r="AW165" s="13" t="s">
        <v>31</v>
      </c>
      <c r="AX165" s="13" t="s">
        <v>74</v>
      </c>
      <c r="AY165" s="258" t="s">
        <v>129</v>
      </c>
    </row>
    <row r="166" spans="2:51" s="13" customFormat="1" ht="12">
      <c r="B166" s="248"/>
      <c r="C166" s="249"/>
      <c r="D166" s="239" t="s">
        <v>139</v>
      </c>
      <c r="E166" s="250" t="s">
        <v>1</v>
      </c>
      <c r="F166" s="251" t="s">
        <v>175</v>
      </c>
      <c r="G166" s="249"/>
      <c r="H166" s="252">
        <v>1.275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139</v>
      </c>
      <c r="AU166" s="258" t="s">
        <v>84</v>
      </c>
      <c r="AV166" s="13" t="s">
        <v>84</v>
      </c>
      <c r="AW166" s="13" t="s">
        <v>31</v>
      </c>
      <c r="AX166" s="13" t="s">
        <v>74</v>
      </c>
      <c r="AY166" s="258" t="s">
        <v>129</v>
      </c>
    </row>
    <row r="167" spans="2:51" s="13" customFormat="1" ht="12">
      <c r="B167" s="248"/>
      <c r="C167" s="249"/>
      <c r="D167" s="239" t="s">
        <v>139</v>
      </c>
      <c r="E167" s="250" t="s">
        <v>1</v>
      </c>
      <c r="F167" s="251" t="s">
        <v>176</v>
      </c>
      <c r="G167" s="249"/>
      <c r="H167" s="252">
        <v>31.02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139</v>
      </c>
      <c r="AU167" s="258" t="s">
        <v>84</v>
      </c>
      <c r="AV167" s="13" t="s">
        <v>84</v>
      </c>
      <c r="AW167" s="13" t="s">
        <v>31</v>
      </c>
      <c r="AX167" s="13" t="s">
        <v>74</v>
      </c>
      <c r="AY167" s="258" t="s">
        <v>129</v>
      </c>
    </row>
    <row r="168" spans="2:51" s="13" customFormat="1" ht="12">
      <c r="B168" s="248"/>
      <c r="C168" s="249"/>
      <c r="D168" s="239" t="s">
        <v>139</v>
      </c>
      <c r="E168" s="250" t="s">
        <v>1</v>
      </c>
      <c r="F168" s="251" t="s">
        <v>177</v>
      </c>
      <c r="G168" s="249"/>
      <c r="H168" s="252">
        <v>1.26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139</v>
      </c>
      <c r="AU168" s="258" t="s">
        <v>84</v>
      </c>
      <c r="AV168" s="13" t="s">
        <v>84</v>
      </c>
      <c r="AW168" s="13" t="s">
        <v>31</v>
      </c>
      <c r="AX168" s="13" t="s">
        <v>74</v>
      </c>
      <c r="AY168" s="258" t="s">
        <v>129</v>
      </c>
    </row>
    <row r="169" spans="2:51" s="13" customFormat="1" ht="12">
      <c r="B169" s="248"/>
      <c r="C169" s="249"/>
      <c r="D169" s="239" t="s">
        <v>139</v>
      </c>
      <c r="E169" s="250" t="s">
        <v>1</v>
      </c>
      <c r="F169" s="251" t="s">
        <v>178</v>
      </c>
      <c r="G169" s="249"/>
      <c r="H169" s="252">
        <v>23.22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139</v>
      </c>
      <c r="AU169" s="258" t="s">
        <v>84</v>
      </c>
      <c r="AV169" s="13" t="s">
        <v>84</v>
      </c>
      <c r="AW169" s="13" t="s">
        <v>31</v>
      </c>
      <c r="AX169" s="13" t="s">
        <v>74</v>
      </c>
      <c r="AY169" s="258" t="s">
        <v>129</v>
      </c>
    </row>
    <row r="170" spans="2:51" s="12" customFormat="1" ht="12">
      <c r="B170" s="237"/>
      <c r="C170" s="238"/>
      <c r="D170" s="239" t="s">
        <v>139</v>
      </c>
      <c r="E170" s="240" t="s">
        <v>1</v>
      </c>
      <c r="F170" s="241" t="s">
        <v>179</v>
      </c>
      <c r="G170" s="238"/>
      <c r="H170" s="240" t="s">
        <v>1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139</v>
      </c>
      <c r="AU170" s="247" t="s">
        <v>84</v>
      </c>
      <c r="AV170" s="12" t="s">
        <v>82</v>
      </c>
      <c r="AW170" s="12" t="s">
        <v>31</v>
      </c>
      <c r="AX170" s="12" t="s">
        <v>74</v>
      </c>
      <c r="AY170" s="247" t="s">
        <v>129</v>
      </c>
    </row>
    <row r="171" spans="2:51" s="12" customFormat="1" ht="12">
      <c r="B171" s="237"/>
      <c r="C171" s="238"/>
      <c r="D171" s="239" t="s">
        <v>139</v>
      </c>
      <c r="E171" s="240" t="s">
        <v>1</v>
      </c>
      <c r="F171" s="241" t="s">
        <v>173</v>
      </c>
      <c r="G171" s="238"/>
      <c r="H171" s="240" t="s">
        <v>1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139</v>
      </c>
      <c r="AU171" s="247" t="s">
        <v>84</v>
      </c>
      <c r="AV171" s="12" t="s">
        <v>82</v>
      </c>
      <c r="AW171" s="12" t="s">
        <v>31</v>
      </c>
      <c r="AX171" s="12" t="s">
        <v>74</v>
      </c>
      <c r="AY171" s="247" t="s">
        <v>129</v>
      </c>
    </row>
    <row r="172" spans="2:51" s="13" customFormat="1" ht="12">
      <c r="B172" s="248"/>
      <c r="C172" s="249"/>
      <c r="D172" s="239" t="s">
        <v>139</v>
      </c>
      <c r="E172" s="250" t="s">
        <v>1</v>
      </c>
      <c r="F172" s="251" t="s">
        <v>180</v>
      </c>
      <c r="G172" s="249"/>
      <c r="H172" s="252">
        <v>6.3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139</v>
      </c>
      <c r="AU172" s="258" t="s">
        <v>84</v>
      </c>
      <c r="AV172" s="13" t="s">
        <v>84</v>
      </c>
      <c r="AW172" s="13" t="s">
        <v>31</v>
      </c>
      <c r="AX172" s="13" t="s">
        <v>74</v>
      </c>
      <c r="AY172" s="258" t="s">
        <v>129</v>
      </c>
    </row>
    <row r="173" spans="2:51" s="13" customFormat="1" ht="12">
      <c r="B173" s="248"/>
      <c r="C173" s="249"/>
      <c r="D173" s="239" t="s">
        <v>139</v>
      </c>
      <c r="E173" s="250" t="s">
        <v>1</v>
      </c>
      <c r="F173" s="251" t="s">
        <v>175</v>
      </c>
      <c r="G173" s="249"/>
      <c r="H173" s="252">
        <v>1.275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139</v>
      </c>
      <c r="AU173" s="258" t="s">
        <v>84</v>
      </c>
      <c r="AV173" s="13" t="s">
        <v>84</v>
      </c>
      <c r="AW173" s="13" t="s">
        <v>31</v>
      </c>
      <c r="AX173" s="13" t="s">
        <v>74</v>
      </c>
      <c r="AY173" s="258" t="s">
        <v>129</v>
      </c>
    </row>
    <row r="174" spans="2:51" s="13" customFormat="1" ht="12">
      <c r="B174" s="248"/>
      <c r="C174" s="249"/>
      <c r="D174" s="239" t="s">
        <v>139</v>
      </c>
      <c r="E174" s="250" t="s">
        <v>1</v>
      </c>
      <c r="F174" s="251" t="s">
        <v>181</v>
      </c>
      <c r="G174" s="249"/>
      <c r="H174" s="252">
        <v>14.28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139</v>
      </c>
      <c r="AU174" s="258" t="s">
        <v>84</v>
      </c>
      <c r="AV174" s="13" t="s">
        <v>84</v>
      </c>
      <c r="AW174" s="13" t="s">
        <v>31</v>
      </c>
      <c r="AX174" s="13" t="s">
        <v>74</v>
      </c>
      <c r="AY174" s="258" t="s">
        <v>129</v>
      </c>
    </row>
    <row r="175" spans="2:51" s="13" customFormat="1" ht="12">
      <c r="B175" s="248"/>
      <c r="C175" s="249"/>
      <c r="D175" s="239" t="s">
        <v>139</v>
      </c>
      <c r="E175" s="250" t="s">
        <v>1</v>
      </c>
      <c r="F175" s="251" t="s">
        <v>178</v>
      </c>
      <c r="G175" s="249"/>
      <c r="H175" s="252">
        <v>23.22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139</v>
      </c>
      <c r="AU175" s="258" t="s">
        <v>84</v>
      </c>
      <c r="AV175" s="13" t="s">
        <v>84</v>
      </c>
      <c r="AW175" s="13" t="s">
        <v>31</v>
      </c>
      <c r="AX175" s="13" t="s">
        <v>74</v>
      </c>
      <c r="AY175" s="258" t="s">
        <v>129</v>
      </c>
    </row>
    <row r="176" spans="2:51" s="12" customFormat="1" ht="12">
      <c r="B176" s="237"/>
      <c r="C176" s="238"/>
      <c r="D176" s="239" t="s">
        <v>139</v>
      </c>
      <c r="E176" s="240" t="s">
        <v>1</v>
      </c>
      <c r="F176" s="241" t="s">
        <v>182</v>
      </c>
      <c r="G176" s="238"/>
      <c r="H176" s="240" t="s">
        <v>1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139</v>
      </c>
      <c r="AU176" s="247" t="s">
        <v>84</v>
      </c>
      <c r="AV176" s="12" t="s">
        <v>82</v>
      </c>
      <c r="AW176" s="12" t="s">
        <v>31</v>
      </c>
      <c r="AX176" s="12" t="s">
        <v>74</v>
      </c>
      <c r="AY176" s="247" t="s">
        <v>129</v>
      </c>
    </row>
    <row r="177" spans="2:51" s="12" customFormat="1" ht="12">
      <c r="B177" s="237"/>
      <c r="C177" s="238"/>
      <c r="D177" s="239" t="s">
        <v>139</v>
      </c>
      <c r="E177" s="240" t="s">
        <v>1</v>
      </c>
      <c r="F177" s="241" t="s">
        <v>173</v>
      </c>
      <c r="G177" s="238"/>
      <c r="H177" s="240" t="s">
        <v>1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139</v>
      </c>
      <c r="AU177" s="247" t="s">
        <v>84</v>
      </c>
      <c r="AV177" s="12" t="s">
        <v>82</v>
      </c>
      <c r="AW177" s="12" t="s">
        <v>31</v>
      </c>
      <c r="AX177" s="12" t="s">
        <v>74</v>
      </c>
      <c r="AY177" s="247" t="s">
        <v>129</v>
      </c>
    </row>
    <row r="178" spans="2:51" s="13" customFormat="1" ht="12">
      <c r="B178" s="248"/>
      <c r="C178" s="249"/>
      <c r="D178" s="239" t="s">
        <v>139</v>
      </c>
      <c r="E178" s="250" t="s">
        <v>1</v>
      </c>
      <c r="F178" s="251" t="s">
        <v>180</v>
      </c>
      <c r="G178" s="249"/>
      <c r="H178" s="252">
        <v>6.3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139</v>
      </c>
      <c r="AU178" s="258" t="s">
        <v>84</v>
      </c>
      <c r="AV178" s="13" t="s">
        <v>84</v>
      </c>
      <c r="AW178" s="13" t="s">
        <v>31</v>
      </c>
      <c r="AX178" s="13" t="s">
        <v>74</v>
      </c>
      <c r="AY178" s="258" t="s">
        <v>129</v>
      </c>
    </row>
    <row r="179" spans="2:51" s="13" customFormat="1" ht="12">
      <c r="B179" s="248"/>
      <c r="C179" s="249"/>
      <c r="D179" s="239" t="s">
        <v>139</v>
      </c>
      <c r="E179" s="250" t="s">
        <v>1</v>
      </c>
      <c r="F179" s="251" t="s">
        <v>175</v>
      </c>
      <c r="G179" s="249"/>
      <c r="H179" s="252">
        <v>1.275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139</v>
      </c>
      <c r="AU179" s="258" t="s">
        <v>84</v>
      </c>
      <c r="AV179" s="13" t="s">
        <v>84</v>
      </c>
      <c r="AW179" s="13" t="s">
        <v>31</v>
      </c>
      <c r="AX179" s="13" t="s">
        <v>74</v>
      </c>
      <c r="AY179" s="258" t="s">
        <v>129</v>
      </c>
    </row>
    <row r="180" spans="2:51" s="13" customFormat="1" ht="12">
      <c r="B180" s="248"/>
      <c r="C180" s="249"/>
      <c r="D180" s="239" t="s">
        <v>139</v>
      </c>
      <c r="E180" s="250" t="s">
        <v>1</v>
      </c>
      <c r="F180" s="251" t="s">
        <v>181</v>
      </c>
      <c r="G180" s="249"/>
      <c r="H180" s="252">
        <v>14.28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139</v>
      </c>
      <c r="AU180" s="258" t="s">
        <v>84</v>
      </c>
      <c r="AV180" s="13" t="s">
        <v>84</v>
      </c>
      <c r="AW180" s="13" t="s">
        <v>31</v>
      </c>
      <c r="AX180" s="13" t="s">
        <v>74</v>
      </c>
      <c r="AY180" s="258" t="s">
        <v>129</v>
      </c>
    </row>
    <row r="181" spans="2:51" s="13" customFormat="1" ht="12">
      <c r="B181" s="248"/>
      <c r="C181" s="249"/>
      <c r="D181" s="239" t="s">
        <v>139</v>
      </c>
      <c r="E181" s="250" t="s">
        <v>1</v>
      </c>
      <c r="F181" s="251" t="s">
        <v>178</v>
      </c>
      <c r="G181" s="249"/>
      <c r="H181" s="252">
        <v>23.22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139</v>
      </c>
      <c r="AU181" s="258" t="s">
        <v>84</v>
      </c>
      <c r="AV181" s="13" t="s">
        <v>84</v>
      </c>
      <c r="AW181" s="13" t="s">
        <v>31</v>
      </c>
      <c r="AX181" s="13" t="s">
        <v>74</v>
      </c>
      <c r="AY181" s="258" t="s">
        <v>129</v>
      </c>
    </row>
    <row r="182" spans="2:51" s="14" customFormat="1" ht="12">
      <c r="B182" s="259"/>
      <c r="C182" s="260"/>
      <c r="D182" s="239" t="s">
        <v>139</v>
      </c>
      <c r="E182" s="261" t="s">
        <v>1</v>
      </c>
      <c r="F182" s="262" t="s">
        <v>142</v>
      </c>
      <c r="G182" s="260"/>
      <c r="H182" s="263">
        <v>150.075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AT182" s="269" t="s">
        <v>139</v>
      </c>
      <c r="AU182" s="269" t="s">
        <v>84</v>
      </c>
      <c r="AV182" s="14" t="s">
        <v>137</v>
      </c>
      <c r="AW182" s="14" t="s">
        <v>31</v>
      </c>
      <c r="AX182" s="14" t="s">
        <v>82</v>
      </c>
      <c r="AY182" s="269" t="s">
        <v>129</v>
      </c>
    </row>
    <row r="183" spans="2:65" s="1" customFormat="1" ht="24" customHeight="1">
      <c r="B183" s="38"/>
      <c r="C183" s="224" t="s">
        <v>183</v>
      </c>
      <c r="D183" s="224" t="s">
        <v>132</v>
      </c>
      <c r="E183" s="225" t="s">
        <v>184</v>
      </c>
      <c r="F183" s="226" t="s">
        <v>185</v>
      </c>
      <c r="G183" s="227" t="s">
        <v>150</v>
      </c>
      <c r="H183" s="228">
        <v>603</v>
      </c>
      <c r="I183" s="229"/>
      <c r="J183" s="230">
        <f>ROUND(I183*H183,2)</f>
        <v>0</v>
      </c>
      <c r="K183" s="226" t="s">
        <v>136</v>
      </c>
      <c r="L183" s="43"/>
      <c r="M183" s="231" t="s">
        <v>1</v>
      </c>
      <c r="N183" s="232" t="s">
        <v>39</v>
      </c>
      <c r="O183" s="86"/>
      <c r="P183" s="233">
        <f>O183*H183</f>
        <v>0</v>
      </c>
      <c r="Q183" s="233">
        <v>0.0079</v>
      </c>
      <c r="R183" s="233">
        <f>Q183*H183</f>
        <v>4.7637</v>
      </c>
      <c r="S183" s="233">
        <v>0</v>
      </c>
      <c r="T183" s="234">
        <f>S183*H183</f>
        <v>0</v>
      </c>
      <c r="AR183" s="235" t="s">
        <v>137</v>
      </c>
      <c r="AT183" s="235" t="s">
        <v>132</v>
      </c>
      <c r="AU183" s="235" t="s">
        <v>84</v>
      </c>
      <c r="AY183" s="17" t="s">
        <v>129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82</v>
      </c>
      <c r="BK183" s="236">
        <f>ROUND(I183*H183,2)</f>
        <v>0</v>
      </c>
      <c r="BL183" s="17" t="s">
        <v>137</v>
      </c>
      <c r="BM183" s="235" t="s">
        <v>186</v>
      </c>
    </row>
    <row r="184" spans="2:51" s="13" customFormat="1" ht="12">
      <c r="B184" s="248"/>
      <c r="C184" s="249"/>
      <c r="D184" s="239" t="s">
        <v>139</v>
      </c>
      <c r="E184" s="250" t="s">
        <v>1</v>
      </c>
      <c r="F184" s="251" t="s">
        <v>187</v>
      </c>
      <c r="G184" s="249"/>
      <c r="H184" s="252">
        <v>603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139</v>
      </c>
      <c r="AU184" s="258" t="s">
        <v>84</v>
      </c>
      <c r="AV184" s="13" t="s">
        <v>84</v>
      </c>
      <c r="AW184" s="13" t="s">
        <v>31</v>
      </c>
      <c r="AX184" s="13" t="s">
        <v>74</v>
      </c>
      <c r="AY184" s="258" t="s">
        <v>129</v>
      </c>
    </row>
    <row r="185" spans="2:51" s="14" customFormat="1" ht="12">
      <c r="B185" s="259"/>
      <c r="C185" s="260"/>
      <c r="D185" s="239" t="s">
        <v>139</v>
      </c>
      <c r="E185" s="261" t="s">
        <v>1</v>
      </c>
      <c r="F185" s="262" t="s">
        <v>142</v>
      </c>
      <c r="G185" s="260"/>
      <c r="H185" s="263">
        <v>603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AT185" s="269" t="s">
        <v>139</v>
      </c>
      <c r="AU185" s="269" t="s">
        <v>84</v>
      </c>
      <c r="AV185" s="14" t="s">
        <v>137</v>
      </c>
      <c r="AW185" s="14" t="s">
        <v>31</v>
      </c>
      <c r="AX185" s="14" t="s">
        <v>82</v>
      </c>
      <c r="AY185" s="269" t="s">
        <v>129</v>
      </c>
    </row>
    <row r="186" spans="2:65" s="1" customFormat="1" ht="24" customHeight="1">
      <c r="B186" s="38"/>
      <c r="C186" s="224" t="s">
        <v>188</v>
      </c>
      <c r="D186" s="224" t="s">
        <v>132</v>
      </c>
      <c r="E186" s="225" t="s">
        <v>189</v>
      </c>
      <c r="F186" s="226" t="s">
        <v>190</v>
      </c>
      <c r="G186" s="227" t="s">
        <v>150</v>
      </c>
      <c r="H186" s="228">
        <v>6.72</v>
      </c>
      <c r="I186" s="229"/>
      <c r="J186" s="230">
        <f>ROUND(I186*H186,2)</f>
        <v>0</v>
      </c>
      <c r="K186" s="226" t="s">
        <v>136</v>
      </c>
      <c r="L186" s="43"/>
      <c r="M186" s="231" t="s">
        <v>1</v>
      </c>
      <c r="N186" s="232" t="s">
        <v>39</v>
      </c>
      <c r="O186" s="86"/>
      <c r="P186" s="233">
        <f>O186*H186</f>
        <v>0</v>
      </c>
      <c r="Q186" s="233">
        <v>0.0247</v>
      </c>
      <c r="R186" s="233">
        <f>Q186*H186</f>
        <v>0.165984</v>
      </c>
      <c r="S186" s="233">
        <v>0</v>
      </c>
      <c r="T186" s="234">
        <f>S186*H186</f>
        <v>0</v>
      </c>
      <c r="AR186" s="235" t="s">
        <v>137</v>
      </c>
      <c r="AT186" s="235" t="s">
        <v>132</v>
      </c>
      <c r="AU186" s="235" t="s">
        <v>84</v>
      </c>
      <c r="AY186" s="17" t="s">
        <v>129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7" t="s">
        <v>82</v>
      </c>
      <c r="BK186" s="236">
        <f>ROUND(I186*H186,2)</f>
        <v>0</v>
      </c>
      <c r="BL186" s="17" t="s">
        <v>137</v>
      </c>
      <c r="BM186" s="235" t="s">
        <v>191</v>
      </c>
    </row>
    <row r="187" spans="2:51" s="12" customFormat="1" ht="12">
      <c r="B187" s="237"/>
      <c r="C187" s="238"/>
      <c r="D187" s="239" t="s">
        <v>139</v>
      </c>
      <c r="E187" s="240" t="s">
        <v>1</v>
      </c>
      <c r="F187" s="241" t="s">
        <v>192</v>
      </c>
      <c r="G187" s="238"/>
      <c r="H187" s="240" t="s">
        <v>1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139</v>
      </c>
      <c r="AU187" s="247" t="s">
        <v>84</v>
      </c>
      <c r="AV187" s="12" t="s">
        <v>82</v>
      </c>
      <c r="AW187" s="12" t="s">
        <v>31</v>
      </c>
      <c r="AX187" s="12" t="s">
        <v>74</v>
      </c>
      <c r="AY187" s="247" t="s">
        <v>129</v>
      </c>
    </row>
    <row r="188" spans="2:51" s="13" customFormat="1" ht="12">
      <c r="B188" s="248"/>
      <c r="C188" s="249"/>
      <c r="D188" s="239" t="s">
        <v>139</v>
      </c>
      <c r="E188" s="250" t="s">
        <v>1</v>
      </c>
      <c r="F188" s="251" t="s">
        <v>193</v>
      </c>
      <c r="G188" s="249"/>
      <c r="H188" s="252">
        <v>6.72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139</v>
      </c>
      <c r="AU188" s="258" t="s">
        <v>84</v>
      </c>
      <c r="AV188" s="13" t="s">
        <v>84</v>
      </c>
      <c r="AW188" s="13" t="s">
        <v>31</v>
      </c>
      <c r="AX188" s="13" t="s">
        <v>74</v>
      </c>
      <c r="AY188" s="258" t="s">
        <v>129</v>
      </c>
    </row>
    <row r="189" spans="2:51" s="14" customFormat="1" ht="12">
      <c r="B189" s="259"/>
      <c r="C189" s="260"/>
      <c r="D189" s="239" t="s">
        <v>139</v>
      </c>
      <c r="E189" s="261" t="s">
        <v>1</v>
      </c>
      <c r="F189" s="262" t="s">
        <v>142</v>
      </c>
      <c r="G189" s="260"/>
      <c r="H189" s="263">
        <v>6.72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AT189" s="269" t="s">
        <v>139</v>
      </c>
      <c r="AU189" s="269" t="s">
        <v>84</v>
      </c>
      <c r="AV189" s="14" t="s">
        <v>137</v>
      </c>
      <c r="AW189" s="14" t="s">
        <v>31</v>
      </c>
      <c r="AX189" s="14" t="s">
        <v>82</v>
      </c>
      <c r="AY189" s="269" t="s">
        <v>129</v>
      </c>
    </row>
    <row r="190" spans="2:65" s="1" customFormat="1" ht="24" customHeight="1">
      <c r="B190" s="38"/>
      <c r="C190" s="224" t="s">
        <v>194</v>
      </c>
      <c r="D190" s="224" t="s">
        <v>132</v>
      </c>
      <c r="E190" s="225" t="s">
        <v>195</v>
      </c>
      <c r="F190" s="226" t="s">
        <v>196</v>
      </c>
      <c r="G190" s="227" t="s">
        <v>150</v>
      </c>
      <c r="H190" s="228">
        <v>20.16</v>
      </c>
      <c r="I190" s="229"/>
      <c r="J190" s="230">
        <f>ROUND(I190*H190,2)</f>
        <v>0</v>
      </c>
      <c r="K190" s="226" t="s">
        <v>136</v>
      </c>
      <c r="L190" s="43"/>
      <c r="M190" s="231" t="s">
        <v>1</v>
      </c>
      <c r="N190" s="232" t="s">
        <v>39</v>
      </c>
      <c r="O190" s="86"/>
      <c r="P190" s="233">
        <f>O190*H190</f>
        <v>0</v>
      </c>
      <c r="Q190" s="233">
        <v>0.0105</v>
      </c>
      <c r="R190" s="233">
        <f>Q190*H190</f>
        <v>0.21168</v>
      </c>
      <c r="S190" s="233">
        <v>0</v>
      </c>
      <c r="T190" s="234">
        <f>S190*H190</f>
        <v>0</v>
      </c>
      <c r="AR190" s="235" t="s">
        <v>137</v>
      </c>
      <c r="AT190" s="235" t="s">
        <v>132</v>
      </c>
      <c r="AU190" s="235" t="s">
        <v>84</v>
      </c>
      <c r="AY190" s="17" t="s">
        <v>129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7" t="s">
        <v>82</v>
      </c>
      <c r="BK190" s="236">
        <f>ROUND(I190*H190,2)</f>
        <v>0</v>
      </c>
      <c r="BL190" s="17" t="s">
        <v>137</v>
      </c>
      <c r="BM190" s="235" t="s">
        <v>197</v>
      </c>
    </row>
    <row r="191" spans="2:51" s="13" customFormat="1" ht="12">
      <c r="B191" s="248"/>
      <c r="C191" s="249"/>
      <c r="D191" s="239" t="s">
        <v>139</v>
      </c>
      <c r="E191" s="250" t="s">
        <v>1</v>
      </c>
      <c r="F191" s="251" t="s">
        <v>198</v>
      </c>
      <c r="G191" s="249"/>
      <c r="H191" s="252">
        <v>20.16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139</v>
      </c>
      <c r="AU191" s="258" t="s">
        <v>84</v>
      </c>
      <c r="AV191" s="13" t="s">
        <v>84</v>
      </c>
      <c r="AW191" s="13" t="s">
        <v>31</v>
      </c>
      <c r="AX191" s="13" t="s">
        <v>74</v>
      </c>
      <c r="AY191" s="258" t="s">
        <v>129</v>
      </c>
    </row>
    <row r="192" spans="2:51" s="14" customFormat="1" ht="12">
      <c r="B192" s="259"/>
      <c r="C192" s="260"/>
      <c r="D192" s="239" t="s">
        <v>139</v>
      </c>
      <c r="E192" s="261" t="s">
        <v>1</v>
      </c>
      <c r="F192" s="262" t="s">
        <v>142</v>
      </c>
      <c r="G192" s="260"/>
      <c r="H192" s="263">
        <v>20.16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AT192" s="269" t="s">
        <v>139</v>
      </c>
      <c r="AU192" s="269" t="s">
        <v>84</v>
      </c>
      <c r="AV192" s="14" t="s">
        <v>137</v>
      </c>
      <c r="AW192" s="14" t="s">
        <v>31</v>
      </c>
      <c r="AX192" s="14" t="s">
        <v>82</v>
      </c>
      <c r="AY192" s="269" t="s">
        <v>129</v>
      </c>
    </row>
    <row r="193" spans="2:65" s="1" customFormat="1" ht="24" customHeight="1">
      <c r="B193" s="38"/>
      <c r="C193" s="224" t="s">
        <v>199</v>
      </c>
      <c r="D193" s="224" t="s">
        <v>132</v>
      </c>
      <c r="E193" s="225" t="s">
        <v>200</v>
      </c>
      <c r="F193" s="226" t="s">
        <v>201</v>
      </c>
      <c r="G193" s="227" t="s">
        <v>150</v>
      </c>
      <c r="H193" s="228">
        <v>34.927</v>
      </c>
      <c r="I193" s="229"/>
      <c r="J193" s="230">
        <f>ROUND(I193*H193,2)</f>
        <v>0</v>
      </c>
      <c r="K193" s="226" t="s">
        <v>136</v>
      </c>
      <c r="L193" s="43"/>
      <c r="M193" s="231" t="s">
        <v>1</v>
      </c>
      <c r="N193" s="232" t="s">
        <v>39</v>
      </c>
      <c r="O193" s="86"/>
      <c r="P193" s="233">
        <f>O193*H193</f>
        <v>0</v>
      </c>
      <c r="Q193" s="233">
        <v>0.00026</v>
      </c>
      <c r="R193" s="233">
        <f>Q193*H193</f>
        <v>0.009081019999999999</v>
      </c>
      <c r="S193" s="233">
        <v>0</v>
      </c>
      <c r="T193" s="234">
        <f>S193*H193</f>
        <v>0</v>
      </c>
      <c r="AR193" s="235" t="s">
        <v>137</v>
      </c>
      <c r="AT193" s="235" t="s">
        <v>132</v>
      </c>
      <c r="AU193" s="235" t="s">
        <v>84</v>
      </c>
      <c r="AY193" s="17" t="s">
        <v>129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82</v>
      </c>
      <c r="BK193" s="236">
        <f>ROUND(I193*H193,2)</f>
        <v>0</v>
      </c>
      <c r="BL193" s="17" t="s">
        <v>137</v>
      </c>
      <c r="BM193" s="235" t="s">
        <v>202</v>
      </c>
    </row>
    <row r="194" spans="2:51" s="12" customFormat="1" ht="12">
      <c r="B194" s="237"/>
      <c r="C194" s="238"/>
      <c r="D194" s="239" t="s">
        <v>139</v>
      </c>
      <c r="E194" s="240" t="s">
        <v>1</v>
      </c>
      <c r="F194" s="241" t="s">
        <v>163</v>
      </c>
      <c r="G194" s="238"/>
      <c r="H194" s="240" t="s">
        <v>1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139</v>
      </c>
      <c r="AU194" s="247" t="s">
        <v>84</v>
      </c>
      <c r="AV194" s="12" t="s">
        <v>82</v>
      </c>
      <c r="AW194" s="12" t="s">
        <v>31</v>
      </c>
      <c r="AX194" s="12" t="s">
        <v>74</v>
      </c>
      <c r="AY194" s="247" t="s">
        <v>129</v>
      </c>
    </row>
    <row r="195" spans="2:51" s="13" customFormat="1" ht="12">
      <c r="B195" s="248"/>
      <c r="C195" s="249"/>
      <c r="D195" s="239" t="s">
        <v>139</v>
      </c>
      <c r="E195" s="250" t="s">
        <v>1</v>
      </c>
      <c r="F195" s="251" t="s">
        <v>203</v>
      </c>
      <c r="G195" s="249"/>
      <c r="H195" s="252">
        <v>34.927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139</v>
      </c>
      <c r="AU195" s="258" t="s">
        <v>84</v>
      </c>
      <c r="AV195" s="13" t="s">
        <v>84</v>
      </c>
      <c r="AW195" s="13" t="s">
        <v>31</v>
      </c>
      <c r="AX195" s="13" t="s">
        <v>74</v>
      </c>
      <c r="AY195" s="258" t="s">
        <v>129</v>
      </c>
    </row>
    <row r="196" spans="2:51" s="14" customFormat="1" ht="12">
      <c r="B196" s="259"/>
      <c r="C196" s="260"/>
      <c r="D196" s="239" t="s">
        <v>139</v>
      </c>
      <c r="E196" s="261" t="s">
        <v>1</v>
      </c>
      <c r="F196" s="262" t="s">
        <v>142</v>
      </c>
      <c r="G196" s="260"/>
      <c r="H196" s="263">
        <v>34.927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139</v>
      </c>
      <c r="AU196" s="269" t="s">
        <v>84</v>
      </c>
      <c r="AV196" s="14" t="s">
        <v>137</v>
      </c>
      <c r="AW196" s="14" t="s">
        <v>31</v>
      </c>
      <c r="AX196" s="14" t="s">
        <v>82</v>
      </c>
      <c r="AY196" s="269" t="s">
        <v>129</v>
      </c>
    </row>
    <row r="197" spans="2:65" s="1" customFormat="1" ht="24" customHeight="1">
      <c r="B197" s="38"/>
      <c r="C197" s="224" t="s">
        <v>204</v>
      </c>
      <c r="D197" s="224" t="s">
        <v>132</v>
      </c>
      <c r="E197" s="225" t="s">
        <v>205</v>
      </c>
      <c r="F197" s="226" t="s">
        <v>206</v>
      </c>
      <c r="G197" s="227" t="s">
        <v>150</v>
      </c>
      <c r="H197" s="228">
        <v>34.927</v>
      </c>
      <c r="I197" s="229"/>
      <c r="J197" s="230">
        <f>ROUND(I197*H197,2)</f>
        <v>0</v>
      </c>
      <c r="K197" s="226" t="s">
        <v>136</v>
      </c>
      <c r="L197" s="43"/>
      <c r="M197" s="231" t="s">
        <v>1</v>
      </c>
      <c r="N197" s="232" t="s">
        <v>39</v>
      </c>
      <c r="O197" s="86"/>
      <c r="P197" s="233">
        <f>O197*H197</f>
        <v>0</v>
      </c>
      <c r="Q197" s="233">
        <v>0.003</v>
      </c>
      <c r="R197" s="233">
        <f>Q197*H197</f>
        <v>0.104781</v>
      </c>
      <c r="S197" s="233">
        <v>0</v>
      </c>
      <c r="T197" s="234">
        <f>S197*H197</f>
        <v>0</v>
      </c>
      <c r="AR197" s="235" t="s">
        <v>137</v>
      </c>
      <c r="AT197" s="235" t="s">
        <v>132</v>
      </c>
      <c r="AU197" s="235" t="s">
        <v>84</v>
      </c>
      <c r="AY197" s="17" t="s">
        <v>129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82</v>
      </c>
      <c r="BK197" s="236">
        <f>ROUND(I197*H197,2)</f>
        <v>0</v>
      </c>
      <c r="BL197" s="17" t="s">
        <v>137</v>
      </c>
      <c r="BM197" s="235" t="s">
        <v>207</v>
      </c>
    </row>
    <row r="198" spans="2:51" s="12" customFormat="1" ht="12">
      <c r="B198" s="237"/>
      <c r="C198" s="238"/>
      <c r="D198" s="239" t="s">
        <v>139</v>
      </c>
      <c r="E198" s="240" t="s">
        <v>1</v>
      </c>
      <c r="F198" s="241" t="s">
        <v>163</v>
      </c>
      <c r="G198" s="238"/>
      <c r="H198" s="240" t="s">
        <v>1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139</v>
      </c>
      <c r="AU198" s="247" t="s">
        <v>84</v>
      </c>
      <c r="AV198" s="12" t="s">
        <v>82</v>
      </c>
      <c r="AW198" s="12" t="s">
        <v>31</v>
      </c>
      <c r="AX198" s="12" t="s">
        <v>74</v>
      </c>
      <c r="AY198" s="247" t="s">
        <v>129</v>
      </c>
    </row>
    <row r="199" spans="2:51" s="13" customFormat="1" ht="12">
      <c r="B199" s="248"/>
      <c r="C199" s="249"/>
      <c r="D199" s="239" t="s">
        <v>139</v>
      </c>
      <c r="E199" s="250" t="s">
        <v>1</v>
      </c>
      <c r="F199" s="251" t="s">
        <v>203</v>
      </c>
      <c r="G199" s="249"/>
      <c r="H199" s="252">
        <v>34.927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139</v>
      </c>
      <c r="AU199" s="258" t="s">
        <v>84</v>
      </c>
      <c r="AV199" s="13" t="s">
        <v>84</v>
      </c>
      <c r="AW199" s="13" t="s">
        <v>31</v>
      </c>
      <c r="AX199" s="13" t="s">
        <v>74</v>
      </c>
      <c r="AY199" s="258" t="s">
        <v>129</v>
      </c>
    </row>
    <row r="200" spans="2:51" s="14" customFormat="1" ht="12">
      <c r="B200" s="259"/>
      <c r="C200" s="260"/>
      <c r="D200" s="239" t="s">
        <v>139</v>
      </c>
      <c r="E200" s="261" t="s">
        <v>1</v>
      </c>
      <c r="F200" s="262" t="s">
        <v>142</v>
      </c>
      <c r="G200" s="260"/>
      <c r="H200" s="263">
        <v>34.927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AT200" s="269" t="s">
        <v>139</v>
      </c>
      <c r="AU200" s="269" t="s">
        <v>84</v>
      </c>
      <c r="AV200" s="14" t="s">
        <v>137</v>
      </c>
      <c r="AW200" s="14" t="s">
        <v>31</v>
      </c>
      <c r="AX200" s="14" t="s">
        <v>82</v>
      </c>
      <c r="AY200" s="269" t="s">
        <v>129</v>
      </c>
    </row>
    <row r="201" spans="2:65" s="1" customFormat="1" ht="24" customHeight="1">
      <c r="B201" s="38"/>
      <c r="C201" s="224" t="s">
        <v>208</v>
      </c>
      <c r="D201" s="224" t="s">
        <v>132</v>
      </c>
      <c r="E201" s="225" t="s">
        <v>209</v>
      </c>
      <c r="F201" s="226" t="s">
        <v>210</v>
      </c>
      <c r="G201" s="227" t="s">
        <v>150</v>
      </c>
      <c r="H201" s="228">
        <v>178.8</v>
      </c>
      <c r="I201" s="229"/>
      <c r="J201" s="230">
        <f>ROUND(I201*H201,2)</f>
        <v>0</v>
      </c>
      <c r="K201" s="226" t="s">
        <v>136</v>
      </c>
      <c r="L201" s="43"/>
      <c r="M201" s="231" t="s">
        <v>1</v>
      </c>
      <c r="N201" s="232" t="s">
        <v>39</v>
      </c>
      <c r="O201" s="86"/>
      <c r="P201" s="233">
        <f>O201*H201</f>
        <v>0</v>
      </c>
      <c r="Q201" s="233">
        <v>0.01838</v>
      </c>
      <c r="R201" s="233">
        <f>Q201*H201</f>
        <v>3.286344</v>
      </c>
      <c r="S201" s="233">
        <v>0</v>
      </c>
      <c r="T201" s="234">
        <f>S201*H201</f>
        <v>0</v>
      </c>
      <c r="AR201" s="235" t="s">
        <v>137</v>
      </c>
      <c r="AT201" s="235" t="s">
        <v>132</v>
      </c>
      <c r="AU201" s="235" t="s">
        <v>84</v>
      </c>
      <c r="AY201" s="17" t="s">
        <v>129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82</v>
      </c>
      <c r="BK201" s="236">
        <f>ROUND(I201*H201,2)</f>
        <v>0</v>
      </c>
      <c r="BL201" s="17" t="s">
        <v>137</v>
      </c>
      <c r="BM201" s="235" t="s">
        <v>211</v>
      </c>
    </row>
    <row r="202" spans="2:51" s="12" customFormat="1" ht="12">
      <c r="B202" s="237"/>
      <c r="C202" s="238"/>
      <c r="D202" s="239" t="s">
        <v>139</v>
      </c>
      <c r="E202" s="240" t="s">
        <v>1</v>
      </c>
      <c r="F202" s="241" t="s">
        <v>172</v>
      </c>
      <c r="G202" s="238"/>
      <c r="H202" s="240" t="s">
        <v>1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139</v>
      </c>
      <c r="AU202" s="247" t="s">
        <v>84</v>
      </c>
      <c r="AV202" s="12" t="s">
        <v>82</v>
      </c>
      <c r="AW202" s="12" t="s">
        <v>31</v>
      </c>
      <c r="AX202" s="12" t="s">
        <v>74</v>
      </c>
      <c r="AY202" s="247" t="s">
        <v>129</v>
      </c>
    </row>
    <row r="203" spans="2:51" s="13" customFormat="1" ht="12">
      <c r="B203" s="248"/>
      <c r="C203" s="249"/>
      <c r="D203" s="239" t="s">
        <v>139</v>
      </c>
      <c r="E203" s="250" t="s">
        <v>1</v>
      </c>
      <c r="F203" s="251" t="s">
        <v>212</v>
      </c>
      <c r="G203" s="249"/>
      <c r="H203" s="252">
        <v>108.56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139</v>
      </c>
      <c r="AU203" s="258" t="s">
        <v>84</v>
      </c>
      <c r="AV203" s="13" t="s">
        <v>84</v>
      </c>
      <c r="AW203" s="13" t="s">
        <v>31</v>
      </c>
      <c r="AX203" s="13" t="s">
        <v>74</v>
      </c>
      <c r="AY203" s="258" t="s">
        <v>129</v>
      </c>
    </row>
    <row r="204" spans="2:51" s="13" customFormat="1" ht="12">
      <c r="B204" s="248"/>
      <c r="C204" s="249"/>
      <c r="D204" s="239" t="s">
        <v>139</v>
      </c>
      <c r="E204" s="250" t="s">
        <v>1</v>
      </c>
      <c r="F204" s="251" t="s">
        <v>213</v>
      </c>
      <c r="G204" s="249"/>
      <c r="H204" s="252">
        <v>-2.5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139</v>
      </c>
      <c r="AU204" s="258" t="s">
        <v>84</v>
      </c>
      <c r="AV204" s="13" t="s">
        <v>84</v>
      </c>
      <c r="AW204" s="13" t="s">
        <v>31</v>
      </c>
      <c r="AX204" s="13" t="s">
        <v>74</v>
      </c>
      <c r="AY204" s="258" t="s">
        <v>129</v>
      </c>
    </row>
    <row r="205" spans="2:51" s="13" customFormat="1" ht="12">
      <c r="B205" s="248"/>
      <c r="C205" s="249"/>
      <c r="D205" s="239" t="s">
        <v>139</v>
      </c>
      <c r="E205" s="250" t="s">
        <v>1</v>
      </c>
      <c r="F205" s="251" t="s">
        <v>214</v>
      </c>
      <c r="G205" s="249"/>
      <c r="H205" s="252">
        <v>-2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139</v>
      </c>
      <c r="AU205" s="258" t="s">
        <v>84</v>
      </c>
      <c r="AV205" s="13" t="s">
        <v>84</v>
      </c>
      <c r="AW205" s="13" t="s">
        <v>31</v>
      </c>
      <c r="AX205" s="13" t="s">
        <v>74</v>
      </c>
      <c r="AY205" s="258" t="s">
        <v>129</v>
      </c>
    </row>
    <row r="206" spans="2:51" s="13" customFormat="1" ht="12">
      <c r="B206" s="248"/>
      <c r="C206" s="249"/>
      <c r="D206" s="239" t="s">
        <v>139</v>
      </c>
      <c r="E206" s="250" t="s">
        <v>1</v>
      </c>
      <c r="F206" s="251" t="s">
        <v>213</v>
      </c>
      <c r="G206" s="249"/>
      <c r="H206" s="252">
        <v>-2.5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139</v>
      </c>
      <c r="AU206" s="258" t="s">
        <v>84</v>
      </c>
      <c r="AV206" s="13" t="s">
        <v>84</v>
      </c>
      <c r="AW206" s="13" t="s">
        <v>31</v>
      </c>
      <c r="AX206" s="13" t="s">
        <v>74</v>
      </c>
      <c r="AY206" s="258" t="s">
        <v>129</v>
      </c>
    </row>
    <row r="207" spans="2:51" s="13" customFormat="1" ht="12">
      <c r="B207" s="248"/>
      <c r="C207" s="249"/>
      <c r="D207" s="239" t="s">
        <v>139</v>
      </c>
      <c r="E207" s="250" t="s">
        <v>1</v>
      </c>
      <c r="F207" s="251" t="s">
        <v>215</v>
      </c>
      <c r="G207" s="249"/>
      <c r="H207" s="252">
        <v>-7.965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139</v>
      </c>
      <c r="AU207" s="258" t="s">
        <v>84</v>
      </c>
      <c r="AV207" s="13" t="s">
        <v>84</v>
      </c>
      <c r="AW207" s="13" t="s">
        <v>31</v>
      </c>
      <c r="AX207" s="13" t="s">
        <v>74</v>
      </c>
      <c r="AY207" s="258" t="s">
        <v>129</v>
      </c>
    </row>
    <row r="208" spans="2:51" s="13" customFormat="1" ht="12">
      <c r="B208" s="248"/>
      <c r="C208" s="249"/>
      <c r="D208" s="239" t="s">
        <v>139</v>
      </c>
      <c r="E208" s="250" t="s">
        <v>1</v>
      </c>
      <c r="F208" s="251" t="s">
        <v>216</v>
      </c>
      <c r="G208" s="249"/>
      <c r="H208" s="252">
        <v>-10.61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139</v>
      </c>
      <c r="AU208" s="258" t="s">
        <v>84</v>
      </c>
      <c r="AV208" s="13" t="s">
        <v>84</v>
      </c>
      <c r="AW208" s="13" t="s">
        <v>31</v>
      </c>
      <c r="AX208" s="13" t="s">
        <v>74</v>
      </c>
      <c r="AY208" s="258" t="s">
        <v>129</v>
      </c>
    </row>
    <row r="209" spans="2:51" s="12" customFormat="1" ht="12">
      <c r="B209" s="237"/>
      <c r="C209" s="238"/>
      <c r="D209" s="239" t="s">
        <v>139</v>
      </c>
      <c r="E209" s="240" t="s">
        <v>1</v>
      </c>
      <c r="F209" s="241" t="s">
        <v>179</v>
      </c>
      <c r="G209" s="238"/>
      <c r="H209" s="240" t="s">
        <v>1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139</v>
      </c>
      <c r="AU209" s="247" t="s">
        <v>84</v>
      </c>
      <c r="AV209" s="12" t="s">
        <v>82</v>
      </c>
      <c r="AW209" s="12" t="s">
        <v>31</v>
      </c>
      <c r="AX209" s="12" t="s">
        <v>74</v>
      </c>
      <c r="AY209" s="247" t="s">
        <v>129</v>
      </c>
    </row>
    <row r="210" spans="2:51" s="13" customFormat="1" ht="12">
      <c r="B210" s="248"/>
      <c r="C210" s="249"/>
      <c r="D210" s="239" t="s">
        <v>139</v>
      </c>
      <c r="E210" s="250" t="s">
        <v>1</v>
      </c>
      <c r="F210" s="251" t="s">
        <v>217</v>
      </c>
      <c r="G210" s="249"/>
      <c r="H210" s="252">
        <v>71.55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139</v>
      </c>
      <c r="AU210" s="258" t="s">
        <v>84</v>
      </c>
      <c r="AV210" s="13" t="s">
        <v>84</v>
      </c>
      <c r="AW210" s="13" t="s">
        <v>31</v>
      </c>
      <c r="AX210" s="13" t="s">
        <v>74</v>
      </c>
      <c r="AY210" s="258" t="s">
        <v>129</v>
      </c>
    </row>
    <row r="211" spans="2:51" s="13" customFormat="1" ht="12">
      <c r="B211" s="248"/>
      <c r="C211" s="249"/>
      <c r="D211" s="239" t="s">
        <v>139</v>
      </c>
      <c r="E211" s="250" t="s">
        <v>1</v>
      </c>
      <c r="F211" s="251" t="s">
        <v>213</v>
      </c>
      <c r="G211" s="249"/>
      <c r="H211" s="252">
        <v>-2.5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139</v>
      </c>
      <c r="AU211" s="258" t="s">
        <v>84</v>
      </c>
      <c r="AV211" s="13" t="s">
        <v>84</v>
      </c>
      <c r="AW211" s="13" t="s">
        <v>31</v>
      </c>
      <c r="AX211" s="13" t="s">
        <v>74</v>
      </c>
      <c r="AY211" s="258" t="s">
        <v>129</v>
      </c>
    </row>
    <row r="212" spans="2:51" s="13" customFormat="1" ht="12">
      <c r="B212" s="248"/>
      <c r="C212" s="249"/>
      <c r="D212" s="239" t="s">
        <v>139</v>
      </c>
      <c r="E212" s="250" t="s">
        <v>1</v>
      </c>
      <c r="F212" s="251" t="s">
        <v>218</v>
      </c>
      <c r="G212" s="249"/>
      <c r="H212" s="252">
        <v>-1.8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139</v>
      </c>
      <c r="AU212" s="258" t="s">
        <v>84</v>
      </c>
      <c r="AV212" s="13" t="s">
        <v>84</v>
      </c>
      <c r="AW212" s="13" t="s">
        <v>31</v>
      </c>
      <c r="AX212" s="13" t="s">
        <v>74</v>
      </c>
      <c r="AY212" s="258" t="s">
        <v>129</v>
      </c>
    </row>
    <row r="213" spans="2:51" s="13" customFormat="1" ht="12">
      <c r="B213" s="248"/>
      <c r="C213" s="249"/>
      <c r="D213" s="239" t="s">
        <v>139</v>
      </c>
      <c r="E213" s="250" t="s">
        <v>1</v>
      </c>
      <c r="F213" s="251" t="s">
        <v>219</v>
      </c>
      <c r="G213" s="249"/>
      <c r="H213" s="252">
        <v>-2.94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139</v>
      </c>
      <c r="AU213" s="258" t="s">
        <v>84</v>
      </c>
      <c r="AV213" s="13" t="s">
        <v>84</v>
      </c>
      <c r="AW213" s="13" t="s">
        <v>31</v>
      </c>
      <c r="AX213" s="13" t="s">
        <v>74</v>
      </c>
      <c r="AY213" s="258" t="s">
        <v>129</v>
      </c>
    </row>
    <row r="214" spans="2:51" s="13" customFormat="1" ht="12">
      <c r="B214" s="248"/>
      <c r="C214" s="249"/>
      <c r="D214" s="239" t="s">
        <v>139</v>
      </c>
      <c r="E214" s="250" t="s">
        <v>1</v>
      </c>
      <c r="F214" s="251" t="s">
        <v>220</v>
      </c>
      <c r="G214" s="249"/>
      <c r="H214" s="252">
        <v>-6.89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139</v>
      </c>
      <c r="AU214" s="258" t="s">
        <v>84</v>
      </c>
      <c r="AV214" s="13" t="s">
        <v>84</v>
      </c>
      <c r="AW214" s="13" t="s">
        <v>31</v>
      </c>
      <c r="AX214" s="13" t="s">
        <v>74</v>
      </c>
      <c r="AY214" s="258" t="s">
        <v>129</v>
      </c>
    </row>
    <row r="215" spans="2:51" s="13" customFormat="1" ht="12">
      <c r="B215" s="248"/>
      <c r="C215" s="249"/>
      <c r="D215" s="239" t="s">
        <v>139</v>
      </c>
      <c r="E215" s="250" t="s">
        <v>1</v>
      </c>
      <c r="F215" s="251" t="s">
        <v>221</v>
      </c>
      <c r="G215" s="249"/>
      <c r="H215" s="252">
        <v>-7.155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139</v>
      </c>
      <c r="AU215" s="258" t="s">
        <v>84</v>
      </c>
      <c r="AV215" s="13" t="s">
        <v>84</v>
      </c>
      <c r="AW215" s="13" t="s">
        <v>31</v>
      </c>
      <c r="AX215" s="13" t="s">
        <v>74</v>
      </c>
      <c r="AY215" s="258" t="s">
        <v>129</v>
      </c>
    </row>
    <row r="216" spans="2:51" s="12" customFormat="1" ht="12">
      <c r="B216" s="237"/>
      <c r="C216" s="238"/>
      <c r="D216" s="239" t="s">
        <v>139</v>
      </c>
      <c r="E216" s="240" t="s">
        <v>1</v>
      </c>
      <c r="F216" s="241" t="s">
        <v>182</v>
      </c>
      <c r="G216" s="238"/>
      <c r="H216" s="240" t="s">
        <v>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139</v>
      </c>
      <c r="AU216" s="247" t="s">
        <v>84</v>
      </c>
      <c r="AV216" s="12" t="s">
        <v>82</v>
      </c>
      <c r="AW216" s="12" t="s">
        <v>31</v>
      </c>
      <c r="AX216" s="12" t="s">
        <v>74</v>
      </c>
      <c r="AY216" s="247" t="s">
        <v>129</v>
      </c>
    </row>
    <row r="217" spans="2:51" s="13" customFormat="1" ht="12">
      <c r="B217" s="248"/>
      <c r="C217" s="249"/>
      <c r="D217" s="239" t="s">
        <v>139</v>
      </c>
      <c r="E217" s="250" t="s">
        <v>1</v>
      </c>
      <c r="F217" s="251" t="s">
        <v>217</v>
      </c>
      <c r="G217" s="249"/>
      <c r="H217" s="252">
        <v>71.55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139</v>
      </c>
      <c r="AU217" s="258" t="s">
        <v>84</v>
      </c>
      <c r="AV217" s="13" t="s">
        <v>84</v>
      </c>
      <c r="AW217" s="13" t="s">
        <v>31</v>
      </c>
      <c r="AX217" s="13" t="s">
        <v>74</v>
      </c>
      <c r="AY217" s="258" t="s">
        <v>129</v>
      </c>
    </row>
    <row r="218" spans="2:51" s="13" customFormat="1" ht="12">
      <c r="B218" s="248"/>
      <c r="C218" s="249"/>
      <c r="D218" s="239" t="s">
        <v>139</v>
      </c>
      <c r="E218" s="250" t="s">
        <v>1</v>
      </c>
      <c r="F218" s="251" t="s">
        <v>213</v>
      </c>
      <c r="G218" s="249"/>
      <c r="H218" s="252">
        <v>-2.5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139</v>
      </c>
      <c r="AU218" s="258" t="s">
        <v>84</v>
      </c>
      <c r="AV218" s="13" t="s">
        <v>84</v>
      </c>
      <c r="AW218" s="13" t="s">
        <v>31</v>
      </c>
      <c r="AX218" s="13" t="s">
        <v>74</v>
      </c>
      <c r="AY218" s="258" t="s">
        <v>129</v>
      </c>
    </row>
    <row r="219" spans="2:51" s="13" customFormat="1" ht="12">
      <c r="B219" s="248"/>
      <c r="C219" s="249"/>
      <c r="D219" s="239" t="s">
        <v>139</v>
      </c>
      <c r="E219" s="250" t="s">
        <v>1</v>
      </c>
      <c r="F219" s="251" t="s">
        <v>222</v>
      </c>
      <c r="G219" s="249"/>
      <c r="H219" s="252">
        <v>-7.2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139</v>
      </c>
      <c r="AU219" s="258" t="s">
        <v>84</v>
      </c>
      <c r="AV219" s="13" t="s">
        <v>84</v>
      </c>
      <c r="AW219" s="13" t="s">
        <v>31</v>
      </c>
      <c r="AX219" s="13" t="s">
        <v>74</v>
      </c>
      <c r="AY219" s="258" t="s">
        <v>129</v>
      </c>
    </row>
    <row r="220" spans="2:51" s="13" customFormat="1" ht="12">
      <c r="B220" s="248"/>
      <c r="C220" s="249"/>
      <c r="D220" s="239" t="s">
        <v>139</v>
      </c>
      <c r="E220" s="250" t="s">
        <v>1</v>
      </c>
      <c r="F220" s="251" t="s">
        <v>223</v>
      </c>
      <c r="G220" s="249"/>
      <c r="H220" s="252">
        <v>-2.255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139</v>
      </c>
      <c r="AU220" s="258" t="s">
        <v>84</v>
      </c>
      <c r="AV220" s="13" t="s">
        <v>84</v>
      </c>
      <c r="AW220" s="13" t="s">
        <v>31</v>
      </c>
      <c r="AX220" s="13" t="s">
        <v>74</v>
      </c>
      <c r="AY220" s="258" t="s">
        <v>129</v>
      </c>
    </row>
    <row r="221" spans="2:51" s="13" customFormat="1" ht="12">
      <c r="B221" s="248"/>
      <c r="C221" s="249"/>
      <c r="D221" s="239" t="s">
        <v>139</v>
      </c>
      <c r="E221" s="250" t="s">
        <v>1</v>
      </c>
      <c r="F221" s="251" t="s">
        <v>220</v>
      </c>
      <c r="G221" s="249"/>
      <c r="H221" s="252">
        <v>-6.89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139</v>
      </c>
      <c r="AU221" s="258" t="s">
        <v>84</v>
      </c>
      <c r="AV221" s="13" t="s">
        <v>84</v>
      </c>
      <c r="AW221" s="13" t="s">
        <v>31</v>
      </c>
      <c r="AX221" s="13" t="s">
        <v>74</v>
      </c>
      <c r="AY221" s="258" t="s">
        <v>129</v>
      </c>
    </row>
    <row r="222" spans="2:51" s="13" customFormat="1" ht="12">
      <c r="B222" s="248"/>
      <c r="C222" s="249"/>
      <c r="D222" s="239" t="s">
        <v>139</v>
      </c>
      <c r="E222" s="250" t="s">
        <v>1</v>
      </c>
      <c r="F222" s="251" t="s">
        <v>221</v>
      </c>
      <c r="G222" s="249"/>
      <c r="H222" s="252">
        <v>-7.155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139</v>
      </c>
      <c r="AU222" s="258" t="s">
        <v>84</v>
      </c>
      <c r="AV222" s="13" t="s">
        <v>84</v>
      </c>
      <c r="AW222" s="13" t="s">
        <v>31</v>
      </c>
      <c r="AX222" s="13" t="s">
        <v>74</v>
      </c>
      <c r="AY222" s="258" t="s">
        <v>129</v>
      </c>
    </row>
    <row r="223" spans="2:51" s="14" customFormat="1" ht="12">
      <c r="B223" s="259"/>
      <c r="C223" s="260"/>
      <c r="D223" s="239" t="s">
        <v>139</v>
      </c>
      <c r="E223" s="261" t="s">
        <v>1</v>
      </c>
      <c r="F223" s="262" t="s">
        <v>142</v>
      </c>
      <c r="G223" s="260"/>
      <c r="H223" s="263">
        <v>178.80000000000004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AT223" s="269" t="s">
        <v>139</v>
      </c>
      <c r="AU223" s="269" t="s">
        <v>84</v>
      </c>
      <c r="AV223" s="14" t="s">
        <v>137</v>
      </c>
      <c r="AW223" s="14" t="s">
        <v>31</v>
      </c>
      <c r="AX223" s="14" t="s">
        <v>82</v>
      </c>
      <c r="AY223" s="269" t="s">
        <v>129</v>
      </c>
    </row>
    <row r="224" spans="2:65" s="1" customFormat="1" ht="24" customHeight="1">
      <c r="B224" s="38"/>
      <c r="C224" s="224" t="s">
        <v>224</v>
      </c>
      <c r="D224" s="224" t="s">
        <v>132</v>
      </c>
      <c r="E224" s="225" t="s">
        <v>225</v>
      </c>
      <c r="F224" s="226" t="s">
        <v>226</v>
      </c>
      <c r="G224" s="227" t="s">
        <v>150</v>
      </c>
      <c r="H224" s="228">
        <v>715.2</v>
      </c>
      <c r="I224" s="229"/>
      <c r="J224" s="230">
        <f>ROUND(I224*H224,2)</f>
        <v>0</v>
      </c>
      <c r="K224" s="226" t="s">
        <v>136</v>
      </c>
      <c r="L224" s="43"/>
      <c r="M224" s="231" t="s">
        <v>1</v>
      </c>
      <c r="N224" s="232" t="s">
        <v>39</v>
      </c>
      <c r="O224" s="86"/>
      <c r="P224" s="233">
        <f>O224*H224</f>
        <v>0</v>
      </c>
      <c r="Q224" s="233">
        <v>0.0079</v>
      </c>
      <c r="R224" s="233">
        <f>Q224*H224</f>
        <v>5.650080000000001</v>
      </c>
      <c r="S224" s="233">
        <v>0</v>
      </c>
      <c r="T224" s="234">
        <f>S224*H224</f>
        <v>0</v>
      </c>
      <c r="AR224" s="235" t="s">
        <v>137</v>
      </c>
      <c r="AT224" s="235" t="s">
        <v>132</v>
      </c>
      <c r="AU224" s="235" t="s">
        <v>84</v>
      </c>
      <c r="AY224" s="17" t="s">
        <v>129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7" t="s">
        <v>82</v>
      </c>
      <c r="BK224" s="236">
        <f>ROUND(I224*H224,2)</f>
        <v>0</v>
      </c>
      <c r="BL224" s="17" t="s">
        <v>137</v>
      </c>
      <c r="BM224" s="235" t="s">
        <v>227</v>
      </c>
    </row>
    <row r="225" spans="2:51" s="13" customFormat="1" ht="12">
      <c r="B225" s="248"/>
      <c r="C225" s="249"/>
      <c r="D225" s="239" t="s">
        <v>139</v>
      </c>
      <c r="E225" s="250" t="s">
        <v>1</v>
      </c>
      <c r="F225" s="251" t="s">
        <v>228</v>
      </c>
      <c r="G225" s="249"/>
      <c r="H225" s="252">
        <v>715.2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139</v>
      </c>
      <c r="AU225" s="258" t="s">
        <v>84</v>
      </c>
      <c r="AV225" s="13" t="s">
        <v>84</v>
      </c>
      <c r="AW225" s="13" t="s">
        <v>31</v>
      </c>
      <c r="AX225" s="13" t="s">
        <v>74</v>
      </c>
      <c r="AY225" s="258" t="s">
        <v>129</v>
      </c>
    </row>
    <row r="226" spans="2:51" s="14" customFormat="1" ht="12">
      <c r="B226" s="259"/>
      <c r="C226" s="260"/>
      <c r="D226" s="239" t="s">
        <v>139</v>
      </c>
      <c r="E226" s="261" t="s">
        <v>1</v>
      </c>
      <c r="F226" s="262" t="s">
        <v>142</v>
      </c>
      <c r="G226" s="260"/>
      <c r="H226" s="263">
        <v>715.2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AT226" s="269" t="s">
        <v>139</v>
      </c>
      <c r="AU226" s="269" t="s">
        <v>84</v>
      </c>
      <c r="AV226" s="14" t="s">
        <v>137</v>
      </c>
      <c r="AW226" s="14" t="s">
        <v>31</v>
      </c>
      <c r="AX226" s="14" t="s">
        <v>82</v>
      </c>
      <c r="AY226" s="269" t="s">
        <v>129</v>
      </c>
    </row>
    <row r="227" spans="2:65" s="1" customFormat="1" ht="24" customHeight="1">
      <c r="B227" s="38"/>
      <c r="C227" s="224" t="s">
        <v>8</v>
      </c>
      <c r="D227" s="224" t="s">
        <v>132</v>
      </c>
      <c r="E227" s="225" t="s">
        <v>229</v>
      </c>
      <c r="F227" s="226" t="s">
        <v>230</v>
      </c>
      <c r="G227" s="227" t="s">
        <v>150</v>
      </c>
      <c r="H227" s="228">
        <v>140.612</v>
      </c>
      <c r="I227" s="229"/>
      <c r="J227" s="230">
        <f>ROUND(I227*H227,2)</f>
        <v>0</v>
      </c>
      <c r="K227" s="226" t="s">
        <v>136</v>
      </c>
      <c r="L227" s="43"/>
      <c r="M227" s="231" t="s">
        <v>1</v>
      </c>
      <c r="N227" s="232" t="s">
        <v>39</v>
      </c>
      <c r="O227" s="86"/>
      <c r="P227" s="233">
        <f>O227*H227</f>
        <v>0</v>
      </c>
      <c r="Q227" s="233">
        <v>0.0247</v>
      </c>
      <c r="R227" s="233">
        <f>Q227*H227</f>
        <v>3.4731164</v>
      </c>
      <c r="S227" s="233">
        <v>0</v>
      </c>
      <c r="T227" s="234">
        <f>S227*H227</f>
        <v>0</v>
      </c>
      <c r="AR227" s="235" t="s">
        <v>137</v>
      </c>
      <c r="AT227" s="235" t="s">
        <v>132</v>
      </c>
      <c r="AU227" s="235" t="s">
        <v>84</v>
      </c>
      <c r="AY227" s="17" t="s">
        <v>129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7" t="s">
        <v>82</v>
      </c>
      <c r="BK227" s="236">
        <f>ROUND(I227*H227,2)</f>
        <v>0</v>
      </c>
      <c r="BL227" s="17" t="s">
        <v>137</v>
      </c>
      <c r="BM227" s="235" t="s">
        <v>231</v>
      </c>
    </row>
    <row r="228" spans="2:51" s="12" customFormat="1" ht="12">
      <c r="B228" s="237"/>
      <c r="C228" s="238"/>
      <c r="D228" s="239" t="s">
        <v>139</v>
      </c>
      <c r="E228" s="240" t="s">
        <v>1</v>
      </c>
      <c r="F228" s="241" t="s">
        <v>192</v>
      </c>
      <c r="G228" s="238"/>
      <c r="H228" s="240" t="s">
        <v>1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139</v>
      </c>
      <c r="AU228" s="247" t="s">
        <v>84</v>
      </c>
      <c r="AV228" s="12" t="s">
        <v>82</v>
      </c>
      <c r="AW228" s="12" t="s">
        <v>31</v>
      </c>
      <c r="AX228" s="12" t="s">
        <v>74</v>
      </c>
      <c r="AY228" s="247" t="s">
        <v>129</v>
      </c>
    </row>
    <row r="229" spans="2:51" s="13" customFormat="1" ht="12">
      <c r="B229" s="248"/>
      <c r="C229" s="249"/>
      <c r="D229" s="239" t="s">
        <v>139</v>
      </c>
      <c r="E229" s="250" t="s">
        <v>1</v>
      </c>
      <c r="F229" s="251" t="s">
        <v>232</v>
      </c>
      <c r="G229" s="249"/>
      <c r="H229" s="252">
        <v>144.872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139</v>
      </c>
      <c r="AU229" s="258" t="s">
        <v>84</v>
      </c>
      <c r="AV229" s="13" t="s">
        <v>84</v>
      </c>
      <c r="AW229" s="13" t="s">
        <v>31</v>
      </c>
      <c r="AX229" s="13" t="s">
        <v>74</v>
      </c>
      <c r="AY229" s="258" t="s">
        <v>129</v>
      </c>
    </row>
    <row r="230" spans="2:51" s="13" customFormat="1" ht="12">
      <c r="B230" s="248"/>
      <c r="C230" s="249"/>
      <c r="D230" s="239" t="s">
        <v>139</v>
      </c>
      <c r="E230" s="250" t="s">
        <v>1</v>
      </c>
      <c r="F230" s="251" t="s">
        <v>233</v>
      </c>
      <c r="G230" s="249"/>
      <c r="H230" s="252">
        <v>-4.26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139</v>
      </c>
      <c r="AU230" s="258" t="s">
        <v>84</v>
      </c>
      <c r="AV230" s="13" t="s">
        <v>84</v>
      </c>
      <c r="AW230" s="13" t="s">
        <v>31</v>
      </c>
      <c r="AX230" s="13" t="s">
        <v>74</v>
      </c>
      <c r="AY230" s="258" t="s">
        <v>129</v>
      </c>
    </row>
    <row r="231" spans="2:51" s="14" customFormat="1" ht="12">
      <c r="B231" s="259"/>
      <c r="C231" s="260"/>
      <c r="D231" s="239" t="s">
        <v>139</v>
      </c>
      <c r="E231" s="261" t="s">
        <v>1</v>
      </c>
      <c r="F231" s="262" t="s">
        <v>142</v>
      </c>
      <c r="G231" s="260"/>
      <c r="H231" s="263">
        <v>140.61200000000002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AT231" s="269" t="s">
        <v>139</v>
      </c>
      <c r="AU231" s="269" t="s">
        <v>84</v>
      </c>
      <c r="AV231" s="14" t="s">
        <v>137</v>
      </c>
      <c r="AW231" s="14" t="s">
        <v>31</v>
      </c>
      <c r="AX231" s="14" t="s">
        <v>82</v>
      </c>
      <c r="AY231" s="269" t="s">
        <v>129</v>
      </c>
    </row>
    <row r="232" spans="2:65" s="1" customFormat="1" ht="24" customHeight="1">
      <c r="B232" s="38"/>
      <c r="C232" s="224" t="s">
        <v>234</v>
      </c>
      <c r="D232" s="224" t="s">
        <v>132</v>
      </c>
      <c r="E232" s="225" t="s">
        <v>235</v>
      </c>
      <c r="F232" s="226" t="s">
        <v>236</v>
      </c>
      <c r="G232" s="227" t="s">
        <v>150</v>
      </c>
      <c r="H232" s="228">
        <v>562.448</v>
      </c>
      <c r="I232" s="229"/>
      <c r="J232" s="230">
        <f>ROUND(I232*H232,2)</f>
        <v>0</v>
      </c>
      <c r="K232" s="226" t="s">
        <v>136</v>
      </c>
      <c r="L232" s="43"/>
      <c r="M232" s="231" t="s">
        <v>1</v>
      </c>
      <c r="N232" s="232" t="s">
        <v>39</v>
      </c>
      <c r="O232" s="86"/>
      <c r="P232" s="233">
        <f>O232*H232</f>
        <v>0</v>
      </c>
      <c r="Q232" s="233">
        <v>0.0105</v>
      </c>
      <c r="R232" s="233">
        <f>Q232*H232</f>
        <v>5.905704</v>
      </c>
      <c r="S232" s="233">
        <v>0</v>
      </c>
      <c r="T232" s="234">
        <f>S232*H232</f>
        <v>0</v>
      </c>
      <c r="AR232" s="235" t="s">
        <v>137</v>
      </c>
      <c r="AT232" s="235" t="s">
        <v>132</v>
      </c>
      <c r="AU232" s="235" t="s">
        <v>84</v>
      </c>
      <c r="AY232" s="17" t="s">
        <v>129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7" t="s">
        <v>82</v>
      </c>
      <c r="BK232" s="236">
        <f>ROUND(I232*H232,2)</f>
        <v>0</v>
      </c>
      <c r="BL232" s="17" t="s">
        <v>137</v>
      </c>
      <c r="BM232" s="235" t="s">
        <v>237</v>
      </c>
    </row>
    <row r="233" spans="2:51" s="13" customFormat="1" ht="12">
      <c r="B233" s="248"/>
      <c r="C233" s="249"/>
      <c r="D233" s="239" t="s">
        <v>139</v>
      </c>
      <c r="E233" s="250" t="s">
        <v>1</v>
      </c>
      <c r="F233" s="251" t="s">
        <v>238</v>
      </c>
      <c r="G233" s="249"/>
      <c r="H233" s="252">
        <v>562.448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139</v>
      </c>
      <c r="AU233" s="258" t="s">
        <v>84</v>
      </c>
      <c r="AV233" s="13" t="s">
        <v>84</v>
      </c>
      <c r="AW233" s="13" t="s">
        <v>31</v>
      </c>
      <c r="AX233" s="13" t="s">
        <v>74</v>
      </c>
      <c r="AY233" s="258" t="s">
        <v>129</v>
      </c>
    </row>
    <row r="234" spans="2:51" s="14" customFormat="1" ht="12">
      <c r="B234" s="259"/>
      <c r="C234" s="260"/>
      <c r="D234" s="239" t="s">
        <v>139</v>
      </c>
      <c r="E234" s="261" t="s">
        <v>1</v>
      </c>
      <c r="F234" s="262" t="s">
        <v>142</v>
      </c>
      <c r="G234" s="260"/>
      <c r="H234" s="263">
        <v>562.448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AT234" s="269" t="s">
        <v>139</v>
      </c>
      <c r="AU234" s="269" t="s">
        <v>84</v>
      </c>
      <c r="AV234" s="14" t="s">
        <v>137</v>
      </c>
      <c r="AW234" s="14" t="s">
        <v>31</v>
      </c>
      <c r="AX234" s="14" t="s">
        <v>82</v>
      </c>
      <c r="AY234" s="269" t="s">
        <v>129</v>
      </c>
    </row>
    <row r="235" spans="2:65" s="1" customFormat="1" ht="24" customHeight="1">
      <c r="B235" s="38"/>
      <c r="C235" s="224" t="s">
        <v>239</v>
      </c>
      <c r="D235" s="224" t="s">
        <v>132</v>
      </c>
      <c r="E235" s="225" t="s">
        <v>240</v>
      </c>
      <c r="F235" s="226" t="s">
        <v>241</v>
      </c>
      <c r="G235" s="227" t="s">
        <v>242</v>
      </c>
      <c r="H235" s="228">
        <v>72.8</v>
      </c>
      <c r="I235" s="229"/>
      <c r="J235" s="230">
        <f>ROUND(I235*H235,2)</f>
        <v>0</v>
      </c>
      <c r="K235" s="226" t="s">
        <v>136</v>
      </c>
      <c r="L235" s="43"/>
      <c r="M235" s="231" t="s">
        <v>1</v>
      </c>
      <c r="N235" s="232" t="s">
        <v>39</v>
      </c>
      <c r="O235" s="86"/>
      <c r="P235" s="233">
        <f>O235*H235</f>
        <v>0</v>
      </c>
      <c r="Q235" s="233">
        <v>0.0015</v>
      </c>
      <c r="R235" s="233">
        <f>Q235*H235</f>
        <v>0.10919999999999999</v>
      </c>
      <c r="S235" s="233">
        <v>0</v>
      </c>
      <c r="T235" s="234">
        <f>S235*H235</f>
        <v>0</v>
      </c>
      <c r="AR235" s="235" t="s">
        <v>137</v>
      </c>
      <c r="AT235" s="235" t="s">
        <v>132</v>
      </c>
      <c r="AU235" s="235" t="s">
        <v>84</v>
      </c>
      <c r="AY235" s="17" t="s">
        <v>129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7" t="s">
        <v>82</v>
      </c>
      <c r="BK235" s="236">
        <f>ROUND(I235*H235,2)</f>
        <v>0</v>
      </c>
      <c r="BL235" s="17" t="s">
        <v>137</v>
      </c>
      <c r="BM235" s="235" t="s">
        <v>243</v>
      </c>
    </row>
    <row r="236" spans="2:51" s="12" customFormat="1" ht="12">
      <c r="B236" s="237"/>
      <c r="C236" s="238"/>
      <c r="D236" s="239" t="s">
        <v>139</v>
      </c>
      <c r="E236" s="240" t="s">
        <v>1</v>
      </c>
      <c r="F236" s="241" t="s">
        <v>244</v>
      </c>
      <c r="G236" s="238"/>
      <c r="H236" s="240" t="s">
        <v>1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139</v>
      </c>
      <c r="AU236" s="247" t="s">
        <v>84</v>
      </c>
      <c r="AV236" s="12" t="s">
        <v>82</v>
      </c>
      <c r="AW236" s="12" t="s">
        <v>31</v>
      </c>
      <c r="AX236" s="12" t="s">
        <v>74</v>
      </c>
      <c r="AY236" s="247" t="s">
        <v>129</v>
      </c>
    </row>
    <row r="237" spans="2:51" s="12" customFormat="1" ht="12">
      <c r="B237" s="237"/>
      <c r="C237" s="238"/>
      <c r="D237" s="239" t="s">
        <v>139</v>
      </c>
      <c r="E237" s="240" t="s">
        <v>1</v>
      </c>
      <c r="F237" s="241" t="s">
        <v>163</v>
      </c>
      <c r="G237" s="238"/>
      <c r="H237" s="240" t="s">
        <v>1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139</v>
      </c>
      <c r="AU237" s="247" t="s">
        <v>84</v>
      </c>
      <c r="AV237" s="12" t="s">
        <v>82</v>
      </c>
      <c r="AW237" s="12" t="s">
        <v>31</v>
      </c>
      <c r="AX237" s="12" t="s">
        <v>74</v>
      </c>
      <c r="AY237" s="247" t="s">
        <v>129</v>
      </c>
    </row>
    <row r="238" spans="2:51" s="13" customFormat="1" ht="12">
      <c r="B238" s="248"/>
      <c r="C238" s="249"/>
      <c r="D238" s="239" t="s">
        <v>139</v>
      </c>
      <c r="E238" s="250" t="s">
        <v>1</v>
      </c>
      <c r="F238" s="251" t="s">
        <v>245</v>
      </c>
      <c r="G238" s="249"/>
      <c r="H238" s="252">
        <v>12.3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139</v>
      </c>
      <c r="AU238" s="258" t="s">
        <v>84</v>
      </c>
      <c r="AV238" s="13" t="s">
        <v>84</v>
      </c>
      <c r="AW238" s="13" t="s">
        <v>31</v>
      </c>
      <c r="AX238" s="13" t="s">
        <v>74</v>
      </c>
      <c r="AY238" s="258" t="s">
        <v>129</v>
      </c>
    </row>
    <row r="239" spans="2:51" s="12" customFormat="1" ht="12">
      <c r="B239" s="237"/>
      <c r="C239" s="238"/>
      <c r="D239" s="239" t="s">
        <v>139</v>
      </c>
      <c r="E239" s="240" t="s">
        <v>1</v>
      </c>
      <c r="F239" s="241" t="s">
        <v>172</v>
      </c>
      <c r="G239" s="238"/>
      <c r="H239" s="240" t="s">
        <v>1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139</v>
      </c>
      <c r="AU239" s="247" t="s">
        <v>84</v>
      </c>
      <c r="AV239" s="12" t="s">
        <v>82</v>
      </c>
      <c r="AW239" s="12" t="s">
        <v>31</v>
      </c>
      <c r="AX239" s="12" t="s">
        <v>74</v>
      </c>
      <c r="AY239" s="247" t="s">
        <v>129</v>
      </c>
    </row>
    <row r="240" spans="2:51" s="13" customFormat="1" ht="12">
      <c r="B240" s="248"/>
      <c r="C240" s="249"/>
      <c r="D240" s="239" t="s">
        <v>139</v>
      </c>
      <c r="E240" s="250" t="s">
        <v>1</v>
      </c>
      <c r="F240" s="251" t="s">
        <v>246</v>
      </c>
      <c r="G240" s="249"/>
      <c r="H240" s="252">
        <v>36.8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139</v>
      </c>
      <c r="AU240" s="258" t="s">
        <v>84</v>
      </c>
      <c r="AV240" s="13" t="s">
        <v>84</v>
      </c>
      <c r="AW240" s="13" t="s">
        <v>31</v>
      </c>
      <c r="AX240" s="13" t="s">
        <v>74</v>
      </c>
      <c r="AY240" s="258" t="s">
        <v>129</v>
      </c>
    </row>
    <row r="241" spans="2:51" s="13" customFormat="1" ht="12">
      <c r="B241" s="248"/>
      <c r="C241" s="249"/>
      <c r="D241" s="239" t="s">
        <v>139</v>
      </c>
      <c r="E241" s="250" t="s">
        <v>1</v>
      </c>
      <c r="F241" s="251" t="s">
        <v>247</v>
      </c>
      <c r="G241" s="249"/>
      <c r="H241" s="252">
        <v>-1.25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139</v>
      </c>
      <c r="AU241" s="258" t="s">
        <v>84</v>
      </c>
      <c r="AV241" s="13" t="s">
        <v>84</v>
      </c>
      <c r="AW241" s="13" t="s">
        <v>31</v>
      </c>
      <c r="AX241" s="13" t="s">
        <v>74</v>
      </c>
      <c r="AY241" s="258" t="s">
        <v>129</v>
      </c>
    </row>
    <row r="242" spans="2:51" s="13" customFormat="1" ht="12">
      <c r="B242" s="248"/>
      <c r="C242" s="249"/>
      <c r="D242" s="239" t="s">
        <v>139</v>
      </c>
      <c r="E242" s="250" t="s">
        <v>1</v>
      </c>
      <c r="F242" s="251" t="s">
        <v>248</v>
      </c>
      <c r="G242" s="249"/>
      <c r="H242" s="252">
        <v>-1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139</v>
      </c>
      <c r="AU242" s="258" t="s">
        <v>84</v>
      </c>
      <c r="AV242" s="13" t="s">
        <v>84</v>
      </c>
      <c r="AW242" s="13" t="s">
        <v>31</v>
      </c>
      <c r="AX242" s="13" t="s">
        <v>74</v>
      </c>
      <c r="AY242" s="258" t="s">
        <v>129</v>
      </c>
    </row>
    <row r="243" spans="2:51" s="13" customFormat="1" ht="12">
      <c r="B243" s="248"/>
      <c r="C243" s="249"/>
      <c r="D243" s="239" t="s">
        <v>139</v>
      </c>
      <c r="E243" s="250" t="s">
        <v>1</v>
      </c>
      <c r="F243" s="251" t="s">
        <v>247</v>
      </c>
      <c r="G243" s="249"/>
      <c r="H243" s="252">
        <v>-1.25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139</v>
      </c>
      <c r="AU243" s="258" t="s">
        <v>84</v>
      </c>
      <c r="AV243" s="13" t="s">
        <v>84</v>
      </c>
      <c r="AW243" s="13" t="s">
        <v>31</v>
      </c>
      <c r="AX243" s="13" t="s">
        <v>74</v>
      </c>
      <c r="AY243" s="258" t="s">
        <v>129</v>
      </c>
    </row>
    <row r="244" spans="2:51" s="13" customFormat="1" ht="12">
      <c r="B244" s="248"/>
      <c r="C244" s="249"/>
      <c r="D244" s="239" t="s">
        <v>139</v>
      </c>
      <c r="E244" s="250" t="s">
        <v>1</v>
      </c>
      <c r="F244" s="251" t="s">
        <v>249</v>
      </c>
      <c r="G244" s="249"/>
      <c r="H244" s="252">
        <v>-2.7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139</v>
      </c>
      <c r="AU244" s="258" t="s">
        <v>84</v>
      </c>
      <c r="AV244" s="13" t="s">
        <v>84</v>
      </c>
      <c r="AW244" s="13" t="s">
        <v>31</v>
      </c>
      <c r="AX244" s="13" t="s">
        <v>74</v>
      </c>
      <c r="AY244" s="258" t="s">
        <v>129</v>
      </c>
    </row>
    <row r="245" spans="2:51" s="13" customFormat="1" ht="12">
      <c r="B245" s="248"/>
      <c r="C245" s="249"/>
      <c r="D245" s="239" t="s">
        <v>139</v>
      </c>
      <c r="E245" s="250" t="s">
        <v>1</v>
      </c>
      <c r="F245" s="251" t="s">
        <v>250</v>
      </c>
      <c r="G245" s="249"/>
      <c r="H245" s="252">
        <v>-1.4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139</v>
      </c>
      <c r="AU245" s="258" t="s">
        <v>84</v>
      </c>
      <c r="AV245" s="13" t="s">
        <v>84</v>
      </c>
      <c r="AW245" s="13" t="s">
        <v>31</v>
      </c>
      <c r="AX245" s="13" t="s">
        <v>74</v>
      </c>
      <c r="AY245" s="258" t="s">
        <v>129</v>
      </c>
    </row>
    <row r="246" spans="2:51" s="13" customFormat="1" ht="12">
      <c r="B246" s="248"/>
      <c r="C246" s="249"/>
      <c r="D246" s="239" t="s">
        <v>139</v>
      </c>
      <c r="E246" s="250" t="s">
        <v>1</v>
      </c>
      <c r="F246" s="251" t="s">
        <v>251</v>
      </c>
      <c r="G246" s="249"/>
      <c r="H246" s="252">
        <v>-2.6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139</v>
      </c>
      <c r="AU246" s="258" t="s">
        <v>84</v>
      </c>
      <c r="AV246" s="13" t="s">
        <v>84</v>
      </c>
      <c r="AW246" s="13" t="s">
        <v>31</v>
      </c>
      <c r="AX246" s="13" t="s">
        <v>74</v>
      </c>
      <c r="AY246" s="258" t="s">
        <v>129</v>
      </c>
    </row>
    <row r="247" spans="2:51" s="12" customFormat="1" ht="12">
      <c r="B247" s="237"/>
      <c r="C247" s="238"/>
      <c r="D247" s="239" t="s">
        <v>139</v>
      </c>
      <c r="E247" s="240" t="s">
        <v>1</v>
      </c>
      <c r="F247" s="241" t="s">
        <v>179</v>
      </c>
      <c r="G247" s="238"/>
      <c r="H247" s="240" t="s">
        <v>1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139</v>
      </c>
      <c r="AU247" s="247" t="s">
        <v>84</v>
      </c>
      <c r="AV247" s="12" t="s">
        <v>82</v>
      </c>
      <c r="AW247" s="12" t="s">
        <v>31</v>
      </c>
      <c r="AX247" s="12" t="s">
        <v>74</v>
      </c>
      <c r="AY247" s="247" t="s">
        <v>129</v>
      </c>
    </row>
    <row r="248" spans="2:51" s="13" customFormat="1" ht="12">
      <c r="B248" s="248"/>
      <c r="C248" s="249"/>
      <c r="D248" s="239" t="s">
        <v>139</v>
      </c>
      <c r="E248" s="250" t="s">
        <v>1</v>
      </c>
      <c r="F248" s="251" t="s">
        <v>252</v>
      </c>
      <c r="G248" s="249"/>
      <c r="H248" s="252">
        <v>27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139</v>
      </c>
      <c r="AU248" s="258" t="s">
        <v>84</v>
      </c>
      <c r="AV248" s="13" t="s">
        <v>84</v>
      </c>
      <c r="AW248" s="13" t="s">
        <v>31</v>
      </c>
      <c r="AX248" s="13" t="s">
        <v>74</v>
      </c>
      <c r="AY248" s="258" t="s">
        <v>129</v>
      </c>
    </row>
    <row r="249" spans="2:51" s="13" customFormat="1" ht="12">
      <c r="B249" s="248"/>
      <c r="C249" s="249"/>
      <c r="D249" s="239" t="s">
        <v>139</v>
      </c>
      <c r="E249" s="250" t="s">
        <v>1</v>
      </c>
      <c r="F249" s="251" t="s">
        <v>247</v>
      </c>
      <c r="G249" s="249"/>
      <c r="H249" s="252">
        <v>-1.25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139</v>
      </c>
      <c r="AU249" s="258" t="s">
        <v>84</v>
      </c>
      <c r="AV249" s="13" t="s">
        <v>84</v>
      </c>
      <c r="AW249" s="13" t="s">
        <v>31</v>
      </c>
      <c r="AX249" s="13" t="s">
        <v>74</v>
      </c>
      <c r="AY249" s="258" t="s">
        <v>129</v>
      </c>
    </row>
    <row r="250" spans="2:51" s="13" customFormat="1" ht="12">
      <c r="B250" s="248"/>
      <c r="C250" s="249"/>
      <c r="D250" s="239" t="s">
        <v>139</v>
      </c>
      <c r="E250" s="250" t="s">
        <v>1</v>
      </c>
      <c r="F250" s="251" t="s">
        <v>253</v>
      </c>
      <c r="G250" s="249"/>
      <c r="H250" s="252">
        <v>-0.9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139</v>
      </c>
      <c r="AU250" s="258" t="s">
        <v>84</v>
      </c>
      <c r="AV250" s="13" t="s">
        <v>84</v>
      </c>
      <c r="AW250" s="13" t="s">
        <v>31</v>
      </c>
      <c r="AX250" s="13" t="s">
        <v>74</v>
      </c>
      <c r="AY250" s="258" t="s">
        <v>129</v>
      </c>
    </row>
    <row r="251" spans="2:51" s="13" customFormat="1" ht="12">
      <c r="B251" s="248"/>
      <c r="C251" s="249"/>
      <c r="D251" s="239" t="s">
        <v>139</v>
      </c>
      <c r="E251" s="250" t="s">
        <v>1</v>
      </c>
      <c r="F251" s="251" t="s">
        <v>250</v>
      </c>
      <c r="G251" s="249"/>
      <c r="H251" s="252">
        <v>-1.4</v>
      </c>
      <c r="I251" s="253"/>
      <c r="J251" s="249"/>
      <c r="K251" s="249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139</v>
      </c>
      <c r="AU251" s="258" t="s">
        <v>84</v>
      </c>
      <c r="AV251" s="13" t="s">
        <v>84</v>
      </c>
      <c r="AW251" s="13" t="s">
        <v>31</v>
      </c>
      <c r="AX251" s="13" t="s">
        <v>74</v>
      </c>
      <c r="AY251" s="258" t="s">
        <v>129</v>
      </c>
    </row>
    <row r="252" spans="2:51" s="13" customFormat="1" ht="12">
      <c r="B252" s="248"/>
      <c r="C252" s="249"/>
      <c r="D252" s="239" t="s">
        <v>139</v>
      </c>
      <c r="E252" s="250" t="s">
        <v>1</v>
      </c>
      <c r="F252" s="251" t="s">
        <v>251</v>
      </c>
      <c r="G252" s="249"/>
      <c r="H252" s="252">
        <v>-2.6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139</v>
      </c>
      <c r="AU252" s="258" t="s">
        <v>84</v>
      </c>
      <c r="AV252" s="13" t="s">
        <v>84</v>
      </c>
      <c r="AW252" s="13" t="s">
        <v>31</v>
      </c>
      <c r="AX252" s="13" t="s">
        <v>74</v>
      </c>
      <c r="AY252" s="258" t="s">
        <v>129</v>
      </c>
    </row>
    <row r="253" spans="2:51" s="13" customFormat="1" ht="12">
      <c r="B253" s="248"/>
      <c r="C253" s="249"/>
      <c r="D253" s="239" t="s">
        <v>139</v>
      </c>
      <c r="E253" s="250" t="s">
        <v>1</v>
      </c>
      <c r="F253" s="251" t="s">
        <v>249</v>
      </c>
      <c r="G253" s="249"/>
      <c r="H253" s="252">
        <v>-2.7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139</v>
      </c>
      <c r="AU253" s="258" t="s">
        <v>84</v>
      </c>
      <c r="AV253" s="13" t="s">
        <v>84</v>
      </c>
      <c r="AW253" s="13" t="s">
        <v>31</v>
      </c>
      <c r="AX253" s="13" t="s">
        <v>74</v>
      </c>
      <c r="AY253" s="258" t="s">
        <v>129</v>
      </c>
    </row>
    <row r="254" spans="2:51" s="12" customFormat="1" ht="12">
      <c r="B254" s="237"/>
      <c r="C254" s="238"/>
      <c r="D254" s="239" t="s">
        <v>139</v>
      </c>
      <c r="E254" s="240" t="s">
        <v>1</v>
      </c>
      <c r="F254" s="241" t="s">
        <v>182</v>
      </c>
      <c r="G254" s="238"/>
      <c r="H254" s="240" t="s">
        <v>1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139</v>
      </c>
      <c r="AU254" s="247" t="s">
        <v>84</v>
      </c>
      <c r="AV254" s="12" t="s">
        <v>82</v>
      </c>
      <c r="AW254" s="12" t="s">
        <v>31</v>
      </c>
      <c r="AX254" s="12" t="s">
        <v>74</v>
      </c>
      <c r="AY254" s="247" t="s">
        <v>129</v>
      </c>
    </row>
    <row r="255" spans="2:51" s="13" customFormat="1" ht="12">
      <c r="B255" s="248"/>
      <c r="C255" s="249"/>
      <c r="D255" s="239" t="s">
        <v>139</v>
      </c>
      <c r="E255" s="250" t="s">
        <v>1</v>
      </c>
      <c r="F255" s="251" t="s">
        <v>252</v>
      </c>
      <c r="G255" s="249"/>
      <c r="H255" s="252">
        <v>27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139</v>
      </c>
      <c r="AU255" s="258" t="s">
        <v>84</v>
      </c>
      <c r="AV255" s="13" t="s">
        <v>84</v>
      </c>
      <c r="AW255" s="13" t="s">
        <v>31</v>
      </c>
      <c r="AX255" s="13" t="s">
        <v>74</v>
      </c>
      <c r="AY255" s="258" t="s">
        <v>129</v>
      </c>
    </row>
    <row r="256" spans="2:51" s="13" customFormat="1" ht="12">
      <c r="B256" s="248"/>
      <c r="C256" s="249"/>
      <c r="D256" s="239" t="s">
        <v>139</v>
      </c>
      <c r="E256" s="250" t="s">
        <v>1</v>
      </c>
      <c r="F256" s="251" t="s">
        <v>247</v>
      </c>
      <c r="G256" s="249"/>
      <c r="H256" s="252">
        <v>-1.25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139</v>
      </c>
      <c r="AU256" s="258" t="s">
        <v>84</v>
      </c>
      <c r="AV256" s="13" t="s">
        <v>84</v>
      </c>
      <c r="AW256" s="13" t="s">
        <v>31</v>
      </c>
      <c r="AX256" s="13" t="s">
        <v>74</v>
      </c>
      <c r="AY256" s="258" t="s">
        <v>129</v>
      </c>
    </row>
    <row r="257" spans="2:51" s="13" customFormat="1" ht="12">
      <c r="B257" s="248"/>
      <c r="C257" s="249"/>
      <c r="D257" s="239" t="s">
        <v>139</v>
      </c>
      <c r="E257" s="250" t="s">
        <v>1</v>
      </c>
      <c r="F257" s="251" t="s">
        <v>254</v>
      </c>
      <c r="G257" s="249"/>
      <c r="H257" s="252">
        <v>-3.6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139</v>
      </c>
      <c r="AU257" s="258" t="s">
        <v>84</v>
      </c>
      <c r="AV257" s="13" t="s">
        <v>84</v>
      </c>
      <c r="AW257" s="13" t="s">
        <v>31</v>
      </c>
      <c r="AX257" s="13" t="s">
        <v>74</v>
      </c>
      <c r="AY257" s="258" t="s">
        <v>129</v>
      </c>
    </row>
    <row r="258" spans="2:51" s="13" customFormat="1" ht="12">
      <c r="B258" s="248"/>
      <c r="C258" s="249"/>
      <c r="D258" s="239" t="s">
        <v>139</v>
      </c>
      <c r="E258" s="250" t="s">
        <v>1</v>
      </c>
      <c r="F258" s="251" t="s">
        <v>255</v>
      </c>
      <c r="G258" s="249"/>
      <c r="H258" s="252">
        <v>-1.1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139</v>
      </c>
      <c r="AU258" s="258" t="s">
        <v>84</v>
      </c>
      <c r="AV258" s="13" t="s">
        <v>84</v>
      </c>
      <c r="AW258" s="13" t="s">
        <v>31</v>
      </c>
      <c r="AX258" s="13" t="s">
        <v>74</v>
      </c>
      <c r="AY258" s="258" t="s">
        <v>129</v>
      </c>
    </row>
    <row r="259" spans="2:51" s="13" customFormat="1" ht="12">
      <c r="B259" s="248"/>
      <c r="C259" s="249"/>
      <c r="D259" s="239" t="s">
        <v>139</v>
      </c>
      <c r="E259" s="250" t="s">
        <v>1</v>
      </c>
      <c r="F259" s="251" t="s">
        <v>251</v>
      </c>
      <c r="G259" s="249"/>
      <c r="H259" s="252">
        <v>-2.6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139</v>
      </c>
      <c r="AU259" s="258" t="s">
        <v>84</v>
      </c>
      <c r="AV259" s="13" t="s">
        <v>84</v>
      </c>
      <c r="AW259" s="13" t="s">
        <v>31</v>
      </c>
      <c r="AX259" s="13" t="s">
        <v>74</v>
      </c>
      <c r="AY259" s="258" t="s">
        <v>129</v>
      </c>
    </row>
    <row r="260" spans="2:51" s="13" customFormat="1" ht="12">
      <c r="B260" s="248"/>
      <c r="C260" s="249"/>
      <c r="D260" s="239" t="s">
        <v>139</v>
      </c>
      <c r="E260" s="250" t="s">
        <v>1</v>
      </c>
      <c r="F260" s="251" t="s">
        <v>249</v>
      </c>
      <c r="G260" s="249"/>
      <c r="H260" s="252">
        <v>-2.7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139</v>
      </c>
      <c r="AU260" s="258" t="s">
        <v>84</v>
      </c>
      <c r="AV260" s="13" t="s">
        <v>84</v>
      </c>
      <c r="AW260" s="13" t="s">
        <v>31</v>
      </c>
      <c r="AX260" s="13" t="s">
        <v>74</v>
      </c>
      <c r="AY260" s="258" t="s">
        <v>129</v>
      </c>
    </row>
    <row r="261" spans="2:51" s="14" customFormat="1" ht="12">
      <c r="B261" s="259"/>
      <c r="C261" s="260"/>
      <c r="D261" s="239" t="s">
        <v>139</v>
      </c>
      <c r="E261" s="261" t="s">
        <v>1</v>
      </c>
      <c r="F261" s="262" t="s">
        <v>142</v>
      </c>
      <c r="G261" s="260"/>
      <c r="H261" s="263">
        <v>72.8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AT261" s="269" t="s">
        <v>139</v>
      </c>
      <c r="AU261" s="269" t="s">
        <v>84</v>
      </c>
      <c r="AV261" s="14" t="s">
        <v>137</v>
      </c>
      <c r="AW261" s="14" t="s">
        <v>31</v>
      </c>
      <c r="AX261" s="14" t="s">
        <v>82</v>
      </c>
      <c r="AY261" s="269" t="s">
        <v>129</v>
      </c>
    </row>
    <row r="262" spans="2:65" s="1" customFormat="1" ht="36" customHeight="1">
      <c r="B262" s="38"/>
      <c r="C262" s="224" t="s">
        <v>256</v>
      </c>
      <c r="D262" s="224" t="s">
        <v>132</v>
      </c>
      <c r="E262" s="225" t="s">
        <v>257</v>
      </c>
      <c r="F262" s="226" t="s">
        <v>258</v>
      </c>
      <c r="G262" s="227" t="s">
        <v>259</v>
      </c>
      <c r="H262" s="228">
        <v>1</v>
      </c>
      <c r="I262" s="229"/>
      <c r="J262" s="230">
        <f>ROUND(I262*H262,2)</f>
        <v>0</v>
      </c>
      <c r="K262" s="226" t="s">
        <v>136</v>
      </c>
      <c r="L262" s="43"/>
      <c r="M262" s="231" t="s">
        <v>1</v>
      </c>
      <c r="N262" s="232" t="s">
        <v>39</v>
      </c>
      <c r="O262" s="86"/>
      <c r="P262" s="233">
        <f>O262*H262</f>
        <v>0</v>
      </c>
      <c r="Q262" s="233">
        <v>0.4417</v>
      </c>
      <c r="R262" s="233">
        <f>Q262*H262</f>
        <v>0.4417</v>
      </c>
      <c r="S262" s="233">
        <v>0</v>
      </c>
      <c r="T262" s="234">
        <f>S262*H262</f>
        <v>0</v>
      </c>
      <c r="AR262" s="235" t="s">
        <v>137</v>
      </c>
      <c r="AT262" s="235" t="s">
        <v>132</v>
      </c>
      <c r="AU262" s="235" t="s">
        <v>84</v>
      </c>
      <c r="AY262" s="17" t="s">
        <v>129</v>
      </c>
      <c r="BE262" s="236">
        <f>IF(N262="základní",J262,0)</f>
        <v>0</v>
      </c>
      <c r="BF262" s="236">
        <f>IF(N262="snížená",J262,0)</f>
        <v>0</v>
      </c>
      <c r="BG262" s="236">
        <f>IF(N262="zákl. přenesená",J262,0)</f>
        <v>0</v>
      </c>
      <c r="BH262" s="236">
        <f>IF(N262="sníž. přenesená",J262,0)</f>
        <v>0</v>
      </c>
      <c r="BI262" s="236">
        <f>IF(N262="nulová",J262,0)</f>
        <v>0</v>
      </c>
      <c r="BJ262" s="17" t="s">
        <v>82</v>
      </c>
      <c r="BK262" s="236">
        <f>ROUND(I262*H262,2)</f>
        <v>0</v>
      </c>
      <c r="BL262" s="17" t="s">
        <v>137</v>
      </c>
      <c r="BM262" s="235" t="s">
        <v>260</v>
      </c>
    </row>
    <row r="263" spans="2:51" s="12" customFormat="1" ht="12">
      <c r="B263" s="237"/>
      <c r="C263" s="238"/>
      <c r="D263" s="239" t="s">
        <v>139</v>
      </c>
      <c r="E263" s="240" t="s">
        <v>1</v>
      </c>
      <c r="F263" s="241" t="s">
        <v>163</v>
      </c>
      <c r="G263" s="238"/>
      <c r="H263" s="240" t="s">
        <v>1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139</v>
      </c>
      <c r="AU263" s="247" t="s">
        <v>84</v>
      </c>
      <c r="AV263" s="12" t="s">
        <v>82</v>
      </c>
      <c r="AW263" s="12" t="s">
        <v>31</v>
      </c>
      <c r="AX263" s="12" t="s">
        <v>74</v>
      </c>
      <c r="AY263" s="247" t="s">
        <v>129</v>
      </c>
    </row>
    <row r="264" spans="2:51" s="13" customFormat="1" ht="12">
      <c r="B264" s="248"/>
      <c r="C264" s="249"/>
      <c r="D264" s="239" t="s">
        <v>139</v>
      </c>
      <c r="E264" s="250" t="s">
        <v>1</v>
      </c>
      <c r="F264" s="251" t="s">
        <v>261</v>
      </c>
      <c r="G264" s="249"/>
      <c r="H264" s="252">
        <v>1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139</v>
      </c>
      <c r="AU264" s="258" t="s">
        <v>84</v>
      </c>
      <c r="AV264" s="13" t="s">
        <v>84</v>
      </c>
      <c r="AW264" s="13" t="s">
        <v>31</v>
      </c>
      <c r="AX264" s="13" t="s">
        <v>74</v>
      </c>
      <c r="AY264" s="258" t="s">
        <v>129</v>
      </c>
    </row>
    <row r="265" spans="2:51" s="14" customFormat="1" ht="12">
      <c r="B265" s="259"/>
      <c r="C265" s="260"/>
      <c r="D265" s="239" t="s">
        <v>139</v>
      </c>
      <c r="E265" s="261" t="s">
        <v>1</v>
      </c>
      <c r="F265" s="262" t="s">
        <v>142</v>
      </c>
      <c r="G265" s="260"/>
      <c r="H265" s="263">
        <v>1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AT265" s="269" t="s">
        <v>139</v>
      </c>
      <c r="AU265" s="269" t="s">
        <v>84</v>
      </c>
      <c r="AV265" s="14" t="s">
        <v>137</v>
      </c>
      <c r="AW265" s="14" t="s">
        <v>31</v>
      </c>
      <c r="AX265" s="14" t="s">
        <v>82</v>
      </c>
      <c r="AY265" s="269" t="s">
        <v>129</v>
      </c>
    </row>
    <row r="266" spans="2:63" s="11" customFormat="1" ht="22.8" customHeight="1">
      <c r="B266" s="208"/>
      <c r="C266" s="209"/>
      <c r="D266" s="210" t="s">
        <v>73</v>
      </c>
      <c r="E266" s="222" t="s">
        <v>188</v>
      </c>
      <c r="F266" s="222" t="s">
        <v>262</v>
      </c>
      <c r="G266" s="209"/>
      <c r="H266" s="209"/>
      <c r="I266" s="212"/>
      <c r="J266" s="223">
        <f>BK266</f>
        <v>0</v>
      </c>
      <c r="K266" s="209"/>
      <c r="L266" s="214"/>
      <c r="M266" s="215"/>
      <c r="N266" s="216"/>
      <c r="O266" s="216"/>
      <c r="P266" s="217">
        <f>SUM(P267:P423)</f>
        <v>0</v>
      </c>
      <c r="Q266" s="216"/>
      <c r="R266" s="217">
        <f>SUM(R267:R423)</f>
        <v>0.16253475999999997</v>
      </c>
      <c r="S266" s="216"/>
      <c r="T266" s="218">
        <f>SUM(T267:T423)</f>
        <v>31.961866999999998</v>
      </c>
      <c r="AR266" s="219" t="s">
        <v>82</v>
      </c>
      <c r="AT266" s="220" t="s">
        <v>73</v>
      </c>
      <c r="AU266" s="220" t="s">
        <v>82</v>
      </c>
      <c r="AY266" s="219" t="s">
        <v>129</v>
      </c>
      <c r="BK266" s="221">
        <f>SUM(BK267:BK423)</f>
        <v>0</v>
      </c>
    </row>
    <row r="267" spans="2:65" s="1" customFormat="1" ht="60" customHeight="1">
      <c r="B267" s="38"/>
      <c r="C267" s="224" t="s">
        <v>263</v>
      </c>
      <c r="D267" s="224" t="s">
        <v>132</v>
      </c>
      <c r="E267" s="225" t="s">
        <v>264</v>
      </c>
      <c r="F267" s="226" t="s">
        <v>265</v>
      </c>
      <c r="G267" s="227" t="s">
        <v>1</v>
      </c>
      <c r="H267" s="228">
        <v>22.275</v>
      </c>
      <c r="I267" s="229"/>
      <c r="J267" s="230">
        <f>ROUND(I267*H267,2)</f>
        <v>0</v>
      </c>
      <c r="K267" s="226" t="s">
        <v>1</v>
      </c>
      <c r="L267" s="43"/>
      <c r="M267" s="231" t="s">
        <v>1</v>
      </c>
      <c r="N267" s="232" t="s">
        <v>39</v>
      </c>
      <c r="O267" s="86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AR267" s="235" t="s">
        <v>137</v>
      </c>
      <c r="AT267" s="235" t="s">
        <v>132</v>
      </c>
      <c r="AU267" s="235" t="s">
        <v>84</v>
      </c>
      <c r="AY267" s="17" t="s">
        <v>129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82</v>
      </c>
      <c r="BK267" s="236">
        <f>ROUND(I267*H267,2)</f>
        <v>0</v>
      </c>
      <c r="BL267" s="17" t="s">
        <v>137</v>
      </c>
      <c r="BM267" s="235" t="s">
        <v>266</v>
      </c>
    </row>
    <row r="268" spans="2:51" s="13" customFormat="1" ht="12">
      <c r="B268" s="248"/>
      <c r="C268" s="249"/>
      <c r="D268" s="239" t="s">
        <v>139</v>
      </c>
      <c r="E268" s="250" t="s">
        <v>1</v>
      </c>
      <c r="F268" s="251" t="s">
        <v>267</v>
      </c>
      <c r="G268" s="249"/>
      <c r="H268" s="252">
        <v>7.965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139</v>
      </c>
      <c r="AU268" s="258" t="s">
        <v>84</v>
      </c>
      <c r="AV268" s="13" t="s">
        <v>84</v>
      </c>
      <c r="AW268" s="13" t="s">
        <v>31</v>
      </c>
      <c r="AX268" s="13" t="s">
        <v>74</v>
      </c>
      <c r="AY268" s="258" t="s">
        <v>129</v>
      </c>
    </row>
    <row r="269" spans="2:51" s="13" customFormat="1" ht="12">
      <c r="B269" s="248"/>
      <c r="C269" s="249"/>
      <c r="D269" s="239" t="s">
        <v>139</v>
      </c>
      <c r="E269" s="250" t="s">
        <v>1</v>
      </c>
      <c r="F269" s="251" t="s">
        <v>268</v>
      </c>
      <c r="G269" s="249"/>
      <c r="H269" s="252">
        <v>7.155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139</v>
      </c>
      <c r="AU269" s="258" t="s">
        <v>84</v>
      </c>
      <c r="AV269" s="13" t="s">
        <v>84</v>
      </c>
      <c r="AW269" s="13" t="s">
        <v>31</v>
      </c>
      <c r="AX269" s="13" t="s">
        <v>74</v>
      </c>
      <c r="AY269" s="258" t="s">
        <v>129</v>
      </c>
    </row>
    <row r="270" spans="2:51" s="13" customFormat="1" ht="12">
      <c r="B270" s="248"/>
      <c r="C270" s="249"/>
      <c r="D270" s="239" t="s">
        <v>139</v>
      </c>
      <c r="E270" s="250" t="s">
        <v>1</v>
      </c>
      <c r="F270" s="251" t="s">
        <v>269</v>
      </c>
      <c r="G270" s="249"/>
      <c r="H270" s="252">
        <v>7.155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139</v>
      </c>
      <c r="AU270" s="258" t="s">
        <v>84</v>
      </c>
      <c r="AV270" s="13" t="s">
        <v>84</v>
      </c>
      <c r="AW270" s="13" t="s">
        <v>31</v>
      </c>
      <c r="AX270" s="13" t="s">
        <v>74</v>
      </c>
      <c r="AY270" s="258" t="s">
        <v>129</v>
      </c>
    </row>
    <row r="271" spans="2:51" s="14" customFormat="1" ht="12">
      <c r="B271" s="259"/>
      <c r="C271" s="260"/>
      <c r="D271" s="239" t="s">
        <v>139</v>
      </c>
      <c r="E271" s="261" t="s">
        <v>1</v>
      </c>
      <c r="F271" s="262" t="s">
        <v>142</v>
      </c>
      <c r="G271" s="260"/>
      <c r="H271" s="263">
        <v>22.275000000000002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AT271" s="269" t="s">
        <v>139</v>
      </c>
      <c r="AU271" s="269" t="s">
        <v>84</v>
      </c>
      <c r="AV271" s="14" t="s">
        <v>137</v>
      </c>
      <c r="AW271" s="14" t="s">
        <v>31</v>
      </c>
      <c r="AX271" s="14" t="s">
        <v>82</v>
      </c>
      <c r="AY271" s="269" t="s">
        <v>129</v>
      </c>
    </row>
    <row r="272" spans="2:65" s="1" customFormat="1" ht="24" customHeight="1">
      <c r="B272" s="38"/>
      <c r="C272" s="224" t="s">
        <v>270</v>
      </c>
      <c r="D272" s="224" t="s">
        <v>132</v>
      </c>
      <c r="E272" s="225" t="s">
        <v>271</v>
      </c>
      <c r="F272" s="226" t="s">
        <v>272</v>
      </c>
      <c r="G272" s="227" t="s">
        <v>150</v>
      </c>
      <c r="H272" s="228">
        <v>182.569</v>
      </c>
      <c r="I272" s="229"/>
      <c r="J272" s="230">
        <f>ROUND(I272*H272,2)</f>
        <v>0</v>
      </c>
      <c r="K272" s="226" t="s">
        <v>136</v>
      </c>
      <c r="L272" s="43"/>
      <c r="M272" s="231" t="s">
        <v>1</v>
      </c>
      <c r="N272" s="232" t="s">
        <v>39</v>
      </c>
      <c r="O272" s="86"/>
      <c r="P272" s="233">
        <f>O272*H272</f>
        <v>0</v>
      </c>
      <c r="Q272" s="233">
        <v>4E-05</v>
      </c>
      <c r="R272" s="233">
        <f>Q272*H272</f>
        <v>0.00730276</v>
      </c>
      <c r="S272" s="233">
        <v>0</v>
      </c>
      <c r="T272" s="234">
        <f>S272*H272</f>
        <v>0</v>
      </c>
      <c r="AR272" s="235" t="s">
        <v>137</v>
      </c>
      <c r="AT272" s="235" t="s">
        <v>132</v>
      </c>
      <c r="AU272" s="235" t="s">
        <v>84</v>
      </c>
      <c r="AY272" s="17" t="s">
        <v>129</v>
      </c>
      <c r="BE272" s="236">
        <f>IF(N272="základní",J272,0)</f>
        <v>0</v>
      </c>
      <c r="BF272" s="236">
        <f>IF(N272="snížená",J272,0)</f>
        <v>0</v>
      </c>
      <c r="BG272" s="236">
        <f>IF(N272="zákl. přenesená",J272,0)</f>
        <v>0</v>
      </c>
      <c r="BH272" s="236">
        <f>IF(N272="sníž. přenesená",J272,0)</f>
        <v>0</v>
      </c>
      <c r="BI272" s="236">
        <f>IF(N272="nulová",J272,0)</f>
        <v>0</v>
      </c>
      <c r="BJ272" s="17" t="s">
        <v>82</v>
      </c>
      <c r="BK272" s="236">
        <f>ROUND(I272*H272,2)</f>
        <v>0</v>
      </c>
      <c r="BL272" s="17" t="s">
        <v>137</v>
      </c>
      <c r="BM272" s="235" t="s">
        <v>273</v>
      </c>
    </row>
    <row r="273" spans="2:51" s="12" customFormat="1" ht="12">
      <c r="B273" s="237"/>
      <c r="C273" s="238"/>
      <c r="D273" s="239" t="s">
        <v>139</v>
      </c>
      <c r="E273" s="240" t="s">
        <v>1</v>
      </c>
      <c r="F273" s="241" t="s">
        <v>172</v>
      </c>
      <c r="G273" s="238"/>
      <c r="H273" s="240" t="s">
        <v>1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AT273" s="247" t="s">
        <v>139</v>
      </c>
      <c r="AU273" s="247" t="s">
        <v>84</v>
      </c>
      <c r="AV273" s="12" t="s">
        <v>82</v>
      </c>
      <c r="AW273" s="12" t="s">
        <v>31</v>
      </c>
      <c r="AX273" s="12" t="s">
        <v>74</v>
      </c>
      <c r="AY273" s="247" t="s">
        <v>129</v>
      </c>
    </row>
    <row r="274" spans="2:51" s="13" customFormat="1" ht="12">
      <c r="B274" s="248"/>
      <c r="C274" s="249"/>
      <c r="D274" s="239" t="s">
        <v>139</v>
      </c>
      <c r="E274" s="250" t="s">
        <v>1</v>
      </c>
      <c r="F274" s="251" t="s">
        <v>274</v>
      </c>
      <c r="G274" s="249"/>
      <c r="H274" s="252">
        <v>6.72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139</v>
      </c>
      <c r="AU274" s="258" t="s">
        <v>84</v>
      </c>
      <c r="AV274" s="13" t="s">
        <v>84</v>
      </c>
      <c r="AW274" s="13" t="s">
        <v>31</v>
      </c>
      <c r="AX274" s="13" t="s">
        <v>74</v>
      </c>
      <c r="AY274" s="258" t="s">
        <v>129</v>
      </c>
    </row>
    <row r="275" spans="2:51" s="12" customFormat="1" ht="12">
      <c r="B275" s="237"/>
      <c r="C275" s="238"/>
      <c r="D275" s="239" t="s">
        <v>139</v>
      </c>
      <c r="E275" s="240" t="s">
        <v>1</v>
      </c>
      <c r="F275" s="241" t="s">
        <v>173</v>
      </c>
      <c r="G275" s="238"/>
      <c r="H275" s="240" t="s">
        <v>1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139</v>
      </c>
      <c r="AU275" s="247" t="s">
        <v>84</v>
      </c>
      <c r="AV275" s="12" t="s">
        <v>82</v>
      </c>
      <c r="AW275" s="12" t="s">
        <v>31</v>
      </c>
      <c r="AX275" s="12" t="s">
        <v>74</v>
      </c>
      <c r="AY275" s="247" t="s">
        <v>129</v>
      </c>
    </row>
    <row r="276" spans="2:51" s="13" customFormat="1" ht="12">
      <c r="B276" s="248"/>
      <c r="C276" s="249"/>
      <c r="D276" s="239" t="s">
        <v>139</v>
      </c>
      <c r="E276" s="250" t="s">
        <v>1</v>
      </c>
      <c r="F276" s="251" t="s">
        <v>174</v>
      </c>
      <c r="G276" s="249"/>
      <c r="H276" s="252">
        <v>3.15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139</v>
      </c>
      <c r="AU276" s="258" t="s">
        <v>84</v>
      </c>
      <c r="AV276" s="13" t="s">
        <v>84</v>
      </c>
      <c r="AW276" s="13" t="s">
        <v>31</v>
      </c>
      <c r="AX276" s="13" t="s">
        <v>74</v>
      </c>
      <c r="AY276" s="258" t="s">
        <v>129</v>
      </c>
    </row>
    <row r="277" spans="2:51" s="13" customFormat="1" ht="12">
      <c r="B277" s="248"/>
      <c r="C277" s="249"/>
      <c r="D277" s="239" t="s">
        <v>139</v>
      </c>
      <c r="E277" s="250" t="s">
        <v>1</v>
      </c>
      <c r="F277" s="251" t="s">
        <v>175</v>
      </c>
      <c r="G277" s="249"/>
      <c r="H277" s="252">
        <v>1.275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139</v>
      </c>
      <c r="AU277" s="258" t="s">
        <v>84</v>
      </c>
      <c r="AV277" s="13" t="s">
        <v>84</v>
      </c>
      <c r="AW277" s="13" t="s">
        <v>31</v>
      </c>
      <c r="AX277" s="13" t="s">
        <v>74</v>
      </c>
      <c r="AY277" s="258" t="s">
        <v>129</v>
      </c>
    </row>
    <row r="278" spans="2:51" s="13" customFormat="1" ht="12">
      <c r="B278" s="248"/>
      <c r="C278" s="249"/>
      <c r="D278" s="239" t="s">
        <v>139</v>
      </c>
      <c r="E278" s="250" t="s">
        <v>1</v>
      </c>
      <c r="F278" s="251" t="s">
        <v>176</v>
      </c>
      <c r="G278" s="249"/>
      <c r="H278" s="252">
        <v>31.02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139</v>
      </c>
      <c r="AU278" s="258" t="s">
        <v>84</v>
      </c>
      <c r="AV278" s="13" t="s">
        <v>84</v>
      </c>
      <c r="AW278" s="13" t="s">
        <v>31</v>
      </c>
      <c r="AX278" s="13" t="s">
        <v>74</v>
      </c>
      <c r="AY278" s="258" t="s">
        <v>129</v>
      </c>
    </row>
    <row r="279" spans="2:51" s="13" customFormat="1" ht="12">
      <c r="B279" s="248"/>
      <c r="C279" s="249"/>
      <c r="D279" s="239" t="s">
        <v>139</v>
      </c>
      <c r="E279" s="250" t="s">
        <v>1</v>
      </c>
      <c r="F279" s="251" t="s">
        <v>177</v>
      </c>
      <c r="G279" s="249"/>
      <c r="H279" s="252">
        <v>1.26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139</v>
      </c>
      <c r="AU279" s="258" t="s">
        <v>84</v>
      </c>
      <c r="AV279" s="13" t="s">
        <v>84</v>
      </c>
      <c r="AW279" s="13" t="s">
        <v>31</v>
      </c>
      <c r="AX279" s="13" t="s">
        <v>74</v>
      </c>
      <c r="AY279" s="258" t="s">
        <v>129</v>
      </c>
    </row>
    <row r="280" spans="2:51" s="13" customFormat="1" ht="12">
      <c r="B280" s="248"/>
      <c r="C280" s="249"/>
      <c r="D280" s="239" t="s">
        <v>139</v>
      </c>
      <c r="E280" s="250" t="s">
        <v>1</v>
      </c>
      <c r="F280" s="251" t="s">
        <v>178</v>
      </c>
      <c r="G280" s="249"/>
      <c r="H280" s="252">
        <v>23.22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139</v>
      </c>
      <c r="AU280" s="258" t="s">
        <v>84</v>
      </c>
      <c r="AV280" s="13" t="s">
        <v>84</v>
      </c>
      <c r="AW280" s="13" t="s">
        <v>31</v>
      </c>
      <c r="AX280" s="13" t="s">
        <v>74</v>
      </c>
      <c r="AY280" s="258" t="s">
        <v>129</v>
      </c>
    </row>
    <row r="281" spans="2:51" s="12" customFormat="1" ht="12">
      <c r="B281" s="237"/>
      <c r="C281" s="238"/>
      <c r="D281" s="239" t="s">
        <v>139</v>
      </c>
      <c r="E281" s="240" t="s">
        <v>1</v>
      </c>
      <c r="F281" s="241" t="s">
        <v>275</v>
      </c>
      <c r="G281" s="238"/>
      <c r="H281" s="240" t="s">
        <v>1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139</v>
      </c>
      <c r="AU281" s="247" t="s">
        <v>84</v>
      </c>
      <c r="AV281" s="12" t="s">
        <v>82</v>
      </c>
      <c r="AW281" s="12" t="s">
        <v>31</v>
      </c>
      <c r="AX281" s="12" t="s">
        <v>74</v>
      </c>
      <c r="AY281" s="247" t="s">
        <v>129</v>
      </c>
    </row>
    <row r="282" spans="2:51" s="13" customFormat="1" ht="12">
      <c r="B282" s="248"/>
      <c r="C282" s="249"/>
      <c r="D282" s="239" t="s">
        <v>139</v>
      </c>
      <c r="E282" s="250" t="s">
        <v>1</v>
      </c>
      <c r="F282" s="251" t="s">
        <v>276</v>
      </c>
      <c r="G282" s="249"/>
      <c r="H282" s="252">
        <v>12.887</v>
      </c>
      <c r="I282" s="253"/>
      <c r="J282" s="249"/>
      <c r="K282" s="249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139</v>
      </c>
      <c r="AU282" s="258" t="s">
        <v>84</v>
      </c>
      <c r="AV282" s="13" t="s">
        <v>84</v>
      </c>
      <c r="AW282" s="13" t="s">
        <v>31</v>
      </c>
      <c r="AX282" s="13" t="s">
        <v>74</v>
      </c>
      <c r="AY282" s="258" t="s">
        <v>129</v>
      </c>
    </row>
    <row r="283" spans="2:51" s="12" customFormat="1" ht="12">
      <c r="B283" s="237"/>
      <c r="C283" s="238"/>
      <c r="D283" s="239" t="s">
        <v>139</v>
      </c>
      <c r="E283" s="240" t="s">
        <v>1</v>
      </c>
      <c r="F283" s="241" t="s">
        <v>179</v>
      </c>
      <c r="G283" s="238"/>
      <c r="H283" s="240" t="s">
        <v>1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139</v>
      </c>
      <c r="AU283" s="247" t="s">
        <v>84</v>
      </c>
      <c r="AV283" s="12" t="s">
        <v>82</v>
      </c>
      <c r="AW283" s="12" t="s">
        <v>31</v>
      </c>
      <c r="AX283" s="12" t="s">
        <v>74</v>
      </c>
      <c r="AY283" s="247" t="s">
        <v>129</v>
      </c>
    </row>
    <row r="284" spans="2:51" s="12" customFormat="1" ht="12">
      <c r="B284" s="237"/>
      <c r="C284" s="238"/>
      <c r="D284" s="239" t="s">
        <v>139</v>
      </c>
      <c r="E284" s="240" t="s">
        <v>1</v>
      </c>
      <c r="F284" s="241" t="s">
        <v>173</v>
      </c>
      <c r="G284" s="238"/>
      <c r="H284" s="240" t="s">
        <v>1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139</v>
      </c>
      <c r="AU284" s="247" t="s">
        <v>84</v>
      </c>
      <c r="AV284" s="12" t="s">
        <v>82</v>
      </c>
      <c r="AW284" s="12" t="s">
        <v>31</v>
      </c>
      <c r="AX284" s="12" t="s">
        <v>74</v>
      </c>
      <c r="AY284" s="247" t="s">
        <v>129</v>
      </c>
    </row>
    <row r="285" spans="2:51" s="13" customFormat="1" ht="12">
      <c r="B285" s="248"/>
      <c r="C285" s="249"/>
      <c r="D285" s="239" t="s">
        <v>139</v>
      </c>
      <c r="E285" s="250" t="s">
        <v>1</v>
      </c>
      <c r="F285" s="251" t="s">
        <v>180</v>
      </c>
      <c r="G285" s="249"/>
      <c r="H285" s="252">
        <v>6.3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139</v>
      </c>
      <c r="AU285" s="258" t="s">
        <v>84</v>
      </c>
      <c r="AV285" s="13" t="s">
        <v>84</v>
      </c>
      <c r="AW285" s="13" t="s">
        <v>31</v>
      </c>
      <c r="AX285" s="13" t="s">
        <v>74</v>
      </c>
      <c r="AY285" s="258" t="s">
        <v>129</v>
      </c>
    </row>
    <row r="286" spans="2:51" s="13" customFormat="1" ht="12">
      <c r="B286" s="248"/>
      <c r="C286" s="249"/>
      <c r="D286" s="239" t="s">
        <v>139</v>
      </c>
      <c r="E286" s="250" t="s">
        <v>1</v>
      </c>
      <c r="F286" s="251" t="s">
        <v>175</v>
      </c>
      <c r="G286" s="249"/>
      <c r="H286" s="252">
        <v>1.275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139</v>
      </c>
      <c r="AU286" s="258" t="s">
        <v>84</v>
      </c>
      <c r="AV286" s="13" t="s">
        <v>84</v>
      </c>
      <c r="AW286" s="13" t="s">
        <v>31</v>
      </c>
      <c r="AX286" s="13" t="s">
        <v>74</v>
      </c>
      <c r="AY286" s="258" t="s">
        <v>129</v>
      </c>
    </row>
    <row r="287" spans="2:51" s="13" customFormat="1" ht="12">
      <c r="B287" s="248"/>
      <c r="C287" s="249"/>
      <c r="D287" s="239" t="s">
        <v>139</v>
      </c>
      <c r="E287" s="250" t="s">
        <v>1</v>
      </c>
      <c r="F287" s="251" t="s">
        <v>181</v>
      </c>
      <c r="G287" s="249"/>
      <c r="H287" s="252">
        <v>14.28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139</v>
      </c>
      <c r="AU287" s="258" t="s">
        <v>84</v>
      </c>
      <c r="AV287" s="13" t="s">
        <v>84</v>
      </c>
      <c r="AW287" s="13" t="s">
        <v>31</v>
      </c>
      <c r="AX287" s="13" t="s">
        <v>74</v>
      </c>
      <c r="AY287" s="258" t="s">
        <v>129</v>
      </c>
    </row>
    <row r="288" spans="2:51" s="13" customFormat="1" ht="12">
      <c r="B288" s="248"/>
      <c r="C288" s="249"/>
      <c r="D288" s="239" t="s">
        <v>139</v>
      </c>
      <c r="E288" s="250" t="s">
        <v>1</v>
      </c>
      <c r="F288" s="251" t="s">
        <v>178</v>
      </c>
      <c r="G288" s="249"/>
      <c r="H288" s="252">
        <v>23.22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139</v>
      </c>
      <c r="AU288" s="258" t="s">
        <v>84</v>
      </c>
      <c r="AV288" s="13" t="s">
        <v>84</v>
      </c>
      <c r="AW288" s="13" t="s">
        <v>31</v>
      </c>
      <c r="AX288" s="13" t="s">
        <v>74</v>
      </c>
      <c r="AY288" s="258" t="s">
        <v>129</v>
      </c>
    </row>
    <row r="289" spans="2:51" s="12" customFormat="1" ht="12">
      <c r="B289" s="237"/>
      <c r="C289" s="238"/>
      <c r="D289" s="239" t="s">
        <v>139</v>
      </c>
      <c r="E289" s="240" t="s">
        <v>1</v>
      </c>
      <c r="F289" s="241" t="s">
        <v>275</v>
      </c>
      <c r="G289" s="238"/>
      <c r="H289" s="240" t="s">
        <v>1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139</v>
      </c>
      <c r="AU289" s="247" t="s">
        <v>84</v>
      </c>
      <c r="AV289" s="12" t="s">
        <v>82</v>
      </c>
      <c r="AW289" s="12" t="s">
        <v>31</v>
      </c>
      <c r="AX289" s="12" t="s">
        <v>74</v>
      </c>
      <c r="AY289" s="247" t="s">
        <v>129</v>
      </c>
    </row>
    <row r="290" spans="2:51" s="13" customFormat="1" ht="12">
      <c r="B290" s="248"/>
      <c r="C290" s="249"/>
      <c r="D290" s="239" t="s">
        <v>139</v>
      </c>
      <c r="E290" s="250" t="s">
        <v>1</v>
      </c>
      <c r="F290" s="251" t="s">
        <v>276</v>
      </c>
      <c r="G290" s="249"/>
      <c r="H290" s="252">
        <v>12.887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139</v>
      </c>
      <c r="AU290" s="258" t="s">
        <v>84</v>
      </c>
      <c r="AV290" s="13" t="s">
        <v>84</v>
      </c>
      <c r="AW290" s="13" t="s">
        <v>31</v>
      </c>
      <c r="AX290" s="13" t="s">
        <v>74</v>
      </c>
      <c r="AY290" s="258" t="s">
        <v>129</v>
      </c>
    </row>
    <row r="291" spans="2:51" s="12" customFormat="1" ht="12">
      <c r="B291" s="237"/>
      <c r="C291" s="238"/>
      <c r="D291" s="239" t="s">
        <v>139</v>
      </c>
      <c r="E291" s="240" t="s">
        <v>1</v>
      </c>
      <c r="F291" s="241" t="s">
        <v>182</v>
      </c>
      <c r="G291" s="238"/>
      <c r="H291" s="240" t="s">
        <v>1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139</v>
      </c>
      <c r="AU291" s="247" t="s">
        <v>84</v>
      </c>
      <c r="AV291" s="12" t="s">
        <v>82</v>
      </c>
      <c r="AW291" s="12" t="s">
        <v>31</v>
      </c>
      <c r="AX291" s="12" t="s">
        <v>74</v>
      </c>
      <c r="AY291" s="247" t="s">
        <v>129</v>
      </c>
    </row>
    <row r="292" spans="2:51" s="12" customFormat="1" ht="12">
      <c r="B292" s="237"/>
      <c r="C292" s="238"/>
      <c r="D292" s="239" t="s">
        <v>139</v>
      </c>
      <c r="E292" s="240" t="s">
        <v>1</v>
      </c>
      <c r="F292" s="241" t="s">
        <v>173</v>
      </c>
      <c r="G292" s="238"/>
      <c r="H292" s="240" t="s">
        <v>1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139</v>
      </c>
      <c r="AU292" s="247" t="s">
        <v>84</v>
      </c>
      <c r="AV292" s="12" t="s">
        <v>82</v>
      </c>
      <c r="AW292" s="12" t="s">
        <v>31</v>
      </c>
      <c r="AX292" s="12" t="s">
        <v>74</v>
      </c>
      <c r="AY292" s="247" t="s">
        <v>129</v>
      </c>
    </row>
    <row r="293" spans="2:51" s="13" customFormat="1" ht="12">
      <c r="B293" s="248"/>
      <c r="C293" s="249"/>
      <c r="D293" s="239" t="s">
        <v>139</v>
      </c>
      <c r="E293" s="250" t="s">
        <v>1</v>
      </c>
      <c r="F293" s="251" t="s">
        <v>180</v>
      </c>
      <c r="G293" s="249"/>
      <c r="H293" s="252">
        <v>6.3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139</v>
      </c>
      <c r="AU293" s="258" t="s">
        <v>84</v>
      </c>
      <c r="AV293" s="13" t="s">
        <v>84</v>
      </c>
      <c r="AW293" s="13" t="s">
        <v>31</v>
      </c>
      <c r="AX293" s="13" t="s">
        <v>74</v>
      </c>
      <c r="AY293" s="258" t="s">
        <v>129</v>
      </c>
    </row>
    <row r="294" spans="2:51" s="13" customFormat="1" ht="12">
      <c r="B294" s="248"/>
      <c r="C294" s="249"/>
      <c r="D294" s="239" t="s">
        <v>139</v>
      </c>
      <c r="E294" s="250" t="s">
        <v>1</v>
      </c>
      <c r="F294" s="251" t="s">
        <v>175</v>
      </c>
      <c r="G294" s="249"/>
      <c r="H294" s="252">
        <v>1.275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139</v>
      </c>
      <c r="AU294" s="258" t="s">
        <v>84</v>
      </c>
      <c r="AV294" s="13" t="s">
        <v>84</v>
      </c>
      <c r="AW294" s="13" t="s">
        <v>31</v>
      </c>
      <c r="AX294" s="13" t="s">
        <v>74</v>
      </c>
      <c r="AY294" s="258" t="s">
        <v>129</v>
      </c>
    </row>
    <row r="295" spans="2:51" s="13" customFormat="1" ht="12">
      <c r="B295" s="248"/>
      <c r="C295" s="249"/>
      <c r="D295" s="239" t="s">
        <v>139</v>
      </c>
      <c r="E295" s="250" t="s">
        <v>1</v>
      </c>
      <c r="F295" s="251" t="s">
        <v>181</v>
      </c>
      <c r="G295" s="249"/>
      <c r="H295" s="252">
        <v>14.28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139</v>
      </c>
      <c r="AU295" s="258" t="s">
        <v>84</v>
      </c>
      <c r="AV295" s="13" t="s">
        <v>84</v>
      </c>
      <c r="AW295" s="13" t="s">
        <v>31</v>
      </c>
      <c r="AX295" s="13" t="s">
        <v>74</v>
      </c>
      <c r="AY295" s="258" t="s">
        <v>129</v>
      </c>
    </row>
    <row r="296" spans="2:51" s="13" customFormat="1" ht="12">
      <c r="B296" s="248"/>
      <c r="C296" s="249"/>
      <c r="D296" s="239" t="s">
        <v>139</v>
      </c>
      <c r="E296" s="250" t="s">
        <v>1</v>
      </c>
      <c r="F296" s="251" t="s">
        <v>178</v>
      </c>
      <c r="G296" s="249"/>
      <c r="H296" s="252">
        <v>23.22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139</v>
      </c>
      <c r="AU296" s="258" t="s">
        <v>84</v>
      </c>
      <c r="AV296" s="13" t="s">
        <v>84</v>
      </c>
      <c r="AW296" s="13" t="s">
        <v>31</v>
      </c>
      <c r="AX296" s="13" t="s">
        <v>74</v>
      </c>
      <c r="AY296" s="258" t="s">
        <v>129</v>
      </c>
    </row>
    <row r="297" spans="2:51" s="14" customFormat="1" ht="12">
      <c r="B297" s="259"/>
      <c r="C297" s="260"/>
      <c r="D297" s="239" t="s">
        <v>139</v>
      </c>
      <c r="E297" s="261" t="s">
        <v>1</v>
      </c>
      <c r="F297" s="262" t="s">
        <v>142</v>
      </c>
      <c r="G297" s="260"/>
      <c r="H297" s="263">
        <v>182.56900000000002</v>
      </c>
      <c r="I297" s="264"/>
      <c r="J297" s="260"/>
      <c r="K297" s="260"/>
      <c r="L297" s="265"/>
      <c r="M297" s="266"/>
      <c r="N297" s="267"/>
      <c r="O297" s="267"/>
      <c r="P297" s="267"/>
      <c r="Q297" s="267"/>
      <c r="R297" s="267"/>
      <c r="S297" s="267"/>
      <c r="T297" s="268"/>
      <c r="AT297" s="269" t="s">
        <v>139</v>
      </c>
      <c r="AU297" s="269" t="s">
        <v>84</v>
      </c>
      <c r="AV297" s="14" t="s">
        <v>137</v>
      </c>
      <c r="AW297" s="14" t="s">
        <v>31</v>
      </c>
      <c r="AX297" s="14" t="s">
        <v>82</v>
      </c>
      <c r="AY297" s="269" t="s">
        <v>129</v>
      </c>
    </row>
    <row r="298" spans="2:65" s="1" customFormat="1" ht="24" customHeight="1">
      <c r="B298" s="38"/>
      <c r="C298" s="224" t="s">
        <v>7</v>
      </c>
      <c r="D298" s="224" t="s">
        <v>132</v>
      </c>
      <c r="E298" s="225" t="s">
        <v>277</v>
      </c>
      <c r="F298" s="226" t="s">
        <v>278</v>
      </c>
      <c r="G298" s="227" t="s">
        <v>135</v>
      </c>
      <c r="H298" s="228">
        <v>0.36</v>
      </c>
      <c r="I298" s="229"/>
      <c r="J298" s="230">
        <f>ROUND(I298*H298,2)</f>
        <v>0</v>
      </c>
      <c r="K298" s="226" t="s">
        <v>136</v>
      </c>
      <c r="L298" s="43"/>
      <c r="M298" s="231" t="s">
        <v>1</v>
      </c>
      <c r="N298" s="232" t="s">
        <v>39</v>
      </c>
      <c r="O298" s="86"/>
      <c r="P298" s="233">
        <f>O298*H298</f>
        <v>0</v>
      </c>
      <c r="Q298" s="233">
        <v>0</v>
      </c>
      <c r="R298" s="233">
        <f>Q298*H298</f>
        <v>0</v>
      </c>
      <c r="S298" s="233">
        <v>2.4</v>
      </c>
      <c r="T298" s="234">
        <f>S298*H298</f>
        <v>0.864</v>
      </c>
      <c r="AR298" s="235" t="s">
        <v>137</v>
      </c>
      <c r="AT298" s="235" t="s">
        <v>132</v>
      </c>
      <c r="AU298" s="235" t="s">
        <v>84</v>
      </c>
      <c r="AY298" s="17" t="s">
        <v>129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82</v>
      </c>
      <c r="BK298" s="236">
        <f>ROUND(I298*H298,2)</f>
        <v>0</v>
      </c>
      <c r="BL298" s="17" t="s">
        <v>137</v>
      </c>
      <c r="BM298" s="235" t="s">
        <v>279</v>
      </c>
    </row>
    <row r="299" spans="2:51" s="12" customFormat="1" ht="12">
      <c r="B299" s="237"/>
      <c r="C299" s="238"/>
      <c r="D299" s="239" t="s">
        <v>139</v>
      </c>
      <c r="E299" s="240" t="s">
        <v>1</v>
      </c>
      <c r="F299" s="241" t="s">
        <v>140</v>
      </c>
      <c r="G299" s="238"/>
      <c r="H299" s="240" t="s">
        <v>1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139</v>
      </c>
      <c r="AU299" s="247" t="s">
        <v>84</v>
      </c>
      <c r="AV299" s="12" t="s">
        <v>82</v>
      </c>
      <c r="AW299" s="12" t="s">
        <v>31</v>
      </c>
      <c r="AX299" s="12" t="s">
        <v>74</v>
      </c>
      <c r="AY299" s="247" t="s">
        <v>129</v>
      </c>
    </row>
    <row r="300" spans="2:51" s="13" customFormat="1" ht="12">
      <c r="B300" s="248"/>
      <c r="C300" s="249"/>
      <c r="D300" s="239" t="s">
        <v>139</v>
      </c>
      <c r="E300" s="250" t="s">
        <v>1</v>
      </c>
      <c r="F300" s="251" t="s">
        <v>280</v>
      </c>
      <c r="G300" s="249"/>
      <c r="H300" s="252">
        <v>0.36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139</v>
      </c>
      <c r="AU300" s="258" t="s">
        <v>84</v>
      </c>
      <c r="AV300" s="13" t="s">
        <v>84</v>
      </c>
      <c r="AW300" s="13" t="s">
        <v>31</v>
      </c>
      <c r="AX300" s="13" t="s">
        <v>74</v>
      </c>
      <c r="AY300" s="258" t="s">
        <v>129</v>
      </c>
    </row>
    <row r="301" spans="2:51" s="14" customFormat="1" ht="12">
      <c r="B301" s="259"/>
      <c r="C301" s="260"/>
      <c r="D301" s="239" t="s">
        <v>139</v>
      </c>
      <c r="E301" s="261" t="s">
        <v>1</v>
      </c>
      <c r="F301" s="262" t="s">
        <v>142</v>
      </c>
      <c r="G301" s="260"/>
      <c r="H301" s="263">
        <v>0.36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AT301" s="269" t="s">
        <v>139</v>
      </c>
      <c r="AU301" s="269" t="s">
        <v>84</v>
      </c>
      <c r="AV301" s="14" t="s">
        <v>137</v>
      </c>
      <c r="AW301" s="14" t="s">
        <v>31</v>
      </c>
      <c r="AX301" s="14" t="s">
        <v>82</v>
      </c>
      <c r="AY301" s="269" t="s">
        <v>129</v>
      </c>
    </row>
    <row r="302" spans="2:65" s="1" customFormat="1" ht="16.5" customHeight="1">
      <c r="B302" s="38"/>
      <c r="C302" s="224" t="s">
        <v>281</v>
      </c>
      <c r="D302" s="224" t="s">
        <v>132</v>
      </c>
      <c r="E302" s="225" t="s">
        <v>282</v>
      </c>
      <c r="F302" s="226" t="s">
        <v>283</v>
      </c>
      <c r="G302" s="227" t="s">
        <v>150</v>
      </c>
      <c r="H302" s="228">
        <v>16.32</v>
      </c>
      <c r="I302" s="229"/>
      <c r="J302" s="230">
        <f>ROUND(I302*H302,2)</f>
        <v>0</v>
      </c>
      <c r="K302" s="226" t="s">
        <v>136</v>
      </c>
      <c r="L302" s="43"/>
      <c r="M302" s="231" t="s">
        <v>1</v>
      </c>
      <c r="N302" s="232" t="s">
        <v>39</v>
      </c>
      <c r="O302" s="86"/>
      <c r="P302" s="233">
        <f>O302*H302</f>
        <v>0</v>
      </c>
      <c r="Q302" s="233">
        <v>0</v>
      </c>
      <c r="R302" s="233">
        <f>Q302*H302</f>
        <v>0</v>
      </c>
      <c r="S302" s="233">
        <v>0</v>
      </c>
      <c r="T302" s="234">
        <f>S302*H302</f>
        <v>0</v>
      </c>
      <c r="AR302" s="235" t="s">
        <v>137</v>
      </c>
      <c r="AT302" s="235" t="s">
        <v>132</v>
      </c>
      <c r="AU302" s="235" t="s">
        <v>84</v>
      </c>
      <c r="AY302" s="17" t="s">
        <v>129</v>
      </c>
      <c r="BE302" s="236">
        <f>IF(N302="základní",J302,0)</f>
        <v>0</v>
      </c>
      <c r="BF302" s="236">
        <f>IF(N302="snížená",J302,0)</f>
        <v>0</v>
      </c>
      <c r="BG302" s="236">
        <f>IF(N302="zákl. přenesená",J302,0)</f>
        <v>0</v>
      </c>
      <c r="BH302" s="236">
        <f>IF(N302="sníž. přenesená",J302,0)</f>
        <v>0</v>
      </c>
      <c r="BI302" s="236">
        <f>IF(N302="nulová",J302,0)</f>
        <v>0</v>
      </c>
      <c r="BJ302" s="17" t="s">
        <v>82</v>
      </c>
      <c r="BK302" s="236">
        <f>ROUND(I302*H302,2)</f>
        <v>0</v>
      </c>
      <c r="BL302" s="17" t="s">
        <v>137</v>
      </c>
      <c r="BM302" s="235" t="s">
        <v>284</v>
      </c>
    </row>
    <row r="303" spans="2:51" s="12" customFormat="1" ht="12">
      <c r="B303" s="237"/>
      <c r="C303" s="238"/>
      <c r="D303" s="239" t="s">
        <v>139</v>
      </c>
      <c r="E303" s="240" t="s">
        <v>1</v>
      </c>
      <c r="F303" s="241" t="s">
        <v>285</v>
      </c>
      <c r="G303" s="238"/>
      <c r="H303" s="240" t="s">
        <v>1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139</v>
      </c>
      <c r="AU303" s="247" t="s">
        <v>84</v>
      </c>
      <c r="AV303" s="12" t="s">
        <v>82</v>
      </c>
      <c r="AW303" s="12" t="s">
        <v>31</v>
      </c>
      <c r="AX303" s="12" t="s">
        <v>74</v>
      </c>
      <c r="AY303" s="247" t="s">
        <v>129</v>
      </c>
    </row>
    <row r="304" spans="2:51" s="13" customFormat="1" ht="12">
      <c r="B304" s="248"/>
      <c r="C304" s="249"/>
      <c r="D304" s="239" t="s">
        <v>139</v>
      </c>
      <c r="E304" s="250" t="s">
        <v>1</v>
      </c>
      <c r="F304" s="251" t="s">
        <v>193</v>
      </c>
      <c r="G304" s="249"/>
      <c r="H304" s="252">
        <v>6.72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139</v>
      </c>
      <c r="AU304" s="258" t="s">
        <v>84</v>
      </c>
      <c r="AV304" s="13" t="s">
        <v>84</v>
      </c>
      <c r="AW304" s="13" t="s">
        <v>31</v>
      </c>
      <c r="AX304" s="13" t="s">
        <v>74</v>
      </c>
      <c r="AY304" s="258" t="s">
        <v>129</v>
      </c>
    </row>
    <row r="305" spans="2:51" s="12" customFormat="1" ht="12">
      <c r="B305" s="237"/>
      <c r="C305" s="238"/>
      <c r="D305" s="239" t="s">
        <v>139</v>
      </c>
      <c r="E305" s="240" t="s">
        <v>1</v>
      </c>
      <c r="F305" s="241" t="s">
        <v>163</v>
      </c>
      <c r="G305" s="238"/>
      <c r="H305" s="240" t="s">
        <v>1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139</v>
      </c>
      <c r="AU305" s="247" t="s">
        <v>84</v>
      </c>
      <c r="AV305" s="12" t="s">
        <v>82</v>
      </c>
      <c r="AW305" s="12" t="s">
        <v>31</v>
      </c>
      <c r="AX305" s="12" t="s">
        <v>74</v>
      </c>
      <c r="AY305" s="247" t="s">
        <v>129</v>
      </c>
    </row>
    <row r="306" spans="2:51" s="13" customFormat="1" ht="12">
      <c r="B306" s="248"/>
      <c r="C306" s="249"/>
      <c r="D306" s="239" t="s">
        <v>139</v>
      </c>
      <c r="E306" s="250" t="s">
        <v>1</v>
      </c>
      <c r="F306" s="251" t="s">
        <v>164</v>
      </c>
      <c r="G306" s="249"/>
      <c r="H306" s="252">
        <v>9.6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139</v>
      </c>
      <c r="AU306" s="258" t="s">
        <v>84</v>
      </c>
      <c r="AV306" s="13" t="s">
        <v>84</v>
      </c>
      <c r="AW306" s="13" t="s">
        <v>31</v>
      </c>
      <c r="AX306" s="13" t="s">
        <v>74</v>
      </c>
      <c r="AY306" s="258" t="s">
        <v>129</v>
      </c>
    </row>
    <row r="307" spans="2:51" s="14" customFormat="1" ht="12">
      <c r="B307" s="259"/>
      <c r="C307" s="260"/>
      <c r="D307" s="239" t="s">
        <v>139</v>
      </c>
      <c r="E307" s="261" t="s">
        <v>1</v>
      </c>
      <c r="F307" s="262" t="s">
        <v>142</v>
      </c>
      <c r="G307" s="260"/>
      <c r="H307" s="263">
        <v>16.32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AT307" s="269" t="s">
        <v>139</v>
      </c>
      <c r="AU307" s="269" t="s">
        <v>84</v>
      </c>
      <c r="AV307" s="14" t="s">
        <v>137</v>
      </c>
      <c r="AW307" s="14" t="s">
        <v>31</v>
      </c>
      <c r="AX307" s="14" t="s">
        <v>82</v>
      </c>
      <c r="AY307" s="269" t="s">
        <v>129</v>
      </c>
    </row>
    <row r="308" spans="2:65" s="1" customFormat="1" ht="24" customHeight="1">
      <c r="B308" s="38"/>
      <c r="C308" s="224" t="s">
        <v>286</v>
      </c>
      <c r="D308" s="224" t="s">
        <v>132</v>
      </c>
      <c r="E308" s="225" t="s">
        <v>287</v>
      </c>
      <c r="F308" s="226" t="s">
        <v>288</v>
      </c>
      <c r="G308" s="227" t="s">
        <v>150</v>
      </c>
      <c r="H308" s="228">
        <v>191.04</v>
      </c>
      <c r="I308" s="229"/>
      <c r="J308" s="230">
        <f>ROUND(I308*H308,2)</f>
        <v>0</v>
      </c>
      <c r="K308" s="226" t="s">
        <v>136</v>
      </c>
      <c r="L308" s="43"/>
      <c r="M308" s="231" t="s">
        <v>1</v>
      </c>
      <c r="N308" s="232" t="s">
        <v>39</v>
      </c>
      <c r="O308" s="86"/>
      <c r="P308" s="233">
        <f>O308*H308</f>
        <v>0</v>
      </c>
      <c r="Q308" s="233">
        <v>0</v>
      </c>
      <c r="R308" s="233">
        <f>Q308*H308</f>
        <v>0</v>
      </c>
      <c r="S308" s="233">
        <v>0</v>
      </c>
      <c r="T308" s="234">
        <f>S308*H308</f>
        <v>0</v>
      </c>
      <c r="AR308" s="235" t="s">
        <v>137</v>
      </c>
      <c r="AT308" s="235" t="s">
        <v>132</v>
      </c>
      <c r="AU308" s="235" t="s">
        <v>84</v>
      </c>
      <c r="AY308" s="17" t="s">
        <v>129</v>
      </c>
      <c r="BE308" s="236">
        <f>IF(N308="základní",J308,0)</f>
        <v>0</v>
      </c>
      <c r="BF308" s="236">
        <f>IF(N308="snížená",J308,0)</f>
        <v>0</v>
      </c>
      <c r="BG308" s="236">
        <f>IF(N308="zákl. přenesená",J308,0)</f>
        <v>0</v>
      </c>
      <c r="BH308" s="236">
        <f>IF(N308="sníž. přenesená",J308,0)</f>
        <v>0</v>
      </c>
      <c r="BI308" s="236">
        <f>IF(N308="nulová",J308,0)</f>
        <v>0</v>
      </c>
      <c r="BJ308" s="17" t="s">
        <v>82</v>
      </c>
      <c r="BK308" s="236">
        <f>ROUND(I308*H308,2)</f>
        <v>0</v>
      </c>
      <c r="BL308" s="17" t="s">
        <v>137</v>
      </c>
      <c r="BM308" s="235" t="s">
        <v>289</v>
      </c>
    </row>
    <row r="309" spans="2:51" s="12" customFormat="1" ht="12">
      <c r="B309" s="237"/>
      <c r="C309" s="238"/>
      <c r="D309" s="239" t="s">
        <v>139</v>
      </c>
      <c r="E309" s="240" t="s">
        <v>1</v>
      </c>
      <c r="F309" s="241" t="s">
        <v>285</v>
      </c>
      <c r="G309" s="238"/>
      <c r="H309" s="240" t="s">
        <v>1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139</v>
      </c>
      <c r="AU309" s="247" t="s">
        <v>84</v>
      </c>
      <c r="AV309" s="12" t="s">
        <v>82</v>
      </c>
      <c r="AW309" s="12" t="s">
        <v>31</v>
      </c>
      <c r="AX309" s="12" t="s">
        <v>74</v>
      </c>
      <c r="AY309" s="247" t="s">
        <v>129</v>
      </c>
    </row>
    <row r="310" spans="2:51" s="13" customFormat="1" ht="12">
      <c r="B310" s="248"/>
      <c r="C310" s="249"/>
      <c r="D310" s="239" t="s">
        <v>139</v>
      </c>
      <c r="E310" s="250" t="s">
        <v>1</v>
      </c>
      <c r="F310" s="251" t="s">
        <v>290</v>
      </c>
      <c r="G310" s="249"/>
      <c r="H310" s="252">
        <v>47.04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139</v>
      </c>
      <c r="AU310" s="258" t="s">
        <v>84</v>
      </c>
      <c r="AV310" s="13" t="s">
        <v>84</v>
      </c>
      <c r="AW310" s="13" t="s">
        <v>31</v>
      </c>
      <c r="AX310" s="13" t="s">
        <v>74</v>
      </c>
      <c r="AY310" s="258" t="s">
        <v>129</v>
      </c>
    </row>
    <row r="311" spans="2:51" s="12" customFormat="1" ht="12">
      <c r="B311" s="237"/>
      <c r="C311" s="238"/>
      <c r="D311" s="239" t="s">
        <v>139</v>
      </c>
      <c r="E311" s="240" t="s">
        <v>1</v>
      </c>
      <c r="F311" s="241" t="s">
        <v>163</v>
      </c>
      <c r="G311" s="238"/>
      <c r="H311" s="240" t="s">
        <v>1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AT311" s="247" t="s">
        <v>139</v>
      </c>
      <c r="AU311" s="247" t="s">
        <v>84</v>
      </c>
      <c r="AV311" s="12" t="s">
        <v>82</v>
      </c>
      <c r="AW311" s="12" t="s">
        <v>31</v>
      </c>
      <c r="AX311" s="12" t="s">
        <v>74</v>
      </c>
      <c r="AY311" s="247" t="s">
        <v>129</v>
      </c>
    </row>
    <row r="312" spans="2:51" s="13" customFormat="1" ht="12">
      <c r="B312" s="248"/>
      <c r="C312" s="249"/>
      <c r="D312" s="239" t="s">
        <v>139</v>
      </c>
      <c r="E312" s="250" t="s">
        <v>1</v>
      </c>
      <c r="F312" s="251" t="s">
        <v>291</v>
      </c>
      <c r="G312" s="249"/>
      <c r="H312" s="252">
        <v>144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139</v>
      </c>
      <c r="AU312" s="258" t="s">
        <v>84</v>
      </c>
      <c r="AV312" s="13" t="s">
        <v>84</v>
      </c>
      <c r="AW312" s="13" t="s">
        <v>31</v>
      </c>
      <c r="AX312" s="13" t="s">
        <v>74</v>
      </c>
      <c r="AY312" s="258" t="s">
        <v>129</v>
      </c>
    </row>
    <row r="313" spans="2:51" s="14" customFormat="1" ht="12">
      <c r="B313" s="259"/>
      <c r="C313" s="260"/>
      <c r="D313" s="239" t="s">
        <v>139</v>
      </c>
      <c r="E313" s="261" t="s">
        <v>1</v>
      </c>
      <c r="F313" s="262" t="s">
        <v>142</v>
      </c>
      <c r="G313" s="260"/>
      <c r="H313" s="263">
        <v>191.04</v>
      </c>
      <c r="I313" s="264"/>
      <c r="J313" s="260"/>
      <c r="K313" s="260"/>
      <c r="L313" s="265"/>
      <c r="M313" s="266"/>
      <c r="N313" s="267"/>
      <c r="O313" s="267"/>
      <c r="P313" s="267"/>
      <c r="Q313" s="267"/>
      <c r="R313" s="267"/>
      <c r="S313" s="267"/>
      <c r="T313" s="268"/>
      <c r="AT313" s="269" t="s">
        <v>139</v>
      </c>
      <c r="AU313" s="269" t="s">
        <v>84</v>
      </c>
      <c r="AV313" s="14" t="s">
        <v>137</v>
      </c>
      <c r="AW313" s="14" t="s">
        <v>31</v>
      </c>
      <c r="AX313" s="14" t="s">
        <v>82</v>
      </c>
      <c r="AY313" s="269" t="s">
        <v>129</v>
      </c>
    </row>
    <row r="314" spans="2:65" s="1" customFormat="1" ht="24" customHeight="1">
      <c r="B314" s="38"/>
      <c r="C314" s="224" t="s">
        <v>292</v>
      </c>
      <c r="D314" s="224" t="s">
        <v>132</v>
      </c>
      <c r="E314" s="225" t="s">
        <v>293</v>
      </c>
      <c r="F314" s="226" t="s">
        <v>294</v>
      </c>
      <c r="G314" s="227" t="s">
        <v>150</v>
      </c>
      <c r="H314" s="228">
        <v>150.075</v>
      </c>
      <c r="I314" s="229"/>
      <c r="J314" s="230">
        <f>ROUND(I314*H314,2)</f>
        <v>0</v>
      </c>
      <c r="K314" s="226" t="s">
        <v>136</v>
      </c>
      <c r="L314" s="43"/>
      <c r="M314" s="231" t="s">
        <v>1</v>
      </c>
      <c r="N314" s="232" t="s">
        <v>39</v>
      </c>
      <c r="O314" s="86"/>
      <c r="P314" s="233">
        <f>O314*H314</f>
        <v>0</v>
      </c>
      <c r="Q314" s="233">
        <v>0</v>
      </c>
      <c r="R314" s="233">
        <f>Q314*H314</f>
        <v>0</v>
      </c>
      <c r="S314" s="233">
        <v>0.035</v>
      </c>
      <c r="T314" s="234">
        <f>S314*H314</f>
        <v>5.252625</v>
      </c>
      <c r="AR314" s="235" t="s">
        <v>137</v>
      </c>
      <c r="AT314" s="235" t="s">
        <v>132</v>
      </c>
      <c r="AU314" s="235" t="s">
        <v>84</v>
      </c>
      <c r="AY314" s="17" t="s">
        <v>129</v>
      </c>
      <c r="BE314" s="236">
        <f>IF(N314="základní",J314,0)</f>
        <v>0</v>
      </c>
      <c r="BF314" s="236">
        <f>IF(N314="snížená",J314,0)</f>
        <v>0</v>
      </c>
      <c r="BG314" s="236">
        <f>IF(N314="zákl. přenesená",J314,0)</f>
        <v>0</v>
      </c>
      <c r="BH314" s="236">
        <f>IF(N314="sníž. přenesená",J314,0)</f>
        <v>0</v>
      </c>
      <c r="BI314" s="236">
        <f>IF(N314="nulová",J314,0)</f>
        <v>0</v>
      </c>
      <c r="BJ314" s="17" t="s">
        <v>82</v>
      </c>
      <c r="BK314" s="236">
        <f>ROUND(I314*H314,2)</f>
        <v>0</v>
      </c>
      <c r="BL314" s="17" t="s">
        <v>137</v>
      </c>
      <c r="BM314" s="235" t="s">
        <v>295</v>
      </c>
    </row>
    <row r="315" spans="2:51" s="12" customFormat="1" ht="12">
      <c r="B315" s="237"/>
      <c r="C315" s="238"/>
      <c r="D315" s="239" t="s">
        <v>139</v>
      </c>
      <c r="E315" s="240" t="s">
        <v>1</v>
      </c>
      <c r="F315" s="241" t="s">
        <v>172</v>
      </c>
      <c r="G315" s="238"/>
      <c r="H315" s="240" t="s">
        <v>1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139</v>
      </c>
      <c r="AU315" s="247" t="s">
        <v>84</v>
      </c>
      <c r="AV315" s="12" t="s">
        <v>82</v>
      </c>
      <c r="AW315" s="12" t="s">
        <v>31</v>
      </c>
      <c r="AX315" s="12" t="s">
        <v>74</v>
      </c>
      <c r="AY315" s="247" t="s">
        <v>129</v>
      </c>
    </row>
    <row r="316" spans="2:51" s="12" customFormat="1" ht="12">
      <c r="B316" s="237"/>
      <c r="C316" s="238"/>
      <c r="D316" s="239" t="s">
        <v>139</v>
      </c>
      <c r="E316" s="240" t="s">
        <v>1</v>
      </c>
      <c r="F316" s="241" t="s">
        <v>173</v>
      </c>
      <c r="G316" s="238"/>
      <c r="H316" s="240" t="s">
        <v>1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139</v>
      </c>
      <c r="AU316" s="247" t="s">
        <v>84</v>
      </c>
      <c r="AV316" s="12" t="s">
        <v>82</v>
      </c>
      <c r="AW316" s="12" t="s">
        <v>31</v>
      </c>
      <c r="AX316" s="12" t="s">
        <v>74</v>
      </c>
      <c r="AY316" s="247" t="s">
        <v>129</v>
      </c>
    </row>
    <row r="317" spans="2:51" s="13" customFormat="1" ht="12">
      <c r="B317" s="248"/>
      <c r="C317" s="249"/>
      <c r="D317" s="239" t="s">
        <v>139</v>
      </c>
      <c r="E317" s="250" t="s">
        <v>1</v>
      </c>
      <c r="F317" s="251" t="s">
        <v>174</v>
      </c>
      <c r="G317" s="249"/>
      <c r="H317" s="252">
        <v>3.15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139</v>
      </c>
      <c r="AU317" s="258" t="s">
        <v>84</v>
      </c>
      <c r="AV317" s="13" t="s">
        <v>84</v>
      </c>
      <c r="AW317" s="13" t="s">
        <v>31</v>
      </c>
      <c r="AX317" s="13" t="s">
        <v>74</v>
      </c>
      <c r="AY317" s="258" t="s">
        <v>129</v>
      </c>
    </row>
    <row r="318" spans="2:51" s="13" customFormat="1" ht="12">
      <c r="B318" s="248"/>
      <c r="C318" s="249"/>
      <c r="D318" s="239" t="s">
        <v>139</v>
      </c>
      <c r="E318" s="250" t="s">
        <v>1</v>
      </c>
      <c r="F318" s="251" t="s">
        <v>175</v>
      </c>
      <c r="G318" s="249"/>
      <c r="H318" s="252">
        <v>1.275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139</v>
      </c>
      <c r="AU318" s="258" t="s">
        <v>84</v>
      </c>
      <c r="AV318" s="13" t="s">
        <v>84</v>
      </c>
      <c r="AW318" s="13" t="s">
        <v>31</v>
      </c>
      <c r="AX318" s="13" t="s">
        <v>74</v>
      </c>
      <c r="AY318" s="258" t="s">
        <v>129</v>
      </c>
    </row>
    <row r="319" spans="2:51" s="13" customFormat="1" ht="12">
      <c r="B319" s="248"/>
      <c r="C319" s="249"/>
      <c r="D319" s="239" t="s">
        <v>139</v>
      </c>
      <c r="E319" s="250" t="s">
        <v>1</v>
      </c>
      <c r="F319" s="251" t="s">
        <v>176</v>
      </c>
      <c r="G319" s="249"/>
      <c r="H319" s="252">
        <v>31.02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139</v>
      </c>
      <c r="AU319" s="258" t="s">
        <v>84</v>
      </c>
      <c r="AV319" s="13" t="s">
        <v>84</v>
      </c>
      <c r="AW319" s="13" t="s">
        <v>31</v>
      </c>
      <c r="AX319" s="13" t="s">
        <v>74</v>
      </c>
      <c r="AY319" s="258" t="s">
        <v>129</v>
      </c>
    </row>
    <row r="320" spans="2:51" s="13" customFormat="1" ht="12">
      <c r="B320" s="248"/>
      <c r="C320" s="249"/>
      <c r="D320" s="239" t="s">
        <v>139</v>
      </c>
      <c r="E320" s="250" t="s">
        <v>1</v>
      </c>
      <c r="F320" s="251" t="s">
        <v>177</v>
      </c>
      <c r="G320" s="249"/>
      <c r="H320" s="252">
        <v>1.26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139</v>
      </c>
      <c r="AU320" s="258" t="s">
        <v>84</v>
      </c>
      <c r="AV320" s="13" t="s">
        <v>84</v>
      </c>
      <c r="AW320" s="13" t="s">
        <v>31</v>
      </c>
      <c r="AX320" s="13" t="s">
        <v>74</v>
      </c>
      <c r="AY320" s="258" t="s">
        <v>129</v>
      </c>
    </row>
    <row r="321" spans="2:51" s="13" customFormat="1" ht="12">
      <c r="B321" s="248"/>
      <c r="C321" s="249"/>
      <c r="D321" s="239" t="s">
        <v>139</v>
      </c>
      <c r="E321" s="250" t="s">
        <v>1</v>
      </c>
      <c r="F321" s="251" t="s">
        <v>178</v>
      </c>
      <c r="G321" s="249"/>
      <c r="H321" s="252">
        <v>23.22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139</v>
      </c>
      <c r="AU321" s="258" t="s">
        <v>84</v>
      </c>
      <c r="AV321" s="13" t="s">
        <v>84</v>
      </c>
      <c r="AW321" s="13" t="s">
        <v>31</v>
      </c>
      <c r="AX321" s="13" t="s">
        <v>74</v>
      </c>
      <c r="AY321" s="258" t="s">
        <v>129</v>
      </c>
    </row>
    <row r="322" spans="2:51" s="12" customFormat="1" ht="12">
      <c r="B322" s="237"/>
      <c r="C322" s="238"/>
      <c r="D322" s="239" t="s">
        <v>139</v>
      </c>
      <c r="E322" s="240" t="s">
        <v>1</v>
      </c>
      <c r="F322" s="241" t="s">
        <v>179</v>
      </c>
      <c r="G322" s="238"/>
      <c r="H322" s="240" t="s">
        <v>1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139</v>
      </c>
      <c r="AU322" s="247" t="s">
        <v>84</v>
      </c>
      <c r="AV322" s="12" t="s">
        <v>82</v>
      </c>
      <c r="AW322" s="12" t="s">
        <v>31</v>
      </c>
      <c r="AX322" s="12" t="s">
        <v>74</v>
      </c>
      <c r="AY322" s="247" t="s">
        <v>129</v>
      </c>
    </row>
    <row r="323" spans="2:51" s="12" customFormat="1" ht="12">
      <c r="B323" s="237"/>
      <c r="C323" s="238"/>
      <c r="D323" s="239" t="s">
        <v>139</v>
      </c>
      <c r="E323" s="240" t="s">
        <v>1</v>
      </c>
      <c r="F323" s="241" t="s">
        <v>173</v>
      </c>
      <c r="G323" s="238"/>
      <c r="H323" s="240" t="s">
        <v>1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AT323" s="247" t="s">
        <v>139</v>
      </c>
      <c r="AU323" s="247" t="s">
        <v>84</v>
      </c>
      <c r="AV323" s="12" t="s">
        <v>82</v>
      </c>
      <c r="AW323" s="12" t="s">
        <v>31</v>
      </c>
      <c r="AX323" s="12" t="s">
        <v>74</v>
      </c>
      <c r="AY323" s="247" t="s">
        <v>129</v>
      </c>
    </row>
    <row r="324" spans="2:51" s="13" customFormat="1" ht="12">
      <c r="B324" s="248"/>
      <c r="C324" s="249"/>
      <c r="D324" s="239" t="s">
        <v>139</v>
      </c>
      <c r="E324" s="250" t="s">
        <v>1</v>
      </c>
      <c r="F324" s="251" t="s">
        <v>180</v>
      </c>
      <c r="G324" s="249"/>
      <c r="H324" s="252">
        <v>6.3</v>
      </c>
      <c r="I324" s="253"/>
      <c r="J324" s="249"/>
      <c r="K324" s="249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139</v>
      </c>
      <c r="AU324" s="258" t="s">
        <v>84</v>
      </c>
      <c r="AV324" s="13" t="s">
        <v>84</v>
      </c>
      <c r="AW324" s="13" t="s">
        <v>31</v>
      </c>
      <c r="AX324" s="13" t="s">
        <v>74</v>
      </c>
      <c r="AY324" s="258" t="s">
        <v>129</v>
      </c>
    </row>
    <row r="325" spans="2:51" s="13" customFormat="1" ht="12">
      <c r="B325" s="248"/>
      <c r="C325" s="249"/>
      <c r="D325" s="239" t="s">
        <v>139</v>
      </c>
      <c r="E325" s="250" t="s">
        <v>1</v>
      </c>
      <c r="F325" s="251" t="s">
        <v>175</v>
      </c>
      <c r="G325" s="249"/>
      <c r="H325" s="252">
        <v>1.275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139</v>
      </c>
      <c r="AU325" s="258" t="s">
        <v>84</v>
      </c>
      <c r="AV325" s="13" t="s">
        <v>84</v>
      </c>
      <c r="AW325" s="13" t="s">
        <v>31</v>
      </c>
      <c r="AX325" s="13" t="s">
        <v>74</v>
      </c>
      <c r="AY325" s="258" t="s">
        <v>129</v>
      </c>
    </row>
    <row r="326" spans="2:51" s="13" customFormat="1" ht="12">
      <c r="B326" s="248"/>
      <c r="C326" s="249"/>
      <c r="D326" s="239" t="s">
        <v>139</v>
      </c>
      <c r="E326" s="250" t="s">
        <v>1</v>
      </c>
      <c r="F326" s="251" t="s">
        <v>181</v>
      </c>
      <c r="G326" s="249"/>
      <c r="H326" s="252">
        <v>14.28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139</v>
      </c>
      <c r="AU326" s="258" t="s">
        <v>84</v>
      </c>
      <c r="AV326" s="13" t="s">
        <v>84</v>
      </c>
      <c r="AW326" s="13" t="s">
        <v>31</v>
      </c>
      <c r="AX326" s="13" t="s">
        <v>74</v>
      </c>
      <c r="AY326" s="258" t="s">
        <v>129</v>
      </c>
    </row>
    <row r="327" spans="2:51" s="13" customFormat="1" ht="12">
      <c r="B327" s="248"/>
      <c r="C327" s="249"/>
      <c r="D327" s="239" t="s">
        <v>139</v>
      </c>
      <c r="E327" s="250" t="s">
        <v>1</v>
      </c>
      <c r="F327" s="251" t="s">
        <v>178</v>
      </c>
      <c r="G327" s="249"/>
      <c r="H327" s="252">
        <v>23.22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139</v>
      </c>
      <c r="AU327" s="258" t="s">
        <v>84</v>
      </c>
      <c r="AV327" s="13" t="s">
        <v>84</v>
      </c>
      <c r="AW327" s="13" t="s">
        <v>31</v>
      </c>
      <c r="AX327" s="13" t="s">
        <v>74</v>
      </c>
      <c r="AY327" s="258" t="s">
        <v>129</v>
      </c>
    </row>
    <row r="328" spans="2:51" s="12" customFormat="1" ht="12">
      <c r="B328" s="237"/>
      <c r="C328" s="238"/>
      <c r="D328" s="239" t="s">
        <v>139</v>
      </c>
      <c r="E328" s="240" t="s">
        <v>1</v>
      </c>
      <c r="F328" s="241" t="s">
        <v>182</v>
      </c>
      <c r="G328" s="238"/>
      <c r="H328" s="240" t="s">
        <v>1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139</v>
      </c>
      <c r="AU328" s="247" t="s">
        <v>84</v>
      </c>
      <c r="AV328" s="12" t="s">
        <v>82</v>
      </c>
      <c r="AW328" s="12" t="s">
        <v>31</v>
      </c>
      <c r="AX328" s="12" t="s">
        <v>74</v>
      </c>
      <c r="AY328" s="247" t="s">
        <v>129</v>
      </c>
    </row>
    <row r="329" spans="2:51" s="12" customFormat="1" ht="12">
      <c r="B329" s="237"/>
      <c r="C329" s="238"/>
      <c r="D329" s="239" t="s">
        <v>139</v>
      </c>
      <c r="E329" s="240" t="s">
        <v>1</v>
      </c>
      <c r="F329" s="241" t="s">
        <v>173</v>
      </c>
      <c r="G329" s="238"/>
      <c r="H329" s="240" t="s">
        <v>1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139</v>
      </c>
      <c r="AU329" s="247" t="s">
        <v>84</v>
      </c>
      <c r="AV329" s="12" t="s">
        <v>82</v>
      </c>
      <c r="AW329" s="12" t="s">
        <v>31</v>
      </c>
      <c r="AX329" s="12" t="s">
        <v>74</v>
      </c>
      <c r="AY329" s="247" t="s">
        <v>129</v>
      </c>
    </row>
    <row r="330" spans="2:51" s="13" customFormat="1" ht="12">
      <c r="B330" s="248"/>
      <c r="C330" s="249"/>
      <c r="D330" s="239" t="s">
        <v>139</v>
      </c>
      <c r="E330" s="250" t="s">
        <v>1</v>
      </c>
      <c r="F330" s="251" t="s">
        <v>180</v>
      </c>
      <c r="G330" s="249"/>
      <c r="H330" s="252">
        <v>6.3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139</v>
      </c>
      <c r="AU330" s="258" t="s">
        <v>84</v>
      </c>
      <c r="AV330" s="13" t="s">
        <v>84</v>
      </c>
      <c r="AW330" s="13" t="s">
        <v>31</v>
      </c>
      <c r="AX330" s="13" t="s">
        <v>74</v>
      </c>
      <c r="AY330" s="258" t="s">
        <v>129</v>
      </c>
    </row>
    <row r="331" spans="2:51" s="13" customFormat="1" ht="12">
      <c r="B331" s="248"/>
      <c r="C331" s="249"/>
      <c r="D331" s="239" t="s">
        <v>139</v>
      </c>
      <c r="E331" s="250" t="s">
        <v>1</v>
      </c>
      <c r="F331" s="251" t="s">
        <v>175</v>
      </c>
      <c r="G331" s="249"/>
      <c r="H331" s="252">
        <v>1.275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139</v>
      </c>
      <c r="AU331" s="258" t="s">
        <v>84</v>
      </c>
      <c r="AV331" s="13" t="s">
        <v>84</v>
      </c>
      <c r="AW331" s="13" t="s">
        <v>31</v>
      </c>
      <c r="AX331" s="13" t="s">
        <v>74</v>
      </c>
      <c r="AY331" s="258" t="s">
        <v>129</v>
      </c>
    </row>
    <row r="332" spans="2:51" s="13" customFormat="1" ht="12">
      <c r="B332" s="248"/>
      <c r="C332" s="249"/>
      <c r="D332" s="239" t="s">
        <v>139</v>
      </c>
      <c r="E332" s="250" t="s">
        <v>1</v>
      </c>
      <c r="F332" s="251" t="s">
        <v>181</v>
      </c>
      <c r="G332" s="249"/>
      <c r="H332" s="252">
        <v>14.28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139</v>
      </c>
      <c r="AU332" s="258" t="s">
        <v>84</v>
      </c>
      <c r="AV332" s="13" t="s">
        <v>84</v>
      </c>
      <c r="AW332" s="13" t="s">
        <v>31</v>
      </c>
      <c r="AX332" s="13" t="s">
        <v>74</v>
      </c>
      <c r="AY332" s="258" t="s">
        <v>129</v>
      </c>
    </row>
    <row r="333" spans="2:51" s="13" customFormat="1" ht="12">
      <c r="B333" s="248"/>
      <c r="C333" s="249"/>
      <c r="D333" s="239" t="s">
        <v>139</v>
      </c>
      <c r="E333" s="250" t="s">
        <v>1</v>
      </c>
      <c r="F333" s="251" t="s">
        <v>178</v>
      </c>
      <c r="G333" s="249"/>
      <c r="H333" s="252">
        <v>23.22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AT333" s="258" t="s">
        <v>139</v>
      </c>
      <c r="AU333" s="258" t="s">
        <v>84</v>
      </c>
      <c r="AV333" s="13" t="s">
        <v>84</v>
      </c>
      <c r="AW333" s="13" t="s">
        <v>31</v>
      </c>
      <c r="AX333" s="13" t="s">
        <v>74</v>
      </c>
      <c r="AY333" s="258" t="s">
        <v>129</v>
      </c>
    </row>
    <row r="334" spans="2:51" s="14" customFormat="1" ht="12">
      <c r="B334" s="259"/>
      <c r="C334" s="260"/>
      <c r="D334" s="239" t="s">
        <v>139</v>
      </c>
      <c r="E334" s="261" t="s">
        <v>1</v>
      </c>
      <c r="F334" s="262" t="s">
        <v>142</v>
      </c>
      <c r="G334" s="260"/>
      <c r="H334" s="263">
        <v>150.075</v>
      </c>
      <c r="I334" s="264"/>
      <c r="J334" s="260"/>
      <c r="K334" s="260"/>
      <c r="L334" s="265"/>
      <c r="M334" s="266"/>
      <c r="N334" s="267"/>
      <c r="O334" s="267"/>
      <c r="P334" s="267"/>
      <c r="Q334" s="267"/>
      <c r="R334" s="267"/>
      <c r="S334" s="267"/>
      <c r="T334" s="268"/>
      <c r="AT334" s="269" t="s">
        <v>139</v>
      </c>
      <c r="AU334" s="269" t="s">
        <v>84</v>
      </c>
      <c r="AV334" s="14" t="s">
        <v>137</v>
      </c>
      <c r="AW334" s="14" t="s">
        <v>31</v>
      </c>
      <c r="AX334" s="14" t="s">
        <v>82</v>
      </c>
      <c r="AY334" s="269" t="s">
        <v>129</v>
      </c>
    </row>
    <row r="335" spans="2:65" s="1" customFormat="1" ht="16.5" customHeight="1">
      <c r="B335" s="38"/>
      <c r="C335" s="224" t="s">
        <v>296</v>
      </c>
      <c r="D335" s="224" t="s">
        <v>132</v>
      </c>
      <c r="E335" s="225" t="s">
        <v>297</v>
      </c>
      <c r="F335" s="226" t="s">
        <v>298</v>
      </c>
      <c r="G335" s="227" t="s">
        <v>242</v>
      </c>
      <c r="H335" s="228">
        <v>60.5</v>
      </c>
      <c r="I335" s="229"/>
      <c r="J335" s="230">
        <f>ROUND(I335*H335,2)</f>
        <v>0</v>
      </c>
      <c r="K335" s="226" t="s">
        <v>136</v>
      </c>
      <c r="L335" s="43"/>
      <c r="M335" s="231" t="s">
        <v>1</v>
      </c>
      <c r="N335" s="232" t="s">
        <v>39</v>
      </c>
      <c r="O335" s="86"/>
      <c r="P335" s="233">
        <f>O335*H335</f>
        <v>0</v>
      </c>
      <c r="Q335" s="233">
        <v>0</v>
      </c>
      <c r="R335" s="233">
        <f>Q335*H335</f>
        <v>0</v>
      </c>
      <c r="S335" s="233">
        <v>0.009</v>
      </c>
      <c r="T335" s="234">
        <f>S335*H335</f>
        <v>0.5445</v>
      </c>
      <c r="AR335" s="235" t="s">
        <v>137</v>
      </c>
      <c r="AT335" s="235" t="s">
        <v>132</v>
      </c>
      <c r="AU335" s="235" t="s">
        <v>84</v>
      </c>
      <c r="AY335" s="17" t="s">
        <v>129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82</v>
      </c>
      <c r="BK335" s="236">
        <f>ROUND(I335*H335,2)</f>
        <v>0</v>
      </c>
      <c r="BL335" s="17" t="s">
        <v>137</v>
      </c>
      <c r="BM335" s="235" t="s">
        <v>299</v>
      </c>
    </row>
    <row r="336" spans="2:51" s="12" customFormat="1" ht="12">
      <c r="B336" s="237"/>
      <c r="C336" s="238"/>
      <c r="D336" s="239" t="s">
        <v>139</v>
      </c>
      <c r="E336" s="240" t="s">
        <v>1</v>
      </c>
      <c r="F336" s="241" t="s">
        <v>172</v>
      </c>
      <c r="G336" s="238"/>
      <c r="H336" s="240" t="s">
        <v>1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139</v>
      </c>
      <c r="AU336" s="247" t="s">
        <v>84</v>
      </c>
      <c r="AV336" s="12" t="s">
        <v>82</v>
      </c>
      <c r="AW336" s="12" t="s">
        <v>31</v>
      </c>
      <c r="AX336" s="12" t="s">
        <v>74</v>
      </c>
      <c r="AY336" s="247" t="s">
        <v>129</v>
      </c>
    </row>
    <row r="337" spans="2:51" s="13" customFormat="1" ht="12">
      <c r="B337" s="248"/>
      <c r="C337" s="249"/>
      <c r="D337" s="239" t="s">
        <v>139</v>
      </c>
      <c r="E337" s="250" t="s">
        <v>1</v>
      </c>
      <c r="F337" s="251" t="s">
        <v>246</v>
      </c>
      <c r="G337" s="249"/>
      <c r="H337" s="252">
        <v>36.8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139</v>
      </c>
      <c r="AU337" s="258" t="s">
        <v>84</v>
      </c>
      <c r="AV337" s="13" t="s">
        <v>84</v>
      </c>
      <c r="AW337" s="13" t="s">
        <v>31</v>
      </c>
      <c r="AX337" s="13" t="s">
        <v>74</v>
      </c>
      <c r="AY337" s="258" t="s">
        <v>129</v>
      </c>
    </row>
    <row r="338" spans="2:51" s="13" customFormat="1" ht="12">
      <c r="B338" s="248"/>
      <c r="C338" s="249"/>
      <c r="D338" s="239" t="s">
        <v>139</v>
      </c>
      <c r="E338" s="250" t="s">
        <v>1</v>
      </c>
      <c r="F338" s="251" t="s">
        <v>247</v>
      </c>
      <c r="G338" s="249"/>
      <c r="H338" s="252">
        <v>-1.25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139</v>
      </c>
      <c r="AU338" s="258" t="s">
        <v>84</v>
      </c>
      <c r="AV338" s="13" t="s">
        <v>84</v>
      </c>
      <c r="AW338" s="13" t="s">
        <v>31</v>
      </c>
      <c r="AX338" s="13" t="s">
        <v>74</v>
      </c>
      <c r="AY338" s="258" t="s">
        <v>129</v>
      </c>
    </row>
    <row r="339" spans="2:51" s="13" customFormat="1" ht="12">
      <c r="B339" s="248"/>
      <c r="C339" s="249"/>
      <c r="D339" s="239" t="s">
        <v>139</v>
      </c>
      <c r="E339" s="250" t="s">
        <v>1</v>
      </c>
      <c r="F339" s="251" t="s">
        <v>248</v>
      </c>
      <c r="G339" s="249"/>
      <c r="H339" s="252">
        <v>-1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139</v>
      </c>
      <c r="AU339" s="258" t="s">
        <v>84</v>
      </c>
      <c r="AV339" s="13" t="s">
        <v>84</v>
      </c>
      <c r="AW339" s="13" t="s">
        <v>31</v>
      </c>
      <c r="AX339" s="13" t="s">
        <v>74</v>
      </c>
      <c r="AY339" s="258" t="s">
        <v>129</v>
      </c>
    </row>
    <row r="340" spans="2:51" s="13" customFormat="1" ht="12">
      <c r="B340" s="248"/>
      <c r="C340" s="249"/>
      <c r="D340" s="239" t="s">
        <v>139</v>
      </c>
      <c r="E340" s="250" t="s">
        <v>1</v>
      </c>
      <c r="F340" s="251" t="s">
        <v>247</v>
      </c>
      <c r="G340" s="249"/>
      <c r="H340" s="252">
        <v>-1.25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139</v>
      </c>
      <c r="AU340" s="258" t="s">
        <v>84</v>
      </c>
      <c r="AV340" s="13" t="s">
        <v>84</v>
      </c>
      <c r="AW340" s="13" t="s">
        <v>31</v>
      </c>
      <c r="AX340" s="13" t="s">
        <v>74</v>
      </c>
      <c r="AY340" s="258" t="s">
        <v>129</v>
      </c>
    </row>
    <row r="341" spans="2:51" s="13" customFormat="1" ht="12">
      <c r="B341" s="248"/>
      <c r="C341" s="249"/>
      <c r="D341" s="239" t="s">
        <v>139</v>
      </c>
      <c r="E341" s="250" t="s">
        <v>1</v>
      </c>
      <c r="F341" s="251" t="s">
        <v>249</v>
      </c>
      <c r="G341" s="249"/>
      <c r="H341" s="252">
        <v>-2.7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139</v>
      </c>
      <c r="AU341" s="258" t="s">
        <v>84</v>
      </c>
      <c r="AV341" s="13" t="s">
        <v>84</v>
      </c>
      <c r="AW341" s="13" t="s">
        <v>31</v>
      </c>
      <c r="AX341" s="13" t="s">
        <v>74</v>
      </c>
      <c r="AY341" s="258" t="s">
        <v>129</v>
      </c>
    </row>
    <row r="342" spans="2:51" s="13" customFormat="1" ht="12">
      <c r="B342" s="248"/>
      <c r="C342" s="249"/>
      <c r="D342" s="239" t="s">
        <v>139</v>
      </c>
      <c r="E342" s="250" t="s">
        <v>1</v>
      </c>
      <c r="F342" s="251" t="s">
        <v>250</v>
      </c>
      <c r="G342" s="249"/>
      <c r="H342" s="252">
        <v>-1.4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139</v>
      </c>
      <c r="AU342" s="258" t="s">
        <v>84</v>
      </c>
      <c r="AV342" s="13" t="s">
        <v>84</v>
      </c>
      <c r="AW342" s="13" t="s">
        <v>31</v>
      </c>
      <c r="AX342" s="13" t="s">
        <v>74</v>
      </c>
      <c r="AY342" s="258" t="s">
        <v>129</v>
      </c>
    </row>
    <row r="343" spans="2:51" s="13" customFormat="1" ht="12">
      <c r="B343" s="248"/>
      <c r="C343" s="249"/>
      <c r="D343" s="239" t="s">
        <v>139</v>
      </c>
      <c r="E343" s="250" t="s">
        <v>1</v>
      </c>
      <c r="F343" s="251" t="s">
        <v>251</v>
      </c>
      <c r="G343" s="249"/>
      <c r="H343" s="252">
        <v>-2.6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139</v>
      </c>
      <c r="AU343" s="258" t="s">
        <v>84</v>
      </c>
      <c r="AV343" s="13" t="s">
        <v>84</v>
      </c>
      <c r="AW343" s="13" t="s">
        <v>31</v>
      </c>
      <c r="AX343" s="13" t="s">
        <v>74</v>
      </c>
      <c r="AY343" s="258" t="s">
        <v>129</v>
      </c>
    </row>
    <row r="344" spans="2:51" s="12" customFormat="1" ht="12">
      <c r="B344" s="237"/>
      <c r="C344" s="238"/>
      <c r="D344" s="239" t="s">
        <v>139</v>
      </c>
      <c r="E344" s="240" t="s">
        <v>1</v>
      </c>
      <c r="F344" s="241" t="s">
        <v>179</v>
      </c>
      <c r="G344" s="238"/>
      <c r="H344" s="240" t="s">
        <v>1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139</v>
      </c>
      <c r="AU344" s="247" t="s">
        <v>84</v>
      </c>
      <c r="AV344" s="12" t="s">
        <v>82</v>
      </c>
      <c r="AW344" s="12" t="s">
        <v>31</v>
      </c>
      <c r="AX344" s="12" t="s">
        <v>74</v>
      </c>
      <c r="AY344" s="247" t="s">
        <v>129</v>
      </c>
    </row>
    <row r="345" spans="2:51" s="13" customFormat="1" ht="12">
      <c r="B345" s="248"/>
      <c r="C345" s="249"/>
      <c r="D345" s="239" t="s">
        <v>139</v>
      </c>
      <c r="E345" s="250" t="s">
        <v>1</v>
      </c>
      <c r="F345" s="251" t="s">
        <v>252</v>
      </c>
      <c r="G345" s="249"/>
      <c r="H345" s="252">
        <v>27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139</v>
      </c>
      <c r="AU345" s="258" t="s">
        <v>84</v>
      </c>
      <c r="AV345" s="13" t="s">
        <v>84</v>
      </c>
      <c r="AW345" s="13" t="s">
        <v>31</v>
      </c>
      <c r="AX345" s="13" t="s">
        <v>74</v>
      </c>
      <c r="AY345" s="258" t="s">
        <v>129</v>
      </c>
    </row>
    <row r="346" spans="2:51" s="13" customFormat="1" ht="12">
      <c r="B346" s="248"/>
      <c r="C346" s="249"/>
      <c r="D346" s="239" t="s">
        <v>139</v>
      </c>
      <c r="E346" s="250" t="s">
        <v>1</v>
      </c>
      <c r="F346" s="251" t="s">
        <v>247</v>
      </c>
      <c r="G346" s="249"/>
      <c r="H346" s="252">
        <v>-1.25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139</v>
      </c>
      <c r="AU346" s="258" t="s">
        <v>84</v>
      </c>
      <c r="AV346" s="13" t="s">
        <v>84</v>
      </c>
      <c r="AW346" s="13" t="s">
        <v>31</v>
      </c>
      <c r="AX346" s="13" t="s">
        <v>74</v>
      </c>
      <c r="AY346" s="258" t="s">
        <v>129</v>
      </c>
    </row>
    <row r="347" spans="2:51" s="13" customFormat="1" ht="12">
      <c r="B347" s="248"/>
      <c r="C347" s="249"/>
      <c r="D347" s="239" t="s">
        <v>139</v>
      </c>
      <c r="E347" s="250" t="s">
        <v>1</v>
      </c>
      <c r="F347" s="251" t="s">
        <v>253</v>
      </c>
      <c r="G347" s="249"/>
      <c r="H347" s="252">
        <v>-0.9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139</v>
      </c>
      <c r="AU347" s="258" t="s">
        <v>84</v>
      </c>
      <c r="AV347" s="13" t="s">
        <v>84</v>
      </c>
      <c r="AW347" s="13" t="s">
        <v>31</v>
      </c>
      <c r="AX347" s="13" t="s">
        <v>74</v>
      </c>
      <c r="AY347" s="258" t="s">
        <v>129</v>
      </c>
    </row>
    <row r="348" spans="2:51" s="13" customFormat="1" ht="12">
      <c r="B348" s="248"/>
      <c r="C348" s="249"/>
      <c r="D348" s="239" t="s">
        <v>139</v>
      </c>
      <c r="E348" s="250" t="s">
        <v>1</v>
      </c>
      <c r="F348" s="251" t="s">
        <v>250</v>
      </c>
      <c r="G348" s="249"/>
      <c r="H348" s="252">
        <v>-1.4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139</v>
      </c>
      <c r="AU348" s="258" t="s">
        <v>84</v>
      </c>
      <c r="AV348" s="13" t="s">
        <v>84</v>
      </c>
      <c r="AW348" s="13" t="s">
        <v>31</v>
      </c>
      <c r="AX348" s="13" t="s">
        <v>74</v>
      </c>
      <c r="AY348" s="258" t="s">
        <v>129</v>
      </c>
    </row>
    <row r="349" spans="2:51" s="13" customFormat="1" ht="12">
      <c r="B349" s="248"/>
      <c r="C349" s="249"/>
      <c r="D349" s="239" t="s">
        <v>139</v>
      </c>
      <c r="E349" s="250" t="s">
        <v>1</v>
      </c>
      <c r="F349" s="251" t="s">
        <v>251</v>
      </c>
      <c r="G349" s="249"/>
      <c r="H349" s="252">
        <v>-2.6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AT349" s="258" t="s">
        <v>139</v>
      </c>
      <c r="AU349" s="258" t="s">
        <v>84</v>
      </c>
      <c r="AV349" s="13" t="s">
        <v>84</v>
      </c>
      <c r="AW349" s="13" t="s">
        <v>31</v>
      </c>
      <c r="AX349" s="13" t="s">
        <v>74</v>
      </c>
      <c r="AY349" s="258" t="s">
        <v>129</v>
      </c>
    </row>
    <row r="350" spans="2:51" s="13" customFormat="1" ht="12">
      <c r="B350" s="248"/>
      <c r="C350" s="249"/>
      <c r="D350" s="239" t="s">
        <v>139</v>
      </c>
      <c r="E350" s="250" t="s">
        <v>1</v>
      </c>
      <c r="F350" s="251" t="s">
        <v>249</v>
      </c>
      <c r="G350" s="249"/>
      <c r="H350" s="252">
        <v>-2.7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AT350" s="258" t="s">
        <v>139</v>
      </c>
      <c r="AU350" s="258" t="s">
        <v>84</v>
      </c>
      <c r="AV350" s="13" t="s">
        <v>84</v>
      </c>
      <c r="AW350" s="13" t="s">
        <v>31</v>
      </c>
      <c r="AX350" s="13" t="s">
        <v>74</v>
      </c>
      <c r="AY350" s="258" t="s">
        <v>129</v>
      </c>
    </row>
    <row r="351" spans="2:51" s="12" customFormat="1" ht="12">
      <c r="B351" s="237"/>
      <c r="C351" s="238"/>
      <c r="D351" s="239" t="s">
        <v>139</v>
      </c>
      <c r="E351" s="240" t="s">
        <v>1</v>
      </c>
      <c r="F351" s="241" t="s">
        <v>182</v>
      </c>
      <c r="G351" s="238"/>
      <c r="H351" s="240" t="s">
        <v>1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AT351" s="247" t="s">
        <v>139</v>
      </c>
      <c r="AU351" s="247" t="s">
        <v>84</v>
      </c>
      <c r="AV351" s="12" t="s">
        <v>82</v>
      </c>
      <c r="AW351" s="12" t="s">
        <v>31</v>
      </c>
      <c r="AX351" s="12" t="s">
        <v>74</v>
      </c>
      <c r="AY351" s="247" t="s">
        <v>129</v>
      </c>
    </row>
    <row r="352" spans="2:51" s="13" customFormat="1" ht="12">
      <c r="B352" s="248"/>
      <c r="C352" s="249"/>
      <c r="D352" s="239" t="s">
        <v>139</v>
      </c>
      <c r="E352" s="250" t="s">
        <v>1</v>
      </c>
      <c r="F352" s="251" t="s">
        <v>252</v>
      </c>
      <c r="G352" s="249"/>
      <c r="H352" s="252">
        <v>27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139</v>
      </c>
      <c r="AU352" s="258" t="s">
        <v>84</v>
      </c>
      <c r="AV352" s="13" t="s">
        <v>84</v>
      </c>
      <c r="AW352" s="13" t="s">
        <v>31</v>
      </c>
      <c r="AX352" s="13" t="s">
        <v>74</v>
      </c>
      <c r="AY352" s="258" t="s">
        <v>129</v>
      </c>
    </row>
    <row r="353" spans="2:51" s="13" customFormat="1" ht="12">
      <c r="B353" s="248"/>
      <c r="C353" s="249"/>
      <c r="D353" s="239" t="s">
        <v>139</v>
      </c>
      <c r="E353" s="250" t="s">
        <v>1</v>
      </c>
      <c r="F353" s="251" t="s">
        <v>247</v>
      </c>
      <c r="G353" s="249"/>
      <c r="H353" s="252">
        <v>-1.25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139</v>
      </c>
      <c r="AU353" s="258" t="s">
        <v>84</v>
      </c>
      <c r="AV353" s="13" t="s">
        <v>84</v>
      </c>
      <c r="AW353" s="13" t="s">
        <v>31</v>
      </c>
      <c r="AX353" s="13" t="s">
        <v>74</v>
      </c>
      <c r="AY353" s="258" t="s">
        <v>129</v>
      </c>
    </row>
    <row r="354" spans="2:51" s="13" customFormat="1" ht="12">
      <c r="B354" s="248"/>
      <c r="C354" s="249"/>
      <c r="D354" s="239" t="s">
        <v>139</v>
      </c>
      <c r="E354" s="250" t="s">
        <v>1</v>
      </c>
      <c r="F354" s="251" t="s">
        <v>254</v>
      </c>
      <c r="G354" s="249"/>
      <c r="H354" s="252">
        <v>-3.6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139</v>
      </c>
      <c r="AU354" s="258" t="s">
        <v>84</v>
      </c>
      <c r="AV354" s="13" t="s">
        <v>84</v>
      </c>
      <c r="AW354" s="13" t="s">
        <v>31</v>
      </c>
      <c r="AX354" s="13" t="s">
        <v>74</v>
      </c>
      <c r="AY354" s="258" t="s">
        <v>129</v>
      </c>
    </row>
    <row r="355" spans="2:51" s="13" customFormat="1" ht="12">
      <c r="B355" s="248"/>
      <c r="C355" s="249"/>
      <c r="D355" s="239" t="s">
        <v>139</v>
      </c>
      <c r="E355" s="250" t="s">
        <v>1</v>
      </c>
      <c r="F355" s="251" t="s">
        <v>255</v>
      </c>
      <c r="G355" s="249"/>
      <c r="H355" s="252">
        <v>-1.1</v>
      </c>
      <c r="I355" s="253"/>
      <c r="J355" s="249"/>
      <c r="K355" s="249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139</v>
      </c>
      <c r="AU355" s="258" t="s">
        <v>84</v>
      </c>
      <c r="AV355" s="13" t="s">
        <v>84</v>
      </c>
      <c r="AW355" s="13" t="s">
        <v>31</v>
      </c>
      <c r="AX355" s="13" t="s">
        <v>74</v>
      </c>
      <c r="AY355" s="258" t="s">
        <v>129</v>
      </c>
    </row>
    <row r="356" spans="2:51" s="13" customFormat="1" ht="12">
      <c r="B356" s="248"/>
      <c r="C356" s="249"/>
      <c r="D356" s="239" t="s">
        <v>139</v>
      </c>
      <c r="E356" s="250" t="s">
        <v>1</v>
      </c>
      <c r="F356" s="251" t="s">
        <v>251</v>
      </c>
      <c r="G356" s="249"/>
      <c r="H356" s="252">
        <v>-2.6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139</v>
      </c>
      <c r="AU356" s="258" t="s">
        <v>84</v>
      </c>
      <c r="AV356" s="13" t="s">
        <v>84</v>
      </c>
      <c r="AW356" s="13" t="s">
        <v>31</v>
      </c>
      <c r="AX356" s="13" t="s">
        <v>74</v>
      </c>
      <c r="AY356" s="258" t="s">
        <v>129</v>
      </c>
    </row>
    <row r="357" spans="2:51" s="13" customFormat="1" ht="12">
      <c r="B357" s="248"/>
      <c r="C357" s="249"/>
      <c r="D357" s="239" t="s">
        <v>139</v>
      </c>
      <c r="E357" s="250" t="s">
        <v>1</v>
      </c>
      <c r="F357" s="251" t="s">
        <v>249</v>
      </c>
      <c r="G357" s="249"/>
      <c r="H357" s="252">
        <v>-2.7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139</v>
      </c>
      <c r="AU357" s="258" t="s">
        <v>84</v>
      </c>
      <c r="AV357" s="13" t="s">
        <v>84</v>
      </c>
      <c r="AW357" s="13" t="s">
        <v>31</v>
      </c>
      <c r="AX357" s="13" t="s">
        <v>74</v>
      </c>
      <c r="AY357" s="258" t="s">
        <v>129</v>
      </c>
    </row>
    <row r="358" spans="2:51" s="14" customFormat="1" ht="12">
      <c r="B358" s="259"/>
      <c r="C358" s="260"/>
      <c r="D358" s="239" t="s">
        <v>139</v>
      </c>
      <c r="E358" s="261" t="s">
        <v>1</v>
      </c>
      <c r="F358" s="262" t="s">
        <v>142</v>
      </c>
      <c r="G358" s="260"/>
      <c r="H358" s="263">
        <v>60.50000000000001</v>
      </c>
      <c r="I358" s="264"/>
      <c r="J358" s="260"/>
      <c r="K358" s="260"/>
      <c r="L358" s="265"/>
      <c r="M358" s="266"/>
      <c r="N358" s="267"/>
      <c r="O358" s="267"/>
      <c r="P358" s="267"/>
      <c r="Q358" s="267"/>
      <c r="R358" s="267"/>
      <c r="S358" s="267"/>
      <c r="T358" s="268"/>
      <c r="AT358" s="269" t="s">
        <v>139</v>
      </c>
      <c r="AU358" s="269" t="s">
        <v>84</v>
      </c>
      <c r="AV358" s="14" t="s">
        <v>137</v>
      </c>
      <c r="AW358" s="14" t="s">
        <v>31</v>
      </c>
      <c r="AX358" s="14" t="s">
        <v>82</v>
      </c>
      <c r="AY358" s="269" t="s">
        <v>129</v>
      </c>
    </row>
    <row r="359" spans="2:65" s="1" customFormat="1" ht="16.5" customHeight="1">
      <c r="B359" s="38"/>
      <c r="C359" s="224" t="s">
        <v>300</v>
      </c>
      <c r="D359" s="224" t="s">
        <v>132</v>
      </c>
      <c r="E359" s="225" t="s">
        <v>301</v>
      </c>
      <c r="F359" s="226" t="s">
        <v>302</v>
      </c>
      <c r="G359" s="227" t="s">
        <v>150</v>
      </c>
      <c r="H359" s="228">
        <v>8.82</v>
      </c>
      <c r="I359" s="229"/>
      <c r="J359" s="230">
        <f>ROUND(I359*H359,2)</f>
        <v>0</v>
      </c>
      <c r="K359" s="226" t="s">
        <v>136</v>
      </c>
      <c r="L359" s="43"/>
      <c r="M359" s="231" t="s">
        <v>1</v>
      </c>
      <c r="N359" s="232" t="s">
        <v>39</v>
      </c>
      <c r="O359" s="86"/>
      <c r="P359" s="233">
        <f>O359*H359</f>
        <v>0</v>
      </c>
      <c r="Q359" s="233">
        <v>0</v>
      </c>
      <c r="R359" s="233">
        <f>Q359*H359</f>
        <v>0</v>
      </c>
      <c r="S359" s="233">
        <v>0.063</v>
      </c>
      <c r="T359" s="234">
        <f>S359*H359</f>
        <v>0.55566</v>
      </c>
      <c r="AR359" s="235" t="s">
        <v>137</v>
      </c>
      <c r="AT359" s="235" t="s">
        <v>132</v>
      </c>
      <c r="AU359" s="235" t="s">
        <v>84</v>
      </c>
      <c r="AY359" s="17" t="s">
        <v>129</v>
      </c>
      <c r="BE359" s="236">
        <f>IF(N359="základní",J359,0)</f>
        <v>0</v>
      </c>
      <c r="BF359" s="236">
        <f>IF(N359="snížená",J359,0)</f>
        <v>0</v>
      </c>
      <c r="BG359" s="236">
        <f>IF(N359="zákl. přenesená",J359,0)</f>
        <v>0</v>
      </c>
      <c r="BH359" s="236">
        <f>IF(N359="sníž. přenesená",J359,0)</f>
        <v>0</v>
      </c>
      <c r="BI359" s="236">
        <f>IF(N359="nulová",J359,0)</f>
        <v>0</v>
      </c>
      <c r="BJ359" s="17" t="s">
        <v>82</v>
      </c>
      <c r="BK359" s="236">
        <f>ROUND(I359*H359,2)</f>
        <v>0</v>
      </c>
      <c r="BL359" s="17" t="s">
        <v>137</v>
      </c>
      <c r="BM359" s="235" t="s">
        <v>303</v>
      </c>
    </row>
    <row r="360" spans="2:51" s="13" customFormat="1" ht="12">
      <c r="B360" s="248"/>
      <c r="C360" s="249"/>
      <c r="D360" s="239" t="s">
        <v>139</v>
      </c>
      <c r="E360" s="250" t="s">
        <v>1</v>
      </c>
      <c r="F360" s="251" t="s">
        <v>304</v>
      </c>
      <c r="G360" s="249"/>
      <c r="H360" s="252">
        <v>8.82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139</v>
      </c>
      <c r="AU360" s="258" t="s">
        <v>84</v>
      </c>
      <c r="AV360" s="13" t="s">
        <v>84</v>
      </c>
      <c r="AW360" s="13" t="s">
        <v>31</v>
      </c>
      <c r="AX360" s="13" t="s">
        <v>74</v>
      </c>
      <c r="AY360" s="258" t="s">
        <v>129</v>
      </c>
    </row>
    <row r="361" spans="2:51" s="14" customFormat="1" ht="12">
      <c r="B361" s="259"/>
      <c r="C361" s="260"/>
      <c r="D361" s="239" t="s">
        <v>139</v>
      </c>
      <c r="E361" s="261" t="s">
        <v>1</v>
      </c>
      <c r="F361" s="262" t="s">
        <v>142</v>
      </c>
      <c r="G361" s="260"/>
      <c r="H361" s="263">
        <v>8.82</v>
      </c>
      <c r="I361" s="264"/>
      <c r="J361" s="260"/>
      <c r="K361" s="260"/>
      <c r="L361" s="265"/>
      <c r="M361" s="266"/>
      <c r="N361" s="267"/>
      <c r="O361" s="267"/>
      <c r="P361" s="267"/>
      <c r="Q361" s="267"/>
      <c r="R361" s="267"/>
      <c r="S361" s="267"/>
      <c r="T361" s="268"/>
      <c r="AT361" s="269" t="s">
        <v>139</v>
      </c>
      <c r="AU361" s="269" t="s">
        <v>84</v>
      </c>
      <c r="AV361" s="14" t="s">
        <v>137</v>
      </c>
      <c r="AW361" s="14" t="s">
        <v>31</v>
      </c>
      <c r="AX361" s="14" t="s">
        <v>82</v>
      </c>
      <c r="AY361" s="269" t="s">
        <v>129</v>
      </c>
    </row>
    <row r="362" spans="2:65" s="1" customFormat="1" ht="24" customHeight="1">
      <c r="B362" s="38"/>
      <c r="C362" s="224" t="s">
        <v>305</v>
      </c>
      <c r="D362" s="224" t="s">
        <v>132</v>
      </c>
      <c r="E362" s="225" t="s">
        <v>306</v>
      </c>
      <c r="F362" s="226" t="s">
        <v>307</v>
      </c>
      <c r="G362" s="227" t="s">
        <v>150</v>
      </c>
      <c r="H362" s="228">
        <v>150.075</v>
      </c>
      <c r="I362" s="229"/>
      <c r="J362" s="230">
        <f>ROUND(I362*H362,2)</f>
        <v>0</v>
      </c>
      <c r="K362" s="226" t="s">
        <v>136</v>
      </c>
      <c r="L362" s="43"/>
      <c r="M362" s="231" t="s">
        <v>1</v>
      </c>
      <c r="N362" s="232" t="s">
        <v>39</v>
      </c>
      <c r="O362" s="86"/>
      <c r="P362" s="233">
        <f>O362*H362</f>
        <v>0</v>
      </c>
      <c r="Q362" s="233">
        <v>0</v>
      </c>
      <c r="R362" s="233">
        <f>Q362*H362</f>
        <v>0</v>
      </c>
      <c r="S362" s="233">
        <v>0.05</v>
      </c>
      <c r="T362" s="234">
        <f>S362*H362</f>
        <v>7.50375</v>
      </c>
      <c r="AR362" s="235" t="s">
        <v>137</v>
      </c>
      <c r="AT362" s="235" t="s">
        <v>132</v>
      </c>
      <c r="AU362" s="235" t="s">
        <v>84</v>
      </c>
      <c r="AY362" s="17" t="s">
        <v>129</v>
      </c>
      <c r="BE362" s="236">
        <f>IF(N362="základní",J362,0)</f>
        <v>0</v>
      </c>
      <c r="BF362" s="236">
        <f>IF(N362="snížená",J362,0)</f>
        <v>0</v>
      </c>
      <c r="BG362" s="236">
        <f>IF(N362="zákl. přenesená",J362,0)</f>
        <v>0</v>
      </c>
      <c r="BH362" s="236">
        <f>IF(N362="sníž. přenesená",J362,0)</f>
        <v>0</v>
      </c>
      <c r="BI362" s="236">
        <f>IF(N362="nulová",J362,0)</f>
        <v>0</v>
      </c>
      <c r="BJ362" s="17" t="s">
        <v>82</v>
      </c>
      <c r="BK362" s="236">
        <f>ROUND(I362*H362,2)</f>
        <v>0</v>
      </c>
      <c r="BL362" s="17" t="s">
        <v>137</v>
      </c>
      <c r="BM362" s="235" t="s">
        <v>308</v>
      </c>
    </row>
    <row r="363" spans="2:51" s="12" customFormat="1" ht="12">
      <c r="B363" s="237"/>
      <c r="C363" s="238"/>
      <c r="D363" s="239" t="s">
        <v>139</v>
      </c>
      <c r="E363" s="240" t="s">
        <v>1</v>
      </c>
      <c r="F363" s="241" t="s">
        <v>172</v>
      </c>
      <c r="G363" s="238"/>
      <c r="H363" s="240" t="s">
        <v>1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139</v>
      </c>
      <c r="AU363" s="247" t="s">
        <v>84</v>
      </c>
      <c r="AV363" s="12" t="s">
        <v>82</v>
      </c>
      <c r="AW363" s="12" t="s">
        <v>31</v>
      </c>
      <c r="AX363" s="12" t="s">
        <v>74</v>
      </c>
      <c r="AY363" s="247" t="s">
        <v>129</v>
      </c>
    </row>
    <row r="364" spans="2:51" s="12" customFormat="1" ht="12">
      <c r="B364" s="237"/>
      <c r="C364" s="238"/>
      <c r="D364" s="239" t="s">
        <v>139</v>
      </c>
      <c r="E364" s="240" t="s">
        <v>1</v>
      </c>
      <c r="F364" s="241" t="s">
        <v>173</v>
      </c>
      <c r="G364" s="238"/>
      <c r="H364" s="240" t="s">
        <v>1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139</v>
      </c>
      <c r="AU364" s="247" t="s">
        <v>84</v>
      </c>
      <c r="AV364" s="12" t="s">
        <v>82</v>
      </c>
      <c r="AW364" s="12" t="s">
        <v>31</v>
      </c>
      <c r="AX364" s="12" t="s">
        <v>74</v>
      </c>
      <c r="AY364" s="247" t="s">
        <v>129</v>
      </c>
    </row>
    <row r="365" spans="2:51" s="13" customFormat="1" ht="12">
      <c r="B365" s="248"/>
      <c r="C365" s="249"/>
      <c r="D365" s="239" t="s">
        <v>139</v>
      </c>
      <c r="E365" s="250" t="s">
        <v>1</v>
      </c>
      <c r="F365" s="251" t="s">
        <v>174</v>
      </c>
      <c r="G365" s="249"/>
      <c r="H365" s="252">
        <v>3.15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AT365" s="258" t="s">
        <v>139</v>
      </c>
      <c r="AU365" s="258" t="s">
        <v>84</v>
      </c>
      <c r="AV365" s="13" t="s">
        <v>84</v>
      </c>
      <c r="AW365" s="13" t="s">
        <v>31</v>
      </c>
      <c r="AX365" s="13" t="s">
        <v>74</v>
      </c>
      <c r="AY365" s="258" t="s">
        <v>129</v>
      </c>
    </row>
    <row r="366" spans="2:51" s="13" customFormat="1" ht="12">
      <c r="B366" s="248"/>
      <c r="C366" s="249"/>
      <c r="D366" s="239" t="s">
        <v>139</v>
      </c>
      <c r="E366" s="250" t="s">
        <v>1</v>
      </c>
      <c r="F366" s="251" t="s">
        <v>175</v>
      </c>
      <c r="G366" s="249"/>
      <c r="H366" s="252">
        <v>1.275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139</v>
      </c>
      <c r="AU366" s="258" t="s">
        <v>84</v>
      </c>
      <c r="AV366" s="13" t="s">
        <v>84</v>
      </c>
      <c r="AW366" s="13" t="s">
        <v>31</v>
      </c>
      <c r="AX366" s="13" t="s">
        <v>74</v>
      </c>
      <c r="AY366" s="258" t="s">
        <v>129</v>
      </c>
    </row>
    <row r="367" spans="2:51" s="13" customFormat="1" ht="12">
      <c r="B367" s="248"/>
      <c r="C367" s="249"/>
      <c r="D367" s="239" t="s">
        <v>139</v>
      </c>
      <c r="E367" s="250" t="s">
        <v>1</v>
      </c>
      <c r="F367" s="251" t="s">
        <v>176</v>
      </c>
      <c r="G367" s="249"/>
      <c r="H367" s="252">
        <v>31.02</v>
      </c>
      <c r="I367" s="253"/>
      <c r="J367" s="249"/>
      <c r="K367" s="249"/>
      <c r="L367" s="254"/>
      <c r="M367" s="255"/>
      <c r="N367" s="256"/>
      <c r="O367" s="256"/>
      <c r="P367" s="256"/>
      <c r="Q367" s="256"/>
      <c r="R367" s="256"/>
      <c r="S367" s="256"/>
      <c r="T367" s="257"/>
      <c r="AT367" s="258" t="s">
        <v>139</v>
      </c>
      <c r="AU367" s="258" t="s">
        <v>84</v>
      </c>
      <c r="AV367" s="13" t="s">
        <v>84</v>
      </c>
      <c r="AW367" s="13" t="s">
        <v>31</v>
      </c>
      <c r="AX367" s="13" t="s">
        <v>74</v>
      </c>
      <c r="AY367" s="258" t="s">
        <v>129</v>
      </c>
    </row>
    <row r="368" spans="2:51" s="13" customFormat="1" ht="12">
      <c r="B368" s="248"/>
      <c r="C368" s="249"/>
      <c r="D368" s="239" t="s">
        <v>139</v>
      </c>
      <c r="E368" s="250" t="s">
        <v>1</v>
      </c>
      <c r="F368" s="251" t="s">
        <v>177</v>
      </c>
      <c r="G368" s="249"/>
      <c r="H368" s="252">
        <v>1.26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139</v>
      </c>
      <c r="AU368" s="258" t="s">
        <v>84</v>
      </c>
      <c r="AV368" s="13" t="s">
        <v>84</v>
      </c>
      <c r="AW368" s="13" t="s">
        <v>31</v>
      </c>
      <c r="AX368" s="13" t="s">
        <v>74</v>
      </c>
      <c r="AY368" s="258" t="s">
        <v>129</v>
      </c>
    </row>
    <row r="369" spans="2:51" s="13" customFormat="1" ht="12">
      <c r="B369" s="248"/>
      <c r="C369" s="249"/>
      <c r="D369" s="239" t="s">
        <v>139</v>
      </c>
      <c r="E369" s="250" t="s">
        <v>1</v>
      </c>
      <c r="F369" s="251" t="s">
        <v>178</v>
      </c>
      <c r="G369" s="249"/>
      <c r="H369" s="252">
        <v>23.22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139</v>
      </c>
      <c r="AU369" s="258" t="s">
        <v>84</v>
      </c>
      <c r="AV369" s="13" t="s">
        <v>84</v>
      </c>
      <c r="AW369" s="13" t="s">
        <v>31</v>
      </c>
      <c r="AX369" s="13" t="s">
        <v>74</v>
      </c>
      <c r="AY369" s="258" t="s">
        <v>129</v>
      </c>
    </row>
    <row r="370" spans="2:51" s="12" customFormat="1" ht="12">
      <c r="B370" s="237"/>
      <c r="C370" s="238"/>
      <c r="D370" s="239" t="s">
        <v>139</v>
      </c>
      <c r="E370" s="240" t="s">
        <v>1</v>
      </c>
      <c r="F370" s="241" t="s">
        <v>179</v>
      </c>
      <c r="G370" s="238"/>
      <c r="H370" s="240" t="s">
        <v>1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139</v>
      </c>
      <c r="AU370" s="247" t="s">
        <v>84</v>
      </c>
      <c r="AV370" s="12" t="s">
        <v>82</v>
      </c>
      <c r="AW370" s="12" t="s">
        <v>31</v>
      </c>
      <c r="AX370" s="12" t="s">
        <v>74</v>
      </c>
      <c r="AY370" s="247" t="s">
        <v>129</v>
      </c>
    </row>
    <row r="371" spans="2:51" s="12" customFormat="1" ht="12">
      <c r="B371" s="237"/>
      <c r="C371" s="238"/>
      <c r="D371" s="239" t="s">
        <v>139</v>
      </c>
      <c r="E371" s="240" t="s">
        <v>1</v>
      </c>
      <c r="F371" s="241" t="s">
        <v>173</v>
      </c>
      <c r="G371" s="238"/>
      <c r="H371" s="240" t="s">
        <v>1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139</v>
      </c>
      <c r="AU371" s="247" t="s">
        <v>84</v>
      </c>
      <c r="AV371" s="12" t="s">
        <v>82</v>
      </c>
      <c r="AW371" s="12" t="s">
        <v>31</v>
      </c>
      <c r="AX371" s="12" t="s">
        <v>74</v>
      </c>
      <c r="AY371" s="247" t="s">
        <v>129</v>
      </c>
    </row>
    <row r="372" spans="2:51" s="13" customFormat="1" ht="12">
      <c r="B372" s="248"/>
      <c r="C372" s="249"/>
      <c r="D372" s="239" t="s">
        <v>139</v>
      </c>
      <c r="E372" s="250" t="s">
        <v>1</v>
      </c>
      <c r="F372" s="251" t="s">
        <v>180</v>
      </c>
      <c r="G372" s="249"/>
      <c r="H372" s="252">
        <v>6.3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139</v>
      </c>
      <c r="AU372" s="258" t="s">
        <v>84</v>
      </c>
      <c r="AV372" s="13" t="s">
        <v>84</v>
      </c>
      <c r="AW372" s="13" t="s">
        <v>31</v>
      </c>
      <c r="AX372" s="13" t="s">
        <v>74</v>
      </c>
      <c r="AY372" s="258" t="s">
        <v>129</v>
      </c>
    </row>
    <row r="373" spans="2:51" s="13" customFormat="1" ht="12">
      <c r="B373" s="248"/>
      <c r="C373" s="249"/>
      <c r="D373" s="239" t="s">
        <v>139</v>
      </c>
      <c r="E373" s="250" t="s">
        <v>1</v>
      </c>
      <c r="F373" s="251" t="s">
        <v>175</v>
      </c>
      <c r="G373" s="249"/>
      <c r="H373" s="252">
        <v>1.275</v>
      </c>
      <c r="I373" s="253"/>
      <c r="J373" s="249"/>
      <c r="K373" s="249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139</v>
      </c>
      <c r="AU373" s="258" t="s">
        <v>84</v>
      </c>
      <c r="AV373" s="13" t="s">
        <v>84</v>
      </c>
      <c r="AW373" s="13" t="s">
        <v>31</v>
      </c>
      <c r="AX373" s="13" t="s">
        <v>74</v>
      </c>
      <c r="AY373" s="258" t="s">
        <v>129</v>
      </c>
    </row>
    <row r="374" spans="2:51" s="13" customFormat="1" ht="12">
      <c r="B374" s="248"/>
      <c r="C374" s="249"/>
      <c r="D374" s="239" t="s">
        <v>139</v>
      </c>
      <c r="E374" s="250" t="s">
        <v>1</v>
      </c>
      <c r="F374" s="251" t="s">
        <v>181</v>
      </c>
      <c r="G374" s="249"/>
      <c r="H374" s="252">
        <v>14.28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139</v>
      </c>
      <c r="AU374" s="258" t="s">
        <v>84</v>
      </c>
      <c r="AV374" s="13" t="s">
        <v>84</v>
      </c>
      <c r="AW374" s="13" t="s">
        <v>31</v>
      </c>
      <c r="AX374" s="13" t="s">
        <v>74</v>
      </c>
      <c r="AY374" s="258" t="s">
        <v>129</v>
      </c>
    </row>
    <row r="375" spans="2:51" s="13" customFormat="1" ht="12">
      <c r="B375" s="248"/>
      <c r="C375" s="249"/>
      <c r="D375" s="239" t="s">
        <v>139</v>
      </c>
      <c r="E375" s="250" t="s">
        <v>1</v>
      </c>
      <c r="F375" s="251" t="s">
        <v>178</v>
      </c>
      <c r="G375" s="249"/>
      <c r="H375" s="252">
        <v>23.22</v>
      </c>
      <c r="I375" s="253"/>
      <c r="J375" s="249"/>
      <c r="K375" s="249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139</v>
      </c>
      <c r="AU375" s="258" t="s">
        <v>84</v>
      </c>
      <c r="AV375" s="13" t="s">
        <v>84</v>
      </c>
      <c r="AW375" s="13" t="s">
        <v>31</v>
      </c>
      <c r="AX375" s="13" t="s">
        <v>74</v>
      </c>
      <c r="AY375" s="258" t="s">
        <v>129</v>
      </c>
    </row>
    <row r="376" spans="2:51" s="12" customFormat="1" ht="12">
      <c r="B376" s="237"/>
      <c r="C376" s="238"/>
      <c r="D376" s="239" t="s">
        <v>139</v>
      </c>
      <c r="E376" s="240" t="s">
        <v>1</v>
      </c>
      <c r="F376" s="241" t="s">
        <v>182</v>
      </c>
      <c r="G376" s="238"/>
      <c r="H376" s="240" t="s">
        <v>1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139</v>
      </c>
      <c r="AU376" s="247" t="s">
        <v>84</v>
      </c>
      <c r="AV376" s="12" t="s">
        <v>82</v>
      </c>
      <c r="AW376" s="12" t="s">
        <v>31</v>
      </c>
      <c r="AX376" s="12" t="s">
        <v>74</v>
      </c>
      <c r="AY376" s="247" t="s">
        <v>129</v>
      </c>
    </row>
    <row r="377" spans="2:51" s="12" customFormat="1" ht="12">
      <c r="B377" s="237"/>
      <c r="C377" s="238"/>
      <c r="D377" s="239" t="s">
        <v>139</v>
      </c>
      <c r="E377" s="240" t="s">
        <v>1</v>
      </c>
      <c r="F377" s="241" t="s">
        <v>173</v>
      </c>
      <c r="G377" s="238"/>
      <c r="H377" s="240" t="s">
        <v>1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139</v>
      </c>
      <c r="AU377" s="247" t="s">
        <v>84</v>
      </c>
      <c r="AV377" s="12" t="s">
        <v>82</v>
      </c>
      <c r="AW377" s="12" t="s">
        <v>31</v>
      </c>
      <c r="AX377" s="12" t="s">
        <v>74</v>
      </c>
      <c r="AY377" s="247" t="s">
        <v>129</v>
      </c>
    </row>
    <row r="378" spans="2:51" s="13" customFormat="1" ht="12">
      <c r="B378" s="248"/>
      <c r="C378" s="249"/>
      <c r="D378" s="239" t="s">
        <v>139</v>
      </c>
      <c r="E378" s="250" t="s">
        <v>1</v>
      </c>
      <c r="F378" s="251" t="s">
        <v>180</v>
      </c>
      <c r="G378" s="249"/>
      <c r="H378" s="252">
        <v>6.3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139</v>
      </c>
      <c r="AU378" s="258" t="s">
        <v>84</v>
      </c>
      <c r="AV378" s="13" t="s">
        <v>84</v>
      </c>
      <c r="AW378" s="13" t="s">
        <v>31</v>
      </c>
      <c r="AX378" s="13" t="s">
        <v>74</v>
      </c>
      <c r="AY378" s="258" t="s">
        <v>129</v>
      </c>
    </row>
    <row r="379" spans="2:51" s="13" customFormat="1" ht="12">
      <c r="B379" s="248"/>
      <c r="C379" s="249"/>
      <c r="D379" s="239" t="s">
        <v>139</v>
      </c>
      <c r="E379" s="250" t="s">
        <v>1</v>
      </c>
      <c r="F379" s="251" t="s">
        <v>175</v>
      </c>
      <c r="G379" s="249"/>
      <c r="H379" s="252">
        <v>1.275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139</v>
      </c>
      <c r="AU379" s="258" t="s">
        <v>84</v>
      </c>
      <c r="AV379" s="13" t="s">
        <v>84</v>
      </c>
      <c r="AW379" s="13" t="s">
        <v>31</v>
      </c>
      <c r="AX379" s="13" t="s">
        <v>74</v>
      </c>
      <c r="AY379" s="258" t="s">
        <v>129</v>
      </c>
    </row>
    <row r="380" spans="2:51" s="13" customFormat="1" ht="12">
      <c r="B380" s="248"/>
      <c r="C380" s="249"/>
      <c r="D380" s="239" t="s">
        <v>139</v>
      </c>
      <c r="E380" s="250" t="s">
        <v>1</v>
      </c>
      <c r="F380" s="251" t="s">
        <v>181</v>
      </c>
      <c r="G380" s="249"/>
      <c r="H380" s="252">
        <v>14.28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139</v>
      </c>
      <c r="AU380" s="258" t="s">
        <v>84</v>
      </c>
      <c r="AV380" s="13" t="s">
        <v>84</v>
      </c>
      <c r="AW380" s="13" t="s">
        <v>31</v>
      </c>
      <c r="AX380" s="13" t="s">
        <v>74</v>
      </c>
      <c r="AY380" s="258" t="s">
        <v>129</v>
      </c>
    </row>
    <row r="381" spans="2:51" s="13" customFormat="1" ht="12">
      <c r="B381" s="248"/>
      <c r="C381" s="249"/>
      <c r="D381" s="239" t="s">
        <v>139</v>
      </c>
      <c r="E381" s="250" t="s">
        <v>1</v>
      </c>
      <c r="F381" s="251" t="s">
        <v>178</v>
      </c>
      <c r="G381" s="249"/>
      <c r="H381" s="252">
        <v>23.22</v>
      </c>
      <c r="I381" s="253"/>
      <c r="J381" s="249"/>
      <c r="K381" s="249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139</v>
      </c>
      <c r="AU381" s="258" t="s">
        <v>84</v>
      </c>
      <c r="AV381" s="13" t="s">
        <v>84</v>
      </c>
      <c r="AW381" s="13" t="s">
        <v>31</v>
      </c>
      <c r="AX381" s="13" t="s">
        <v>74</v>
      </c>
      <c r="AY381" s="258" t="s">
        <v>129</v>
      </c>
    </row>
    <row r="382" spans="2:51" s="14" customFormat="1" ht="12">
      <c r="B382" s="259"/>
      <c r="C382" s="260"/>
      <c r="D382" s="239" t="s">
        <v>139</v>
      </c>
      <c r="E382" s="261" t="s">
        <v>1</v>
      </c>
      <c r="F382" s="262" t="s">
        <v>142</v>
      </c>
      <c r="G382" s="260"/>
      <c r="H382" s="263">
        <v>150.075</v>
      </c>
      <c r="I382" s="264"/>
      <c r="J382" s="260"/>
      <c r="K382" s="260"/>
      <c r="L382" s="265"/>
      <c r="M382" s="266"/>
      <c r="N382" s="267"/>
      <c r="O382" s="267"/>
      <c r="P382" s="267"/>
      <c r="Q382" s="267"/>
      <c r="R382" s="267"/>
      <c r="S382" s="267"/>
      <c r="T382" s="268"/>
      <c r="AT382" s="269" t="s">
        <v>139</v>
      </c>
      <c r="AU382" s="269" t="s">
        <v>84</v>
      </c>
      <c r="AV382" s="14" t="s">
        <v>137</v>
      </c>
      <c r="AW382" s="14" t="s">
        <v>31</v>
      </c>
      <c r="AX382" s="14" t="s">
        <v>82</v>
      </c>
      <c r="AY382" s="269" t="s">
        <v>129</v>
      </c>
    </row>
    <row r="383" spans="2:65" s="1" customFormat="1" ht="24" customHeight="1">
      <c r="B383" s="38"/>
      <c r="C383" s="224" t="s">
        <v>309</v>
      </c>
      <c r="D383" s="224" t="s">
        <v>132</v>
      </c>
      <c r="E383" s="225" t="s">
        <v>310</v>
      </c>
      <c r="F383" s="226" t="s">
        <v>311</v>
      </c>
      <c r="G383" s="227" t="s">
        <v>150</v>
      </c>
      <c r="H383" s="228">
        <v>178.8</v>
      </c>
      <c r="I383" s="229"/>
      <c r="J383" s="230">
        <f>ROUND(I383*H383,2)</f>
        <v>0</v>
      </c>
      <c r="K383" s="226" t="s">
        <v>136</v>
      </c>
      <c r="L383" s="43"/>
      <c r="M383" s="231" t="s">
        <v>1</v>
      </c>
      <c r="N383" s="232" t="s">
        <v>39</v>
      </c>
      <c r="O383" s="86"/>
      <c r="P383" s="233">
        <f>O383*H383</f>
        <v>0</v>
      </c>
      <c r="Q383" s="233">
        <v>0</v>
      </c>
      <c r="R383" s="233">
        <f>Q383*H383</f>
        <v>0</v>
      </c>
      <c r="S383" s="233">
        <v>0.046</v>
      </c>
      <c r="T383" s="234">
        <f>S383*H383</f>
        <v>8.2248</v>
      </c>
      <c r="AR383" s="235" t="s">
        <v>137</v>
      </c>
      <c r="AT383" s="235" t="s">
        <v>132</v>
      </c>
      <c r="AU383" s="235" t="s">
        <v>84</v>
      </c>
      <c r="AY383" s="17" t="s">
        <v>129</v>
      </c>
      <c r="BE383" s="236">
        <f>IF(N383="základní",J383,0)</f>
        <v>0</v>
      </c>
      <c r="BF383" s="236">
        <f>IF(N383="snížená",J383,0)</f>
        <v>0</v>
      </c>
      <c r="BG383" s="236">
        <f>IF(N383="zákl. přenesená",J383,0)</f>
        <v>0</v>
      </c>
      <c r="BH383" s="236">
        <f>IF(N383="sníž. přenesená",J383,0)</f>
        <v>0</v>
      </c>
      <c r="BI383" s="236">
        <f>IF(N383="nulová",J383,0)</f>
        <v>0</v>
      </c>
      <c r="BJ383" s="17" t="s">
        <v>82</v>
      </c>
      <c r="BK383" s="236">
        <f>ROUND(I383*H383,2)</f>
        <v>0</v>
      </c>
      <c r="BL383" s="17" t="s">
        <v>137</v>
      </c>
      <c r="BM383" s="235" t="s">
        <v>312</v>
      </c>
    </row>
    <row r="384" spans="2:51" s="12" customFormat="1" ht="12">
      <c r="B384" s="237"/>
      <c r="C384" s="238"/>
      <c r="D384" s="239" t="s">
        <v>139</v>
      </c>
      <c r="E384" s="240" t="s">
        <v>1</v>
      </c>
      <c r="F384" s="241" t="s">
        <v>172</v>
      </c>
      <c r="G384" s="238"/>
      <c r="H384" s="240" t="s">
        <v>1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139</v>
      </c>
      <c r="AU384" s="247" t="s">
        <v>84</v>
      </c>
      <c r="AV384" s="12" t="s">
        <v>82</v>
      </c>
      <c r="AW384" s="12" t="s">
        <v>31</v>
      </c>
      <c r="AX384" s="12" t="s">
        <v>74</v>
      </c>
      <c r="AY384" s="247" t="s">
        <v>129</v>
      </c>
    </row>
    <row r="385" spans="2:51" s="13" customFormat="1" ht="12">
      <c r="B385" s="248"/>
      <c r="C385" s="249"/>
      <c r="D385" s="239" t="s">
        <v>139</v>
      </c>
      <c r="E385" s="250" t="s">
        <v>1</v>
      </c>
      <c r="F385" s="251" t="s">
        <v>212</v>
      </c>
      <c r="G385" s="249"/>
      <c r="H385" s="252">
        <v>108.56</v>
      </c>
      <c r="I385" s="253"/>
      <c r="J385" s="249"/>
      <c r="K385" s="249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139</v>
      </c>
      <c r="AU385" s="258" t="s">
        <v>84</v>
      </c>
      <c r="AV385" s="13" t="s">
        <v>84</v>
      </c>
      <c r="AW385" s="13" t="s">
        <v>31</v>
      </c>
      <c r="AX385" s="13" t="s">
        <v>74</v>
      </c>
      <c r="AY385" s="258" t="s">
        <v>129</v>
      </c>
    </row>
    <row r="386" spans="2:51" s="13" customFormat="1" ht="12">
      <c r="B386" s="248"/>
      <c r="C386" s="249"/>
      <c r="D386" s="239" t="s">
        <v>139</v>
      </c>
      <c r="E386" s="250" t="s">
        <v>1</v>
      </c>
      <c r="F386" s="251" t="s">
        <v>213</v>
      </c>
      <c r="G386" s="249"/>
      <c r="H386" s="252">
        <v>-2.5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139</v>
      </c>
      <c r="AU386" s="258" t="s">
        <v>84</v>
      </c>
      <c r="AV386" s="13" t="s">
        <v>84</v>
      </c>
      <c r="AW386" s="13" t="s">
        <v>31</v>
      </c>
      <c r="AX386" s="13" t="s">
        <v>74</v>
      </c>
      <c r="AY386" s="258" t="s">
        <v>129</v>
      </c>
    </row>
    <row r="387" spans="2:51" s="13" customFormat="1" ht="12">
      <c r="B387" s="248"/>
      <c r="C387" s="249"/>
      <c r="D387" s="239" t="s">
        <v>139</v>
      </c>
      <c r="E387" s="250" t="s">
        <v>1</v>
      </c>
      <c r="F387" s="251" t="s">
        <v>214</v>
      </c>
      <c r="G387" s="249"/>
      <c r="H387" s="252">
        <v>-2</v>
      </c>
      <c r="I387" s="253"/>
      <c r="J387" s="249"/>
      <c r="K387" s="249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139</v>
      </c>
      <c r="AU387" s="258" t="s">
        <v>84</v>
      </c>
      <c r="AV387" s="13" t="s">
        <v>84</v>
      </c>
      <c r="AW387" s="13" t="s">
        <v>31</v>
      </c>
      <c r="AX387" s="13" t="s">
        <v>74</v>
      </c>
      <c r="AY387" s="258" t="s">
        <v>129</v>
      </c>
    </row>
    <row r="388" spans="2:51" s="13" customFormat="1" ht="12">
      <c r="B388" s="248"/>
      <c r="C388" s="249"/>
      <c r="D388" s="239" t="s">
        <v>139</v>
      </c>
      <c r="E388" s="250" t="s">
        <v>1</v>
      </c>
      <c r="F388" s="251" t="s">
        <v>213</v>
      </c>
      <c r="G388" s="249"/>
      <c r="H388" s="252">
        <v>-2.5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139</v>
      </c>
      <c r="AU388" s="258" t="s">
        <v>84</v>
      </c>
      <c r="AV388" s="13" t="s">
        <v>84</v>
      </c>
      <c r="AW388" s="13" t="s">
        <v>31</v>
      </c>
      <c r="AX388" s="13" t="s">
        <v>74</v>
      </c>
      <c r="AY388" s="258" t="s">
        <v>129</v>
      </c>
    </row>
    <row r="389" spans="2:51" s="13" customFormat="1" ht="12">
      <c r="B389" s="248"/>
      <c r="C389" s="249"/>
      <c r="D389" s="239" t="s">
        <v>139</v>
      </c>
      <c r="E389" s="250" t="s">
        <v>1</v>
      </c>
      <c r="F389" s="251" t="s">
        <v>215</v>
      </c>
      <c r="G389" s="249"/>
      <c r="H389" s="252">
        <v>-7.965</v>
      </c>
      <c r="I389" s="253"/>
      <c r="J389" s="249"/>
      <c r="K389" s="249"/>
      <c r="L389" s="254"/>
      <c r="M389" s="255"/>
      <c r="N389" s="256"/>
      <c r="O389" s="256"/>
      <c r="P389" s="256"/>
      <c r="Q389" s="256"/>
      <c r="R389" s="256"/>
      <c r="S389" s="256"/>
      <c r="T389" s="257"/>
      <c r="AT389" s="258" t="s">
        <v>139</v>
      </c>
      <c r="AU389" s="258" t="s">
        <v>84</v>
      </c>
      <c r="AV389" s="13" t="s">
        <v>84</v>
      </c>
      <c r="AW389" s="13" t="s">
        <v>31</v>
      </c>
      <c r="AX389" s="13" t="s">
        <v>74</v>
      </c>
      <c r="AY389" s="258" t="s">
        <v>129</v>
      </c>
    </row>
    <row r="390" spans="2:51" s="13" customFormat="1" ht="12">
      <c r="B390" s="248"/>
      <c r="C390" s="249"/>
      <c r="D390" s="239" t="s">
        <v>139</v>
      </c>
      <c r="E390" s="250" t="s">
        <v>1</v>
      </c>
      <c r="F390" s="251" t="s">
        <v>216</v>
      </c>
      <c r="G390" s="249"/>
      <c r="H390" s="252">
        <v>-10.61</v>
      </c>
      <c r="I390" s="253"/>
      <c r="J390" s="249"/>
      <c r="K390" s="249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139</v>
      </c>
      <c r="AU390" s="258" t="s">
        <v>84</v>
      </c>
      <c r="AV390" s="13" t="s">
        <v>84</v>
      </c>
      <c r="AW390" s="13" t="s">
        <v>31</v>
      </c>
      <c r="AX390" s="13" t="s">
        <v>74</v>
      </c>
      <c r="AY390" s="258" t="s">
        <v>129</v>
      </c>
    </row>
    <row r="391" spans="2:51" s="12" customFormat="1" ht="12">
      <c r="B391" s="237"/>
      <c r="C391" s="238"/>
      <c r="D391" s="239" t="s">
        <v>139</v>
      </c>
      <c r="E391" s="240" t="s">
        <v>1</v>
      </c>
      <c r="F391" s="241" t="s">
        <v>179</v>
      </c>
      <c r="G391" s="238"/>
      <c r="H391" s="240" t="s">
        <v>1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139</v>
      </c>
      <c r="AU391" s="247" t="s">
        <v>84</v>
      </c>
      <c r="AV391" s="12" t="s">
        <v>82</v>
      </c>
      <c r="AW391" s="12" t="s">
        <v>31</v>
      </c>
      <c r="AX391" s="12" t="s">
        <v>74</v>
      </c>
      <c r="AY391" s="247" t="s">
        <v>129</v>
      </c>
    </row>
    <row r="392" spans="2:51" s="13" customFormat="1" ht="12">
      <c r="B392" s="248"/>
      <c r="C392" s="249"/>
      <c r="D392" s="239" t="s">
        <v>139</v>
      </c>
      <c r="E392" s="250" t="s">
        <v>1</v>
      </c>
      <c r="F392" s="251" t="s">
        <v>217</v>
      </c>
      <c r="G392" s="249"/>
      <c r="H392" s="252">
        <v>71.55</v>
      </c>
      <c r="I392" s="253"/>
      <c r="J392" s="249"/>
      <c r="K392" s="249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139</v>
      </c>
      <c r="AU392" s="258" t="s">
        <v>84</v>
      </c>
      <c r="AV392" s="13" t="s">
        <v>84</v>
      </c>
      <c r="AW392" s="13" t="s">
        <v>31</v>
      </c>
      <c r="AX392" s="13" t="s">
        <v>74</v>
      </c>
      <c r="AY392" s="258" t="s">
        <v>129</v>
      </c>
    </row>
    <row r="393" spans="2:51" s="13" customFormat="1" ht="12">
      <c r="B393" s="248"/>
      <c r="C393" s="249"/>
      <c r="D393" s="239" t="s">
        <v>139</v>
      </c>
      <c r="E393" s="250" t="s">
        <v>1</v>
      </c>
      <c r="F393" s="251" t="s">
        <v>213</v>
      </c>
      <c r="G393" s="249"/>
      <c r="H393" s="252">
        <v>-2.5</v>
      </c>
      <c r="I393" s="253"/>
      <c r="J393" s="249"/>
      <c r="K393" s="249"/>
      <c r="L393" s="254"/>
      <c r="M393" s="255"/>
      <c r="N393" s="256"/>
      <c r="O393" s="256"/>
      <c r="P393" s="256"/>
      <c r="Q393" s="256"/>
      <c r="R393" s="256"/>
      <c r="S393" s="256"/>
      <c r="T393" s="257"/>
      <c r="AT393" s="258" t="s">
        <v>139</v>
      </c>
      <c r="AU393" s="258" t="s">
        <v>84</v>
      </c>
      <c r="AV393" s="13" t="s">
        <v>84</v>
      </c>
      <c r="AW393" s="13" t="s">
        <v>31</v>
      </c>
      <c r="AX393" s="13" t="s">
        <v>74</v>
      </c>
      <c r="AY393" s="258" t="s">
        <v>129</v>
      </c>
    </row>
    <row r="394" spans="2:51" s="13" customFormat="1" ht="12">
      <c r="B394" s="248"/>
      <c r="C394" s="249"/>
      <c r="D394" s="239" t="s">
        <v>139</v>
      </c>
      <c r="E394" s="250" t="s">
        <v>1</v>
      </c>
      <c r="F394" s="251" t="s">
        <v>218</v>
      </c>
      <c r="G394" s="249"/>
      <c r="H394" s="252">
        <v>-1.8</v>
      </c>
      <c r="I394" s="253"/>
      <c r="J394" s="249"/>
      <c r="K394" s="249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139</v>
      </c>
      <c r="AU394" s="258" t="s">
        <v>84</v>
      </c>
      <c r="AV394" s="13" t="s">
        <v>84</v>
      </c>
      <c r="AW394" s="13" t="s">
        <v>31</v>
      </c>
      <c r="AX394" s="13" t="s">
        <v>74</v>
      </c>
      <c r="AY394" s="258" t="s">
        <v>129</v>
      </c>
    </row>
    <row r="395" spans="2:51" s="13" customFormat="1" ht="12">
      <c r="B395" s="248"/>
      <c r="C395" s="249"/>
      <c r="D395" s="239" t="s">
        <v>139</v>
      </c>
      <c r="E395" s="250" t="s">
        <v>1</v>
      </c>
      <c r="F395" s="251" t="s">
        <v>219</v>
      </c>
      <c r="G395" s="249"/>
      <c r="H395" s="252">
        <v>-2.94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AT395" s="258" t="s">
        <v>139</v>
      </c>
      <c r="AU395" s="258" t="s">
        <v>84</v>
      </c>
      <c r="AV395" s="13" t="s">
        <v>84</v>
      </c>
      <c r="AW395" s="13" t="s">
        <v>31</v>
      </c>
      <c r="AX395" s="13" t="s">
        <v>74</v>
      </c>
      <c r="AY395" s="258" t="s">
        <v>129</v>
      </c>
    </row>
    <row r="396" spans="2:51" s="13" customFormat="1" ht="12">
      <c r="B396" s="248"/>
      <c r="C396" s="249"/>
      <c r="D396" s="239" t="s">
        <v>139</v>
      </c>
      <c r="E396" s="250" t="s">
        <v>1</v>
      </c>
      <c r="F396" s="251" t="s">
        <v>220</v>
      </c>
      <c r="G396" s="249"/>
      <c r="H396" s="252">
        <v>-6.89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139</v>
      </c>
      <c r="AU396" s="258" t="s">
        <v>84</v>
      </c>
      <c r="AV396" s="13" t="s">
        <v>84</v>
      </c>
      <c r="AW396" s="13" t="s">
        <v>31</v>
      </c>
      <c r="AX396" s="13" t="s">
        <v>74</v>
      </c>
      <c r="AY396" s="258" t="s">
        <v>129</v>
      </c>
    </row>
    <row r="397" spans="2:51" s="13" customFormat="1" ht="12">
      <c r="B397" s="248"/>
      <c r="C397" s="249"/>
      <c r="D397" s="239" t="s">
        <v>139</v>
      </c>
      <c r="E397" s="250" t="s">
        <v>1</v>
      </c>
      <c r="F397" s="251" t="s">
        <v>221</v>
      </c>
      <c r="G397" s="249"/>
      <c r="H397" s="252">
        <v>-7.155</v>
      </c>
      <c r="I397" s="253"/>
      <c r="J397" s="249"/>
      <c r="K397" s="249"/>
      <c r="L397" s="254"/>
      <c r="M397" s="255"/>
      <c r="N397" s="256"/>
      <c r="O397" s="256"/>
      <c r="P397" s="256"/>
      <c r="Q397" s="256"/>
      <c r="R397" s="256"/>
      <c r="S397" s="256"/>
      <c r="T397" s="257"/>
      <c r="AT397" s="258" t="s">
        <v>139</v>
      </c>
      <c r="AU397" s="258" t="s">
        <v>84</v>
      </c>
      <c r="AV397" s="13" t="s">
        <v>84</v>
      </c>
      <c r="AW397" s="13" t="s">
        <v>31</v>
      </c>
      <c r="AX397" s="13" t="s">
        <v>74</v>
      </c>
      <c r="AY397" s="258" t="s">
        <v>129</v>
      </c>
    </row>
    <row r="398" spans="2:51" s="12" customFormat="1" ht="12">
      <c r="B398" s="237"/>
      <c r="C398" s="238"/>
      <c r="D398" s="239" t="s">
        <v>139</v>
      </c>
      <c r="E398" s="240" t="s">
        <v>1</v>
      </c>
      <c r="F398" s="241" t="s">
        <v>182</v>
      </c>
      <c r="G398" s="238"/>
      <c r="H398" s="240" t="s">
        <v>1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139</v>
      </c>
      <c r="AU398" s="247" t="s">
        <v>84</v>
      </c>
      <c r="AV398" s="12" t="s">
        <v>82</v>
      </c>
      <c r="AW398" s="12" t="s">
        <v>31</v>
      </c>
      <c r="AX398" s="12" t="s">
        <v>74</v>
      </c>
      <c r="AY398" s="247" t="s">
        <v>129</v>
      </c>
    </row>
    <row r="399" spans="2:51" s="13" customFormat="1" ht="12">
      <c r="B399" s="248"/>
      <c r="C399" s="249"/>
      <c r="D399" s="239" t="s">
        <v>139</v>
      </c>
      <c r="E399" s="250" t="s">
        <v>1</v>
      </c>
      <c r="F399" s="251" t="s">
        <v>217</v>
      </c>
      <c r="G399" s="249"/>
      <c r="H399" s="252">
        <v>71.55</v>
      </c>
      <c r="I399" s="253"/>
      <c r="J399" s="249"/>
      <c r="K399" s="249"/>
      <c r="L399" s="254"/>
      <c r="M399" s="255"/>
      <c r="N399" s="256"/>
      <c r="O399" s="256"/>
      <c r="P399" s="256"/>
      <c r="Q399" s="256"/>
      <c r="R399" s="256"/>
      <c r="S399" s="256"/>
      <c r="T399" s="257"/>
      <c r="AT399" s="258" t="s">
        <v>139</v>
      </c>
      <c r="AU399" s="258" t="s">
        <v>84</v>
      </c>
      <c r="AV399" s="13" t="s">
        <v>84</v>
      </c>
      <c r="AW399" s="13" t="s">
        <v>31</v>
      </c>
      <c r="AX399" s="13" t="s">
        <v>74</v>
      </c>
      <c r="AY399" s="258" t="s">
        <v>129</v>
      </c>
    </row>
    <row r="400" spans="2:51" s="13" customFormat="1" ht="12">
      <c r="B400" s="248"/>
      <c r="C400" s="249"/>
      <c r="D400" s="239" t="s">
        <v>139</v>
      </c>
      <c r="E400" s="250" t="s">
        <v>1</v>
      </c>
      <c r="F400" s="251" t="s">
        <v>213</v>
      </c>
      <c r="G400" s="249"/>
      <c r="H400" s="252">
        <v>-2.5</v>
      </c>
      <c r="I400" s="253"/>
      <c r="J400" s="249"/>
      <c r="K400" s="249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139</v>
      </c>
      <c r="AU400" s="258" t="s">
        <v>84</v>
      </c>
      <c r="AV400" s="13" t="s">
        <v>84</v>
      </c>
      <c r="AW400" s="13" t="s">
        <v>31</v>
      </c>
      <c r="AX400" s="13" t="s">
        <v>74</v>
      </c>
      <c r="AY400" s="258" t="s">
        <v>129</v>
      </c>
    </row>
    <row r="401" spans="2:51" s="13" customFormat="1" ht="12">
      <c r="B401" s="248"/>
      <c r="C401" s="249"/>
      <c r="D401" s="239" t="s">
        <v>139</v>
      </c>
      <c r="E401" s="250" t="s">
        <v>1</v>
      </c>
      <c r="F401" s="251" t="s">
        <v>222</v>
      </c>
      <c r="G401" s="249"/>
      <c r="H401" s="252">
        <v>-7.2</v>
      </c>
      <c r="I401" s="253"/>
      <c r="J401" s="249"/>
      <c r="K401" s="249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139</v>
      </c>
      <c r="AU401" s="258" t="s">
        <v>84</v>
      </c>
      <c r="AV401" s="13" t="s">
        <v>84</v>
      </c>
      <c r="AW401" s="13" t="s">
        <v>31</v>
      </c>
      <c r="AX401" s="13" t="s">
        <v>74</v>
      </c>
      <c r="AY401" s="258" t="s">
        <v>129</v>
      </c>
    </row>
    <row r="402" spans="2:51" s="13" customFormat="1" ht="12">
      <c r="B402" s="248"/>
      <c r="C402" s="249"/>
      <c r="D402" s="239" t="s">
        <v>139</v>
      </c>
      <c r="E402" s="250" t="s">
        <v>1</v>
      </c>
      <c r="F402" s="251" t="s">
        <v>223</v>
      </c>
      <c r="G402" s="249"/>
      <c r="H402" s="252">
        <v>-2.255</v>
      </c>
      <c r="I402" s="253"/>
      <c r="J402" s="249"/>
      <c r="K402" s="249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139</v>
      </c>
      <c r="AU402" s="258" t="s">
        <v>84</v>
      </c>
      <c r="AV402" s="13" t="s">
        <v>84</v>
      </c>
      <c r="AW402" s="13" t="s">
        <v>31</v>
      </c>
      <c r="AX402" s="13" t="s">
        <v>74</v>
      </c>
      <c r="AY402" s="258" t="s">
        <v>129</v>
      </c>
    </row>
    <row r="403" spans="2:51" s="13" customFormat="1" ht="12">
      <c r="B403" s="248"/>
      <c r="C403" s="249"/>
      <c r="D403" s="239" t="s">
        <v>139</v>
      </c>
      <c r="E403" s="250" t="s">
        <v>1</v>
      </c>
      <c r="F403" s="251" t="s">
        <v>220</v>
      </c>
      <c r="G403" s="249"/>
      <c r="H403" s="252">
        <v>-6.89</v>
      </c>
      <c r="I403" s="253"/>
      <c r="J403" s="249"/>
      <c r="K403" s="249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139</v>
      </c>
      <c r="AU403" s="258" t="s">
        <v>84</v>
      </c>
      <c r="AV403" s="13" t="s">
        <v>84</v>
      </c>
      <c r="AW403" s="13" t="s">
        <v>31</v>
      </c>
      <c r="AX403" s="13" t="s">
        <v>74</v>
      </c>
      <c r="AY403" s="258" t="s">
        <v>129</v>
      </c>
    </row>
    <row r="404" spans="2:51" s="13" customFormat="1" ht="12">
      <c r="B404" s="248"/>
      <c r="C404" s="249"/>
      <c r="D404" s="239" t="s">
        <v>139</v>
      </c>
      <c r="E404" s="250" t="s">
        <v>1</v>
      </c>
      <c r="F404" s="251" t="s">
        <v>221</v>
      </c>
      <c r="G404" s="249"/>
      <c r="H404" s="252">
        <v>-7.155</v>
      </c>
      <c r="I404" s="253"/>
      <c r="J404" s="249"/>
      <c r="K404" s="249"/>
      <c r="L404" s="254"/>
      <c r="M404" s="255"/>
      <c r="N404" s="256"/>
      <c r="O404" s="256"/>
      <c r="P404" s="256"/>
      <c r="Q404" s="256"/>
      <c r="R404" s="256"/>
      <c r="S404" s="256"/>
      <c r="T404" s="257"/>
      <c r="AT404" s="258" t="s">
        <v>139</v>
      </c>
      <c r="AU404" s="258" t="s">
        <v>84</v>
      </c>
      <c r="AV404" s="13" t="s">
        <v>84</v>
      </c>
      <c r="AW404" s="13" t="s">
        <v>31</v>
      </c>
      <c r="AX404" s="13" t="s">
        <v>74</v>
      </c>
      <c r="AY404" s="258" t="s">
        <v>129</v>
      </c>
    </row>
    <row r="405" spans="2:51" s="14" customFormat="1" ht="12">
      <c r="B405" s="259"/>
      <c r="C405" s="260"/>
      <c r="D405" s="239" t="s">
        <v>139</v>
      </c>
      <c r="E405" s="261" t="s">
        <v>1</v>
      </c>
      <c r="F405" s="262" t="s">
        <v>142</v>
      </c>
      <c r="G405" s="260"/>
      <c r="H405" s="263">
        <v>178.80000000000004</v>
      </c>
      <c r="I405" s="264"/>
      <c r="J405" s="260"/>
      <c r="K405" s="260"/>
      <c r="L405" s="265"/>
      <c r="M405" s="266"/>
      <c r="N405" s="267"/>
      <c r="O405" s="267"/>
      <c r="P405" s="267"/>
      <c r="Q405" s="267"/>
      <c r="R405" s="267"/>
      <c r="S405" s="267"/>
      <c r="T405" s="268"/>
      <c r="AT405" s="269" t="s">
        <v>139</v>
      </c>
      <c r="AU405" s="269" t="s">
        <v>84</v>
      </c>
      <c r="AV405" s="14" t="s">
        <v>137</v>
      </c>
      <c r="AW405" s="14" t="s">
        <v>31</v>
      </c>
      <c r="AX405" s="14" t="s">
        <v>82</v>
      </c>
      <c r="AY405" s="269" t="s">
        <v>129</v>
      </c>
    </row>
    <row r="406" spans="2:65" s="1" customFormat="1" ht="24" customHeight="1">
      <c r="B406" s="38"/>
      <c r="C406" s="224" t="s">
        <v>313</v>
      </c>
      <c r="D406" s="224" t="s">
        <v>132</v>
      </c>
      <c r="E406" s="225" t="s">
        <v>314</v>
      </c>
      <c r="F406" s="226" t="s">
        <v>315</v>
      </c>
      <c r="G406" s="227" t="s">
        <v>150</v>
      </c>
      <c r="H406" s="228">
        <v>6.72</v>
      </c>
      <c r="I406" s="229"/>
      <c r="J406" s="230">
        <f>ROUND(I406*H406,2)</f>
        <v>0</v>
      </c>
      <c r="K406" s="226" t="s">
        <v>136</v>
      </c>
      <c r="L406" s="43"/>
      <c r="M406" s="231" t="s">
        <v>1</v>
      </c>
      <c r="N406" s="232" t="s">
        <v>39</v>
      </c>
      <c r="O406" s="86"/>
      <c r="P406" s="233">
        <f>O406*H406</f>
        <v>0</v>
      </c>
      <c r="Q406" s="233">
        <v>0</v>
      </c>
      <c r="R406" s="233">
        <f>Q406*H406</f>
        <v>0</v>
      </c>
      <c r="S406" s="233">
        <v>0.061</v>
      </c>
      <c r="T406" s="234">
        <f>S406*H406</f>
        <v>0.40991999999999995</v>
      </c>
      <c r="AR406" s="235" t="s">
        <v>137</v>
      </c>
      <c r="AT406" s="235" t="s">
        <v>132</v>
      </c>
      <c r="AU406" s="235" t="s">
        <v>84</v>
      </c>
      <c r="AY406" s="17" t="s">
        <v>129</v>
      </c>
      <c r="BE406" s="236">
        <f>IF(N406="základní",J406,0)</f>
        <v>0</v>
      </c>
      <c r="BF406" s="236">
        <f>IF(N406="snížená",J406,0)</f>
        <v>0</v>
      </c>
      <c r="BG406" s="236">
        <f>IF(N406="zákl. přenesená",J406,0)</f>
        <v>0</v>
      </c>
      <c r="BH406" s="236">
        <f>IF(N406="sníž. přenesená",J406,0)</f>
        <v>0</v>
      </c>
      <c r="BI406" s="236">
        <f>IF(N406="nulová",J406,0)</f>
        <v>0</v>
      </c>
      <c r="BJ406" s="17" t="s">
        <v>82</v>
      </c>
      <c r="BK406" s="236">
        <f>ROUND(I406*H406,2)</f>
        <v>0</v>
      </c>
      <c r="BL406" s="17" t="s">
        <v>137</v>
      </c>
      <c r="BM406" s="235" t="s">
        <v>316</v>
      </c>
    </row>
    <row r="407" spans="2:51" s="12" customFormat="1" ht="12">
      <c r="B407" s="237"/>
      <c r="C407" s="238"/>
      <c r="D407" s="239" t="s">
        <v>139</v>
      </c>
      <c r="E407" s="240" t="s">
        <v>1</v>
      </c>
      <c r="F407" s="241" t="s">
        <v>192</v>
      </c>
      <c r="G407" s="238"/>
      <c r="H407" s="240" t="s">
        <v>1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AT407" s="247" t="s">
        <v>139</v>
      </c>
      <c r="AU407" s="247" t="s">
        <v>84</v>
      </c>
      <c r="AV407" s="12" t="s">
        <v>82</v>
      </c>
      <c r="AW407" s="12" t="s">
        <v>31</v>
      </c>
      <c r="AX407" s="12" t="s">
        <v>74</v>
      </c>
      <c r="AY407" s="247" t="s">
        <v>129</v>
      </c>
    </row>
    <row r="408" spans="2:51" s="13" customFormat="1" ht="12">
      <c r="B408" s="248"/>
      <c r="C408" s="249"/>
      <c r="D408" s="239" t="s">
        <v>139</v>
      </c>
      <c r="E408" s="250" t="s">
        <v>1</v>
      </c>
      <c r="F408" s="251" t="s">
        <v>193</v>
      </c>
      <c r="G408" s="249"/>
      <c r="H408" s="252">
        <v>6.72</v>
      </c>
      <c r="I408" s="253"/>
      <c r="J408" s="249"/>
      <c r="K408" s="249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139</v>
      </c>
      <c r="AU408" s="258" t="s">
        <v>84</v>
      </c>
      <c r="AV408" s="13" t="s">
        <v>84</v>
      </c>
      <c r="AW408" s="13" t="s">
        <v>31</v>
      </c>
      <c r="AX408" s="13" t="s">
        <v>74</v>
      </c>
      <c r="AY408" s="258" t="s">
        <v>129</v>
      </c>
    </row>
    <row r="409" spans="2:51" s="14" customFormat="1" ht="12">
      <c r="B409" s="259"/>
      <c r="C409" s="260"/>
      <c r="D409" s="239" t="s">
        <v>139</v>
      </c>
      <c r="E409" s="261" t="s">
        <v>1</v>
      </c>
      <c r="F409" s="262" t="s">
        <v>142</v>
      </c>
      <c r="G409" s="260"/>
      <c r="H409" s="263">
        <v>6.72</v>
      </c>
      <c r="I409" s="264"/>
      <c r="J409" s="260"/>
      <c r="K409" s="260"/>
      <c r="L409" s="265"/>
      <c r="M409" s="266"/>
      <c r="N409" s="267"/>
      <c r="O409" s="267"/>
      <c r="P409" s="267"/>
      <c r="Q409" s="267"/>
      <c r="R409" s="267"/>
      <c r="S409" s="267"/>
      <c r="T409" s="268"/>
      <c r="AT409" s="269" t="s">
        <v>139</v>
      </c>
      <c r="AU409" s="269" t="s">
        <v>84</v>
      </c>
      <c r="AV409" s="14" t="s">
        <v>137</v>
      </c>
      <c r="AW409" s="14" t="s">
        <v>31</v>
      </c>
      <c r="AX409" s="14" t="s">
        <v>82</v>
      </c>
      <c r="AY409" s="269" t="s">
        <v>129</v>
      </c>
    </row>
    <row r="410" spans="2:65" s="1" customFormat="1" ht="24" customHeight="1">
      <c r="B410" s="38"/>
      <c r="C410" s="224" t="s">
        <v>317</v>
      </c>
      <c r="D410" s="224" t="s">
        <v>132</v>
      </c>
      <c r="E410" s="225" t="s">
        <v>318</v>
      </c>
      <c r="F410" s="226" t="s">
        <v>319</v>
      </c>
      <c r="G410" s="227" t="s">
        <v>150</v>
      </c>
      <c r="H410" s="228">
        <v>141.092</v>
      </c>
      <c r="I410" s="229"/>
      <c r="J410" s="230">
        <f>ROUND(I410*H410,2)</f>
        <v>0</v>
      </c>
      <c r="K410" s="226" t="s">
        <v>136</v>
      </c>
      <c r="L410" s="43"/>
      <c r="M410" s="231" t="s">
        <v>1</v>
      </c>
      <c r="N410" s="232" t="s">
        <v>39</v>
      </c>
      <c r="O410" s="86"/>
      <c r="P410" s="233">
        <f>O410*H410</f>
        <v>0</v>
      </c>
      <c r="Q410" s="233">
        <v>0</v>
      </c>
      <c r="R410" s="233">
        <f>Q410*H410</f>
        <v>0</v>
      </c>
      <c r="S410" s="233">
        <v>0.061</v>
      </c>
      <c r="T410" s="234">
        <f>S410*H410</f>
        <v>8.606612</v>
      </c>
      <c r="AR410" s="235" t="s">
        <v>137</v>
      </c>
      <c r="AT410" s="235" t="s">
        <v>132</v>
      </c>
      <c r="AU410" s="235" t="s">
        <v>84</v>
      </c>
      <c r="AY410" s="17" t="s">
        <v>129</v>
      </c>
      <c r="BE410" s="236">
        <f>IF(N410="základní",J410,0)</f>
        <v>0</v>
      </c>
      <c r="BF410" s="236">
        <f>IF(N410="snížená",J410,0)</f>
        <v>0</v>
      </c>
      <c r="BG410" s="236">
        <f>IF(N410="zákl. přenesená",J410,0)</f>
        <v>0</v>
      </c>
      <c r="BH410" s="236">
        <f>IF(N410="sníž. přenesená",J410,0)</f>
        <v>0</v>
      </c>
      <c r="BI410" s="236">
        <f>IF(N410="nulová",J410,0)</f>
        <v>0</v>
      </c>
      <c r="BJ410" s="17" t="s">
        <v>82</v>
      </c>
      <c r="BK410" s="236">
        <f>ROUND(I410*H410,2)</f>
        <v>0</v>
      </c>
      <c r="BL410" s="17" t="s">
        <v>137</v>
      </c>
      <c r="BM410" s="235" t="s">
        <v>320</v>
      </c>
    </row>
    <row r="411" spans="2:51" s="12" customFormat="1" ht="12">
      <c r="B411" s="237"/>
      <c r="C411" s="238"/>
      <c r="D411" s="239" t="s">
        <v>139</v>
      </c>
      <c r="E411" s="240" t="s">
        <v>1</v>
      </c>
      <c r="F411" s="241" t="s">
        <v>192</v>
      </c>
      <c r="G411" s="238"/>
      <c r="H411" s="240" t="s">
        <v>1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AT411" s="247" t="s">
        <v>139</v>
      </c>
      <c r="AU411" s="247" t="s">
        <v>84</v>
      </c>
      <c r="AV411" s="12" t="s">
        <v>82</v>
      </c>
      <c r="AW411" s="12" t="s">
        <v>31</v>
      </c>
      <c r="AX411" s="12" t="s">
        <v>74</v>
      </c>
      <c r="AY411" s="247" t="s">
        <v>129</v>
      </c>
    </row>
    <row r="412" spans="2:51" s="13" customFormat="1" ht="12">
      <c r="B412" s="248"/>
      <c r="C412" s="249"/>
      <c r="D412" s="239" t="s">
        <v>139</v>
      </c>
      <c r="E412" s="250" t="s">
        <v>1</v>
      </c>
      <c r="F412" s="251" t="s">
        <v>232</v>
      </c>
      <c r="G412" s="249"/>
      <c r="H412" s="252">
        <v>144.872</v>
      </c>
      <c r="I412" s="253"/>
      <c r="J412" s="249"/>
      <c r="K412" s="249"/>
      <c r="L412" s="254"/>
      <c r="M412" s="255"/>
      <c r="N412" s="256"/>
      <c r="O412" s="256"/>
      <c r="P412" s="256"/>
      <c r="Q412" s="256"/>
      <c r="R412" s="256"/>
      <c r="S412" s="256"/>
      <c r="T412" s="257"/>
      <c r="AT412" s="258" t="s">
        <v>139</v>
      </c>
      <c r="AU412" s="258" t="s">
        <v>84</v>
      </c>
      <c r="AV412" s="13" t="s">
        <v>84</v>
      </c>
      <c r="AW412" s="13" t="s">
        <v>31</v>
      </c>
      <c r="AX412" s="13" t="s">
        <v>74</v>
      </c>
      <c r="AY412" s="258" t="s">
        <v>129</v>
      </c>
    </row>
    <row r="413" spans="2:51" s="13" customFormat="1" ht="12">
      <c r="B413" s="248"/>
      <c r="C413" s="249"/>
      <c r="D413" s="239" t="s">
        <v>139</v>
      </c>
      <c r="E413" s="250" t="s">
        <v>1</v>
      </c>
      <c r="F413" s="251" t="s">
        <v>321</v>
      </c>
      <c r="G413" s="249"/>
      <c r="H413" s="252">
        <v>-3.78</v>
      </c>
      <c r="I413" s="253"/>
      <c r="J413" s="249"/>
      <c r="K413" s="249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139</v>
      </c>
      <c r="AU413" s="258" t="s">
        <v>84</v>
      </c>
      <c r="AV413" s="13" t="s">
        <v>84</v>
      </c>
      <c r="AW413" s="13" t="s">
        <v>31</v>
      </c>
      <c r="AX413" s="13" t="s">
        <v>74</v>
      </c>
      <c r="AY413" s="258" t="s">
        <v>129</v>
      </c>
    </row>
    <row r="414" spans="2:51" s="14" customFormat="1" ht="12">
      <c r="B414" s="259"/>
      <c r="C414" s="260"/>
      <c r="D414" s="239" t="s">
        <v>139</v>
      </c>
      <c r="E414" s="261" t="s">
        <v>1</v>
      </c>
      <c r="F414" s="262" t="s">
        <v>142</v>
      </c>
      <c r="G414" s="260"/>
      <c r="H414" s="263">
        <v>141.092</v>
      </c>
      <c r="I414" s="264"/>
      <c r="J414" s="260"/>
      <c r="K414" s="260"/>
      <c r="L414" s="265"/>
      <c r="M414" s="266"/>
      <c r="N414" s="267"/>
      <c r="O414" s="267"/>
      <c r="P414" s="267"/>
      <c r="Q414" s="267"/>
      <c r="R414" s="267"/>
      <c r="S414" s="267"/>
      <c r="T414" s="268"/>
      <c r="AT414" s="269" t="s">
        <v>139</v>
      </c>
      <c r="AU414" s="269" t="s">
        <v>84</v>
      </c>
      <c r="AV414" s="14" t="s">
        <v>137</v>
      </c>
      <c r="AW414" s="14" t="s">
        <v>31</v>
      </c>
      <c r="AX414" s="14" t="s">
        <v>82</v>
      </c>
      <c r="AY414" s="269" t="s">
        <v>129</v>
      </c>
    </row>
    <row r="415" spans="2:65" s="1" customFormat="1" ht="24" customHeight="1">
      <c r="B415" s="38"/>
      <c r="C415" s="224" t="s">
        <v>322</v>
      </c>
      <c r="D415" s="224" t="s">
        <v>132</v>
      </c>
      <c r="E415" s="225" t="s">
        <v>323</v>
      </c>
      <c r="F415" s="226" t="s">
        <v>324</v>
      </c>
      <c r="G415" s="227" t="s">
        <v>150</v>
      </c>
      <c r="H415" s="228">
        <v>6.72</v>
      </c>
      <c r="I415" s="229"/>
      <c r="J415" s="230">
        <f>ROUND(I415*H415,2)</f>
        <v>0</v>
      </c>
      <c r="K415" s="226" t="s">
        <v>136</v>
      </c>
      <c r="L415" s="43"/>
      <c r="M415" s="231" t="s">
        <v>1</v>
      </c>
      <c r="N415" s="232" t="s">
        <v>39</v>
      </c>
      <c r="O415" s="86"/>
      <c r="P415" s="233">
        <f>O415*H415</f>
        <v>0</v>
      </c>
      <c r="Q415" s="233">
        <v>0.01995</v>
      </c>
      <c r="R415" s="233">
        <f>Q415*H415</f>
        <v>0.134064</v>
      </c>
      <c r="S415" s="233">
        <v>0</v>
      </c>
      <c r="T415" s="234">
        <f>S415*H415</f>
        <v>0</v>
      </c>
      <c r="AR415" s="235" t="s">
        <v>137</v>
      </c>
      <c r="AT415" s="235" t="s">
        <v>132</v>
      </c>
      <c r="AU415" s="235" t="s">
        <v>84</v>
      </c>
      <c r="AY415" s="17" t="s">
        <v>129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7" t="s">
        <v>82</v>
      </c>
      <c r="BK415" s="236">
        <f>ROUND(I415*H415,2)</f>
        <v>0</v>
      </c>
      <c r="BL415" s="17" t="s">
        <v>137</v>
      </c>
      <c r="BM415" s="235" t="s">
        <v>325</v>
      </c>
    </row>
    <row r="416" spans="2:51" s="12" customFormat="1" ht="12">
      <c r="B416" s="237"/>
      <c r="C416" s="238"/>
      <c r="D416" s="239" t="s">
        <v>139</v>
      </c>
      <c r="E416" s="240" t="s">
        <v>1</v>
      </c>
      <c r="F416" s="241" t="s">
        <v>285</v>
      </c>
      <c r="G416" s="238"/>
      <c r="H416" s="240" t="s">
        <v>1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139</v>
      </c>
      <c r="AU416" s="247" t="s">
        <v>84</v>
      </c>
      <c r="AV416" s="12" t="s">
        <v>82</v>
      </c>
      <c r="AW416" s="12" t="s">
        <v>31</v>
      </c>
      <c r="AX416" s="12" t="s">
        <v>74</v>
      </c>
      <c r="AY416" s="247" t="s">
        <v>129</v>
      </c>
    </row>
    <row r="417" spans="2:51" s="13" customFormat="1" ht="12">
      <c r="B417" s="248"/>
      <c r="C417" s="249"/>
      <c r="D417" s="239" t="s">
        <v>139</v>
      </c>
      <c r="E417" s="250" t="s">
        <v>1</v>
      </c>
      <c r="F417" s="251" t="s">
        <v>193</v>
      </c>
      <c r="G417" s="249"/>
      <c r="H417" s="252">
        <v>6.72</v>
      </c>
      <c r="I417" s="253"/>
      <c r="J417" s="249"/>
      <c r="K417" s="249"/>
      <c r="L417" s="254"/>
      <c r="M417" s="255"/>
      <c r="N417" s="256"/>
      <c r="O417" s="256"/>
      <c r="P417" s="256"/>
      <c r="Q417" s="256"/>
      <c r="R417" s="256"/>
      <c r="S417" s="256"/>
      <c r="T417" s="257"/>
      <c r="AT417" s="258" t="s">
        <v>139</v>
      </c>
      <c r="AU417" s="258" t="s">
        <v>84</v>
      </c>
      <c r="AV417" s="13" t="s">
        <v>84</v>
      </c>
      <c r="AW417" s="13" t="s">
        <v>31</v>
      </c>
      <c r="AX417" s="13" t="s">
        <v>74</v>
      </c>
      <c r="AY417" s="258" t="s">
        <v>129</v>
      </c>
    </row>
    <row r="418" spans="2:51" s="14" customFormat="1" ht="12">
      <c r="B418" s="259"/>
      <c r="C418" s="260"/>
      <c r="D418" s="239" t="s">
        <v>139</v>
      </c>
      <c r="E418" s="261" t="s">
        <v>1</v>
      </c>
      <c r="F418" s="262" t="s">
        <v>142</v>
      </c>
      <c r="G418" s="260"/>
      <c r="H418" s="263">
        <v>6.72</v>
      </c>
      <c r="I418" s="264"/>
      <c r="J418" s="260"/>
      <c r="K418" s="260"/>
      <c r="L418" s="265"/>
      <c r="M418" s="266"/>
      <c r="N418" s="267"/>
      <c r="O418" s="267"/>
      <c r="P418" s="267"/>
      <c r="Q418" s="267"/>
      <c r="R418" s="267"/>
      <c r="S418" s="267"/>
      <c r="T418" s="268"/>
      <c r="AT418" s="269" t="s">
        <v>139</v>
      </c>
      <c r="AU418" s="269" t="s">
        <v>84</v>
      </c>
      <c r="AV418" s="14" t="s">
        <v>137</v>
      </c>
      <c r="AW418" s="14" t="s">
        <v>31</v>
      </c>
      <c r="AX418" s="14" t="s">
        <v>82</v>
      </c>
      <c r="AY418" s="269" t="s">
        <v>129</v>
      </c>
    </row>
    <row r="419" spans="2:65" s="1" customFormat="1" ht="24" customHeight="1">
      <c r="B419" s="38"/>
      <c r="C419" s="224" t="s">
        <v>326</v>
      </c>
      <c r="D419" s="224" t="s">
        <v>132</v>
      </c>
      <c r="E419" s="225" t="s">
        <v>327</v>
      </c>
      <c r="F419" s="226" t="s">
        <v>328</v>
      </c>
      <c r="G419" s="227" t="s">
        <v>150</v>
      </c>
      <c r="H419" s="228">
        <v>6.72</v>
      </c>
      <c r="I419" s="229"/>
      <c r="J419" s="230">
        <f>ROUND(I419*H419,2)</f>
        <v>0</v>
      </c>
      <c r="K419" s="226" t="s">
        <v>136</v>
      </c>
      <c r="L419" s="43"/>
      <c r="M419" s="231" t="s">
        <v>1</v>
      </c>
      <c r="N419" s="232" t="s">
        <v>39</v>
      </c>
      <c r="O419" s="86"/>
      <c r="P419" s="233">
        <f>O419*H419</f>
        <v>0</v>
      </c>
      <c r="Q419" s="233">
        <v>0</v>
      </c>
      <c r="R419" s="233">
        <f>Q419*H419</f>
        <v>0</v>
      </c>
      <c r="S419" s="233">
        <v>0</v>
      </c>
      <c r="T419" s="234">
        <f>S419*H419</f>
        <v>0</v>
      </c>
      <c r="AR419" s="235" t="s">
        <v>137</v>
      </c>
      <c r="AT419" s="235" t="s">
        <v>132</v>
      </c>
      <c r="AU419" s="235" t="s">
        <v>84</v>
      </c>
      <c r="AY419" s="17" t="s">
        <v>129</v>
      </c>
      <c r="BE419" s="236">
        <f>IF(N419="základní",J419,0)</f>
        <v>0</v>
      </c>
      <c r="BF419" s="236">
        <f>IF(N419="snížená",J419,0)</f>
        <v>0</v>
      </c>
      <c r="BG419" s="236">
        <f>IF(N419="zákl. přenesená",J419,0)</f>
        <v>0</v>
      </c>
      <c r="BH419" s="236">
        <f>IF(N419="sníž. přenesená",J419,0)</f>
        <v>0</v>
      </c>
      <c r="BI419" s="236">
        <f>IF(N419="nulová",J419,0)</f>
        <v>0</v>
      </c>
      <c r="BJ419" s="17" t="s">
        <v>82</v>
      </c>
      <c r="BK419" s="236">
        <f>ROUND(I419*H419,2)</f>
        <v>0</v>
      </c>
      <c r="BL419" s="17" t="s">
        <v>137</v>
      </c>
      <c r="BM419" s="235" t="s">
        <v>329</v>
      </c>
    </row>
    <row r="420" spans="2:65" s="1" customFormat="1" ht="24" customHeight="1">
      <c r="B420" s="38"/>
      <c r="C420" s="224" t="s">
        <v>330</v>
      </c>
      <c r="D420" s="224" t="s">
        <v>132</v>
      </c>
      <c r="E420" s="225" t="s">
        <v>331</v>
      </c>
      <c r="F420" s="226" t="s">
        <v>332</v>
      </c>
      <c r="G420" s="227" t="s">
        <v>150</v>
      </c>
      <c r="H420" s="228">
        <v>6.72</v>
      </c>
      <c r="I420" s="229"/>
      <c r="J420" s="230">
        <f>ROUND(I420*H420,2)</f>
        <v>0</v>
      </c>
      <c r="K420" s="226" t="s">
        <v>136</v>
      </c>
      <c r="L420" s="43"/>
      <c r="M420" s="231" t="s">
        <v>1</v>
      </c>
      <c r="N420" s="232" t="s">
        <v>39</v>
      </c>
      <c r="O420" s="86"/>
      <c r="P420" s="233">
        <f>O420*H420</f>
        <v>0</v>
      </c>
      <c r="Q420" s="233">
        <v>0</v>
      </c>
      <c r="R420" s="233">
        <f>Q420*H420</f>
        <v>0</v>
      </c>
      <c r="S420" s="233">
        <v>0</v>
      </c>
      <c r="T420" s="234">
        <f>S420*H420</f>
        <v>0</v>
      </c>
      <c r="AR420" s="235" t="s">
        <v>137</v>
      </c>
      <c r="AT420" s="235" t="s">
        <v>132</v>
      </c>
      <c r="AU420" s="235" t="s">
        <v>84</v>
      </c>
      <c r="AY420" s="17" t="s">
        <v>129</v>
      </c>
      <c r="BE420" s="236">
        <f>IF(N420="základní",J420,0)</f>
        <v>0</v>
      </c>
      <c r="BF420" s="236">
        <f>IF(N420="snížená",J420,0)</f>
        <v>0</v>
      </c>
      <c r="BG420" s="236">
        <f>IF(N420="zákl. přenesená",J420,0)</f>
        <v>0</v>
      </c>
      <c r="BH420" s="236">
        <f>IF(N420="sníž. přenesená",J420,0)</f>
        <v>0</v>
      </c>
      <c r="BI420" s="236">
        <f>IF(N420="nulová",J420,0)</f>
        <v>0</v>
      </c>
      <c r="BJ420" s="17" t="s">
        <v>82</v>
      </c>
      <c r="BK420" s="236">
        <f>ROUND(I420*H420,2)</f>
        <v>0</v>
      </c>
      <c r="BL420" s="17" t="s">
        <v>137</v>
      </c>
      <c r="BM420" s="235" t="s">
        <v>333</v>
      </c>
    </row>
    <row r="421" spans="2:65" s="1" customFormat="1" ht="24" customHeight="1">
      <c r="B421" s="38"/>
      <c r="C421" s="224" t="s">
        <v>334</v>
      </c>
      <c r="D421" s="224" t="s">
        <v>132</v>
      </c>
      <c r="E421" s="225" t="s">
        <v>335</v>
      </c>
      <c r="F421" s="226" t="s">
        <v>336</v>
      </c>
      <c r="G421" s="227" t="s">
        <v>150</v>
      </c>
      <c r="H421" s="228">
        <v>6.72</v>
      </c>
      <c r="I421" s="229"/>
      <c r="J421" s="230">
        <f>ROUND(I421*H421,2)</f>
        <v>0</v>
      </c>
      <c r="K421" s="226" t="s">
        <v>136</v>
      </c>
      <c r="L421" s="43"/>
      <c r="M421" s="231" t="s">
        <v>1</v>
      </c>
      <c r="N421" s="232" t="s">
        <v>39</v>
      </c>
      <c r="O421" s="86"/>
      <c r="P421" s="233">
        <f>O421*H421</f>
        <v>0</v>
      </c>
      <c r="Q421" s="233">
        <v>0.00315</v>
      </c>
      <c r="R421" s="233">
        <f>Q421*H421</f>
        <v>0.021168</v>
      </c>
      <c r="S421" s="233">
        <v>0</v>
      </c>
      <c r="T421" s="234">
        <f>S421*H421</f>
        <v>0</v>
      </c>
      <c r="AR421" s="235" t="s">
        <v>137</v>
      </c>
      <c r="AT421" s="235" t="s">
        <v>132</v>
      </c>
      <c r="AU421" s="235" t="s">
        <v>84</v>
      </c>
      <c r="AY421" s="17" t="s">
        <v>129</v>
      </c>
      <c r="BE421" s="236">
        <f>IF(N421="základní",J421,0)</f>
        <v>0</v>
      </c>
      <c r="BF421" s="236">
        <f>IF(N421="snížená",J421,0)</f>
        <v>0</v>
      </c>
      <c r="BG421" s="236">
        <f>IF(N421="zákl. přenesená",J421,0)</f>
        <v>0</v>
      </c>
      <c r="BH421" s="236">
        <f>IF(N421="sníž. přenesená",J421,0)</f>
        <v>0</v>
      </c>
      <c r="BI421" s="236">
        <f>IF(N421="nulová",J421,0)</f>
        <v>0</v>
      </c>
      <c r="BJ421" s="17" t="s">
        <v>82</v>
      </c>
      <c r="BK421" s="236">
        <f>ROUND(I421*H421,2)</f>
        <v>0</v>
      </c>
      <c r="BL421" s="17" t="s">
        <v>137</v>
      </c>
      <c r="BM421" s="235" t="s">
        <v>337</v>
      </c>
    </row>
    <row r="422" spans="2:65" s="1" customFormat="1" ht="24" customHeight="1">
      <c r="B422" s="38"/>
      <c r="C422" s="224" t="s">
        <v>338</v>
      </c>
      <c r="D422" s="224" t="s">
        <v>132</v>
      </c>
      <c r="E422" s="225" t="s">
        <v>339</v>
      </c>
      <c r="F422" s="226" t="s">
        <v>340</v>
      </c>
      <c r="G422" s="227" t="s">
        <v>150</v>
      </c>
      <c r="H422" s="228">
        <v>6.72</v>
      </c>
      <c r="I422" s="229"/>
      <c r="J422" s="230">
        <f>ROUND(I422*H422,2)</f>
        <v>0</v>
      </c>
      <c r="K422" s="226" t="s">
        <v>136</v>
      </c>
      <c r="L422" s="43"/>
      <c r="M422" s="231" t="s">
        <v>1</v>
      </c>
      <c r="N422" s="232" t="s">
        <v>39</v>
      </c>
      <c r="O422" s="86"/>
      <c r="P422" s="233">
        <f>O422*H422</f>
        <v>0</v>
      </c>
      <c r="Q422" s="233">
        <v>0</v>
      </c>
      <c r="R422" s="233">
        <f>Q422*H422</f>
        <v>0</v>
      </c>
      <c r="S422" s="233">
        <v>0</v>
      </c>
      <c r="T422" s="234">
        <f>S422*H422</f>
        <v>0</v>
      </c>
      <c r="AR422" s="235" t="s">
        <v>137</v>
      </c>
      <c r="AT422" s="235" t="s">
        <v>132</v>
      </c>
      <c r="AU422" s="235" t="s">
        <v>84</v>
      </c>
      <c r="AY422" s="17" t="s">
        <v>129</v>
      </c>
      <c r="BE422" s="236">
        <f>IF(N422="základní",J422,0)</f>
        <v>0</v>
      </c>
      <c r="BF422" s="236">
        <f>IF(N422="snížená",J422,0)</f>
        <v>0</v>
      </c>
      <c r="BG422" s="236">
        <f>IF(N422="zákl. přenesená",J422,0)</f>
        <v>0</v>
      </c>
      <c r="BH422" s="236">
        <f>IF(N422="sníž. přenesená",J422,0)</f>
        <v>0</v>
      </c>
      <c r="BI422" s="236">
        <f>IF(N422="nulová",J422,0)</f>
        <v>0</v>
      </c>
      <c r="BJ422" s="17" t="s">
        <v>82</v>
      </c>
      <c r="BK422" s="236">
        <f>ROUND(I422*H422,2)</f>
        <v>0</v>
      </c>
      <c r="BL422" s="17" t="s">
        <v>137</v>
      </c>
      <c r="BM422" s="235" t="s">
        <v>341</v>
      </c>
    </row>
    <row r="423" spans="2:65" s="1" customFormat="1" ht="24" customHeight="1">
      <c r="B423" s="38"/>
      <c r="C423" s="224" t="s">
        <v>342</v>
      </c>
      <c r="D423" s="224" t="s">
        <v>132</v>
      </c>
      <c r="E423" s="225" t="s">
        <v>343</v>
      </c>
      <c r="F423" s="226" t="s">
        <v>344</v>
      </c>
      <c r="G423" s="227" t="s">
        <v>150</v>
      </c>
      <c r="H423" s="228">
        <v>6.72</v>
      </c>
      <c r="I423" s="229"/>
      <c r="J423" s="230">
        <f>ROUND(I423*H423,2)</f>
        <v>0</v>
      </c>
      <c r="K423" s="226" t="s">
        <v>136</v>
      </c>
      <c r="L423" s="43"/>
      <c r="M423" s="231" t="s">
        <v>1</v>
      </c>
      <c r="N423" s="232" t="s">
        <v>39</v>
      </c>
      <c r="O423" s="86"/>
      <c r="P423" s="233">
        <f>O423*H423</f>
        <v>0</v>
      </c>
      <c r="Q423" s="233">
        <v>0</v>
      </c>
      <c r="R423" s="233">
        <f>Q423*H423</f>
        <v>0</v>
      </c>
      <c r="S423" s="233">
        <v>0</v>
      </c>
      <c r="T423" s="234">
        <f>S423*H423</f>
        <v>0</v>
      </c>
      <c r="AR423" s="235" t="s">
        <v>137</v>
      </c>
      <c r="AT423" s="235" t="s">
        <v>132</v>
      </c>
      <c r="AU423" s="235" t="s">
        <v>84</v>
      </c>
      <c r="AY423" s="17" t="s">
        <v>129</v>
      </c>
      <c r="BE423" s="236">
        <f>IF(N423="základní",J423,0)</f>
        <v>0</v>
      </c>
      <c r="BF423" s="236">
        <f>IF(N423="snížená",J423,0)</f>
        <v>0</v>
      </c>
      <c r="BG423" s="236">
        <f>IF(N423="zákl. přenesená",J423,0)</f>
        <v>0</v>
      </c>
      <c r="BH423" s="236">
        <f>IF(N423="sníž. přenesená",J423,0)</f>
        <v>0</v>
      </c>
      <c r="BI423" s="236">
        <f>IF(N423="nulová",J423,0)</f>
        <v>0</v>
      </c>
      <c r="BJ423" s="17" t="s">
        <v>82</v>
      </c>
      <c r="BK423" s="236">
        <f>ROUND(I423*H423,2)</f>
        <v>0</v>
      </c>
      <c r="BL423" s="17" t="s">
        <v>137</v>
      </c>
      <c r="BM423" s="235" t="s">
        <v>345</v>
      </c>
    </row>
    <row r="424" spans="2:63" s="11" customFormat="1" ht="22.8" customHeight="1">
      <c r="B424" s="208"/>
      <c r="C424" s="209"/>
      <c r="D424" s="210" t="s">
        <v>73</v>
      </c>
      <c r="E424" s="222" t="s">
        <v>346</v>
      </c>
      <c r="F424" s="222" t="s">
        <v>347</v>
      </c>
      <c r="G424" s="209"/>
      <c r="H424" s="209"/>
      <c r="I424" s="212"/>
      <c r="J424" s="223">
        <f>BK424</f>
        <v>0</v>
      </c>
      <c r="K424" s="209"/>
      <c r="L424" s="214"/>
      <c r="M424" s="215"/>
      <c r="N424" s="216"/>
      <c r="O424" s="216"/>
      <c r="P424" s="217">
        <f>SUM(P425:P432)</f>
        <v>0</v>
      </c>
      <c r="Q424" s="216"/>
      <c r="R424" s="217">
        <f>SUM(R425:R432)</f>
        <v>0</v>
      </c>
      <c r="S424" s="216"/>
      <c r="T424" s="218">
        <f>SUM(T425:T432)</f>
        <v>0</v>
      </c>
      <c r="AR424" s="219" t="s">
        <v>82</v>
      </c>
      <c r="AT424" s="220" t="s">
        <v>73</v>
      </c>
      <c r="AU424" s="220" t="s">
        <v>82</v>
      </c>
      <c r="AY424" s="219" t="s">
        <v>129</v>
      </c>
      <c r="BK424" s="221">
        <f>SUM(BK425:BK432)</f>
        <v>0</v>
      </c>
    </row>
    <row r="425" spans="2:65" s="1" customFormat="1" ht="24" customHeight="1">
      <c r="B425" s="38"/>
      <c r="C425" s="224" t="s">
        <v>348</v>
      </c>
      <c r="D425" s="224" t="s">
        <v>132</v>
      </c>
      <c r="E425" s="225" t="s">
        <v>349</v>
      </c>
      <c r="F425" s="226" t="s">
        <v>350</v>
      </c>
      <c r="G425" s="227" t="s">
        <v>135</v>
      </c>
      <c r="H425" s="228">
        <v>93.61</v>
      </c>
      <c r="I425" s="229"/>
      <c r="J425" s="230">
        <f>ROUND(I425*H425,2)</f>
        <v>0</v>
      </c>
      <c r="K425" s="226" t="s">
        <v>136</v>
      </c>
      <c r="L425" s="43"/>
      <c r="M425" s="231" t="s">
        <v>1</v>
      </c>
      <c r="N425" s="232" t="s">
        <v>39</v>
      </c>
      <c r="O425" s="86"/>
      <c r="P425" s="233">
        <f>O425*H425</f>
        <v>0</v>
      </c>
      <c r="Q425" s="233">
        <v>0</v>
      </c>
      <c r="R425" s="233">
        <f>Q425*H425</f>
        <v>0</v>
      </c>
      <c r="S425" s="233">
        <v>0</v>
      </c>
      <c r="T425" s="234">
        <f>S425*H425</f>
        <v>0</v>
      </c>
      <c r="AR425" s="235" t="s">
        <v>137</v>
      </c>
      <c r="AT425" s="235" t="s">
        <v>132</v>
      </c>
      <c r="AU425" s="235" t="s">
        <v>84</v>
      </c>
      <c r="AY425" s="17" t="s">
        <v>129</v>
      </c>
      <c r="BE425" s="236">
        <f>IF(N425="základní",J425,0)</f>
        <v>0</v>
      </c>
      <c r="BF425" s="236">
        <f>IF(N425="snížená",J425,0)</f>
        <v>0</v>
      </c>
      <c r="BG425" s="236">
        <f>IF(N425="zákl. přenesená",J425,0)</f>
        <v>0</v>
      </c>
      <c r="BH425" s="236">
        <f>IF(N425="sníž. přenesená",J425,0)</f>
        <v>0</v>
      </c>
      <c r="BI425" s="236">
        <f>IF(N425="nulová",J425,0)</f>
        <v>0</v>
      </c>
      <c r="BJ425" s="17" t="s">
        <v>82</v>
      </c>
      <c r="BK425" s="236">
        <f>ROUND(I425*H425,2)</f>
        <v>0</v>
      </c>
      <c r="BL425" s="17" t="s">
        <v>137</v>
      </c>
      <c r="BM425" s="235" t="s">
        <v>351</v>
      </c>
    </row>
    <row r="426" spans="2:51" s="13" customFormat="1" ht="12">
      <c r="B426" s="248"/>
      <c r="C426" s="249"/>
      <c r="D426" s="239" t="s">
        <v>139</v>
      </c>
      <c r="E426" s="250" t="s">
        <v>1</v>
      </c>
      <c r="F426" s="251" t="s">
        <v>352</v>
      </c>
      <c r="G426" s="249"/>
      <c r="H426" s="252">
        <v>93.61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139</v>
      </c>
      <c r="AU426" s="258" t="s">
        <v>84</v>
      </c>
      <c r="AV426" s="13" t="s">
        <v>84</v>
      </c>
      <c r="AW426" s="13" t="s">
        <v>31</v>
      </c>
      <c r="AX426" s="13" t="s">
        <v>74</v>
      </c>
      <c r="AY426" s="258" t="s">
        <v>129</v>
      </c>
    </row>
    <row r="427" spans="2:51" s="14" customFormat="1" ht="12">
      <c r="B427" s="259"/>
      <c r="C427" s="260"/>
      <c r="D427" s="239" t="s">
        <v>139</v>
      </c>
      <c r="E427" s="261" t="s">
        <v>1</v>
      </c>
      <c r="F427" s="262" t="s">
        <v>142</v>
      </c>
      <c r="G427" s="260"/>
      <c r="H427" s="263">
        <v>93.61</v>
      </c>
      <c r="I427" s="264"/>
      <c r="J427" s="260"/>
      <c r="K427" s="260"/>
      <c r="L427" s="265"/>
      <c r="M427" s="266"/>
      <c r="N427" s="267"/>
      <c r="O427" s="267"/>
      <c r="P427" s="267"/>
      <c r="Q427" s="267"/>
      <c r="R427" s="267"/>
      <c r="S427" s="267"/>
      <c r="T427" s="268"/>
      <c r="AT427" s="269" t="s">
        <v>139</v>
      </c>
      <c r="AU427" s="269" t="s">
        <v>84</v>
      </c>
      <c r="AV427" s="14" t="s">
        <v>137</v>
      </c>
      <c r="AW427" s="14" t="s">
        <v>31</v>
      </c>
      <c r="AX427" s="14" t="s">
        <v>82</v>
      </c>
      <c r="AY427" s="269" t="s">
        <v>129</v>
      </c>
    </row>
    <row r="428" spans="2:65" s="1" customFormat="1" ht="24" customHeight="1">
      <c r="B428" s="38"/>
      <c r="C428" s="224" t="s">
        <v>353</v>
      </c>
      <c r="D428" s="224" t="s">
        <v>132</v>
      </c>
      <c r="E428" s="225" t="s">
        <v>354</v>
      </c>
      <c r="F428" s="226" t="s">
        <v>355</v>
      </c>
      <c r="G428" s="227" t="s">
        <v>135</v>
      </c>
      <c r="H428" s="228">
        <v>93.61</v>
      </c>
      <c r="I428" s="229"/>
      <c r="J428" s="230">
        <f>ROUND(I428*H428,2)</f>
        <v>0</v>
      </c>
      <c r="K428" s="226" t="s">
        <v>136</v>
      </c>
      <c r="L428" s="43"/>
      <c r="M428" s="231" t="s">
        <v>1</v>
      </c>
      <c r="N428" s="232" t="s">
        <v>39</v>
      </c>
      <c r="O428" s="86"/>
      <c r="P428" s="233">
        <f>O428*H428</f>
        <v>0</v>
      </c>
      <c r="Q428" s="233">
        <v>0</v>
      </c>
      <c r="R428" s="233">
        <f>Q428*H428</f>
        <v>0</v>
      </c>
      <c r="S428" s="233">
        <v>0</v>
      </c>
      <c r="T428" s="234">
        <f>S428*H428</f>
        <v>0</v>
      </c>
      <c r="AR428" s="235" t="s">
        <v>137</v>
      </c>
      <c r="AT428" s="235" t="s">
        <v>132</v>
      </c>
      <c r="AU428" s="235" t="s">
        <v>84</v>
      </c>
      <c r="AY428" s="17" t="s">
        <v>129</v>
      </c>
      <c r="BE428" s="236">
        <f>IF(N428="základní",J428,0)</f>
        <v>0</v>
      </c>
      <c r="BF428" s="236">
        <f>IF(N428="snížená",J428,0)</f>
        <v>0</v>
      </c>
      <c r="BG428" s="236">
        <f>IF(N428="zákl. přenesená",J428,0)</f>
        <v>0</v>
      </c>
      <c r="BH428" s="236">
        <f>IF(N428="sníž. přenesená",J428,0)</f>
        <v>0</v>
      </c>
      <c r="BI428" s="236">
        <f>IF(N428="nulová",J428,0)</f>
        <v>0</v>
      </c>
      <c r="BJ428" s="17" t="s">
        <v>82</v>
      </c>
      <c r="BK428" s="236">
        <f>ROUND(I428*H428,2)</f>
        <v>0</v>
      </c>
      <c r="BL428" s="17" t="s">
        <v>137</v>
      </c>
      <c r="BM428" s="235" t="s">
        <v>356</v>
      </c>
    </row>
    <row r="429" spans="2:65" s="1" customFormat="1" ht="24" customHeight="1">
      <c r="B429" s="38"/>
      <c r="C429" s="224" t="s">
        <v>357</v>
      </c>
      <c r="D429" s="224" t="s">
        <v>132</v>
      </c>
      <c r="E429" s="225" t="s">
        <v>358</v>
      </c>
      <c r="F429" s="226" t="s">
        <v>359</v>
      </c>
      <c r="G429" s="227" t="s">
        <v>135</v>
      </c>
      <c r="H429" s="228">
        <v>8425.71</v>
      </c>
      <c r="I429" s="229"/>
      <c r="J429" s="230">
        <f>ROUND(I429*H429,2)</f>
        <v>0</v>
      </c>
      <c r="K429" s="226" t="s">
        <v>136</v>
      </c>
      <c r="L429" s="43"/>
      <c r="M429" s="231" t="s">
        <v>1</v>
      </c>
      <c r="N429" s="232" t="s">
        <v>39</v>
      </c>
      <c r="O429" s="86"/>
      <c r="P429" s="233">
        <f>O429*H429</f>
        <v>0</v>
      </c>
      <c r="Q429" s="233">
        <v>0</v>
      </c>
      <c r="R429" s="233">
        <f>Q429*H429</f>
        <v>0</v>
      </c>
      <c r="S429" s="233">
        <v>0</v>
      </c>
      <c r="T429" s="234">
        <f>S429*H429</f>
        <v>0</v>
      </c>
      <c r="AR429" s="235" t="s">
        <v>137</v>
      </c>
      <c r="AT429" s="235" t="s">
        <v>132</v>
      </c>
      <c r="AU429" s="235" t="s">
        <v>84</v>
      </c>
      <c r="AY429" s="17" t="s">
        <v>129</v>
      </c>
      <c r="BE429" s="236">
        <f>IF(N429="základní",J429,0)</f>
        <v>0</v>
      </c>
      <c r="BF429" s="236">
        <f>IF(N429="snížená",J429,0)</f>
        <v>0</v>
      </c>
      <c r="BG429" s="236">
        <f>IF(N429="zákl. přenesená",J429,0)</f>
        <v>0</v>
      </c>
      <c r="BH429" s="236">
        <f>IF(N429="sníž. přenesená",J429,0)</f>
        <v>0</v>
      </c>
      <c r="BI429" s="236">
        <f>IF(N429="nulová",J429,0)</f>
        <v>0</v>
      </c>
      <c r="BJ429" s="17" t="s">
        <v>82</v>
      </c>
      <c r="BK429" s="236">
        <f>ROUND(I429*H429,2)</f>
        <v>0</v>
      </c>
      <c r="BL429" s="17" t="s">
        <v>137</v>
      </c>
      <c r="BM429" s="235" t="s">
        <v>360</v>
      </c>
    </row>
    <row r="430" spans="2:51" s="13" customFormat="1" ht="12">
      <c r="B430" s="248"/>
      <c r="C430" s="249"/>
      <c r="D430" s="239" t="s">
        <v>139</v>
      </c>
      <c r="E430" s="250" t="s">
        <v>1</v>
      </c>
      <c r="F430" s="251" t="s">
        <v>361</v>
      </c>
      <c r="G430" s="249"/>
      <c r="H430" s="252">
        <v>8425.71</v>
      </c>
      <c r="I430" s="253"/>
      <c r="J430" s="249"/>
      <c r="K430" s="249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139</v>
      </c>
      <c r="AU430" s="258" t="s">
        <v>84</v>
      </c>
      <c r="AV430" s="13" t="s">
        <v>84</v>
      </c>
      <c r="AW430" s="13" t="s">
        <v>31</v>
      </c>
      <c r="AX430" s="13" t="s">
        <v>74</v>
      </c>
      <c r="AY430" s="258" t="s">
        <v>129</v>
      </c>
    </row>
    <row r="431" spans="2:51" s="14" customFormat="1" ht="12">
      <c r="B431" s="259"/>
      <c r="C431" s="260"/>
      <c r="D431" s="239" t="s">
        <v>139</v>
      </c>
      <c r="E431" s="261" t="s">
        <v>1</v>
      </c>
      <c r="F431" s="262" t="s">
        <v>142</v>
      </c>
      <c r="G431" s="260"/>
      <c r="H431" s="263">
        <v>8425.71</v>
      </c>
      <c r="I431" s="264"/>
      <c r="J431" s="260"/>
      <c r="K431" s="260"/>
      <c r="L431" s="265"/>
      <c r="M431" s="266"/>
      <c r="N431" s="267"/>
      <c r="O431" s="267"/>
      <c r="P431" s="267"/>
      <c r="Q431" s="267"/>
      <c r="R431" s="267"/>
      <c r="S431" s="267"/>
      <c r="T431" s="268"/>
      <c r="AT431" s="269" t="s">
        <v>139</v>
      </c>
      <c r="AU431" s="269" t="s">
        <v>84</v>
      </c>
      <c r="AV431" s="14" t="s">
        <v>137</v>
      </c>
      <c r="AW431" s="14" t="s">
        <v>31</v>
      </c>
      <c r="AX431" s="14" t="s">
        <v>82</v>
      </c>
      <c r="AY431" s="269" t="s">
        <v>129</v>
      </c>
    </row>
    <row r="432" spans="2:65" s="1" customFormat="1" ht="24" customHeight="1">
      <c r="B432" s="38"/>
      <c r="C432" s="224" t="s">
        <v>362</v>
      </c>
      <c r="D432" s="224" t="s">
        <v>132</v>
      </c>
      <c r="E432" s="225" t="s">
        <v>363</v>
      </c>
      <c r="F432" s="226" t="s">
        <v>364</v>
      </c>
      <c r="G432" s="227" t="s">
        <v>135</v>
      </c>
      <c r="H432" s="228">
        <v>93.61</v>
      </c>
      <c r="I432" s="229"/>
      <c r="J432" s="230">
        <f>ROUND(I432*H432,2)</f>
        <v>0</v>
      </c>
      <c r="K432" s="226" t="s">
        <v>136</v>
      </c>
      <c r="L432" s="43"/>
      <c r="M432" s="231" t="s">
        <v>1</v>
      </c>
      <c r="N432" s="232" t="s">
        <v>39</v>
      </c>
      <c r="O432" s="86"/>
      <c r="P432" s="233">
        <f>O432*H432</f>
        <v>0</v>
      </c>
      <c r="Q432" s="233">
        <v>0</v>
      </c>
      <c r="R432" s="233">
        <f>Q432*H432</f>
        <v>0</v>
      </c>
      <c r="S432" s="233">
        <v>0</v>
      </c>
      <c r="T432" s="234">
        <f>S432*H432</f>
        <v>0</v>
      </c>
      <c r="AR432" s="235" t="s">
        <v>137</v>
      </c>
      <c r="AT432" s="235" t="s">
        <v>132</v>
      </c>
      <c r="AU432" s="235" t="s">
        <v>84</v>
      </c>
      <c r="AY432" s="17" t="s">
        <v>129</v>
      </c>
      <c r="BE432" s="236">
        <f>IF(N432="základní",J432,0)</f>
        <v>0</v>
      </c>
      <c r="BF432" s="236">
        <f>IF(N432="snížená",J432,0)</f>
        <v>0</v>
      </c>
      <c r="BG432" s="236">
        <f>IF(N432="zákl. přenesená",J432,0)</f>
        <v>0</v>
      </c>
      <c r="BH432" s="236">
        <f>IF(N432="sníž. přenesená",J432,0)</f>
        <v>0</v>
      </c>
      <c r="BI432" s="236">
        <f>IF(N432="nulová",J432,0)</f>
        <v>0</v>
      </c>
      <c r="BJ432" s="17" t="s">
        <v>82</v>
      </c>
      <c r="BK432" s="236">
        <f>ROUND(I432*H432,2)</f>
        <v>0</v>
      </c>
      <c r="BL432" s="17" t="s">
        <v>137</v>
      </c>
      <c r="BM432" s="235" t="s">
        <v>365</v>
      </c>
    </row>
    <row r="433" spans="2:63" s="11" customFormat="1" ht="22.8" customHeight="1">
      <c r="B433" s="208"/>
      <c r="C433" s="209"/>
      <c r="D433" s="210" t="s">
        <v>73</v>
      </c>
      <c r="E433" s="222" t="s">
        <v>366</v>
      </c>
      <c r="F433" s="222" t="s">
        <v>367</v>
      </c>
      <c r="G433" s="209"/>
      <c r="H433" s="209"/>
      <c r="I433" s="212"/>
      <c r="J433" s="223">
        <f>BK433</f>
        <v>0</v>
      </c>
      <c r="K433" s="209"/>
      <c r="L433" s="214"/>
      <c r="M433" s="215"/>
      <c r="N433" s="216"/>
      <c r="O433" s="216"/>
      <c r="P433" s="217">
        <f>SUM(P434:P438)</f>
        <v>0</v>
      </c>
      <c r="Q433" s="216"/>
      <c r="R433" s="217">
        <f>SUM(R434:R438)</f>
        <v>0</v>
      </c>
      <c r="S433" s="216"/>
      <c r="T433" s="218">
        <f>SUM(T434:T438)</f>
        <v>0</v>
      </c>
      <c r="AR433" s="219" t="s">
        <v>82</v>
      </c>
      <c r="AT433" s="220" t="s">
        <v>73</v>
      </c>
      <c r="AU433" s="220" t="s">
        <v>82</v>
      </c>
      <c r="AY433" s="219" t="s">
        <v>129</v>
      </c>
      <c r="BK433" s="221">
        <f>SUM(BK434:BK438)</f>
        <v>0</v>
      </c>
    </row>
    <row r="434" spans="2:65" s="1" customFormat="1" ht="24" customHeight="1">
      <c r="B434" s="38"/>
      <c r="C434" s="224" t="s">
        <v>368</v>
      </c>
      <c r="D434" s="224" t="s">
        <v>132</v>
      </c>
      <c r="E434" s="225" t="s">
        <v>369</v>
      </c>
      <c r="F434" s="226" t="s">
        <v>370</v>
      </c>
      <c r="G434" s="227" t="s">
        <v>145</v>
      </c>
      <c r="H434" s="228">
        <v>32.029</v>
      </c>
      <c r="I434" s="229"/>
      <c r="J434" s="230">
        <f>ROUND(I434*H434,2)</f>
        <v>0</v>
      </c>
      <c r="K434" s="226" t="s">
        <v>136</v>
      </c>
      <c r="L434" s="43"/>
      <c r="M434" s="231" t="s">
        <v>1</v>
      </c>
      <c r="N434" s="232" t="s">
        <v>39</v>
      </c>
      <c r="O434" s="86"/>
      <c r="P434" s="233">
        <f>O434*H434</f>
        <v>0</v>
      </c>
      <c r="Q434" s="233">
        <v>0</v>
      </c>
      <c r="R434" s="233">
        <f>Q434*H434</f>
        <v>0</v>
      </c>
      <c r="S434" s="233">
        <v>0</v>
      </c>
      <c r="T434" s="234">
        <f>S434*H434</f>
        <v>0</v>
      </c>
      <c r="AR434" s="235" t="s">
        <v>137</v>
      </c>
      <c r="AT434" s="235" t="s">
        <v>132</v>
      </c>
      <c r="AU434" s="235" t="s">
        <v>84</v>
      </c>
      <c r="AY434" s="17" t="s">
        <v>129</v>
      </c>
      <c r="BE434" s="236">
        <f>IF(N434="základní",J434,0)</f>
        <v>0</v>
      </c>
      <c r="BF434" s="236">
        <f>IF(N434="snížená",J434,0)</f>
        <v>0</v>
      </c>
      <c r="BG434" s="236">
        <f>IF(N434="zákl. přenesená",J434,0)</f>
        <v>0</v>
      </c>
      <c r="BH434" s="236">
        <f>IF(N434="sníž. přenesená",J434,0)</f>
        <v>0</v>
      </c>
      <c r="BI434" s="236">
        <f>IF(N434="nulová",J434,0)</f>
        <v>0</v>
      </c>
      <c r="BJ434" s="17" t="s">
        <v>82</v>
      </c>
      <c r="BK434" s="236">
        <f>ROUND(I434*H434,2)</f>
        <v>0</v>
      </c>
      <c r="BL434" s="17" t="s">
        <v>137</v>
      </c>
      <c r="BM434" s="235" t="s">
        <v>371</v>
      </c>
    </row>
    <row r="435" spans="2:65" s="1" customFormat="1" ht="24" customHeight="1">
      <c r="B435" s="38"/>
      <c r="C435" s="224" t="s">
        <v>372</v>
      </c>
      <c r="D435" s="224" t="s">
        <v>132</v>
      </c>
      <c r="E435" s="225" t="s">
        <v>373</v>
      </c>
      <c r="F435" s="226" t="s">
        <v>374</v>
      </c>
      <c r="G435" s="227" t="s">
        <v>145</v>
      </c>
      <c r="H435" s="228">
        <v>32.029</v>
      </c>
      <c r="I435" s="229"/>
      <c r="J435" s="230">
        <f>ROUND(I435*H435,2)</f>
        <v>0</v>
      </c>
      <c r="K435" s="226" t="s">
        <v>136</v>
      </c>
      <c r="L435" s="43"/>
      <c r="M435" s="231" t="s">
        <v>1</v>
      </c>
      <c r="N435" s="232" t="s">
        <v>39</v>
      </c>
      <c r="O435" s="86"/>
      <c r="P435" s="233">
        <f>O435*H435</f>
        <v>0</v>
      </c>
      <c r="Q435" s="233">
        <v>0</v>
      </c>
      <c r="R435" s="233">
        <f>Q435*H435</f>
        <v>0</v>
      </c>
      <c r="S435" s="233">
        <v>0</v>
      </c>
      <c r="T435" s="234">
        <f>S435*H435</f>
        <v>0</v>
      </c>
      <c r="AR435" s="235" t="s">
        <v>137</v>
      </c>
      <c r="AT435" s="235" t="s">
        <v>132</v>
      </c>
      <c r="AU435" s="235" t="s">
        <v>84</v>
      </c>
      <c r="AY435" s="17" t="s">
        <v>129</v>
      </c>
      <c r="BE435" s="236">
        <f>IF(N435="základní",J435,0)</f>
        <v>0</v>
      </c>
      <c r="BF435" s="236">
        <f>IF(N435="snížená",J435,0)</f>
        <v>0</v>
      </c>
      <c r="BG435" s="236">
        <f>IF(N435="zákl. přenesená",J435,0)</f>
        <v>0</v>
      </c>
      <c r="BH435" s="236">
        <f>IF(N435="sníž. přenesená",J435,0)</f>
        <v>0</v>
      </c>
      <c r="BI435" s="236">
        <f>IF(N435="nulová",J435,0)</f>
        <v>0</v>
      </c>
      <c r="BJ435" s="17" t="s">
        <v>82</v>
      </c>
      <c r="BK435" s="236">
        <f>ROUND(I435*H435,2)</f>
        <v>0</v>
      </c>
      <c r="BL435" s="17" t="s">
        <v>137</v>
      </c>
      <c r="BM435" s="235" t="s">
        <v>375</v>
      </c>
    </row>
    <row r="436" spans="2:65" s="1" customFormat="1" ht="24" customHeight="1">
      <c r="B436" s="38"/>
      <c r="C436" s="224" t="s">
        <v>376</v>
      </c>
      <c r="D436" s="224" t="s">
        <v>132</v>
      </c>
      <c r="E436" s="225" t="s">
        <v>377</v>
      </c>
      <c r="F436" s="226" t="s">
        <v>378</v>
      </c>
      <c r="G436" s="227" t="s">
        <v>145</v>
      </c>
      <c r="H436" s="228">
        <v>448.406</v>
      </c>
      <c r="I436" s="229"/>
      <c r="J436" s="230">
        <f>ROUND(I436*H436,2)</f>
        <v>0</v>
      </c>
      <c r="K436" s="226" t="s">
        <v>136</v>
      </c>
      <c r="L436" s="43"/>
      <c r="M436" s="231" t="s">
        <v>1</v>
      </c>
      <c r="N436" s="232" t="s">
        <v>39</v>
      </c>
      <c r="O436" s="86"/>
      <c r="P436" s="233">
        <f>O436*H436</f>
        <v>0</v>
      </c>
      <c r="Q436" s="233">
        <v>0</v>
      </c>
      <c r="R436" s="233">
        <f>Q436*H436</f>
        <v>0</v>
      </c>
      <c r="S436" s="233">
        <v>0</v>
      </c>
      <c r="T436" s="234">
        <f>S436*H436</f>
        <v>0</v>
      </c>
      <c r="AR436" s="235" t="s">
        <v>137</v>
      </c>
      <c r="AT436" s="235" t="s">
        <v>132</v>
      </c>
      <c r="AU436" s="235" t="s">
        <v>84</v>
      </c>
      <c r="AY436" s="17" t="s">
        <v>129</v>
      </c>
      <c r="BE436" s="236">
        <f>IF(N436="základní",J436,0)</f>
        <v>0</v>
      </c>
      <c r="BF436" s="236">
        <f>IF(N436="snížená",J436,0)</f>
        <v>0</v>
      </c>
      <c r="BG436" s="236">
        <f>IF(N436="zákl. přenesená",J436,0)</f>
        <v>0</v>
      </c>
      <c r="BH436" s="236">
        <f>IF(N436="sníž. přenesená",J436,0)</f>
        <v>0</v>
      </c>
      <c r="BI436" s="236">
        <f>IF(N436="nulová",J436,0)</f>
        <v>0</v>
      </c>
      <c r="BJ436" s="17" t="s">
        <v>82</v>
      </c>
      <c r="BK436" s="236">
        <f>ROUND(I436*H436,2)</f>
        <v>0</v>
      </c>
      <c r="BL436" s="17" t="s">
        <v>137</v>
      </c>
      <c r="BM436" s="235" t="s">
        <v>379</v>
      </c>
    </row>
    <row r="437" spans="2:51" s="13" customFormat="1" ht="12">
      <c r="B437" s="248"/>
      <c r="C437" s="249"/>
      <c r="D437" s="239" t="s">
        <v>139</v>
      </c>
      <c r="E437" s="249"/>
      <c r="F437" s="251" t="s">
        <v>380</v>
      </c>
      <c r="G437" s="249"/>
      <c r="H437" s="252">
        <v>448.406</v>
      </c>
      <c r="I437" s="253"/>
      <c r="J437" s="249"/>
      <c r="K437" s="249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139</v>
      </c>
      <c r="AU437" s="258" t="s">
        <v>84</v>
      </c>
      <c r="AV437" s="13" t="s">
        <v>84</v>
      </c>
      <c r="AW437" s="13" t="s">
        <v>4</v>
      </c>
      <c r="AX437" s="13" t="s">
        <v>82</v>
      </c>
      <c r="AY437" s="258" t="s">
        <v>129</v>
      </c>
    </row>
    <row r="438" spans="2:65" s="1" customFormat="1" ht="24" customHeight="1">
      <c r="B438" s="38"/>
      <c r="C438" s="224" t="s">
        <v>381</v>
      </c>
      <c r="D438" s="224" t="s">
        <v>132</v>
      </c>
      <c r="E438" s="225" t="s">
        <v>382</v>
      </c>
      <c r="F438" s="226" t="s">
        <v>383</v>
      </c>
      <c r="G438" s="227" t="s">
        <v>145</v>
      </c>
      <c r="H438" s="228">
        <v>32.029</v>
      </c>
      <c r="I438" s="229"/>
      <c r="J438" s="230">
        <f>ROUND(I438*H438,2)</f>
        <v>0</v>
      </c>
      <c r="K438" s="226" t="s">
        <v>136</v>
      </c>
      <c r="L438" s="43"/>
      <c r="M438" s="231" t="s">
        <v>1</v>
      </c>
      <c r="N438" s="232" t="s">
        <v>39</v>
      </c>
      <c r="O438" s="86"/>
      <c r="P438" s="233">
        <f>O438*H438</f>
        <v>0</v>
      </c>
      <c r="Q438" s="233">
        <v>0</v>
      </c>
      <c r="R438" s="233">
        <f>Q438*H438</f>
        <v>0</v>
      </c>
      <c r="S438" s="233">
        <v>0</v>
      </c>
      <c r="T438" s="234">
        <f>S438*H438</f>
        <v>0</v>
      </c>
      <c r="AR438" s="235" t="s">
        <v>137</v>
      </c>
      <c r="AT438" s="235" t="s">
        <v>132</v>
      </c>
      <c r="AU438" s="235" t="s">
        <v>84</v>
      </c>
      <c r="AY438" s="17" t="s">
        <v>129</v>
      </c>
      <c r="BE438" s="236">
        <f>IF(N438="základní",J438,0)</f>
        <v>0</v>
      </c>
      <c r="BF438" s="236">
        <f>IF(N438="snížená",J438,0)</f>
        <v>0</v>
      </c>
      <c r="BG438" s="236">
        <f>IF(N438="zákl. přenesená",J438,0)</f>
        <v>0</v>
      </c>
      <c r="BH438" s="236">
        <f>IF(N438="sníž. přenesená",J438,0)</f>
        <v>0</v>
      </c>
      <c r="BI438" s="236">
        <f>IF(N438="nulová",J438,0)</f>
        <v>0</v>
      </c>
      <c r="BJ438" s="17" t="s">
        <v>82</v>
      </c>
      <c r="BK438" s="236">
        <f>ROUND(I438*H438,2)</f>
        <v>0</v>
      </c>
      <c r="BL438" s="17" t="s">
        <v>137</v>
      </c>
      <c r="BM438" s="235" t="s">
        <v>384</v>
      </c>
    </row>
    <row r="439" spans="2:63" s="11" customFormat="1" ht="22.8" customHeight="1">
      <c r="B439" s="208"/>
      <c r="C439" s="209"/>
      <c r="D439" s="210" t="s">
        <v>73</v>
      </c>
      <c r="E439" s="222" t="s">
        <v>385</v>
      </c>
      <c r="F439" s="222" t="s">
        <v>386</v>
      </c>
      <c r="G439" s="209"/>
      <c r="H439" s="209"/>
      <c r="I439" s="212"/>
      <c r="J439" s="223">
        <f>BK439</f>
        <v>0</v>
      </c>
      <c r="K439" s="209"/>
      <c r="L439" s="214"/>
      <c r="M439" s="215"/>
      <c r="N439" s="216"/>
      <c r="O439" s="216"/>
      <c r="P439" s="217">
        <f>SUM(P440:P441)</f>
        <v>0</v>
      </c>
      <c r="Q439" s="216"/>
      <c r="R439" s="217">
        <f>SUM(R440:R441)</f>
        <v>0</v>
      </c>
      <c r="S439" s="216"/>
      <c r="T439" s="218">
        <f>SUM(T440:T441)</f>
        <v>0</v>
      </c>
      <c r="AR439" s="219" t="s">
        <v>82</v>
      </c>
      <c r="AT439" s="220" t="s">
        <v>73</v>
      </c>
      <c r="AU439" s="220" t="s">
        <v>82</v>
      </c>
      <c r="AY439" s="219" t="s">
        <v>129</v>
      </c>
      <c r="BK439" s="221">
        <f>SUM(BK440:BK441)</f>
        <v>0</v>
      </c>
    </row>
    <row r="440" spans="2:65" s="1" customFormat="1" ht="16.5" customHeight="1">
      <c r="B440" s="38"/>
      <c r="C440" s="224" t="s">
        <v>387</v>
      </c>
      <c r="D440" s="224" t="s">
        <v>132</v>
      </c>
      <c r="E440" s="225" t="s">
        <v>388</v>
      </c>
      <c r="F440" s="226" t="s">
        <v>389</v>
      </c>
      <c r="G440" s="227" t="s">
        <v>145</v>
      </c>
      <c r="H440" s="228">
        <v>28.448</v>
      </c>
      <c r="I440" s="229"/>
      <c r="J440" s="230">
        <f>ROUND(I440*H440,2)</f>
        <v>0</v>
      </c>
      <c r="K440" s="226" t="s">
        <v>136</v>
      </c>
      <c r="L440" s="43"/>
      <c r="M440" s="231" t="s">
        <v>1</v>
      </c>
      <c r="N440" s="232" t="s">
        <v>39</v>
      </c>
      <c r="O440" s="86"/>
      <c r="P440" s="233">
        <f>O440*H440</f>
        <v>0</v>
      </c>
      <c r="Q440" s="233">
        <v>0</v>
      </c>
      <c r="R440" s="233">
        <f>Q440*H440</f>
        <v>0</v>
      </c>
      <c r="S440" s="233">
        <v>0</v>
      </c>
      <c r="T440" s="234">
        <f>S440*H440</f>
        <v>0</v>
      </c>
      <c r="AR440" s="235" t="s">
        <v>137</v>
      </c>
      <c r="AT440" s="235" t="s">
        <v>132</v>
      </c>
      <c r="AU440" s="235" t="s">
        <v>84</v>
      </c>
      <c r="AY440" s="17" t="s">
        <v>129</v>
      </c>
      <c r="BE440" s="236">
        <f>IF(N440="základní",J440,0)</f>
        <v>0</v>
      </c>
      <c r="BF440" s="236">
        <f>IF(N440="snížená",J440,0)</f>
        <v>0</v>
      </c>
      <c r="BG440" s="236">
        <f>IF(N440="zákl. přenesená",J440,0)</f>
        <v>0</v>
      </c>
      <c r="BH440" s="236">
        <f>IF(N440="sníž. přenesená",J440,0)</f>
        <v>0</v>
      </c>
      <c r="BI440" s="236">
        <f>IF(N440="nulová",J440,0)</f>
        <v>0</v>
      </c>
      <c r="BJ440" s="17" t="s">
        <v>82</v>
      </c>
      <c r="BK440" s="236">
        <f>ROUND(I440*H440,2)</f>
        <v>0</v>
      </c>
      <c r="BL440" s="17" t="s">
        <v>137</v>
      </c>
      <c r="BM440" s="235" t="s">
        <v>390</v>
      </c>
    </row>
    <row r="441" spans="2:65" s="1" customFormat="1" ht="24" customHeight="1">
      <c r="B441" s="38"/>
      <c r="C441" s="224" t="s">
        <v>391</v>
      </c>
      <c r="D441" s="224" t="s">
        <v>132</v>
      </c>
      <c r="E441" s="225" t="s">
        <v>392</v>
      </c>
      <c r="F441" s="226" t="s">
        <v>393</v>
      </c>
      <c r="G441" s="227" t="s">
        <v>145</v>
      </c>
      <c r="H441" s="228">
        <v>28.448</v>
      </c>
      <c r="I441" s="229"/>
      <c r="J441" s="230">
        <f>ROUND(I441*H441,2)</f>
        <v>0</v>
      </c>
      <c r="K441" s="226" t="s">
        <v>136</v>
      </c>
      <c r="L441" s="43"/>
      <c r="M441" s="231" t="s">
        <v>1</v>
      </c>
      <c r="N441" s="232" t="s">
        <v>39</v>
      </c>
      <c r="O441" s="86"/>
      <c r="P441" s="233">
        <f>O441*H441</f>
        <v>0</v>
      </c>
      <c r="Q441" s="233">
        <v>0</v>
      </c>
      <c r="R441" s="233">
        <f>Q441*H441</f>
        <v>0</v>
      </c>
      <c r="S441" s="233">
        <v>0</v>
      </c>
      <c r="T441" s="234">
        <f>S441*H441</f>
        <v>0</v>
      </c>
      <c r="AR441" s="235" t="s">
        <v>137</v>
      </c>
      <c r="AT441" s="235" t="s">
        <v>132</v>
      </c>
      <c r="AU441" s="235" t="s">
        <v>84</v>
      </c>
      <c r="AY441" s="17" t="s">
        <v>129</v>
      </c>
      <c r="BE441" s="236">
        <f>IF(N441="základní",J441,0)</f>
        <v>0</v>
      </c>
      <c r="BF441" s="236">
        <f>IF(N441="snížená",J441,0)</f>
        <v>0</v>
      </c>
      <c r="BG441" s="236">
        <f>IF(N441="zákl. přenesená",J441,0)</f>
        <v>0</v>
      </c>
      <c r="BH441" s="236">
        <f>IF(N441="sníž. přenesená",J441,0)</f>
        <v>0</v>
      </c>
      <c r="BI441" s="236">
        <f>IF(N441="nulová",J441,0)</f>
        <v>0</v>
      </c>
      <c r="BJ441" s="17" t="s">
        <v>82</v>
      </c>
      <c r="BK441" s="236">
        <f>ROUND(I441*H441,2)</f>
        <v>0</v>
      </c>
      <c r="BL441" s="17" t="s">
        <v>137</v>
      </c>
      <c r="BM441" s="235" t="s">
        <v>394</v>
      </c>
    </row>
    <row r="442" spans="2:63" s="11" customFormat="1" ht="25.9" customHeight="1">
      <c r="B442" s="208"/>
      <c r="C442" s="209"/>
      <c r="D442" s="210" t="s">
        <v>73</v>
      </c>
      <c r="E442" s="211" t="s">
        <v>395</v>
      </c>
      <c r="F442" s="211" t="s">
        <v>396</v>
      </c>
      <c r="G442" s="209"/>
      <c r="H442" s="209"/>
      <c r="I442" s="212"/>
      <c r="J442" s="213">
        <f>BK442</f>
        <v>0</v>
      </c>
      <c r="K442" s="209"/>
      <c r="L442" s="214"/>
      <c r="M442" s="215"/>
      <c r="N442" s="216"/>
      <c r="O442" s="216"/>
      <c r="P442" s="217">
        <f>P443+P455+P485+P569+P578+P597</f>
        <v>0</v>
      </c>
      <c r="Q442" s="216"/>
      <c r="R442" s="217">
        <f>R443+R455+R485+R569+R578+R597</f>
        <v>5.21994394</v>
      </c>
      <c r="S442" s="216"/>
      <c r="T442" s="218">
        <f>T443+T455+T485+T569+T578+T597</f>
        <v>0.06729336999999999</v>
      </c>
      <c r="AR442" s="219" t="s">
        <v>84</v>
      </c>
      <c r="AT442" s="220" t="s">
        <v>73</v>
      </c>
      <c r="AU442" s="220" t="s">
        <v>74</v>
      </c>
      <c r="AY442" s="219" t="s">
        <v>129</v>
      </c>
      <c r="BK442" s="221">
        <f>BK443+BK455+BK485+BK569+BK578+BK597</f>
        <v>0</v>
      </c>
    </row>
    <row r="443" spans="2:63" s="11" customFormat="1" ht="22.8" customHeight="1">
      <c r="B443" s="208"/>
      <c r="C443" s="209"/>
      <c r="D443" s="210" t="s">
        <v>73</v>
      </c>
      <c r="E443" s="222" t="s">
        <v>397</v>
      </c>
      <c r="F443" s="222" t="s">
        <v>398</v>
      </c>
      <c r="G443" s="209"/>
      <c r="H443" s="209"/>
      <c r="I443" s="212"/>
      <c r="J443" s="223">
        <f>BK443</f>
        <v>0</v>
      </c>
      <c r="K443" s="209"/>
      <c r="L443" s="214"/>
      <c r="M443" s="215"/>
      <c r="N443" s="216"/>
      <c r="O443" s="216"/>
      <c r="P443" s="217">
        <f>SUM(P444:P454)</f>
        <v>0</v>
      </c>
      <c r="Q443" s="216"/>
      <c r="R443" s="217">
        <f>SUM(R444:R454)</f>
        <v>0.08892099</v>
      </c>
      <c r="S443" s="216"/>
      <c r="T443" s="218">
        <f>SUM(T444:T454)</f>
        <v>0</v>
      </c>
      <c r="AR443" s="219" t="s">
        <v>84</v>
      </c>
      <c r="AT443" s="220" t="s">
        <v>73</v>
      </c>
      <c r="AU443" s="220" t="s">
        <v>82</v>
      </c>
      <c r="AY443" s="219" t="s">
        <v>129</v>
      </c>
      <c r="BK443" s="221">
        <f>SUM(BK444:BK454)</f>
        <v>0</v>
      </c>
    </row>
    <row r="444" spans="2:65" s="1" customFormat="1" ht="24" customHeight="1">
      <c r="B444" s="38"/>
      <c r="C444" s="224" t="s">
        <v>399</v>
      </c>
      <c r="D444" s="224" t="s">
        <v>132</v>
      </c>
      <c r="E444" s="225" t="s">
        <v>400</v>
      </c>
      <c r="F444" s="226" t="s">
        <v>401</v>
      </c>
      <c r="G444" s="227" t="s">
        <v>150</v>
      </c>
      <c r="H444" s="228">
        <v>2.567</v>
      </c>
      <c r="I444" s="229"/>
      <c r="J444" s="230">
        <f>ROUND(I444*H444,2)</f>
        <v>0</v>
      </c>
      <c r="K444" s="226" t="s">
        <v>136</v>
      </c>
      <c r="L444" s="43"/>
      <c r="M444" s="231" t="s">
        <v>1</v>
      </c>
      <c r="N444" s="232" t="s">
        <v>39</v>
      </c>
      <c r="O444" s="86"/>
      <c r="P444" s="233">
        <f>O444*H444</f>
        <v>0</v>
      </c>
      <c r="Q444" s="233">
        <v>0.03397</v>
      </c>
      <c r="R444" s="233">
        <f>Q444*H444</f>
        <v>0.08720099</v>
      </c>
      <c r="S444" s="233">
        <v>0</v>
      </c>
      <c r="T444" s="234">
        <f>S444*H444</f>
        <v>0</v>
      </c>
      <c r="AR444" s="235" t="s">
        <v>234</v>
      </c>
      <c r="AT444" s="235" t="s">
        <v>132</v>
      </c>
      <c r="AU444" s="235" t="s">
        <v>84</v>
      </c>
      <c r="AY444" s="17" t="s">
        <v>129</v>
      </c>
      <c r="BE444" s="236">
        <f>IF(N444="základní",J444,0)</f>
        <v>0</v>
      </c>
      <c r="BF444" s="236">
        <f>IF(N444="snížená",J444,0)</f>
        <v>0</v>
      </c>
      <c r="BG444" s="236">
        <f>IF(N444="zákl. přenesená",J444,0)</f>
        <v>0</v>
      </c>
      <c r="BH444" s="236">
        <f>IF(N444="sníž. přenesená",J444,0)</f>
        <v>0</v>
      </c>
      <c r="BI444" s="236">
        <f>IF(N444="nulová",J444,0)</f>
        <v>0</v>
      </c>
      <c r="BJ444" s="17" t="s">
        <v>82</v>
      </c>
      <c r="BK444" s="236">
        <f>ROUND(I444*H444,2)</f>
        <v>0</v>
      </c>
      <c r="BL444" s="17" t="s">
        <v>234</v>
      </c>
      <c r="BM444" s="235" t="s">
        <v>402</v>
      </c>
    </row>
    <row r="445" spans="2:51" s="12" customFormat="1" ht="12">
      <c r="B445" s="237"/>
      <c r="C445" s="238"/>
      <c r="D445" s="239" t="s">
        <v>139</v>
      </c>
      <c r="E445" s="240" t="s">
        <v>1</v>
      </c>
      <c r="F445" s="241" t="s">
        <v>403</v>
      </c>
      <c r="G445" s="238"/>
      <c r="H445" s="240" t="s">
        <v>1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AT445" s="247" t="s">
        <v>139</v>
      </c>
      <c r="AU445" s="247" t="s">
        <v>84</v>
      </c>
      <c r="AV445" s="12" t="s">
        <v>82</v>
      </c>
      <c r="AW445" s="12" t="s">
        <v>31</v>
      </c>
      <c r="AX445" s="12" t="s">
        <v>74</v>
      </c>
      <c r="AY445" s="247" t="s">
        <v>129</v>
      </c>
    </row>
    <row r="446" spans="2:51" s="13" customFormat="1" ht="12">
      <c r="B446" s="248"/>
      <c r="C446" s="249"/>
      <c r="D446" s="239" t="s">
        <v>139</v>
      </c>
      <c r="E446" s="250" t="s">
        <v>1</v>
      </c>
      <c r="F446" s="251" t="s">
        <v>404</v>
      </c>
      <c r="G446" s="249"/>
      <c r="H446" s="252">
        <v>3.207</v>
      </c>
      <c r="I446" s="253"/>
      <c r="J446" s="249"/>
      <c r="K446" s="249"/>
      <c r="L446" s="254"/>
      <c r="M446" s="255"/>
      <c r="N446" s="256"/>
      <c r="O446" s="256"/>
      <c r="P446" s="256"/>
      <c r="Q446" s="256"/>
      <c r="R446" s="256"/>
      <c r="S446" s="256"/>
      <c r="T446" s="257"/>
      <c r="AT446" s="258" t="s">
        <v>139</v>
      </c>
      <c r="AU446" s="258" t="s">
        <v>84</v>
      </c>
      <c r="AV446" s="13" t="s">
        <v>84</v>
      </c>
      <c r="AW446" s="13" t="s">
        <v>31</v>
      </c>
      <c r="AX446" s="13" t="s">
        <v>74</v>
      </c>
      <c r="AY446" s="258" t="s">
        <v>129</v>
      </c>
    </row>
    <row r="447" spans="2:51" s="13" customFormat="1" ht="12">
      <c r="B447" s="248"/>
      <c r="C447" s="249"/>
      <c r="D447" s="239" t="s">
        <v>139</v>
      </c>
      <c r="E447" s="250" t="s">
        <v>1</v>
      </c>
      <c r="F447" s="251" t="s">
        <v>405</v>
      </c>
      <c r="G447" s="249"/>
      <c r="H447" s="252">
        <v>-0.64</v>
      </c>
      <c r="I447" s="253"/>
      <c r="J447" s="249"/>
      <c r="K447" s="249"/>
      <c r="L447" s="254"/>
      <c r="M447" s="255"/>
      <c r="N447" s="256"/>
      <c r="O447" s="256"/>
      <c r="P447" s="256"/>
      <c r="Q447" s="256"/>
      <c r="R447" s="256"/>
      <c r="S447" s="256"/>
      <c r="T447" s="257"/>
      <c r="AT447" s="258" t="s">
        <v>139</v>
      </c>
      <c r="AU447" s="258" t="s">
        <v>84</v>
      </c>
      <c r="AV447" s="13" t="s">
        <v>84</v>
      </c>
      <c r="AW447" s="13" t="s">
        <v>31</v>
      </c>
      <c r="AX447" s="13" t="s">
        <v>74</v>
      </c>
      <c r="AY447" s="258" t="s">
        <v>129</v>
      </c>
    </row>
    <row r="448" spans="2:51" s="14" customFormat="1" ht="12">
      <c r="B448" s="259"/>
      <c r="C448" s="260"/>
      <c r="D448" s="239" t="s">
        <v>139</v>
      </c>
      <c r="E448" s="261" t="s">
        <v>1</v>
      </c>
      <c r="F448" s="262" t="s">
        <v>142</v>
      </c>
      <c r="G448" s="260"/>
      <c r="H448" s="263">
        <v>2.5669999999999997</v>
      </c>
      <c r="I448" s="264"/>
      <c r="J448" s="260"/>
      <c r="K448" s="260"/>
      <c r="L448" s="265"/>
      <c r="M448" s="266"/>
      <c r="N448" s="267"/>
      <c r="O448" s="267"/>
      <c r="P448" s="267"/>
      <c r="Q448" s="267"/>
      <c r="R448" s="267"/>
      <c r="S448" s="267"/>
      <c r="T448" s="268"/>
      <c r="AT448" s="269" t="s">
        <v>139</v>
      </c>
      <c r="AU448" s="269" t="s">
        <v>84</v>
      </c>
      <c r="AV448" s="14" t="s">
        <v>137</v>
      </c>
      <c r="AW448" s="14" t="s">
        <v>31</v>
      </c>
      <c r="AX448" s="14" t="s">
        <v>82</v>
      </c>
      <c r="AY448" s="269" t="s">
        <v>129</v>
      </c>
    </row>
    <row r="449" spans="2:65" s="1" customFormat="1" ht="24" customHeight="1">
      <c r="B449" s="38"/>
      <c r="C449" s="224" t="s">
        <v>406</v>
      </c>
      <c r="D449" s="224" t="s">
        <v>132</v>
      </c>
      <c r="E449" s="225" t="s">
        <v>407</v>
      </c>
      <c r="F449" s="226" t="s">
        <v>408</v>
      </c>
      <c r="G449" s="227" t="s">
        <v>259</v>
      </c>
      <c r="H449" s="228">
        <v>1</v>
      </c>
      <c r="I449" s="229"/>
      <c r="J449" s="230">
        <f>ROUND(I449*H449,2)</f>
        <v>0</v>
      </c>
      <c r="K449" s="226" t="s">
        <v>136</v>
      </c>
      <c r="L449" s="43"/>
      <c r="M449" s="231" t="s">
        <v>1</v>
      </c>
      <c r="N449" s="232" t="s">
        <v>39</v>
      </c>
      <c r="O449" s="86"/>
      <c r="P449" s="233">
        <f>O449*H449</f>
        <v>0</v>
      </c>
      <c r="Q449" s="233">
        <v>0.00062</v>
      </c>
      <c r="R449" s="233">
        <f>Q449*H449</f>
        <v>0.00062</v>
      </c>
      <c r="S449" s="233">
        <v>0</v>
      </c>
      <c r="T449" s="234">
        <f>S449*H449</f>
        <v>0</v>
      </c>
      <c r="AR449" s="235" t="s">
        <v>234</v>
      </c>
      <c r="AT449" s="235" t="s">
        <v>132</v>
      </c>
      <c r="AU449" s="235" t="s">
        <v>84</v>
      </c>
      <c r="AY449" s="17" t="s">
        <v>129</v>
      </c>
      <c r="BE449" s="236">
        <f>IF(N449="základní",J449,0)</f>
        <v>0</v>
      </c>
      <c r="BF449" s="236">
        <f>IF(N449="snížená",J449,0)</f>
        <v>0</v>
      </c>
      <c r="BG449" s="236">
        <f>IF(N449="zákl. přenesená",J449,0)</f>
        <v>0</v>
      </c>
      <c r="BH449" s="236">
        <f>IF(N449="sníž. přenesená",J449,0)</f>
        <v>0</v>
      </c>
      <c r="BI449" s="236">
        <f>IF(N449="nulová",J449,0)</f>
        <v>0</v>
      </c>
      <c r="BJ449" s="17" t="s">
        <v>82</v>
      </c>
      <c r="BK449" s="236">
        <f>ROUND(I449*H449,2)</f>
        <v>0</v>
      </c>
      <c r="BL449" s="17" t="s">
        <v>234</v>
      </c>
      <c r="BM449" s="235" t="s">
        <v>409</v>
      </c>
    </row>
    <row r="450" spans="2:51" s="12" customFormat="1" ht="12">
      <c r="B450" s="237"/>
      <c r="C450" s="238"/>
      <c r="D450" s="239" t="s">
        <v>139</v>
      </c>
      <c r="E450" s="240" t="s">
        <v>1</v>
      </c>
      <c r="F450" s="241" t="s">
        <v>410</v>
      </c>
      <c r="G450" s="238"/>
      <c r="H450" s="240" t="s">
        <v>1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139</v>
      </c>
      <c r="AU450" s="247" t="s">
        <v>84</v>
      </c>
      <c r="AV450" s="12" t="s">
        <v>82</v>
      </c>
      <c r="AW450" s="12" t="s">
        <v>31</v>
      </c>
      <c r="AX450" s="12" t="s">
        <v>74</v>
      </c>
      <c r="AY450" s="247" t="s">
        <v>129</v>
      </c>
    </row>
    <row r="451" spans="2:51" s="13" customFormat="1" ht="12">
      <c r="B451" s="248"/>
      <c r="C451" s="249"/>
      <c r="D451" s="239" t="s">
        <v>139</v>
      </c>
      <c r="E451" s="250" t="s">
        <v>1</v>
      </c>
      <c r="F451" s="251" t="s">
        <v>411</v>
      </c>
      <c r="G451" s="249"/>
      <c r="H451" s="252">
        <v>1</v>
      </c>
      <c r="I451" s="253"/>
      <c r="J451" s="249"/>
      <c r="K451" s="249"/>
      <c r="L451" s="254"/>
      <c r="M451" s="255"/>
      <c r="N451" s="256"/>
      <c r="O451" s="256"/>
      <c r="P451" s="256"/>
      <c r="Q451" s="256"/>
      <c r="R451" s="256"/>
      <c r="S451" s="256"/>
      <c r="T451" s="257"/>
      <c r="AT451" s="258" t="s">
        <v>139</v>
      </c>
      <c r="AU451" s="258" t="s">
        <v>84</v>
      </c>
      <c r="AV451" s="13" t="s">
        <v>84</v>
      </c>
      <c r="AW451" s="13" t="s">
        <v>31</v>
      </c>
      <c r="AX451" s="13" t="s">
        <v>74</v>
      </c>
      <c r="AY451" s="258" t="s">
        <v>129</v>
      </c>
    </row>
    <row r="452" spans="2:51" s="14" customFormat="1" ht="12">
      <c r="B452" s="259"/>
      <c r="C452" s="260"/>
      <c r="D452" s="239" t="s">
        <v>139</v>
      </c>
      <c r="E452" s="261" t="s">
        <v>1</v>
      </c>
      <c r="F452" s="262" t="s">
        <v>142</v>
      </c>
      <c r="G452" s="260"/>
      <c r="H452" s="263">
        <v>1</v>
      </c>
      <c r="I452" s="264"/>
      <c r="J452" s="260"/>
      <c r="K452" s="260"/>
      <c r="L452" s="265"/>
      <c r="M452" s="266"/>
      <c r="N452" s="267"/>
      <c r="O452" s="267"/>
      <c r="P452" s="267"/>
      <c r="Q452" s="267"/>
      <c r="R452" s="267"/>
      <c r="S452" s="267"/>
      <c r="T452" s="268"/>
      <c r="AT452" s="269" t="s">
        <v>139</v>
      </c>
      <c r="AU452" s="269" t="s">
        <v>84</v>
      </c>
      <c r="AV452" s="14" t="s">
        <v>137</v>
      </c>
      <c r="AW452" s="14" t="s">
        <v>31</v>
      </c>
      <c r="AX452" s="14" t="s">
        <v>82</v>
      </c>
      <c r="AY452" s="269" t="s">
        <v>129</v>
      </c>
    </row>
    <row r="453" spans="2:65" s="1" customFormat="1" ht="24" customHeight="1">
      <c r="B453" s="38"/>
      <c r="C453" s="270" t="s">
        <v>412</v>
      </c>
      <c r="D453" s="270" t="s">
        <v>413</v>
      </c>
      <c r="E453" s="271" t="s">
        <v>414</v>
      </c>
      <c r="F453" s="272" t="s">
        <v>415</v>
      </c>
      <c r="G453" s="273" t="s">
        <v>259</v>
      </c>
      <c r="H453" s="274">
        <v>1</v>
      </c>
      <c r="I453" s="275"/>
      <c r="J453" s="276">
        <f>ROUND(I453*H453,2)</f>
        <v>0</v>
      </c>
      <c r="K453" s="272" t="s">
        <v>1</v>
      </c>
      <c r="L453" s="277"/>
      <c r="M453" s="278" t="s">
        <v>1</v>
      </c>
      <c r="N453" s="279" t="s">
        <v>39</v>
      </c>
      <c r="O453" s="86"/>
      <c r="P453" s="233">
        <f>O453*H453</f>
        <v>0</v>
      </c>
      <c r="Q453" s="233">
        <v>0.0011</v>
      </c>
      <c r="R453" s="233">
        <f>Q453*H453</f>
        <v>0.0011</v>
      </c>
      <c r="S453" s="233">
        <v>0</v>
      </c>
      <c r="T453" s="234">
        <f>S453*H453</f>
        <v>0</v>
      </c>
      <c r="AR453" s="235" t="s">
        <v>326</v>
      </c>
      <c r="AT453" s="235" t="s">
        <v>413</v>
      </c>
      <c r="AU453" s="235" t="s">
        <v>84</v>
      </c>
      <c r="AY453" s="17" t="s">
        <v>129</v>
      </c>
      <c r="BE453" s="236">
        <f>IF(N453="základní",J453,0)</f>
        <v>0</v>
      </c>
      <c r="BF453" s="236">
        <f>IF(N453="snížená",J453,0)</f>
        <v>0</v>
      </c>
      <c r="BG453" s="236">
        <f>IF(N453="zákl. přenesená",J453,0)</f>
        <v>0</v>
      </c>
      <c r="BH453" s="236">
        <f>IF(N453="sníž. přenesená",J453,0)</f>
        <v>0</v>
      </c>
      <c r="BI453" s="236">
        <f>IF(N453="nulová",J453,0)</f>
        <v>0</v>
      </c>
      <c r="BJ453" s="17" t="s">
        <v>82</v>
      </c>
      <c r="BK453" s="236">
        <f>ROUND(I453*H453,2)</f>
        <v>0</v>
      </c>
      <c r="BL453" s="17" t="s">
        <v>234</v>
      </c>
      <c r="BM453" s="235" t="s">
        <v>416</v>
      </c>
    </row>
    <row r="454" spans="2:65" s="1" customFormat="1" ht="24" customHeight="1">
      <c r="B454" s="38"/>
      <c r="C454" s="224" t="s">
        <v>417</v>
      </c>
      <c r="D454" s="224" t="s">
        <v>132</v>
      </c>
      <c r="E454" s="225" t="s">
        <v>418</v>
      </c>
      <c r="F454" s="226" t="s">
        <v>419</v>
      </c>
      <c r="G454" s="227" t="s">
        <v>420</v>
      </c>
      <c r="H454" s="280"/>
      <c r="I454" s="229"/>
      <c r="J454" s="230">
        <f>ROUND(I454*H454,2)</f>
        <v>0</v>
      </c>
      <c r="K454" s="226" t="s">
        <v>136</v>
      </c>
      <c r="L454" s="43"/>
      <c r="M454" s="231" t="s">
        <v>1</v>
      </c>
      <c r="N454" s="232" t="s">
        <v>39</v>
      </c>
      <c r="O454" s="86"/>
      <c r="P454" s="233">
        <f>O454*H454</f>
        <v>0</v>
      </c>
      <c r="Q454" s="233">
        <v>0</v>
      </c>
      <c r="R454" s="233">
        <f>Q454*H454</f>
        <v>0</v>
      </c>
      <c r="S454" s="233">
        <v>0</v>
      </c>
      <c r="T454" s="234">
        <f>S454*H454</f>
        <v>0</v>
      </c>
      <c r="AR454" s="235" t="s">
        <v>234</v>
      </c>
      <c r="AT454" s="235" t="s">
        <v>132</v>
      </c>
      <c r="AU454" s="235" t="s">
        <v>84</v>
      </c>
      <c r="AY454" s="17" t="s">
        <v>129</v>
      </c>
      <c r="BE454" s="236">
        <f>IF(N454="základní",J454,0)</f>
        <v>0</v>
      </c>
      <c r="BF454" s="236">
        <f>IF(N454="snížená",J454,0)</f>
        <v>0</v>
      </c>
      <c r="BG454" s="236">
        <f>IF(N454="zákl. přenesená",J454,0)</f>
        <v>0</v>
      </c>
      <c r="BH454" s="236">
        <f>IF(N454="sníž. přenesená",J454,0)</f>
        <v>0</v>
      </c>
      <c r="BI454" s="236">
        <f>IF(N454="nulová",J454,0)</f>
        <v>0</v>
      </c>
      <c r="BJ454" s="17" t="s">
        <v>82</v>
      </c>
      <c r="BK454" s="236">
        <f>ROUND(I454*H454,2)</f>
        <v>0</v>
      </c>
      <c r="BL454" s="17" t="s">
        <v>234</v>
      </c>
      <c r="BM454" s="235" t="s">
        <v>421</v>
      </c>
    </row>
    <row r="455" spans="2:63" s="11" customFormat="1" ht="22.8" customHeight="1">
      <c r="B455" s="208"/>
      <c r="C455" s="209"/>
      <c r="D455" s="210" t="s">
        <v>73</v>
      </c>
      <c r="E455" s="222" t="s">
        <v>422</v>
      </c>
      <c r="F455" s="222" t="s">
        <v>423</v>
      </c>
      <c r="G455" s="209"/>
      <c r="H455" s="209"/>
      <c r="I455" s="212"/>
      <c r="J455" s="223">
        <f>BK455</f>
        <v>0</v>
      </c>
      <c r="K455" s="209"/>
      <c r="L455" s="214"/>
      <c r="M455" s="215"/>
      <c r="N455" s="216"/>
      <c r="O455" s="216"/>
      <c r="P455" s="217">
        <f>SUM(P456:P484)</f>
        <v>0</v>
      </c>
      <c r="Q455" s="216"/>
      <c r="R455" s="217">
        <f>SUM(R456:R484)</f>
        <v>0.03155</v>
      </c>
      <c r="S455" s="216"/>
      <c r="T455" s="218">
        <f>SUM(T456:T484)</f>
        <v>0.0258</v>
      </c>
      <c r="AR455" s="219" t="s">
        <v>84</v>
      </c>
      <c r="AT455" s="220" t="s">
        <v>73</v>
      </c>
      <c r="AU455" s="220" t="s">
        <v>82</v>
      </c>
      <c r="AY455" s="219" t="s">
        <v>129</v>
      </c>
      <c r="BK455" s="221">
        <f>SUM(BK456:BK484)</f>
        <v>0</v>
      </c>
    </row>
    <row r="456" spans="2:65" s="1" customFormat="1" ht="24" customHeight="1">
      <c r="B456" s="38"/>
      <c r="C456" s="224" t="s">
        <v>424</v>
      </c>
      <c r="D456" s="224" t="s">
        <v>132</v>
      </c>
      <c r="E456" s="225" t="s">
        <v>425</v>
      </c>
      <c r="F456" s="226" t="s">
        <v>426</v>
      </c>
      <c r="G456" s="227" t="s">
        <v>259</v>
      </c>
      <c r="H456" s="228">
        <v>1</v>
      </c>
      <c r="I456" s="229"/>
      <c r="J456" s="230">
        <f>ROUND(I456*H456,2)</f>
        <v>0</v>
      </c>
      <c r="K456" s="226" t="s">
        <v>136</v>
      </c>
      <c r="L456" s="43"/>
      <c r="M456" s="231" t="s">
        <v>1</v>
      </c>
      <c r="N456" s="232" t="s">
        <v>39</v>
      </c>
      <c r="O456" s="86"/>
      <c r="P456" s="233">
        <f>O456*H456</f>
        <v>0</v>
      </c>
      <c r="Q456" s="233">
        <v>0</v>
      </c>
      <c r="R456" s="233">
        <f>Q456*H456</f>
        <v>0</v>
      </c>
      <c r="S456" s="233">
        <v>0</v>
      </c>
      <c r="T456" s="234">
        <f>S456*H456</f>
        <v>0</v>
      </c>
      <c r="AR456" s="235" t="s">
        <v>234</v>
      </c>
      <c r="AT456" s="235" t="s">
        <v>132</v>
      </c>
      <c r="AU456" s="235" t="s">
        <v>84</v>
      </c>
      <c r="AY456" s="17" t="s">
        <v>129</v>
      </c>
      <c r="BE456" s="236">
        <f>IF(N456="základní",J456,0)</f>
        <v>0</v>
      </c>
      <c r="BF456" s="236">
        <f>IF(N456="snížená",J456,0)</f>
        <v>0</v>
      </c>
      <c r="BG456" s="236">
        <f>IF(N456="zákl. přenesená",J456,0)</f>
        <v>0</v>
      </c>
      <c r="BH456" s="236">
        <f>IF(N456="sníž. přenesená",J456,0)</f>
        <v>0</v>
      </c>
      <c r="BI456" s="236">
        <f>IF(N456="nulová",J456,0)</f>
        <v>0</v>
      </c>
      <c r="BJ456" s="17" t="s">
        <v>82</v>
      </c>
      <c r="BK456" s="236">
        <f>ROUND(I456*H456,2)</f>
        <v>0</v>
      </c>
      <c r="BL456" s="17" t="s">
        <v>234</v>
      </c>
      <c r="BM456" s="235" t="s">
        <v>427</v>
      </c>
    </row>
    <row r="457" spans="2:51" s="12" customFormat="1" ht="12">
      <c r="B457" s="237"/>
      <c r="C457" s="238"/>
      <c r="D457" s="239" t="s">
        <v>139</v>
      </c>
      <c r="E457" s="240" t="s">
        <v>1</v>
      </c>
      <c r="F457" s="241" t="s">
        <v>163</v>
      </c>
      <c r="G457" s="238"/>
      <c r="H457" s="240" t="s">
        <v>1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139</v>
      </c>
      <c r="AU457" s="247" t="s">
        <v>84</v>
      </c>
      <c r="AV457" s="12" t="s">
        <v>82</v>
      </c>
      <c r="AW457" s="12" t="s">
        <v>31</v>
      </c>
      <c r="AX457" s="12" t="s">
        <v>74</v>
      </c>
      <c r="AY457" s="247" t="s">
        <v>129</v>
      </c>
    </row>
    <row r="458" spans="2:51" s="13" customFormat="1" ht="12">
      <c r="B458" s="248"/>
      <c r="C458" s="249"/>
      <c r="D458" s="239" t="s">
        <v>139</v>
      </c>
      <c r="E458" s="250" t="s">
        <v>1</v>
      </c>
      <c r="F458" s="251" t="s">
        <v>261</v>
      </c>
      <c r="G458" s="249"/>
      <c r="H458" s="252">
        <v>1</v>
      </c>
      <c r="I458" s="253"/>
      <c r="J458" s="249"/>
      <c r="K458" s="249"/>
      <c r="L458" s="254"/>
      <c r="M458" s="255"/>
      <c r="N458" s="256"/>
      <c r="O458" s="256"/>
      <c r="P458" s="256"/>
      <c r="Q458" s="256"/>
      <c r="R458" s="256"/>
      <c r="S458" s="256"/>
      <c r="T458" s="257"/>
      <c r="AT458" s="258" t="s">
        <v>139</v>
      </c>
      <c r="AU458" s="258" t="s">
        <v>84</v>
      </c>
      <c r="AV458" s="13" t="s">
        <v>84</v>
      </c>
      <c r="AW458" s="13" t="s">
        <v>31</v>
      </c>
      <c r="AX458" s="13" t="s">
        <v>74</v>
      </c>
      <c r="AY458" s="258" t="s">
        <v>129</v>
      </c>
    </row>
    <row r="459" spans="2:51" s="14" customFormat="1" ht="12">
      <c r="B459" s="259"/>
      <c r="C459" s="260"/>
      <c r="D459" s="239" t="s">
        <v>139</v>
      </c>
      <c r="E459" s="261" t="s">
        <v>1</v>
      </c>
      <c r="F459" s="262" t="s">
        <v>142</v>
      </c>
      <c r="G459" s="260"/>
      <c r="H459" s="263">
        <v>1</v>
      </c>
      <c r="I459" s="264"/>
      <c r="J459" s="260"/>
      <c r="K459" s="260"/>
      <c r="L459" s="265"/>
      <c r="M459" s="266"/>
      <c r="N459" s="267"/>
      <c r="O459" s="267"/>
      <c r="P459" s="267"/>
      <c r="Q459" s="267"/>
      <c r="R459" s="267"/>
      <c r="S459" s="267"/>
      <c r="T459" s="268"/>
      <c r="AT459" s="269" t="s">
        <v>139</v>
      </c>
      <c r="AU459" s="269" t="s">
        <v>84</v>
      </c>
      <c r="AV459" s="14" t="s">
        <v>137</v>
      </c>
      <c r="AW459" s="14" t="s">
        <v>31</v>
      </c>
      <c r="AX459" s="14" t="s">
        <v>82</v>
      </c>
      <c r="AY459" s="269" t="s">
        <v>129</v>
      </c>
    </row>
    <row r="460" spans="2:65" s="1" customFormat="1" ht="24" customHeight="1">
      <c r="B460" s="38"/>
      <c r="C460" s="270" t="s">
        <v>428</v>
      </c>
      <c r="D460" s="270" t="s">
        <v>413</v>
      </c>
      <c r="E460" s="271" t="s">
        <v>429</v>
      </c>
      <c r="F460" s="272" t="s">
        <v>430</v>
      </c>
      <c r="G460" s="273" t="s">
        <v>259</v>
      </c>
      <c r="H460" s="274">
        <v>1</v>
      </c>
      <c r="I460" s="275"/>
      <c r="J460" s="276">
        <f>ROUND(I460*H460,2)</f>
        <v>0</v>
      </c>
      <c r="K460" s="272" t="s">
        <v>136</v>
      </c>
      <c r="L460" s="277"/>
      <c r="M460" s="278" t="s">
        <v>1</v>
      </c>
      <c r="N460" s="279" t="s">
        <v>39</v>
      </c>
      <c r="O460" s="86"/>
      <c r="P460" s="233">
        <f>O460*H460</f>
        <v>0</v>
      </c>
      <c r="Q460" s="233">
        <v>0.025</v>
      </c>
      <c r="R460" s="233">
        <f>Q460*H460</f>
        <v>0.025</v>
      </c>
      <c r="S460" s="233">
        <v>0</v>
      </c>
      <c r="T460" s="234">
        <f>S460*H460</f>
        <v>0</v>
      </c>
      <c r="AR460" s="235" t="s">
        <v>326</v>
      </c>
      <c r="AT460" s="235" t="s">
        <v>413</v>
      </c>
      <c r="AU460" s="235" t="s">
        <v>84</v>
      </c>
      <c r="AY460" s="17" t="s">
        <v>129</v>
      </c>
      <c r="BE460" s="236">
        <f>IF(N460="základní",J460,0)</f>
        <v>0</v>
      </c>
      <c r="BF460" s="236">
        <f>IF(N460="snížená",J460,0)</f>
        <v>0</v>
      </c>
      <c r="BG460" s="236">
        <f>IF(N460="zákl. přenesená",J460,0)</f>
        <v>0</v>
      </c>
      <c r="BH460" s="236">
        <f>IF(N460="sníž. přenesená",J460,0)</f>
        <v>0</v>
      </c>
      <c r="BI460" s="236">
        <f>IF(N460="nulová",J460,0)</f>
        <v>0</v>
      </c>
      <c r="BJ460" s="17" t="s">
        <v>82</v>
      </c>
      <c r="BK460" s="236">
        <f>ROUND(I460*H460,2)</f>
        <v>0</v>
      </c>
      <c r="BL460" s="17" t="s">
        <v>234</v>
      </c>
      <c r="BM460" s="235" t="s">
        <v>431</v>
      </c>
    </row>
    <row r="461" spans="2:65" s="1" customFormat="1" ht="24" customHeight="1">
      <c r="B461" s="38"/>
      <c r="C461" s="224" t="s">
        <v>432</v>
      </c>
      <c r="D461" s="224" t="s">
        <v>132</v>
      </c>
      <c r="E461" s="225" t="s">
        <v>433</v>
      </c>
      <c r="F461" s="226" t="s">
        <v>434</v>
      </c>
      <c r="G461" s="227" t="s">
        <v>259</v>
      </c>
      <c r="H461" s="228">
        <v>1</v>
      </c>
      <c r="I461" s="229"/>
      <c r="J461" s="230">
        <f>ROUND(I461*H461,2)</f>
        <v>0</v>
      </c>
      <c r="K461" s="226" t="s">
        <v>136</v>
      </c>
      <c r="L461" s="43"/>
      <c r="M461" s="231" t="s">
        <v>1</v>
      </c>
      <c r="N461" s="232" t="s">
        <v>39</v>
      </c>
      <c r="O461" s="86"/>
      <c r="P461" s="233">
        <f>O461*H461</f>
        <v>0</v>
      </c>
      <c r="Q461" s="233">
        <v>0</v>
      </c>
      <c r="R461" s="233">
        <f>Q461*H461</f>
        <v>0</v>
      </c>
      <c r="S461" s="233">
        <v>0</v>
      </c>
      <c r="T461" s="234">
        <f>S461*H461</f>
        <v>0</v>
      </c>
      <c r="AR461" s="235" t="s">
        <v>234</v>
      </c>
      <c r="AT461" s="235" t="s">
        <v>132</v>
      </c>
      <c r="AU461" s="235" t="s">
        <v>84</v>
      </c>
      <c r="AY461" s="17" t="s">
        <v>129</v>
      </c>
      <c r="BE461" s="236">
        <f>IF(N461="základní",J461,0)</f>
        <v>0</v>
      </c>
      <c r="BF461" s="236">
        <f>IF(N461="snížená",J461,0)</f>
        <v>0</v>
      </c>
      <c r="BG461" s="236">
        <f>IF(N461="zákl. přenesená",J461,0)</f>
        <v>0</v>
      </c>
      <c r="BH461" s="236">
        <f>IF(N461="sníž. přenesená",J461,0)</f>
        <v>0</v>
      </c>
      <c r="BI461" s="236">
        <f>IF(N461="nulová",J461,0)</f>
        <v>0</v>
      </c>
      <c r="BJ461" s="17" t="s">
        <v>82</v>
      </c>
      <c r="BK461" s="236">
        <f>ROUND(I461*H461,2)</f>
        <v>0</v>
      </c>
      <c r="BL461" s="17" t="s">
        <v>234</v>
      </c>
      <c r="BM461" s="235" t="s">
        <v>435</v>
      </c>
    </row>
    <row r="462" spans="2:51" s="12" customFormat="1" ht="12">
      <c r="B462" s="237"/>
      <c r="C462" s="238"/>
      <c r="D462" s="239" t="s">
        <v>139</v>
      </c>
      <c r="E462" s="240" t="s">
        <v>1</v>
      </c>
      <c r="F462" s="241" t="s">
        <v>163</v>
      </c>
      <c r="G462" s="238"/>
      <c r="H462" s="240" t="s">
        <v>1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AT462" s="247" t="s">
        <v>139</v>
      </c>
      <c r="AU462" s="247" t="s">
        <v>84</v>
      </c>
      <c r="AV462" s="12" t="s">
        <v>82</v>
      </c>
      <c r="AW462" s="12" t="s">
        <v>31</v>
      </c>
      <c r="AX462" s="12" t="s">
        <v>74</v>
      </c>
      <c r="AY462" s="247" t="s">
        <v>129</v>
      </c>
    </row>
    <row r="463" spans="2:51" s="13" customFormat="1" ht="12">
      <c r="B463" s="248"/>
      <c r="C463" s="249"/>
      <c r="D463" s="239" t="s">
        <v>139</v>
      </c>
      <c r="E463" s="250" t="s">
        <v>1</v>
      </c>
      <c r="F463" s="251" t="s">
        <v>82</v>
      </c>
      <c r="G463" s="249"/>
      <c r="H463" s="252">
        <v>1</v>
      </c>
      <c r="I463" s="253"/>
      <c r="J463" s="249"/>
      <c r="K463" s="249"/>
      <c r="L463" s="254"/>
      <c r="M463" s="255"/>
      <c r="N463" s="256"/>
      <c r="O463" s="256"/>
      <c r="P463" s="256"/>
      <c r="Q463" s="256"/>
      <c r="R463" s="256"/>
      <c r="S463" s="256"/>
      <c r="T463" s="257"/>
      <c r="AT463" s="258" t="s">
        <v>139</v>
      </c>
      <c r="AU463" s="258" t="s">
        <v>84</v>
      </c>
      <c r="AV463" s="13" t="s">
        <v>84</v>
      </c>
      <c r="AW463" s="13" t="s">
        <v>31</v>
      </c>
      <c r="AX463" s="13" t="s">
        <v>74</v>
      </c>
      <c r="AY463" s="258" t="s">
        <v>129</v>
      </c>
    </row>
    <row r="464" spans="2:51" s="14" customFormat="1" ht="12">
      <c r="B464" s="259"/>
      <c r="C464" s="260"/>
      <c r="D464" s="239" t="s">
        <v>139</v>
      </c>
      <c r="E464" s="261" t="s">
        <v>1</v>
      </c>
      <c r="F464" s="262" t="s">
        <v>142</v>
      </c>
      <c r="G464" s="260"/>
      <c r="H464" s="263">
        <v>1</v>
      </c>
      <c r="I464" s="264"/>
      <c r="J464" s="260"/>
      <c r="K464" s="260"/>
      <c r="L464" s="265"/>
      <c r="M464" s="266"/>
      <c r="N464" s="267"/>
      <c r="O464" s="267"/>
      <c r="P464" s="267"/>
      <c r="Q464" s="267"/>
      <c r="R464" s="267"/>
      <c r="S464" s="267"/>
      <c r="T464" s="268"/>
      <c r="AT464" s="269" t="s">
        <v>139</v>
      </c>
      <c r="AU464" s="269" t="s">
        <v>84</v>
      </c>
      <c r="AV464" s="14" t="s">
        <v>137</v>
      </c>
      <c r="AW464" s="14" t="s">
        <v>31</v>
      </c>
      <c r="AX464" s="14" t="s">
        <v>82</v>
      </c>
      <c r="AY464" s="269" t="s">
        <v>129</v>
      </c>
    </row>
    <row r="465" spans="2:65" s="1" customFormat="1" ht="16.5" customHeight="1">
      <c r="B465" s="38"/>
      <c r="C465" s="270" t="s">
        <v>436</v>
      </c>
      <c r="D465" s="270" t="s">
        <v>413</v>
      </c>
      <c r="E465" s="271" t="s">
        <v>437</v>
      </c>
      <c r="F465" s="272" t="s">
        <v>438</v>
      </c>
      <c r="G465" s="273" t="s">
        <v>259</v>
      </c>
      <c r="H465" s="274">
        <v>1</v>
      </c>
      <c r="I465" s="275"/>
      <c r="J465" s="276">
        <f>ROUND(I465*H465,2)</f>
        <v>0</v>
      </c>
      <c r="K465" s="272" t="s">
        <v>1</v>
      </c>
      <c r="L465" s="277"/>
      <c r="M465" s="278" t="s">
        <v>1</v>
      </c>
      <c r="N465" s="279" t="s">
        <v>39</v>
      </c>
      <c r="O465" s="86"/>
      <c r="P465" s="233">
        <f>O465*H465</f>
        <v>0</v>
      </c>
      <c r="Q465" s="233">
        <v>0.0047</v>
      </c>
      <c r="R465" s="233">
        <f>Q465*H465</f>
        <v>0.0047</v>
      </c>
      <c r="S465" s="233">
        <v>0</v>
      </c>
      <c r="T465" s="234">
        <f>S465*H465</f>
        <v>0</v>
      </c>
      <c r="AR465" s="235" t="s">
        <v>326</v>
      </c>
      <c r="AT465" s="235" t="s">
        <v>413</v>
      </c>
      <c r="AU465" s="235" t="s">
        <v>84</v>
      </c>
      <c r="AY465" s="17" t="s">
        <v>129</v>
      </c>
      <c r="BE465" s="236">
        <f>IF(N465="základní",J465,0)</f>
        <v>0</v>
      </c>
      <c r="BF465" s="236">
        <f>IF(N465="snížená",J465,0)</f>
        <v>0</v>
      </c>
      <c r="BG465" s="236">
        <f>IF(N465="zákl. přenesená",J465,0)</f>
        <v>0</v>
      </c>
      <c r="BH465" s="236">
        <f>IF(N465="sníž. přenesená",J465,0)</f>
        <v>0</v>
      </c>
      <c r="BI465" s="236">
        <f>IF(N465="nulová",J465,0)</f>
        <v>0</v>
      </c>
      <c r="BJ465" s="17" t="s">
        <v>82</v>
      </c>
      <c r="BK465" s="236">
        <f>ROUND(I465*H465,2)</f>
        <v>0</v>
      </c>
      <c r="BL465" s="17" t="s">
        <v>234</v>
      </c>
      <c r="BM465" s="235" t="s">
        <v>439</v>
      </c>
    </row>
    <row r="466" spans="2:65" s="1" customFormat="1" ht="16.5" customHeight="1">
      <c r="B466" s="38"/>
      <c r="C466" s="224" t="s">
        <v>440</v>
      </c>
      <c r="D466" s="224" t="s">
        <v>132</v>
      </c>
      <c r="E466" s="225" t="s">
        <v>441</v>
      </c>
      <c r="F466" s="226" t="s">
        <v>442</v>
      </c>
      <c r="G466" s="227" t="s">
        <v>259</v>
      </c>
      <c r="H466" s="228">
        <v>1</v>
      </c>
      <c r="I466" s="229"/>
      <c r="J466" s="230">
        <f>ROUND(I466*H466,2)</f>
        <v>0</v>
      </c>
      <c r="K466" s="226" t="s">
        <v>136</v>
      </c>
      <c r="L466" s="43"/>
      <c r="M466" s="231" t="s">
        <v>1</v>
      </c>
      <c r="N466" s="232" t="s">
        <v>39</v>
      </c>
      <c r="O466" s="86"/>
      <c r="P466" s="233">
        <f>O466*H466</f>
        <v>0</v>
      </c>
      <c r="Q466" s="233">
        <v>0</v>
      </c>
      <c r="R466" s="233">
        <f>Q466*H466</f>
        <v>0</v>
      </c>
      <c r="S466" s="233">
        <v>0.0018</v>
      </c>
      <c r="T466" s="234">
        <f>S466*H466</f>
        <v>0.0018</v>
      </c>
      <c r="AR466" s="235" t="s">
        <v>234</v>
      </c>
      <c r="AT466" s="235" t="s">
        <v>132</v>
      </c>
      <c r="AU466" s="235" t="s">
        <v>84</v>
      </c>
      <c r="AY466" s="17" t="s">
        <v>129</v>
      </c>
      <c r="BE466" s="236">
        <f>IF(N466="základní",J466,0)</f>
        <v>0</v>
      </c>
      <c r="BF466" s="236">
        <f>IF(N466="snížená",J466,0)</f>
        <v>0</v>
      </c>
      <c r="BG466" s="236">
        <f>IF(N466="zákl. přenesená",J466,0)</f>
        <v>0</v>
      </c>
      <c r="BH466" s="236">
        <f>IF(N466="sníž. přenesená",J466,0)</f>
        <v>0</v>
      </c>
      <c r="BI466" s="236">
        <f>IF(N466="nulová",J466,0)</f>
        <v>0</v>
      </c>
      <c r="BJ466" s="17" t="s">
        <v>82</v>
      </c>
      <c r="BK466" s="236">
        <f>ROUND(I466*H466,2)</f>
        <v>0</v>
      </c>
      <c r="BL466" s="17" t="s">
        <v>234</v>
      </c>
      <c r="BM466" s="235" t="s">
        <v>443</v>
      </c>
    </row>
    <row r="467" spans="2:51" s="12" customFormat="1" ht="12">
      <c r="B467" s="237"/>
      <c r="C467" s="238"/>
      <c r="D467" s="239" t="s">
        <v>139</v>
      </c>
      <c r="E467" s="240" t="s">
        <v>1</v>
      </c>
      <c r="F467" s="241" t="s">
        <v>163</v>
      </c>
      <c r="G467" s="238"/>
      <c r="H467" s="240" t="s">
        <v>1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139</v>
      </c>
      <c r="AU467" s="247" t="s">
        <v>84</v>
      </c>
      <c r="AV467" s="12" t="s">
        <v>82</v>
      </c>
      <c r="AW467" s="12" t="s">
        <v>31</v>
      </c>
      <c r="AX467" s="12" t="s">
        <v>74</v>
      </c>
      <c r="AY467" s="247" t="s">
        <v>129</v>
      </c>
    </row>
    <row r="468" spans="2:51" s="13" customFormat="1" ht="12">
      <c r="B468" s="248"/>
      <c r="C468" s="249"/>
      <c r="D468" s="239" t="s">
        <v>139</v>
      </c>
      <c r="E468" s="250" t="s">
        <v>1</v>
      </c>
      <c r="F468" s="251" t="s">
        <v>261</v>
      </c>
      <c r="G468" s="249"/>
      <c r="H468" s="252">
        <v>1</v>
      </c>
      <c r="I468" s="253"/>
      <c r="J468" s="249"/>
      <c r="K468" s="249"/>
      <c r="L468" s="254"/>
      <c r="M468" s="255"/>
      <c r="N468" s="256"/>
      <c r="O468" s="256"/>
      <c r="P468" s="256"/>
      <c r="Q468" s="256"/>
      <c r="R468" s="256"/>
      <c r="S468" s="256"/>
      <c r="T468" s="257"/>
      <c r="AT468" s="258" t="s">
        <v>139</v>
      </c>
      <c r="AU468" s="258" t="s">
        <v>84</v>
      </c>
      <c r="AV468" s="13" t="s">
        <v>84</v>
      </c>
      <c r="AW468" s="13" t="s">
        <v>31</v>
      </c>
      <c r="AX468" s="13" t="s">
        <v>74</v>
      </c>
      <c r="AY468" s="258" t="s">
        <v>129</v>
      </c>
    </row>
    <row r="469" spans="2:51" s="14" customFormat="1" ht="12">
      <c r="B469" s="259"/>
      <c r="C469" s="260"/>
      <c r="D469" s="239" t="s">
        <v>139</v>
      </c>
      <c r="E469" s="261" t="s">
        <v>1</v>
      </c>
      <c r="F469" s="262" t="s">
        <v>142</v>
      </c>
      <c r="G469" s="260"/>
      <c r="H469" s="263">
        <v>1</v>
      </c>
      <c r="I469" s="264"/>
      <c r="J469" s="260"/>
      <c r="K469" s="260"/>
      <c r="L469" s="265"/>
      <c r="M469" s="266"/>
      <c r="N469" s="267"/>
      <c r="O469" s="267"/>
      <c r="P469" s="267"/>
      <c r="Q469" s="267"/>
      <c r="R469" s="267"/>
      <c r="S469" s="267"/>
      <c r="T469" s="268"/>
      <c r="AT469" s="269" t="s">
        <v>139</v>
      </c>
      <c r="AU469" s="269" t="s">
        <v>84</v>
      </c>
      <c r="AV469" s="14" t="s">
        <v>137</v>
      </c>
      <c r="AW469" s="14" t="s">
        <v>31</v>
      </c>
      <c r="AX469" s="14" t="s">
        <v>82</v>
      </c>
      <c r="AY469" s="269" t="s">
        <v>129</v>
      </c>
    </row>
    <row r="470" spans="2:65" s="1" customFormat="1" ht="24" customHeight="1">
      <c r="B470" s="38"/>
      <c r="C470" s="224" t="s">
        <v>444</v>
      </c>
      <c r="D470" s="224" t="s">
        <v>132</v>
      </c>
      <c r="E470" s="225" t="s">
        <v>445</v>
      </c>
      <c r="F470" s="226" t="s">
        <v>446</v>
      </c>
      <c r="G470" s="227" t="s">
        <v>259</v>
      </c>
      <c r="H470" s="228">
        <v>1</v>
      </c>
      <c r="I470" s="229"/>
      <c r="J470" s="230">
        <f>ROUND(I470*H470,2)</f>
        <v>0</v>
      </c>
      <c r="K470" s="226" t="s">
        <v>136</v>
      </c>
      <c r="L470" s="43"/>
      <c r="M470" s="231" t="s">
        <v>1</v>
      </c>
      <c r="N470" s="232" t="s">
        <v>39</v>
      </c>
      <c r="O470" s="86"/>
      <c r="P470" s="233">
        <f>O470*H470</f>
        <v>0</v>
      </c>
      <c r="Q470" s="233">
        <v>0</v>
      </c>
      <c r="R470" s="233">
        <f>Q470*H470</f>
        <v>0</v>
      </c>
      <c r="S470" s="233">
        <v>0.024</v>
      </c>
      <c r="T470" s="234">
        <f>S470*H470</f>
        <v>0.024</v>
      </c>
      <c r="AR470" s="235" t="s">
        <v>234</v>
      </c>
      <c r="AT470" s="235" t="s">
        <v>132</v>
      </c>
      <c r="AU470" s="235" t="s">
        <v>84</v>
      </c>
      <c r="AY470" s="17" t="s">
        <v>129</v>
      </c>
      <c r="BE470" s="236">
        <f>IF(N470="základní",J470,0)</f>
        <v>0</v>
      </c>
      <c r="BF470" s="236">
        <f>IF(N470="snížená",J470,0)</f>
        <v>0</v>
      </c>
      <c r="BG470" s="236">
        <f>IF(N470="zákl. přenesená",J470,0)</f>
        <v>0</v>
      </c>
      <c r="BH470" s="236">
        <f>IF(N470="sníž. přenesená",J470,0)</f>
        <v>0</v>
      </c>
      <c r="BI470" s="236">
        <f>IF(N470="nulová",J470,0)</f>
        <v>0</v>
      </c>
      <c r="BJ470" s="17" t="s">
        <v>82</v>
      </c>
      <c r="BK470" s="236">
        <f>ROUND(I470*H470,2)</f>
        <v>0</v>
      </c>
      <c r="BL470" s="17" t="s">
        <v>234</v>
      </c>
      <c r="BM470" s="235" t="s">
        <v>447</v>
      </c>
    </row>
    <row r="471" spans="2:51" s="12" customFormat="1" ht="12">
      <c r="B471" s="237"/>
      <c r="C471" s="238"/>
      <c r="D471" s="239" t="s">
        <v>139</v>
      </c>
      <c r="E471" s="240" t="s">
        <v>1</v>
      </c>
      <c r="F471" s="241" t="s">
        <v>163</v>
      </c>
      <c r="G471" s="238"/>
      <c r="H471" s="240" t="s">
        <v>1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AT471" s="247" t="s">
        <v>139</v>
      </c>
      <c r="AU471" s="247" t="s">
        <v>84</v>
      </c>
      <c r="AV471" s="12" t="s">
        <v>82</v>
      </c>
      <c r="AW471" s="12" t="s">
        <v>31</v>
      </c>
      <c r="AX471" s="12" t="s">
        <v>74</v>
      </c>
      <c r="AY471" s="247" t="s">
        <v>129</v>
      </c>
    </row>
    <row r="472" spans="2:51" s="13" customFormat="1" ht="12">
      <c r="B472" s="248"/>
      <c r="C472" s="249"/>
      <c r="D472" s="239" t="s">
        <v>139</v>
      </c>
      <c r="E472" s="250" t="s">
        <v>1</v>
      </c>
      <c r="F472" s="251" t="s">
        <v>261</v>
      </c>
      <c r="G472" s="249"/>
      <c r="H472" s="252">
        <v>1</v>
      </c>
      <c r="I472" s="253"/>
      <c r="J472" s="249"/>
      <c r="K472" s="249"/>
      <c r="L472" s="254"/>
      <c r="M472" s="255"/>
      <c r="N472" s="256"/>
      <c r="O472" s="256"/>
      <c r="P472" s="256"/>
      <c r="Q472" s="256"/>
      <c r="R472" s="256"/>
      <c r="S472" s="256"/>
      <c r="T472" s="257"/>
      <c r="AT472" s="258" t="s">
        <v>139</v>
      </c>
      <c r="AU472" s="258" t="s">
        <v>84</v>
      </c>
      <c r="AV472" s="13" t="s">
        <v>84</v>
      </c>
      <c r="AW472" s="13" t="s">
        <v>31</v>
      </c>
      <c r="AX472" s="13" t="s">
        <v>74</v>
      </c>
      <c r="AY472" s="258" t="s">
        <v>129</v>
      </c>
    </row>
    <row r="473" spans="2:51" s="14" customFormat="1" ht="12">
      <c r="B473" s="259"/>
      <c r="C473" s="260"/>
      <c r="D473" s="239" t="s">
        <v>139</v>
      </c>
      <c r="E473" s="261" t="s">
        <v>1</v>
      </c>
      <c r="F473" s="262" t="s">
        <v>142</v>
      </c>
      <c r="G473" s="260"/>
      <c r="H473" s="263">
        <v>1</v>
      </c>
      <c r="I473" s="264"/>
      <c r="J473" s="260"/>
      <c r="K473" s="260"/>
      <c r="L473" s="265"/>
      <c r="M473" s="266"/>
      <c r="N473" s="267"/>
      <c r="O473" s="267"/>
      <c r="P473" s="267"/>
      <c r="Q473" s="267"/>
      <c r="R473" s="267"/>
      <c r="S473" s="267"/>
      <c r="T473" s="268"/>
      <c r="AT473" s="269" t="s">
        <v>139</v>
      </c>
      <c r="AU473" s="269" t="s">
        <v>84</v>
      </c>
      <c r="AV473" s="14" t="s">
        <v>137</v>
      </c>
      <c r="AW473" s="14" t="s">
        <v>31</v>
      </c>
      <c r="AX473" s="14" t="s">
        <v>82</v>
      </c>
      <c r="AY473" s="269" t="s">
        <v>129</v>
      </c>
    </row>
    <row r="474" spans="2:65" s="1" customFormat="1" ht="24" customHeight="1">
      <c r="B474" s="38"/>
      <c r="C474" s="224" t="s">
        <v>448</v>
      </c>
      <c r="D474" s="224" t="s">
        <v>132</v>
      </c>
      <c r="E474" s="225" t="s">
        <v>449</v>
      </c>
      <c r="F474" s="226" t="s">
        <v>450</v>
      </c>
      <c r="G474" s="227" t="s">
        <v>259</v>
      </c>
      <c r="H474" s="228">
        <v>1</v>
      </c>
      <c r="I474" s="229"/>
      <c r="J474" s="230">
        <f>ROUND(I474*H474,2)</f>
        <v>0</v>
      </c>
      <c r="K474" s="226" t="s">
        <v>136</v>
      </c>
      <c r="L474" s="43"/>
      <c r="M474" s="231" t="s">
        <v>1</v>
      </c>
      <c r="N474" s="232" t="s">
        <v>39</v>
      </c>
      <c r="O474" s="86"/>
      <c r="P474" s="233">
        <f>O474*H474</f>
        <v>0</v>
      </c>
      <c r="Q474" s="233">
        <v>0</v>
      </c>
      <c r="R474" s="233">
        <f>Q474*H474</f>
        <v>0</v>
      </c>
      <c r="S474" s="233">
        <v>0</v>
      </c>
      <c r="T474" s="234">
        <f>S474*H474</f>
        <v>0</v>
      </c>
      <c r="AR474" s="235" t="s">
        <v>234</v>
      </c>
      <c r="AT474" s="235" t="s">
        <v>132</v>
      </c>
      <c r="AU474" s="235" t="s">
        <v>84</v>
      </c>
      <c r="AY474" s="17" t="s">
        <v>129</v>
      </c>
      <c r="BE474" s="236">
        <f>IF(N474="základní",J474,0)</f>
        <v>0</v>
      </c>
      <c r="BF474" s="236">
        <f>IF(N474="snížená",J474,0)</f>
        <v>0</v>
      </c>
      <c r="BG474" s="236">
        <f>IF(N474="zákl. přenesená",J474,0)</f>
        <v>0</v>
      </c>
      <c r="BH474" s="236">
        <f>IF(N474="sníž. přenesená",J474,0)</f>
        <v>0</v>
      </c>
      <c r="BI474" s="236">
        <f>IF(N474="nulová",J474,0)</f>
        <v>0</v>
      </c>
      <c r="BJ474" s="17" t="s">
        <v>82</v>
      </c>
      <c r="BK474" s="236">
        <f>ROUND(I474*H474,2)</f>
        <v>0</v>
      </c>
      <c r="BL474" s="17" t="s">
        <v>234</v>
      </c>
      <c r="BM474" s="235" t="s">
        <v>451</v>
      </c>
    </row>
    <row r="475" spans="2:51" s="12" customFormat="1" ht="12">
      <c r="B475" s="237"/>
      <c r="C475" s="238"/>
      <c r="D475" s="239" t="s">
        <v>139</v>
      </c>
      <c r="E475" s="240" t="s">
        <v>1</v>
      </c>
      <c r="F475" s="241" t="s">
        <v>163</v>
      </c>
      <c r="G475" s="238"/>
      <c r="H475" s="240" t="s">
        <v>1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139</v>
      </c>
      <c r="AU475" s="247" t="s">
        <v>84</v>
      </c>
      <c r="AV475" s="12" t="s">
        <v>82</v>
      </c>
      <c r="AW475" s="12" t="s">
        <v>31</v>
      </c>
      <c r="AX475" s="12" t="s">
        <v>74</v>
      </c>
      <c r="AY475" s="247" t="s">
        <v>129</v>
      </c>
    </row>
    <row r="476" spans="2:51" s="13" customFormat="1" ht="12">
      <c r="B476" s="248"/>
      <c r="C476" s="249"/>
      <c r="D476" s="239" t="s">
        <v>139</v>
      </c>
      <c r="E476" s="250" t="s">
        <v>1</v>
      </c>
      <c r="F476" s="251" t="s">
        <v>261</v>
      </c>
      <c r="G476" s="249"/>
      <c r="H476" s="252">
        <v>1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139</v>
      </c>
      <c r="AU476" s="258" t="s">
        <v>84</v>
      </c>
      <c r="AV476" s="13" t="s">
        <v>84</v>
      </c>
      <c r="AW476" s="13" t="s">
        <v>31</v>
      </c>
      <c r="AX476" s="13" t="s">
        <v>74</v>
      </c>
      <c r="AY476" s="258" t="s">
        <v>129</v>
      </c>
    </row>
    <row r="477" spans="2:51" s="14" customFormat="1" ht="12">
      <c r="B477" s="259"/>
      <c r="C477" s="260"/>
      <c r="D477" s="239" t="s">
        <v>139</v>
      </c>
      <c r="E477" s="261" t="s">
        <v>1</v>
      </c>
      <c r="F477" s="262" t="s">
        <v>142</v>
      </c>
      <c r="G477" s="260"/>
      <c r="H477" s="263">
        <v>1</v>
      </c>
      <c r="I477" s="264"/>
      <c r="J477" s="260"/>
      <c r="K477" s="260"/>
      <c r="L477" s="265"/>
      <c r="M477" s="266"/>
      <c r="N477" s="267"/>
      <c r="O477" s="267"/>
      <c r="P477" s="267"/>
      <c r="Q477" s="267"/>
      <c r="R477" s="267"/>
      <c r="S477" s="267"/>
      <c r="T477" s="268"/>
      <c r="AT477" s="269" t="s">
        <v>139</v>
      </c>
      <c r="AU477" s="269" t="s">
        <v>84</v>
      </c>
      <c r="AV477" s="14" t="s">
        <v>137</v>
      </c>
      <c r="AW477" s="14" t="s">
        <v>31</v>
      </c>
      <c r="AX477" s="14" t="s">
        <v>82</v>
      </c>
      <c r="AY477" s="269" t="s">
        <v>129</v>
      </c>
    </row>
    <row r="478" spans="2:65" s="1" customFormat="1" ht="24" customHeight="1">
      <c r="B478" s="38"/>
      <c r="C478" s="270" t="s">
        <v>452</v>
      </c>
      <c r="D478" s="270" t="s">
        <v>413</v>
      </c>
      <c r="E478" s="271" t="s">
        <v>453</v>
      </c>
      <c r="F478" s="272" t="s">
        <v>454</v>
      </c>
      <c r="G478" s="273" t="s">
        <v>259</v>
      </c>
      <c r="H478" s="274">
        <v>1</v>
      </c>
      <c r="I478" s="275"/>
      <c r="J478" s="276">
        <f>ROUND(I478*H478,2)</f>
        <v>0</v>
      </c>
      <c r="K478" s="272" t="s">
        <v>136</v>
      </c>
      <c r="L478" s="277"/>
      <c r="M478" s="278" t="s">
        <v>1</v>
      </c>
      <c r="N478" s="279" t="s">
        <v>39</v>
      </c>
      <c r="O478" s="86"/>
      <c r="P478" s="233">
        <f>O478*H478</f>
        <v>0</v>
      </c>
      <c r="Q478" s="233">
        <v>0.00185</v>
      </c>
      <c r="R478" s="233">
        <f>Q478*H478</f>
        <v>0.00185</v>
      </c>
      <c r="S478" s="233">
        <v>0</v>
      </c>
      <c r="T478" s="234">
        <f>S478*H478</f>
        <v>0</v>
      </c>
      <c r="AR478" s="235" t="s">
        <v>326</v>
      </c>
      <c r="AT478" s="235" t="s">
        <v>413</v>
      </c>
      <c r="AU478" s="235" t="s">
        <v>84</v>
      </c>
      <c r="AY478" s="17" t="s">
        <v>129</v>
      </c>
      <c r="BE478" s="236">
        <f>IF(N478="základní",J478,0)</f>
        <v>0</v>
      </c>
      <c r="BF478" s="236">
        <f>IF(N478="snížená",J478,0)</f>
        <v>0</v>
      </c>
      <c r="BG478" s="236">
        <f>IF(N478="zákl. přenesená",J478,0)</f>
        <v>0</v>
      </c>
      <c r="BH478" s="236">
        <f>IF(N478="sníž. přenesená",J478,0)</f>
        <v>0</v>
      </c>
      <c r="BI478" s="236">
        <f>IF(N478="nulová",J478,0)</f>
        <v>0</v>
      </c>
      <c r="BJ478" s="17" t="s">
        <v>82</v>
      </c>
      <c r="BK478" s="236">
        <f>ROUND(I478*H478,2)</f>
        <v>0</v>
      </c>
      <c r="BL478" s="17" t="s">
        <v>234</v>
      </c>
      <c r="BM478" s="235" t="s">
        <v>455</v>
      </c>
    </row>
    <row r="479" spans="2:65" s="1" customFormat="1" ht="16.5" customHeight="1">
      <c r="B479" s="38"/>
      <c r="C479" s="224" t="s">
        <v>456</v>
      </c>
      <c r="D479" s="224" t="s">
        <v>132</v>
      </c>
      <c r="E479" s="225" t="s">
        <v>457</v>
      </c>
      <c r="F479" s="226" t="s">
        <v>458</v>
      </c>
      <c r="G479" s="227" t="s">
        <v>459</v>
      </c>
      <c r="H479" s="228">
        <v>1</v>
      </c>
      <c r="I479" s="229"/>
      <c r="J479" s="230">
        <f>ROUND(I479*H479,2)</f>
        <v>0</v>
      </c>
      <c r="K479" s="226" t="s">
        <v>1</v>
      </c>
      <c r="L479" s="43"/>
      <c r="M479" s="231" t="s">
        <v>1</v>
      </c>
      <c r="N479" s="232" t="s">
        <v>39</v>
      </c>
      <c r="O479" s="86"/>
      <c r="P479" s="233">
        <f>O479*H479</f>
        <v>0</v>
      </c>
      <c r="Q479" s="233">
        <v>0</v>
      </c>
      <c r="R479" s="233">
        <f>Q479*H479</f>
        <v>0</v>
      </c>
      <c r="S479" s="233">
        <v>0</v>
      </c>
      <c r="T479" s="234">
        <f>S479*H479</f>
        <v>0</v>
      </c>
      <c r="AR479" s="235" t="s">
        <v>234</v>
      </c>
      <c r="AT479" s="235" t="s">
        <v>132</v>
      </c>
      <c r="AU479" s="235" t="s">
        <v>84</v>
      </c>
      <c r="AY479" s="17" t="s">
        <v>129</v>
      </c>
      <c r="BE479" s="236">
        <f>IF(N479="základní",J479,0)</f>
        <v>0</v>
      </c>
      <c r="BF479" s="236">
        <f>IF(N479="snížená",J479,0)</f>
        <v>0</v>
      </c>
      <c r="BG479" s="236">
        <f>IF(N479="zákl. přenesená",J479,0)</f>
        <v>0</v>
      </c>
      <c r="BH479" s="236">
        <f>IF(N479="sníž. přenesená",J479,0)</f>
        <v>0</v>
      </c>
      <c r="BI479" s="236">
        <f>IF(N479="nulová",J479,0)</f>
        <v>0</v>
      </c>
      <c r="BJ479" s="17" t="s">
        <v>82</v>
      </c>
      <c r="BK479" s="236">
        <f>ROUND(I479*H479,2)</f>
        <v>0</v>
      </c>
      <c r="BL479" s="17" t="s">
        <v>234</v>
      </c>
      <c r="BM479" s="235" t="s">
        <v>460</v>
      </c>
    </row>
    <row r="480" spans="2:51" s="12" customFormat="1" ht="12">
      <c r="B480" s="237"/>
      <c r="C480" s="238"/>
      <c r="D480" s="239" t="s">
        <v>139</v>
      </c>
      <c r="E480" s="240" t="s">
        <v>1</v>
      </c>
      <c r="F480" s="241" t="s">
        <v>163</v>
      </c>
      <c r="G480" s="238"/>
      <c r="H480" s="240" t="s">
        <v>1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AT480" s="247" t="s">
        <v>139</v>
      </c>
      <c r="AU480" s="247" t="s">
        <v>84</v>
      </c>
      <c r="AV480" s="12" t="s">
        <v>82</v>
      </c>
      <c r="AW480" s="12" t="s">
        <v>31</v>
      </c>
      <c r="AX480" s="12" t="s">
        <v>74</v>
      </c>
      <c r="AY480" s="247" t="s">
        <v>129</v>
      </c>
    </row>
    <row r="481" spans="2:51" s="13" customFormat="1" ht="12">
      <c r="B481" s="248"/>
      <c r="C481" s="249"/>
      <c r="D481" s="239" t="s">
        <v>139</v>
      </c>
      <c r="E481" s="250" t="s">
        <v>1</v>
      </c>
      <c r="F481" s="251" t="s">
        <v>82</v>
      </c>
      <c r="G481" s="249"/>
      <c r="H481" s="252">
        <v>1</v>
      </c>
      <c r="I481" s="253"/>
      <c r="J481" s="249"/>
      <c r="K481" s="249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139</v>
      </c>
      <c r="AU481" s="258" t="s">
        <v>84</v>
      </c>
      <c r="AV481" s="13" t="s">
        <v>84</v>
      </c>
      <c r="AW481" s="13" t="s">
        <v>31</v>
      </c>
      <c r="AX481" s="13" t="s">
        <v>74</v>
      </c>
      <c r="AY481" s="258" t="s">
        <v>129</v>
      </c>
    </row>
    <row r="482" spans="2:51" s="14" customFormat="1" ht="12">
      <c r="B482" s="259"/>
      <c r="C482" s="260"/>
      <c r="D482" s="239" t="s">
        <v>139</v>
      </c>
      <c r="E482" s="261" t="s">
        <v>1</v>
      </c>
      <c r="F482" s="262" t="s">
        <v>142</v>
      </c>
      <c r="G482" s="260"/>
      <c r="H482" s="263">
        <v>1</v>
      </c>
      <c r="I482" s="264"/>
      <c r="J482" s="260"/>
      <c r="K482" s="260"/>
      <c r="L482" s="265"/>
      <c r="M482" s="266"/>
      <c r="N482" s="267"/>
      <c r="O482" s="267"/>
      <c r="P482" s="267"/>
      <c r="Q482" s="267"/>
      <c r="R482" s="267"/>
      <c r="S482" s="267"/>
      <c r="T482" s="268"/>
      <c r="AT482" s="269" t="s">
        <v>139</v>
      </c>
      <c r="AU482" s="269" t="s">
        <v>84</v>
      </c>
      <c r="AV482" s="14" t="s">
        <v>137</v>
      </c>
      <c r="AW482" s="14" t="s">
        <v>31</v>
      </c>
      <c r="AX482" s="14" t="s">
        <v>82</v>
      </c>
      <c r="AY482" s="269" t="s">
        <v>129</v>
      </c>
    </row>
    <row r="483" spans="2:65" s="1" customFormat="1" ht="16.5" customHeight="1">
      <c r="B483" s="38"/>
      <c r="C483" s="224" t="s">
        <v>461</v>
      </c>
      <c r="D483" s="224" t="s">
        <v>132</v>
      </c>
      <c r="E483" s="225" t="s">
        <v>462</v>
      </c>
      <c r="F483" s="226" t="s">
        <v>463</v>
      </c>
      <c r="G483" s="227" t="s">
        <v>459</v>
      </c>
      <c r="H483" s="228">
        <v>1</v>
      </c>
      <c r="I483" s="229"/>
      <c r="J483" s="230">
        <f>ROUND(I483*H483,2)</f>
        <v>0</v>
      </c>
      <c r="K483" s="226" t="s">
        <v>1</v>
      </c>
      <c r="L483" s="43"/>
      <c r="M483" s="231" t="s">
        <v>1</v>
      </c>
      <c r="N483" s="232" t="s">
        <v>39</v>
      </c>
      <c r="O483" s="86"/>
      <c r="P483" s="233">
        <f>O483*H483</f>
        <v>0</v>
      </c>
      <c r="Q483" s="233">
        <v>0</v>
      </c>
      <c r="R483" s="233">
        <f>Q483*H483</f>
        <v>0</v>
      </c>
      <c r="S483" s="233">
        <v>0</v>
      </c>
      <c r="T483" s="234">
        <f>S483*H483</f>
        <v>0</v>
      </c>
      <c r="AR483" s="235" t="s">
        <v>234</v>
      </c>
      <c r="AT483" s="235" t="s">
        <v>132</v>
      </c>
      <c r="AU483" s="235" t="s">
        <v>84</v>
      </c>
      <c r="AY483" s="17" t="s">
        <v>129</v>
      </c>
      <c r="BE483" s="236">
        <f>IF(N483="základní",J483,0)</f>
        <v>0</v>
      </c>
      <c r="BF483" s="236">
        <f>IF(N483="snížená",J483,0)</f>
        <v>0</v>
      </c>
      <c r="BG483" s="236">
        <f>IF(N483="zákl. přenesená",J483,0)</f>
        <v>0</v>
      </c>
      <c r="BH483" s="236">
        <f>IF(N483="sníž. přenesená",J483,0)</f>
        <v>0</v>
      </c>
      <c r="BI483" s="236">
        <f>IF(N483="nulová",J483,0)</f>
        <v>0</v>
      </c>
      <c r="BJ483" s="17" t="s">
        <v>82</v>
      </c>
      <c r="BK483" s="236">
        <f>ROUND(I483*H483,2)</f>
        <v>0</v>
      </c>
      <c r="BL483" s="17" t="s">
        <v>234</v>
      </c>
      <c r="BM483" s="235" t="s">
        <v>464</v>
      </c>
    </row>
    <row r="484" spans="2:65" s="1" customFormat="1" ht="24" customHeight="1">
      <c r="B484" s="38"/>
      <c r="C484" s="224" t="s">
        <v>465</v>
      </c>
      <c r="D484" s="224" t="s">
        <v>132</v>
      </c>
      <c r="E484" s="225" t="s">
        <v>466</v>
      </c>
      <c r="F484" s="226" t="s">
        <v>467</v>
      </c>
      <c r="G484" s="227" t="s">
        <v>420</v>
      </c>
      <c r="H484" s="280"/>
      <c r="I484" s="229"/>
      <c r="J484" s="230">
        <f>ROUND(I484*H484,2)</f>
        <v>0</v>
      </c>
      <c r="K484" s="226" t="s">
        <v>136</v>
      </c>
      <c r="L484" s="43"/>
      <c r="M484" s="231" t="s">
        <v>1</v>
      </c>
      <c r="N484" s="232" t="s">
        <v>39</v>
      </c>
      <c r="O484" s="86"/>
      <c r="P484" s="233">
        <f>O484*H484</f>
        <v>0</v>
      </c>
      <c r="Q484" s="233">
        <v>0</v>
      </c>
      <c r="R484" s="233">
        <f>Q484*H484</f>
        <v>0</v>
      </c>
      <c r="S484" s="233">
        <v>0</v>
      </c>
      <c r="T484" s="234">
        <f>S484*H484</f>
        <v>0</v>
      </c>
      <c r="AR484" s="235" t="s">
        <v>234</v>
      </c>
      <c r="AT484" s="235" t="s">
        <v>132</v>
      </c>
      <c r="AU484" s="235" t="s">
        <v>84</v>
      </c>
      <c r="AY484" s="17" t="s">
        <v>129</v>
      </c>
      <c r="BE484" s="236">
        <f>IF(N484="základní",J484,0)</f>
        <v>0</v>
      </c>
      <c r="BF484" s="236">
        <f>IF(N484="snížená",J484,0)</f>
        <v>0</v>
      </c>
      <c r="BG484" s="236">
        <f>IF(N484="zákl. přenesená",J484,0)</f>
        <v>0</v>
      </c>
      <c r="BH484" s="236">
        <f>IF(N484="sníž. přenesená",J484,0)</f>
        <v>0</v>
      </c>
      <c r="BI484" s="236">
        <f>IF(N484="nulová",J484,0)</f>
        <v>0</v>
      </c>
      <c r="BJ484" s="17" t="s">
        <v>82</v>
      </c>
      <c r="BK484" s="236">
        <f>ROUND(I484*H484,2)</f>
        <v>0</v>
      </c>
      <c r="BL484" s="17" t="s">
        <v>234</v>
      </c>
      <c r="BM484" s="235" t="s">
        <v>468</v>
      </c>
    </row>
    <row r="485" spans="2:63" s="11" customFormat="1" ht="22.8" customHeight="1">
      <c r="B485" s="208"/>
      <c r="C485" s="209"/>
      <c r="D485" s="210" t="s">
        <v>73</v>
      </c>
      <c r="E485" s="222" t="s">
        <v>469</v>
      </c>
      <c r="F485" s="222" t="s">
        <v>470</v>
      </c>
      <c r="G485" s="209"/>
      <c r="H485" s="209"/>
      <c r="I485" s="212"/>
      <c r="J485" s="223">
        <f>BK485</f>
        <v>0</v>
      </c>
      <c r="K485" s="209"/>
      <c r="L485" s="214"/>
      <c r="M485" s="215"/>
      <c r="N485" s="216"/>
      <c r="O485" s="216"/>
      <c r="P485" s="217">
        <f>SUM(P486:P568)</f>
        <v>0</v>
      </c>
      <c r="Q485" s="216"/>
      <c r="R485" s="217">
        <f>SUM(R486:R568)</f>
        <v>4.79588405</v>
      </c>
      <c r="S485" s="216"/>
      <c r="T485" s="218">
        <f>SUM(T486:T568)</f>
        <v>0</v>
      </c>
      <c r="AR485" s="219" t="s">
        <v>84</v>
      </c>
      <c r="AT485" s="220" t="s">
        <v>73</v>
      </c>
      <c r="AU485" s="220" t="s">
        <v>82</v>
      </c>
      <c r="AY485" s="219" t="s">
        <v>129</v>
      </c>
      <c r="BK485" s="221">
        <f>SUM(BK486:BK568)</f>
        <v>0</v>
      </c>
    </row>
    <row r="486" spans="2:65" s="1" customFormat="1" ht="16.5" customHeight="1">
      <c r="B486" s="38"/>
      <c r="C486" s="224" t="s">
        <v>471</v>
      </c>
      <c r="D486" s="224" t="s">
        <v>132</v>
      </c>
      <c r="E486" s="225" t="s">
        <v>472</v>
      </c>
      <c r="F486" s="226" t="s">
        <v>473</v>
      </c>
      <c r="G486" s="227" t="s">
        <v>150</v>
      </c>
      <c r="H486" s="228">
        <v>159.675</v>
      </c>
      <c r="I486" s="229"/>
      <c r="J486" s="230">
        <f>ROUND(I486*H486,2)</f>
        <v>0</v>
      </c>
      <c r="K486" s="226" t="s">
        <v>136</v>
      </c>
      <c r="L486" s="43"/>
      <c r="M486" s="231" t="s">
        <v>1</v>
      </c>
      <c r="N486" s="232" t="s">
        <v>39</v>
      </c>
      <c r="O486" s="86"/>
      <c r="P486" s="233">
        <f>O486*H486</f>
        <v>0</v>
      </c>
      <c r="Q486" s="233">
        <v>0</v>
      </c>
      <c r="R486" s="233">
        <f>Q486*H486</f>
        <v>0</v>
      </c>
      <c r="S486" s="233">
        <v>0</v>
      </c>
      <c r="T486" s="234">
        <f>S486*H486</f>
        <v>0</v>
      </c>
      <c r="AR486" s="235" t="s">
        <v>234</v>
      </c>
      <c r="AT486" s="235" t="s">
        <v>132</v>
      </c>
      <c r="AU486" s="235" t="s">
        <v>84</v>
      </c>
      <c r="AY486" s="17" t="s">
        <v>129</v>
      </c>
      <c r="BE486" s="236">
        <f>IF(N486="základní",J486,0)</f>
        <v>0</v>
      </c>
      <c r="BF486" s="236">
        <f>IF(N486="snížená",J486,0)</f>
        <v>0</v>
      </c>
      <c r="BG486" s="236">
        <f>IF(N486="zákl. přenesená",J486,0)</f>
        <v>0</v>
      </c>
      <c r="BH486" s="236">
        <f>IF(N486="sníž. přenesená",J486,0)</f>
        <v>0</v>
      </c>
      <c r="BI486" s="236">
        <f>IF(N486="nulová",J486,0)</f>
        <v>0</v>
      </c>
      <c r="BJ486" s="17" t="s">
        <v>82</v>
      </c>
      <c r="BK486" s="236">
        <f>ROUND(I486*H486,2)</f>
        <v>0</v>
      </c>
      <c r="BL486" s="17" t="s">
        <v>234</v>
      </c>
      <c r="BM486" s="235" t="s">
        <v>474</v>
      </c>
    </row>
    <row r="487" spans="2:51" s="12" customFormat="1" ht="12">
      <c r="B487" s="237"/>
      <c r="C487" s="238"/>
      <c r="D487" s="239" t="s">
        <v>139</v>
      </c>
      <c r="E487" s="240" t="s">
        <v>1</v>
      </c>
      <c r="F487" s="241" t="s">
        <v>163</v>
      </c>
      <c r="G487" s="238"/>
      <c r="H487" s="240" t="s">
        <v>1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139</v>
      </c>
      <c r="AU487" s="247" t="s">
        <v>84</v>
      </c>
      <c r="AV487" s="12" t="s">
        <v>82</v>
      </c>
      <c r="AW487" s="12" t="s">
        <v>31</v>
      </c>
      <c r="AX487" s="12" t="s">
        <v>74</v>
      </c>
      <c r="AY487" s="247" t="s">
        <v>129</v>
      </c>
    </row>
    <row r="488" spans="2:51" s="13" customFormat="1" ht="12">
      <c r="B488" s="248"/>
      <c r="C488" s="249"/>
      <c r="D488" s="239" t="s">
        <v>139</v>
      </c>
      <c r="E488" s="250" t="s">
        <v>1</v>
      </c>
      <c r="F488" s="251" t="s">
        <v>164</v>
      </c>
      <c r="G488" s="249"/>
      <c r="H488" s="252">
        <v>9.6</v>
      </c>
      <c r="I488" s="253"/>
      <c r="J488" s="249"/>
      <c r="K488" s="249"/>
      <c r="L488" s="254"/>
      <c r="M488" s="255"/>
      <c r="N488" s="256"/>
      <c r="O488" s="256"/>
      <c r="P488" s="256"/>
      <c r="Q488" s="256"/>
      <c r="R488" s="256"/>
      <c r="S488" s="256"/>
      <c r="T488" s="257"/>
      <c r="AT488" s="258" t="s">
        <v>139</v>
      </c>
      <c r="AU488" s="258" t="s">
        <v>84</v>
      </c>
      <c r="AV488" s="13" t="s">
        <v>84</v>
      </c>
      <c r="AW488" s="13" t="s">
        <v>31</v>
      </c>
      <c r="AX488" s="13" t="s">
        <v>74</v>
      </c>
      <c r="AY488" s="258" t="s">
        <v>129</v>
      </c>
    </row>
    <row r="489" spans="2:51" s="12" customFormat="1" ht="12">
      <c r="B489" s="237"/>
      <c r="C489" s="238"/>
      <c r="D489" s="239" t="s">
        <v>139</v>
      </c>
      <c r="E489" s="240" t="s">
        <v>1</v>
      </c>
      <c r="F489" s="241" t="s">
        <v>172</v>
      </c>
      <c r="G489" s="238"/>
      <c r="H489" s="240" t="s">
        <v>1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AT489" s="247" t="s">
        <v>139</v>
      </c>
      <c r="AU489" s="247" t="s">
        <v>84</v>
      </c>
      <c r="AV489" s="12" t="s">
        <v>82</v>
      </c>
      <c r="AW489" s="12" t="s">
        <v>31</v>
      </c>
      <c r="AX489" s="12" t="s">
        <v>74</v>
      </c>
      <c r="AY489" s="247" t="s">
        <v>129</v>
      </c>
    </row>
    <row r="490" spans="2:51" s="12" customFormat="1" ht="12">
      <c r="B490" s="237"/>
      <c r="C490" s="238"/>
      <c r="D490" s="239" t="s">
        <v>139</v>
      </c>
      <c r="E490" s="240" t="s">
        <v>1</v>
      </c>
      <c r="F490" s="241" t="s">
        <v>173</v>
      </c>
      <c r="G490" s="238"/>
      <c r="H490" s="240" t="s">
        <v>1</v>
      </c>
      <c r="I490" s="242"/>
      <c r="J490" s="238"/>
      <c r="K490" s="238"/>
      <c r="L490" s="243"/>
      <c r="M490" s="244"/>
      <c r="N490" s="245"/>
      <c r="O490" s="245"/>
      <c r="P490" s="245"/>
      <c r="Q490" s="245"/>
      <c r="R490" s="245"/>
      <c r="S490" s="245"/>
      <c r="T490" s="246"/>
      <c r="AT490" s="247" t="s">
        <v>139</v>
      </c>
      <c r="AU490" s="247" t="s">
        <v>84</v>
      </c>
      <c r="AV490" s="12" t="s">
        <v>82</v>
      </c>
      <c r="AW490" s="12" t="s">
        <v>31</v>
      </c>
      <c r="AX490" s="12" t="s">
        <v>74</v>
      </c>
      <c r="AY490" s="247" t="s">
        <v>129</v>
      </c>
    </row>
    <row r="491" spans="2:51" s="13" customFormat="1" ht="12">
      <c r="B491" s="248"/>
      <c r="C491" s="249"/>
      <c r="D491" s="239" t="s">
        <v>139</v>
      </c>
      <c r="E491" s="250" t="s">
        <v>1</v>
      </c>
      <c r="F491" s="251" t="s">
        <v>174</v>
      </c>
      <c r="G491" s="249"/>
      <c r="H491" s="252">
        <v>3.15</v>
      </c>
      <c r="I491" s="253"/>
      <c r="J491" s="249"/>
      <c r="K491" s="249"/>
      <c r="L491" s="254"/>
      <c r="M491" s="255"/>
      <c r="N491" s="256"/>
      <c r="O491" s="256"/>
      <c r="P491" s="256"/>
      <c r="Q491" s="256"/>
      <c r="R491" s="256"/>
      <c r="S491" s="256"/>
      <c r="T491" s="257"/>
      <c r="AT491" s="258" t="s">
        <v>139</v>
      </c>
      <c r="AU491" s="258" t="s">
        <v>84</v>
      </c>
      <c r="AV491" s="13" t="s">
        <v>84</v>
      </c>
      <c r="AW491" s="13" t="s">
        <v>31</v>
      </c>
      <c r="AX491" s="13" t="s">
        <v>74</v>
      </c>
      <c r="AY491" s="258" t="s">
        <v>129</v>
      </c>
    </row>
    <row r="492" spans="2:51" s="13" customFormat="1" ht="12">
      <c r="B492" s="248"/>
      <c r="C492" s="249"/>
      <c r="D492" s="239" t="s">
        <v>139</v>
      </c>
      <c r="E492" s="250" t="s">
        <v>1</v>
      </c>
      <c r="F492" s="251" t="s">
        <v>175</v>
      </c>
      <c r="G492" s="249"/>
      <c r="H492" s="252">
        <v>1.275</v>
      </c>
      <c r="I492" s="253"/>
      <c r="J492" s="249"/>
      <c r="K492" s="249"/>
      <c r="L492" s="254"/>
      <c r="M492" s="255"/>
      <c r="N492" s="256"/>
      <c r="O492" s="256"/>
      <c r="P492" s="256"/>
      <c r="Q492" s="256"/>
      <c r="R492" s="256"/>
      <c r="S492" s="256"/>
      <c r="T492" s="257"/>
      <c r="AT492" s="258" t="s">
        <v>139</v>
      </c>
      <c r="AU492" s="258" t="s">
        <v>84</v>
      </c>
      <c r="AV492" s="13" t="s">
        <v>84</v>
      </c>
      <c r="AW492" s="13" t="s">
        <v>31</v>
      </c>
      <c r="AX492" s="13" t="s">
        <v>74</v>
      </c>
      <c r="AY492" s="258" t="s">
        <v>129</v>
      </c>
    </row>
    <row r="493" spans="2:51" s="13" customFormat="1" ht="12">
      <c r="B493" s="248"/>
      <c r="C493" s="249"/>
      <c r="D493" s="239" t="s">
        <v>139</v>
      </c>
      <c r="E493" s="250" t="s">
        <v>1</v>
      </c>
      <c r="F493" s="251" t="s">
        <v>176</v>
      </c>
      <c r="G493" s="249"/>
      <c r="H493" s="252">
        <v>31.02</v>
      </c>
      <c r="I493" s="253"/>
      <c r="J493" s="249"/>
      <c r="K493" s="249"/>
      <c r="L493" s="254"/>
      <c r="M493" s="255"/>
      <c r="N493" s="256"/>
      <c r="O493" s="256"/>
      <c r="P493" s="256"/>
      <c r="Q493" s="256"/>
      <c r="R493" s="256"/>
      <c r="S493" s="256"/>
      <c r="T493" s="257"/>
      <c r="AT493" s="258" t="s">
        <v>139</v>
      </c>
      <c r="AU493" s="258" t="s">
        <v>84</v>
      </c>
      <c r="AV493" s="13" t="s">
        <v>84</v>
      </c>
      <c r="AW493" s="13" t="s">
        <v>31</v>
      </c>
      <c r="AX493" s="13" t="s">
        <v>74</v>
      </c>
      <c r="AY493" s="258" t="s">
        <v>129</v>
      </c>
    </row>
    <row r="494" spans="2:51" s="13" customFormat="1" ht="12">
      <c r="B494" s="248"/>
      <c r="C494" s="249"/>
      <c r="D494" s="239" t="s">
        <v>139</v>
      </c>
      <c r="E494" s="250" t="s">
        <v>1</v>
      </c>
      <c r="F494" s="251" t="s">
        <v>177</v>
      </c>
      <c r="G494" s="249"/>
      <c r="H494" s="252">
        <v>1.26</v>
      </c>
      <c r="I494" s="253"/>
      <c r="J494" s="249"/>
      <c r="K494" s="249"/>
      <c r="L494" s="254"/>
      <c r="M494" s="255"/>
      <c r="N494" s="256"/>
      <c r="O494" s="256"/>
      <c r="P494" s="256"/>
      <c r="Q494" s="256"/>
      <c r="R494" s="256"/>
      <c r="S494" s="256"/>
      <c r="T494" s="257"/>
      <c r="AT494" s="258" t="s">
        <v>139</v>
      </c>
      <c r="AU494" s="258" t="s">
        <v>84</v>
      </c>
      <c r="AV494" s="13" t="s">
        <v>84</v>
      </c>
      <c r="AW494" s="13" t="s">
        <v>31</v>
      </c>
      <c r="AX494" s="13" t="s">
        <v>74</v>
      </c>
      <c r="AY494" s="258" t="s">
        <v>129</v>
      </c>
    </row>
    <row r="495" spans="2:51" s="13" customFormat="1" ht="12">
      <c r="B495" s="248"/>
      <c r="C495" s="249"/>
      <c r="D495" s="239" t="s">
        <v>139</v>
      </c>
      <c r="E495" s="250" t="s">
        <v>1</v>
      </c>
      <c r="F495" s="251" t="s">
        <v>178</v>
      </c>
      <c r="G495" s="249"/>
      <c r="H495" s="252">
        <v>23.22</v>
      </c>
      <c r="I495" s="253"/>
      <c r="J495" s="249"/>
      <c r="K495" s="249"/>
      <c r="L495" s="254"/>
      <c r="M495" s="255"/>
      <c r="N495" s="256"/>
      <c r="O495" s="256"/>
      <c r="P495" s="256"/>
      <c r="Q495" s="256"/>
      <c r="R495" s="256"/>
      <c r="S495" s="256"/>
      <c r="T495" s="257"/>
      <c r="AT495" s="258" t="s">
        <v>139</v>
      </c>
      <c r="AU495" s="258" t="s">
        <v>84</v>
      </c>
      <c r="AV495" s="13" t="s">
        <v>84</v>
      </c>
      <c r="AW495" s="13" t="s">
        <v>31</v>
      </c>
      <c r="AX495" s="13" t="s">
        <v>74</v>
      </c>
      <c r="AY495" s="258" t="s">
        <v>129</v>
      </c>
    </row>
    <row r="496" spans="2:51" s="12" customFormat="1" ht="12">
      <c r="B496" s="237"/>
      <c r="C496" s="238"/>
      <c r="D496" s="239" t="s">
        <v>139</v>
      </c>
      <c r="E496" s="240" t="s">
        <v>1</v>
      </c>
      <c r="F496" s="241" t="s">
        <v>179</v>
      </c>
      <c r="G496" s="238"/>
      <c r="H496" s="240" t="s">
        <v>1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139</v>
      </c>
      <c r="AU496" s="247" t="s">
        <v>84</v>
      </c>
      <c r="AV496" s="12" t="s">
        <v>82</v>
      </c>
      <c r="AW496" s="12" t="s">
        <v>31</v>
      </c>
      <c r="AX496" s="12" t="s">
        <v>74</v>
      </c>
      <c r="AY496" s="247" t="s">
        <v>129</v>
      </c>
    </row>
    <row r="497" spans="2:51" s="12" customFormat="1" ht="12">
      <c r="B497" s="237"/>
      <c r="C497" s="238"/>
      <c r="D497" s="239" t="s">
        <v>139</v>
      </c>
      <c r="E497" s="240" t="s">
        <v>1</v>
      </c>
      <c r="F497" s="241" t="s">
        <v>173</v>
      </c>
      <c r="G497" s="238"/>
      <c r="H497" s="240" t="s">
        <v>1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AT497" s="247" t="s">
        <v>139</v>
      </c>
      <c r="AU497" s="247" t="s">
        <v>84</v>
      </c>
      <c r="AV497" s="12" t="s">
        <v>82</v>
      </c>
      <c r="AW497" s="12" t="s">
        <v>31</v>
      </c>
      <c r="AX497" s="12" t="s">
        <v>74</v>
      </c>
      <c r="AY497" s="247" t="s">
        <v>129</v>
      </c>
    </row>
    <row r="498" spans="2:51" s="13" customFormat="1" ht="12">
      <c r="B498" s="248"/>
      <c r="C498" s="249"/>
      <c r="D498" s="239" t="s">
        <v>139</v>
      </c>
      <c r="E498" s="250" t="s">
        <v>1</v>
      </c>
      <c r="F498" s="251" t="s">
        <v>180</v>
      </c>
      <c r="G498" s="249"/>
      <c r="H498" s="252">
        <v>6.3</v>
      </c>
      <c r="I498" s="253"/>
      <c r="J498" s="249"/>
      <c r="K498" s="249"/>
      <c r="L498" s="254"/>
      <c r="M498" s="255"/>
      <c r="N498" s="256"/>
      <c r="O498" s="256"/>
      <c r="P498" s="256"/>
      <c r="Q498" s="256"/>
      <c r="R498" s="256"/>
      <c r="S498" s="256"/>
      <c r="T498" s="257"/>
      <c r="AT498" s="258" t="s">
        <v>139</v>
      </c>
      <c r="AU498" s="258" t="s">
        <v>84</v>
      </c>
      <c r="AV498" s="13" t="s">
        <v>84</v>
      </c>
      <c r="AW498" s="13" t="s">
        <v>31</v>
      </c>
      <c r="AX498" s="13" t="s">
        <v>74</v>
      </c>
      <c r="AY498" s="258" t="s">
        <v>129</v>
      </c>
    </row>
    <row r="499" spans="2:51" s="13" customFormat="1" ht="12">
      <c r="B499" s="248"/>
      <c r="C499" s="249"/>
      <c r="D499" s="239" t="s">
        <v>139</v>
      </c>
      <c r="E499" s="250" t="s">
        <v>1</v>
      </c>
      <c r="F499" s="251" t="s">
        <v>175</v>
      </c>
      <c r="G499" s="249"/>
      <c r="H499" s="252">
        <v>1.275</v>
      </c>
      <c r="I499" s="253"/>
      <c r="J499" s="249"/>
      <c r="K499" s="249"/>
      <c r="L499" s="254"/>
      <c r="M499" s="255"/>
      <c r="N499" s="256"/>
      <c r="O499" s="256"/>
      <c r="P499" s="256"/>
      <c r="Q499" s="256"/>
      <c r="R499" s="256"/>
      <c r="S499" s="256"/>
      <c r="T499" s="257"/>
      <c r="AT499" s="258" t="s">
        <v>139</v>
      </c>
      <c r="AU499" s="258" t="s">
        <v>84</v>
      </c>
      <c r="AV499" s="13" t="s">
        <v>84</v>
      </c>
      <c r="AW499" s="13" t="s">
        <v>31</v>
      </c>
      <c r="AX499" s="13" t="s">
        <v>74</v>
      </c>
      <c r="AY499" s="258" t="s">
        <v>129</v>
      </c>
    </row>
    <row r="500" spans="2:51" s="13" customFormat="1" ht="12">
      <c r="B500" s="248"/>
      <c r="C500" s="249"/>
      <c r="D500" s="239" t="s">
        <v>139</v>
      </c>
      <c r="E500" s="250" t="s">
        <v>1</v>
      </c>
      <c r="F500" s="251" t="s">
        <v>181</v>
      </c>
      <c r="G500" s="249"/>
      <c r="H500" s="252">
        <v>14.28</v>
      </c>
      <c r="I500" s="253"/>
      <c r="J500" s="249"/>
      <c r="K500" s="249"/>
      <c r="L500" s="254"/>
      <c r="M500" s="255"/>
      <c r="N500" s="256"/>
      <c r="O500" s="256"/>
      <c r="P500" s="256"/>
      <c r="Q500" s="256"/>
      <c r="R500" s="256"/>
      <c r="S500" s="256"/>
      <c r="T500" s="257"/>
      <c r="AT500" s="258" t="s">
        <v>139</v>
      </c>
      <c r="AU500" s="258" t="s">
        <v>84</v>
      </c>
      <c r="AV500" s="13" t="s">
        <v>84</v>
      </c>
      <c r="AW500" s="13" t="s">
        <v>31</v>
      </c>
      <c r="AX500" s="13" t="s">
        <v>74</v>
      </c>
      <c r="AY500" s="258" t="s">
        <v>129</v>
      </c>
    </row>
    <row r="501" spans="2:51" s="13" customFormat="1" ht="12">
      <c r="B501" s="248"/>
      <c r="C501" s="249"/>
      <c r="D501" s="239" t="s">
        <v>139</v>
      </c>
      <c r="E501" s="250" t="s">
        <v>1</v>
      </c>
      <c r="F501" s="251" t="s">
        <v>178</v>
      </c>
      <c r="G501" s="249"/>
      <c r="H501" s="252">
        <v>23.22</v>
      </c>
      <c r="I501" s="253"/>
      <c r="J501" s="249"/>
      <c r="K501" s="249"/>
      <c r="L501" s="254"/>
      <c r="M501" s="255"/>
      <c r="N501" s="256"/>
      <c r="O501" s="256"/>
      <c r="P501" s="256"/>
      <c r="Q501" s="256"/>
      <c r="R501" s="256"/>
      <c r="S501" s="256"/>
      <c r="T501" s="257"/>
      <c r="AT501" s="258" t="s">
        <v>139</v>
      </c>
      <c r="AU501" s="258" t="s">
        <v>84</v>
      </c>
      <c r="AV501" s="13" t="s">
        <v>84</v>
      </c>
      <c r="AW501" s="13" t="s">
        <v>31</v>
      </c>
      <c r="AX501" s="13" t="s">
        <v>74</v>
      </c>
      <c r="AY501" s="258" t="s">
        <v>129</v>
      </c>
    </row>
    <row r="502" spans="2:51" s="12" customFormat="1" ht="12">
      <c r="B502" s="237"/>
      <c r="C502" s="238"/>
      <c r="D502" s="239" t="s">
        <v>139</v>
      </c>
      <c r="E502" s="240" t="s">
        <v>1</v>
      </c>
      <c r="F502" s="241" t="s">
        <v>182</v>
      </c>
      <c r="G502" s="238"/>
      <c r="H502" s="240" t="s">
        <v>1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139</v>
      </c>
      <c r="AU502" s="247" t="s">
        <v>84</v>
      </c>
      <c r="AV502" s="12" t="s">
        <v>82</v>
      </c>
      <c r="AW502" s="12" t="s">
        <v>31</v>
      </c>
      <c r="AX502" s="12" t="s">
        <v>74</v>
      </c>
      <c r="AY502" s="247" t="s">
        <v>129</v>
      </c>
    </row>
    <row r="503" spans="2:51" s="12" customFormat="1" ht="12">
      <c r="B503" s="237"/>
      <c r="C503" s="238"/>
      <c r="D503" s="239" t="s">
        <v>139</v>
      </c>
      <c r="E503" s="240" t="s">
        <v>1</v>
      </c>
      <c r="F503" s="241" t="s">
        <v>173</v>
      </c>
      <c r="G503" s="238"/>
      <c r="H503" s="240" t="s">
        <v>1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139</v>
      </c>
      <c r="AU503" s="247" t="s">
        <v>84</v>
      </c>
      <c r="AV503" s="12" t="s">
        <v>82</v>
      </c>
      <c r="AW503" s="12" t="s">
        <v>31</v>
      </c>
      <c r="AX503" s="12" t="s">
        <v>74</v>
      </c>
      <c r="AY503" s="247" t="s">
        <v>129</v>
      </c>
    </row>
    <row r="504" spans="2:51" s="13" customFormat="1" ht="12">
      <c r="B504" s="248"/>
      <c r="C504" s="249"/>
      <c r="D504" s="239" t="s">
        <v>139</v>
      </c>
      <c r="E504" s="250" t="s">
        <v>1</v>
      </c>
      <c r="F504" s="251" t="s">
        <v>180</v>
      </c>
      <c r="G504" s="249"/>
      <c r="H504" s="252">
        <v>6.3</v>
      </c>
      <c r="I504" s="253"/>
      <c r="J504" s="249"/>
      <c r="K504" s="249"/>
      <c r="L504" s="254"/>
      <c r="M504" s="255"/>
      <c r="N504" s="256"/>
      <c r="O504" s="256"/>
      <c r="P504" s="256"/>
      <c r="Q504" s="256"/>
      <c r="R504" s="256"/>
      <c r="S504" s="256"/>
      <c r="T504" s="257"/>
      <c r="AT504" s="258" t="s">
        <v>139</v>
      </c>
      <c r="AU504" s="258" t="s">
        <v>84</v>
      </c>
      <c r="AV504" s="13" t="s">
        <v>84</v>
      </c>
      <c r="AW504" s="13" t="s">
        <v>31</v>
      </c>
      <c r="AX504" s="13" t="s">
        <v>74</v>
      </c>
      <c r="AY504" s="258" t="s">
        <v>129</v>
      </c>
    </row>
    <row r="505" spans="2:51" s="13" customFormat="1" ht="12">
      <c r="B505" s="248"/>
      <c r="C505" s="249"/>
      <c r="D505" s="239" t="s">
        <v>139</v>
      </c>
      <c r="E505" s="250" t="s">
        <v>1</v>
      </c>
      <c r="F505" s="251" t="s">
        <v>175</v>
      </c>
      <c r="G505" s="249"/>
      <c r="H505" s="252">
        <v>1.275</v>
      </c>
      <c r="I505" s="253"/>
      <c r="J505" s="249"/>
      <c r="K505" s="249"/>
      <c r="L505" s="254"/>
      <c r="M505" s="255"/>
      <c r="N505" s="256"/>
      <c r="O505" s="256"/>
      <c r="P505" s="256"/>
      <c r="Q505" s="256"/>
      <c r="R505" s="256"/>
      <c r="S505" s="256"/>
      <c r="T505" s="257"/>
      <c r="AT505" s="258" t="s">
        <v>139</v>
      </c>
      <c r="AU505" s="258" t="s">
        <v>84</v>
      </c>
      <c r="AV505" s="13" t="s">
        <v>84</v>
      </c>
      <c r="AW505" s="13" t="s">
        <v>31</v>
      </c>
      <c r="AX505" s="13" t="s">
        <v>74</v>
      </c>
      <c r="AY505" s="258" t="s">
        <v>129</v>
      </c>
    </row>
    <row r="506" spans="2:51" s="13" customFormat="1" ht="12">
      <c r="B506" s="248"/>
      <c r="C506" s="249"/>
      <c r="D506" s="239" t="s">
        <v>139</v>
      </c>
      <c r="E506" s="250" t="s">
        <v>1</v>
      </c>
      <c r="F506" s="251" t="s">
        <v>181</v>
      </c>
      <c r="G506" s="249"/>
      <c r="H506" s="252">
        <v>14.28</v>
      </c>
      <c r="I506" s="253"/>
      <c r="J506" s="249"/>
      <c r="K506" s="249"/>
      <c r="L506" s="254"/>
      <c r="M506" s="255"/>
      <c r="N506" s="256"/>
      <c r="O506" s="256"/>
      <c r="P506" s="256"/>
      <c r="Q506" s="256"/>
      <c r="R506" s="256"/>
      <c r="S506" s="256"/>
      <c r="T506" s="257"/>
      <c r="AT506" s="258" t="s">
        <v>139</v>
      </c>
      <c r="AU506" s="258" t="s">
        <v>84</v>
      </c>
      <c r="AV506" s="13" t="s">
        <v>84</v>
      </c>
      <c r="AW506" s="13" t="s">
        <v>31</v>
      </c>
      <c r="AX506" s="13" t="s">
        <v>74</v>
      </c>
      <c r="AY506" s="258" t="s">
        <v>129</v>
      </c>
    </row>
    <row r="507" spans="2:51" s="13" customFormat="1" ht="12">
      <c r="B507" s="248"/>
      <c r="C507" s="249"/>
      <c r="D507" s="239" t="s">
        <v>139</v>
      </c>
      <c r="E507" s="250" t="s">
        <v>1</v>
      </c>
      <c r="F507" s="251" t="s">
        <v>178</v>
      </c>
      <c r="G507" s="249"/>
      <c r="H507" s="252">
        <v>23.22</v>
      </c>
      <c r="I507" s="253"/>
      <c r="J507" s="249"/>
      <c r="K507" s="249"/>
      <c r="L507" s="254"/>
      <c r="M507" s="255"/>
      <c r="N507" s="256"/>
      <c r="O507" s="256"/>
      <c r="P507" s="256"/>
      <c r="Q507" s="256"/>
      <c r="R507" s="256"/>
      <c r="S507" s="256"/>
      <c r="T507" s="257"/>
      <c r="AT507" s="258" t="s">
        <v>139</v>
      </c>
      <c r="AU507" s="258" t="s">
        <v>84</v>
      </c>
      <c r="AV507" s="13" t="s">
        <v>84</v>
      </c>
      <c r="AW507" s="13" t="s">
        <v>31</v>
      </c>
      <c r="AX507" s="13" t="s">
        <v>74</v>
      </c>
      <c r="AY507" s="258" t="s">
        <v>129</v>
      </c>
    </row>
    <row r="508" spans="2:51" s="14" customFormat="1" ht="12">
      <c r="B508" s="259"/>
      <c r="C508" s="260"/>
      <c r="D508" s="239" t="s">
        <v>139</v>
      </c>
      <c r="E508" s="261" t="s">
        <v>1</v>
      </c>
      <c r="F508" s="262" t="s">
        <v>142</v>
      </c>
      <c r="G508" s="260"/>
      <c r="H508" s="263">
        <v>159.675</v>
      </c>
      <c r="I508" s="264"/>
      <c r="J508" s="260"/>
      <c r="K508" s="260"/>
      <c r="L508" s="265"/>
      <c r="M508" s="266"/>
      <c r="N508" s="267"/>
      <c r="O508" s="267"/>
      <c r="P508" s="267"/>
      <c r="Q508" s="267"/>
      <c r="R508" s="267"/>
      <c r="S508" s="267"/>
      <c r="T508" s="268"/>
      <c r="AT508" s="269" t="s">
        <v>139</v>
      </c>
      <c r="AU508" s="269" t="s">
        <v>84</v>
      </c>
      <c r="AV508" s="14" t="s">
        <v>137</v>
      </c>
      <c r="AW508" s="14" t="s">
        <v>31</v>
      </c>
      <c r="AX508" s="14" t="s">
        <v>82</v>
      </c>
      <c r="AY508" s="269" t="s">
        <v>129</v>
      </c>
    </row>
    <row r="509" spans="2:65" s="1" customFormat="1" ht="16.5" customHeight="1">
      <c r="B509" s="38"/>
      <c r="C509" s="224" t="s">
        <v>475</v>
      </c>
      <c r="D509" s="224" t="s">
        <v>132</v>
      </c>
      <c r="E509" s="225" t="s">
        <v>476</v>
      </c>
      <c r="F509" s="226" t="s">
        <v>477</v>
      </c>
      <c r="G509" s="227" t="s">
        <v>150</v>
      </c>
      <c r="H509" s="228">
        <v>168.411</v>
      </c>
      <c r="I509" s="229"/>
      <c r="J509" s="230">
        <f>ROUND(I509*H509,2)</f>
        <v>0</v>
      </c>
      <c r="K509" s="226" t="s">
        <v>136</v>
      </c>
      <c r="L509" s="43"/>
      <c r="M509" s="231" t="s">
        <v>1</v>
      </c>
      <c r="N509" s="232" t="s">
        <v>39</v>
      </c>
      <c r="O509" s="86"/>
      <c r="P509" s="233">
        <f>O509*H509</f>
        <v>0</v>
      </c>
      <c r="Q509" s="233">
        <v>0.0003</v>
      </c>
      <c r="R509" s="233">
        <f>Q509*H509</f>
        <v>0.05052329999999999</v>
      </c>
      <c r="S509" s="233">
        <v>0</v>
      </c>
      <c r="T509" s="234">
        <f>S509*H509</f>
        <v>0</v>
      </c>
      <c r="AR509" s="235" t="s">
        <v>234</v>
      </c>
      <c r="AT509" s="235" t="s">
        <v>132</v>
      </c>
      <c r="AU509" s="235" t="s">
        <v>84</v>
      </c>
      <c r="AY509" s="17" t="s">
        <v>129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7" t="s">
        <v>82</v>
      </c>
      <c r="BK509" s="236">
        <f>ROUND(I509*H509,2)</f>
        <v>0</v>
      </c>
      <c r="BL509" s="17" t="s">
        <v>234</v>
      </c>
      <c r="BM509" s="235" t="s">
        <v>478</v>
      </c>
    </row>
    <row r="510" spans="2:51" s="13" customFormat="1" ht="12">
      <c r="B510" s="248"/>
      <c r="C510" s="249"/>
      <c r="D510" s="239" t="s">
        <v>139</v>
      </c>
      <c r="E510" s="250" t="s">
        <v>1</v>
      </c>
      <c r="F510" s="251" t="s">
        <v>479</v>
      </c>
      <c r="G510" s="249"/>
      <c r="H510" s="252">
        <v>159.675</v>
      </c>
      <c r="I510" s="253"/>
      <c r="J510" s="249"/>
      <c r="K510" s="249"/>
      <c r="L510" s="254"/>
      <c r="M510" s="255"/>
      <c r="N510" s="256"/>
      <c r="O510" s="256"/>
      <c r="P510" s="256"/>
      <c r="Q510" s="256"/>
      <c r="R510" s="256"/>
      <c r="S510" s="256"/>
      <c r="T510" s="257"/>
      <c r="AT510" s="258" t="s">
        <v>139</v>
      </c>
      <c r="AU510" s="258" t="s">
        <v>84</v>
      </c>
      <c r="AV510" s="13" t="s">
        <v>84</v>
      </c>
      <c r="AW510" s="13" t="s">
        <v>31</v>
      </c>
      <c r="AX510" s="13" t="s">
        <v>74</v>
      </c>
      <c r="AY510" s="258" t="s">
        <v>129</v>
      </c>
    </row>
    <row r="511" spans="2:51" s="13" customFormat="1" ht="12">
      <c r="B511" s="248"/>
      <c r="C511" s="249"/>
      <c r="D511" s="239" t="s">
        <v>139</v>
      </c>
      <c r="E511" s="250" t="s">
        <v>1</v>
      </c>
      <c r="F511" s="251" t="s">
        <v>480</v>
      </c>
      <c r="G511" s="249"/>
      <c r="H511" s="252">
        <v>8.736</v>
      </c>
      <c r="I511" s="253"/>
      <c r="J511" s="249"/>
      <c r="K511" s="249"/>
      <c r="L511" s="254"/>
      <c r="M511" s="255"/>
      <c r="N511" s="256"/>
      <c r="O511" s="256"/>
      <c r="P511" s="256"/>
      <c r="Q511" s="256"/>
      <c r="R511" s="256"/>
      <c r="S511" s="256"/>
      <c r="T511" s="257"/>
      <c r="AT511" s="258" t="s">
        <v>139</v>
      </c>
      <c r="AU511" s="258" t="s">
        <v>84</v>
      </c>
      <c r="AV511" s="13" t="s">
        <v>84</v>
      </c>
      <c r="AW511" s="13" t="s">
        <v>31</v>
      </c>
      <c r="AX511" s="13" t="s">
        <v>74</v>
      </c>
      <c r="AY511" s="258" t="s">
        <v>129</v>
      </c>
    </row>
    <row r="512" spans="2:51" s="14" customFormat="1" ht="12">
      <c r="B512" s="259"/>
      <c r="C512" s="260"/>
      <c r="D512" s="239" t="s">
        <v>139</v>
      </c>
      <c r="E512" s="261" t="s">
        <v>1</v>
      </c>
      <c r="F512" s="262" t="s">
        <v>142</v>
      </c>
      <c r="G512" s="260"/>
      <c r="H512" s="263">
        <v>168.411</v>
      </c>
      <c r="I512" s="264"/>
      <c r="J512" s="260"/>
      <c r="K512" s="260"/>
      <c r="L512" s="265"/>
      <c r="M512" s="266"/>
      <c r="N512" s="267"/>
      <c r="O512" s="267"/>
      <c r="P512" s="267"/>
      <c r="Q512" s="267"/>
      <c r="R512" s="267"/>
      <c r="S512" s="267"/>
      <c r="T512" s="268"/>
      <c r="AT512" s="269" t="s">
        <v>139</v>
      </c>
      <c r="AU512" s="269" t="s">
        <v>84</v>
      </c>
      <c r="AV512" s="14" t="s">
        <v>137</v>
      </c>
      <c r="AW512" s="14" t="s">
        <v>31</v>
      </c>
      <c r="AX512" s="14" t="s">
        <v>82</v>
      </c>
      <c r="AY512" s="269" t="s">
        <v>129</v>
      </c>
    </row>
    <row r="513" spans="2:65" s="1" customFormat="1" ht="24" customHeight="1">
      <c r="B513" s="38"/>
      <c r="C513" s="224" t="s">
        <v>481</v>
      </c>
      <c r="D513" s="224" t="s">
        <v>132</v>
      </c>
      <c r="E513" s="225" t="s">
        <v>482</v>
      </c>
      <c r="F513" s="226" t="s">
        <v>483</v>
      </c>
      <c r="G513" s="227" t="s">
        <v>242</v>
      </c>
      <c r="H513" s="228">
        <v>72.8</v>
      </c>
      <c r="I513" s="229"/>
      <c r="J513" s="230">
        <f>ROUND(I513*H513,2)</f>
        <v>0</v>
      </c>
      <c r="K513" s="226" t="s">
        <v>136</v>
      </c>
      <c r="L513" s="43"/>
      <c r="M513" s="231" t="s">
        <v>1</v>
      </c>
      <c r="N513" s="232" t="s">
        <v>39</v>
      </c>
      <c r="O513" s="86"/>
      <c r="P513" s="233">
        <f>O513*H513</f>
        <v>0</v>
      </c>
      <c r="Q513" s="233">
        <v>0.00058</v>
      </c>
      <c r="R513" s="233">
        <f>Q513*H513</f>
        <v>0.042224</v>
      </c>
      <c r="S513" s="233">
        <v>0</v>
      </c>
      <c r="T513" s="234">
        <f>S513*H513</f>
        <v>0</v>
      </c>
      <c r="AR513" s="235" t="s">
        <v>234</v>
      </c>
      <c r="AT513" s="235" t="s">
        <v>132</v>
      </c>
      <c r="AU513" s="235" t="s">
        <v>84</v>
      </c>
      <c r="AY513" s="17" t="s">
        <v>129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7" t="s">
        <v>82</v>
      </c>
      <c r="BK513" s="236">
        <f>ROUND(I513*H513,2)</f>
        <v>0</v>
      </c>
      <c r="BL513" s="17" t="s">
        <v>234</v>
      </c>
      <c r="BM513" s="235" t="s">
        <v>484</v>
      </c>
    </row>
    <row r="514" spans="2:51" s="12" customFormat="1" ht="12">
      <c r="B514" s="237"/>
      <c r="C514" s="238"/>
      <c r="D514" s="239" t="s">
        <v>139</v>
      </c>
      <c r="E514" s="240" t="s">
        <v>1</v>
      </c>
      <c r="F514" s="241" t="s">
        <v>163</v>
      </c>
      <c r="G514" s="238"/>
      <c r="H514" s="240" t="s">
        <v>1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AT514" s="247" t="s">
        <v>139</v>
      </c>
      <c r="AU514" s="247" t="s">
        <v>84</v>
      </c>
      <c r="AV514" s="12" t="s">
        <v>82</v>
      </c>
      <c r="AW514" s="12" t="s">
        <v>31</v>
      </c>
      <c r="AX514" s="12" t="s">
        <v>74</v>
      </c>
      <c r="AY514" s="247" t="s">
        <v>129</v>
      </c>
    </row>
    <row r="515" spans="2:51" s="13" customFormat="1" ht="12">
      <c r="B515" s="248"/>
      <c r="C515" s="249"/>
      <c r="D515" s="239" t="s">
        <v>139</v>
      </c>
      <c r="E515" s="250" t="s">
        <v>1</v>
      </c>
      <c r="F515" s="251" t="s">
        <v>245</v>
      </c>
      <c r="G515" s="249"/>
      <c r="H515" s="252">
        <v>12.3</v>
      </c>
      <c r="I515" s="253"/>
      <c r="J515" s="249"/>
      <c r="K515" s="249"/>
      <c r="L515" s="254"/>
      <c r="M515" s="255"/>
      <c r="N515" s="256"/>
      <c r="O515" s="256"/>
      <c r="P515" s="256"/>
      <c r="Q515" s="256"/>
      <c r="R515" s="256"/>
      <c r="S515" s="256"/>
      <c r="T515" s="257"/>
      <c r="AT515" s="258" t="s">
        <v>139</v>
      </c>
      <c r="AU515" s="258" t="s">
        <v>84</v>
      </c>
      <c r="AV515" s="13" t="s">
        <v>84</v>
      </c>
      <c r="AW515" s="13" t="s">
        <v>31</v>
      </c>
      <c r="AX515" s="13" t="s">
        <v>74</v>
      </c>
      <c r="AY515" s="258" t="s">
        <v>129</v>
      </c>
    </row>
    <row r="516" spans="2:51" s="12" customFormat="1" ht="12">
      <c r="B516" s="237"/>
      <c r="C516" s="238"/>
      <c r="D516" s="239" t="s">
        <v>139</v>
      </c>
      <c r="E516" s="240" t="s">
        <v>1</v>
      </c>
      <c r="F516" s="241" t="s">
        <v>172</v>
      </c>
      <c r="G516" s="238"/>
      <c r="H516" s="240" t="s">
        <v>1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AT516" s="247" t="s">
        <v>139</v>
      </c>
      <c r="AU516" s="247" t="s">
        <v>84</v>
      </c>
      <c r="AV516" s="12" t="s">
        <v>82</v>
      </c>
      <c r="AW516" s="12" t="s">
        <v>31</v>
      </c>
      <c r="AX516" s="12" t="s">
        <v>74</v>
      </c>
      <c r="AY516" s="247" t="s">
        <v>129</v>
      </c>
    </row>
    <row r="517" spans="2:51" s="13" customFormat="1" ht="12">
      <c r="B517" s="248"/>
      <c r="C517" s="249"/>
      <c r="D517" s="239" t="s">
        <v>139</v>
      </c>
      <c r="E517" s="250" t="s">
        <v>1</v>
      </c>
      <c r="F517" s="251" t="s">
        <v>246</v>
      </c>
      <c r="G517" s="249"/>
      <c r="H517" s="252">
        <v>36.8</v>
      </c>
      <c r="I517" s="253"/>
      <c r="J517" s="249"/>
      <c r="K517" s="249"/>
      <c r="L517" s="254"/>
      <c r="M517" s="255"/>
      <c r="N517" s="256"/>
      <c r="O517" s="256"/>
      <c r="P517" s="256"/>
      <c r="Q517" s="256"/>
      <c r="R517" s="256"/>
      <c r="S517" s="256"/>
      <c r="T517" s="257"/>
      <c r="AT517" s="258" t="s">
        <v>139</v>
      </c>
      <c r="AU517" s="258" t="s">
        <v>84</v>
      </c>
      <c r="AV517" s="13" t="s">
        <v>84</v>
      </c>
      <c r="AW517" s="13" t="s">
        <v>31</v>
      </c>
      <c r="AX517" s="13" t="s">
        <v>74</v>
      </c>
      <c r="AY517" s="258" t="s">
        <v>129</v>
      </c>
    </row>
    <row r="518" spans="2:51" s="13" customFormat="1" ht="12">
      <c r="B518" s="248"/>
      <c r="C518" s="249"/>
      <c r="D518" s="239" t="s">
        <v>139</v>
      </c>
      <c r="E518" s="250" t="s">
        <v>1</v>
      </c>
      <c r="F518" s="251" t="s">
        <v>247</v>
      </c>
      <c r="G518" s="249"/>
      <c r="H518" s="252">
        <v>-1.25</v>
      </c>
      <c r="I518" s="253"/>
      <c r="J518" s="249"/>
      <c r="K518" s="249"/>
      <c r="L518" s="254"/>
      <c r="M518" s="255"/>
      <c r="N518" s="256"/>
      <c r="O518" s="256"/>
      <c r="P518" s="256"/>
      <c r="Q518" s="256"/>
      <c r="R518" s="256"/>
      <c r="S518" s="256"/>
      <c r="T518" s="257"/>
      <c r="AT518" s="258" t="s">
        <v>139</v>
      </c>
      <c r="AU518" s="258" t="s">
        <v>84</v>
      </c>
      <c r="AV518" s="13" t="s">
        <v>84</v>
      </c>
      <c r="AW518" s="13" t="s">
        <v>31</v>
      </c>
      <c r="AX518" s="13" t="s">
        <v>74</v>
      </c>
      <c r="AY518" s="258" t="s">
        <v>129</v>
      </c>
    </row>
    <row r="519" spans="2:51" s="13" customFormat="1" ht="12">
      <c r="B519" s="248"/>
      <c r="C519" s="249"/>
      <c r="D519" s="239" t="s">
        <v>139</v>
      </c>
      <c r="E519" s="250" t="s">
        <v>1</v>
      </c>
      <c r="F519" s="251" t="s">
        <v>248</v>
      </c>
      <c r="G519" s="249"/>
      <c r="H519" s="252">
        <v>-1</v>
      </c>
      <c r="I519" s="253"/>
      <c r="J519" s="249"/>
      <c r="K519" s="249"/>
      <c r="L519" s="254"/>
      <c r="M519" s="255"/>
      <c r="N519" s="256"/>
      <c r="O519" s="256"/>
      <c r="P519" s="256"/>
      <c r="Q519" s="256"/>
      <c r="R519" s="256"/>
      <c r="S519" s="256"/>
      <c r="T519" s="257"/>
      <c r="AT519" s="258" t="s">
        <v>139</v>
      </c>
      <c r="AU519" s="258" t="s">
        <v>84</v>
      </c>
      <c r="AV519" s="13" t="s">
        <v>84</v>
      </c>
      <c r="AW519" s="13" t="s">
        <v>31</v>
      </c>
      <c r="AX519" s="13" t="s">
        <v>74</v>
      </c>
      <c r="AY519" s="258" t="s">
        <v>129</v>
      </c>
    </row>
    <row r="520" spans="2:51" s="13" customFormat="1" ht="12">
      <c r="B520" s="248"/>
      <c r="C520" s="249"/>
      <c r="D520" s="239" t="s">
        <v>139</v>
      </c>
      <c r="E520" s="250" t="s">
        <v>1</v>
      </c>
      <c r="F520" s="251" t="s">
        <v>247</v>
      </c>
      <c r="G520" s="249"/>
      <c r="H520" s="252">
        <v>-1.25</v>
      </c>
      <c r="I520" s="253"/>
      <c r="J520" s="249"/>
      <c r="K520" s="249"/>
      <c r="L520" s="254"/>
      <c r="M520" s="255"/>
      <c r="N520" s="256"/>
      <c r="O520" s="256"/>
      <c r="P520" s="256"/>
      <c r="Q520" s="256"/>
      <c r="R520" s="256"/>
      <c r="S520" s="256"/>
      <c r="T520" s="257"/>
      <c r="AT520" s="258" t="s">
        <v>139</v>
      </c>
      <c r="AU520" s="258" t="s">
        <v>84</v>
      </c>
      <c r="AV520" s="13" t="s">
        <v>84</v>
      </c>
      <c r="AW520" s="13" t="s">
        <v>31</v>
      </c>
      <c r="AX520" s="13" t="s">
        <v>74</v>
      </c>
      <c r="AY520" s="258" t="s">
        <v>129</v>
      </c>
    </row>
    <row r="521" spans="2:51" s="13" customFormat="1" ht="12">
      <c r="B521" s="248"/>
      <c r="C521" s="249"/>
      <c r="D521" s="239" t="s">
        <v>139</v>
      </c>
      <c r="E521" s="250" t="s">
        <v>1</v>
      </c>
      <c r="F521" s="251" t="s">
        <v>249</v>
      </c>
      <c r="G521" s="249"/>
      <c r="H521" s="252">
        <v>-2.7</v>
      </c>
      <c r="I521" s="253"/>
      <c r="J521" s="249"/>
      <c r="K521" s="249"/>
      <c r="L521" s="254"/>
      <c r="M521" s="255"/>
      <c r="N521" s="256"/>
      <c r="O521" s="256"/>
      <c r="P521" s="256"/>
      <c r="Q521" s="256"/>
      <c r="R521" s="256"/>
      <c r="S521" s="256"/>
      <c r="T521" s="257"/>
      <c r="AT521" s="258" t="s">
        <v>139</v>
      </c>
      <c r="AU521" s="258" t="s">
        <v>84</v>
      </c>
      <c r="AV521" s="13" t="s">
        <v>84</v>
      </c>
      <c r="AW521" s="13" t="s">
        <v>31</v>
      </c>
      <c r="AX521" s="13" t="s">
        <v>74</v>
      </c>
      <c r="AY521" s="258" t="s">
        <v>129</v>
      </c>
    </row>
    <row r="522" spans="2:51" s="13" customFormat="1" ht="12">
      <c r="B522" s="248"/>
      <c r="C522" s="249"/>
      <c r="D522" s="239" t="s">
        <v>139</v>
      </c>
      <c r="E522" s="250" t="s">
        <v>1</v>
      </c>
      <c r="F522" s="251" t="s">
        <v>250</v>
      </c>
      <c r="G522" s="249"/>
      <c r="H522" s="252">
        <v>-1.4</v>
      </c>
      <c r="I522" s="253"/>
      <c r="J522" s="249"/>
      <c r="K522" s="249"/>
      <c r="L522" s="254"/>
      <c r="M522" s="255"/>
      <c r="N522" s="256"/>
      <c r="O522" s="256"/>
      <c r="P522" s="256"/>
      <c r="Q522" s="256"/>
      <c r="R522" s="256"/>
      <c r="S522" s="256"/>
      <c r="T522" s="257"/>
      <c r="AT522" s="258" t="s">
        <v>139</v>
      </c>
      <c r="AU522" s="258" t="s">
        <v>84</v>
      </c>
      <c r="AV522" s="13" t="s">
        <v>84</v>
      </c>
      <c r="AW522" s="13" t="s">
        <v>31</v>
      </c>
      <c r="AX522" s="13" t="s">
        <v>74</v>
      </c>
      <c r="AY522" s="258" t="s">
        <v>129</v>
      </c>
    </row>
    <row r="523" spans="2:51" s="13" customFormat="1" ht="12">
      <c r="B523" s="248"/>
      <c r="C523" s="249"/>
      <c r="D523" s="239" t="s">
        <v>139</v>
      </c>
      <c r="E523" s="250" t="s">
        <v>1</v>
      </c>
      <c r="F523" s="251" t="s">
        <v>251</v>
      </c>
      <c r="G523" s="249"/>
      <c r="H523" s="252">
        <v>-2.6</v>
      </c>
      <c r="I523" s="253"/>
      <c r="J523" s="249"/>
      <c r="K523" s="249"/>
      <c r="L523" s="254"/>
      <c r="M523" s="255"/>
      <c r="N523" s="256"/>
      <c r="O523" s="256"/>
      <c r="P523" s="256"/>
      <c r="Q523" s="256"/>
      <c r="R523" s="256"/>
      <c r="S523" s="256"/>
      <c r="T523" s="257"/>
      <c r="AT523" s="258" t="s">
        <v>139</v>
      </c>
      <c r="AU523" s="258" t="s">
        <v>84</v>
      </c>
      <c r="AV523" s="13" t="s">
        <v>84</v>
      </c>
      <c r="AW523" s="13" t="s">
        <v>31</v>
      </c>
      <c r="AX523" s="13" t="s">
        <v>74</v>
      </c>
      <c r="AY523" s="258" t="s">
        <v>129</v>
      </c>
    </row>
    <row r="524" spans="2:51" s="12" customFormat="1" ht="12">
      <c r="B524" s="237"/>
      <c r="C524" s="238"/>
      <c r="D524" s="239" t="s">
        <v>139</v>
      </c>
      <c r="E524" s="240" t="s">
        <v>1</v>
      </c>
      <c r="F524" s="241" t="s">
        <v>179</v>
      </c>
      <c r="G524" s="238"/>
      <c r="H524" s="240" t="s">
        <v>1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AT524" s="247" t="s">
        <v>139</v>
      </c>
      <c r="AU524" s="247" t="s">
        <v>84</v>
      </c>
      <c r="AV524" s="12" t="s">
        <v>82</v>
      </c>
      <c r="AW524" s="12" t="s">
        <v>31</v>
      </c>
      <c r="AX524" s="12" t="s">
        <v>74</v>
      </c>
      <c r="AY524" s="247" t="s">
        <v>129</v>
      </c>
    </row>
    <row r="525" spans="2:51" s="13" customFormat="1" ht="12">
      <c r="B525" s="248"/>
      <c r="C525" s="249"/>
      <c r="D525" s="239" t="s">
        <v>139</v>
      </c>
      <c r="E525" s="250" t="s">
        <v>1</v>
      </c>
      <c r="F525" s="251" t="s">
        <v>252</v>
      </c>
      <c r="G525" s="249"/>
      <c r="H525" s="252">
        <v>27</v>
      </c>
      <c r="I525" s="253"/>
      <c r="J525" s="249"/>
      <c r="K525" s="249"/>
      <c r="L525" s="254"/>
      <c r="M525" s="255"/>
      <c r="N525" s="256"/>
      <c r="O525" s="256"/>
      <c r="P525" s="256"/>
      <c r="Q525" s="256"/>
      <c r="R525" s="256"/>
      <c r="S525" s="256"/>
      <c r="T525" s="257"/>
      <c r="AT525" s="258" t="s">
        <v>139</v>
      </c>
      <c r="AU525" s="258" t="s">
        <v>84</v>
      </c>
      <c r="AV525" s="13" t="s">
        <v>84</v>
      </c>
      <c r="AW525" s="13" t="s">
        <v>31</v>
      </c>
      <c r="AX525" s="13" t="s">
        <v>74</v>
      </c>
      <c r="AY525" s="258" t="s">
        <v>129</v>
      </c>
    </row>
    <row r="526" spans="2:51" s="13" customFormat="1" ht="12">
      <c r="B526" s="248"/>
      <c r="C526" s="249"/>
      <c r="D526" s="239" t="s">
        <v>139</v>
      </c>
      <c r="E526" s="250" t="s">
        <v>1</v>
      </c>
      <c r="F526" s="251" t="s">
        <v>247</v>
      </c>
      <c r="G526" s="249"/>
      <c r="H526" s="252">
        <v>-1.25</v>
      </c>
      <c r="I526" s="253"/>
      <c r="J526" s="249"/>
      <c r="K526" s="249"/>
      <c r="L526" s="254"/>
      <c r="M526" s="255"/>
      <c r="N526" s="256"/>
      <c r="O526" s="256"/>
      <c r="P526" s="256"/>
      <c r="Q526" s="256"/>
      <c r="R526" s="256"/>
      <c r="S526" s="256"/>
      <c r="T526" s="257"/>
      <c r="AT526" s="258" t="s">
        <v>139</v>
      </c>
      <c r="AU526" s="258" t="s">
        <v>84</v>
      </c>
      <c r="AV526" s="13" t="s">
        <v>84</v>
      </c>
      <c r="AW526" s="13" t="s">
        <v>31</v>
      </c>
      <c r="AX526" s="13" t="s">
        <v>74</v>
      </c>
      <c r="AY526" s="258" t="s">
        <v>129</v>
      </c>
    </row>
    <row r="527" spans="2:51" s="13" customFormat="1" ht="12">
      <c r="B527" s="248"/>
      <c r="C527" s="249"/>
      <c r="D527" s="239" t="s">
        <v>139</v>
      </c>
      <c r="E527" s="250" t="s">
        <v>1</v>
      </c>
      <c r="F527" s="251" t="s">
        <v>253</v>
      </c>
      <c r="G527" s="249"/>
      <c r="H527" s="252">
        <v>-0.9</v>
      </c>
      <c r="I527" s="253"/>
      <c r="J527" s="249"/>
      <c r="K527" s="249"/>
      <c r="L527" s="254"/>
      <c r="M527" s="255"/>
      <c r="N527" s="256"/>
      <c r="O527" s="256"/>
      <c r="P527" s="256"/>
      <c r="Q527" s="256"/>
      <c r="R527" s="256"/>
      <c r="S527" s="256"/>
      <c r="T527" s="257"/>
      <c r="AT527" s="258" t="s">
        <v>139</v>
      </c>
      <c r="AU527" s="258" t="s">
        <v>84</v>
      </c>
      <c r="AV527" s="13" t="s">
        <v>84</v>
      </c>
      <c r="AW527" s="13" t="s">
        <v>31</v>
      </c>
      <c r="AX527" s="13" t="s">
        <v>74</v>
      </c>
      <c r="AY527" s="258" t="s">
        <v>129</v>
      </c>
    </row>
    <row r="528" spans="2:51" s="13" customFormat="1" ht="12">
      <c r="B528" s="248"/>
      <c r="C528" s="249"/>
      <c r="D528" s="239" t="s">
        <v>139</v>
      </c>
      <c r="E528" s="250" t="s">
        <v>1</v>
      </c>
      <c r="F528" s="251" t="s">
        <v>250</v>
      </c>
      <c r="G528" s="249"/>
      <c r="H528" s="252">
        <v>-1.4</v>
      </c>
      <c r="I528" s="253"/>
      <c r="J528" s="249"/>
      <c r="K528" s="249"/>
      <c r="L528" s="254"/>
      <c r="M528" s="255"/>
      <c r="N528" s="256"/>
      <c r="O528" s="256"/>
      <c r="P528" s="256"/>
      <c r="Q528" s="256"/>
      <c r="R528" s="256"/>
      <c r="S528" s="256"/>
      <c r="T528" s="257"/>
      <c r="AT528" s="258" t="s">
        <v>139</v>
      </c>
      <c r="AU528" s="258" t="s">
        <v>84</v>
      </c>
      <c r="AV528" s="13" t="s">
        <v>84</v>
      </c>
      <c r="AW528" s="13" t="s">
        <v>31</v>
      </c>
      <c r="AX528" s="13" t="s">
        <v>74</v>
      </c>
      <c r="AY528" s="258" t="s">
        <v>129</v>
      </c>
    </row>
    <row r="529" spans="2:51" s="13" customFormat="1" ht="12">
      <c r="B529" s="248"/>
      <c r="C529" s="249"/>
      <c r="D529" s="239" t="s">
        <v>139</v>
      </c>
      <c r="E529" s="250" t="s">
        <v>1</v>
      </c>
      <c r="F529" s="251" t="s">
        <v>251</v>
      </c>
      <c r="G529" s="249"/>
      <c r="H529" s="252">
        <v>-2.6</v>
      </c>
      <c r="I529" s="253"/>
      <c r="J529" s="249"/>
      <c r="K529" s="249"/>
      <c r="L529" s="254"/>
      <c r="M529" s="255"/>
      <c r="N529" s="256"/>
      <c r="O529" s="256"/>
      <c r="P529" s="256"/>
      <c r="Q529" s="256"/>
      <c r="R529" s="256"/>
      <c r="S529" s="256"/>
      <c r="T529" s="257"/>
      <c r="AT529" s="258" t="s">
        <v>139</v>
      </c>
      <c r="AU529" s="258" t="s">
        <v>84</v>
      </c>
      <c r="AV529" s="13" t="s">
        <v>84</v>
      </c>
      <c r="AW529" s="13" t="s">
        <v>31</v>
      </c>
      <c r="AX529" s="13" t="s">
        <v>74</v>
      </c>
      <c r="AY529" s="258" t="s">
        <v>129</v>
      </c>
    </row>
    <row r="530" spans="2:51" s="13" customFormat="1" ht="12">
      <c r="B530" s="248"/>
      <c r="C530" s="249"/>
      <c r="D530" s="239" t="s">
        <v>139</v>
      </c>
      <c r="E530" s="250" t="s">
        <v>1</v>
      </c>
      <c r="F530" s="251" t="s">
        <v>249</v>
      </c>
      <c r="G530" s="249"/>
      <c r="H530" s="252">
        <v>-2.7</v>
      </c>
      <c r="I530" s="253"/>
      <c r="J530" s="249"/>
      <c r="K530" s="249"/>
      <c r="L530" s="254"/>
      <c r="M530" s="255"/>
      <c r="N530" s="256"/>
      <c r="O530" s="256"/>
      <c r="P530" s="256"/>
      <c r="Q530" s="256"/>
      <c r="R530" s="256"/>
      <c r="S530" s="256"/>
      <c r="T530" s="257"/>
      <c r="AT530" s="258" t="s">
        <v>139</v>
      </c>
      <c r="AU530" s="258" t="s">
        <v>84</v>
      </c>
      <c r="AV530" s="13" t="s">
        <v>84</v>
      </c>
      <c r="AW530" s="13" t="s">
        <v>31</v>
      </c>
      <c r="AX530" s="13" t="s">
        <v>74</v>
      </c>
      <c r="AY530" s="258" t="s">
        <v>129</v>
      </c>
    </row>
    <row r="531" spans="2:51" s="12" customFormat="1" ht="12">
      <c r="B531" s="237"/>
      <c r="C531" s="238"/>
      <c r="D531" s="239" t="s">
        <v>139</v>
      </c>
      <c r="E531" s="240" t="s">
        <v>1</v>
      </c>
      <c r="F531" s="241" t="s">
        <v>182</v>
      </c>
      <c r="G531" s="238"/>
      <c r="H531" s="240" t="s">
        <v>1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AT531" s="247" t="s">
        <v>139</v>
      </c>
      <c r="AU531" s="247" t="s">
        <v>84</v>
      </c>
      <c r="AV531" s="12" t="s">
        <v>82</v>
      </c>
      <c r="AW531" s="12" t="s">
        <v>31</v>
      </c>
      <c r="AX531" s="12" t="s">
        <v>74</v>
      </c>
      <c r="AY531" s="247" t="s">
        <v>129</v>
      </c>
    </row>
    <row r="532" spans="2:51" s="13" customFormat="1" ht="12">
      <c r="B532" s="248"/>
      <c r="C532" s="249"/>
      <c r="D532" s="239" t="s">
        <v>139</v>
      </c>
      <c r="E532" s="250" t="s">
        <v>1</v>
      </c>
      <c r="F532" s="251" t="s">
        <v>252</v>
      </c>
      <c r="G532" s="249"/>
      <c r="H532" s="252">
        <v>27</v>
      </c>
      <c r="I532" s="253"/>
      <c r="J532" s="249"/>
      <c r="K532" s="249"/>
      <c r="L532" s="254"/>
      <c r="M532" s="255"/>
      <c r="N532" s="256"/>
      <c r="O532" s="256"/>
      <c r="P532" s="256"/>
      <c r="Q532" s="256"/>
      <c r="R532" s="256"/>
      <c r="S532" s="256"/>
      <c r="T532" s="257"/>
      <c r="AT532" s="258" t="s">
        <v>139</v>
      </c>
      <c r="AU532" s="258" t="s">
        <v>84</v>
      </c>
      <c r="AV532" s="13" t="s">
        <v>84</v>
      </c>
      <c r="AW532" s="13" t="s">
        <v>31</v>
      </c>
      <c r="AX532" s="13" t="s">
        <v>74</v>
      </c>
      <c r="AY532" s="258" t="s">
        <v>129</v>
      </c>
    </row>
    <row r="533" spans="2:51" s="13" customFormat="1" ht="12">
      <c r="B533" s="248"/>
      <c r="C533" s="249"/>
      <c r="D533" s="239" t="s">
        <v>139</v>
      </c>
      <c r="E533" s="250" t="s">
        <v>1</v>
      </c>
      <c r="F533" s="251" t="s">
        <v>247</v>
      </c>
      <c r="G533" s="249"/>
      <c r="H533" s="252">
        <v>-1.25</v>
      </c>
      <c r="I533" s="253"/>
      <c r="J533" s="249"/>
      <c r="K533" s="249"/>
      <c r="L533" s="254"/>
      <c r="M533" s="255"/>
      <c r="N533" s="256"/>
      <c r="O533" s="256"/>
      <c r="P533" s="256"/>
      <c r="Q533" s="256"/>
      <c r="R533" s="256"/>
      <c r="S533" s="256"/>
      <c r="T533" s="257"/>
      <c r="AT533" s="258" t="s">
        <v>139</v>
      </c>
      <c r="AU533" s="258" t="s">
        <v>84</v>
      </c>
      <c r="AV533" s="13" t="s">
        <v>84</v>
      </c>
      <c r="AW533" s="13" t="s">
        <v>31</v>
      </c>
      <c r="AX533" s="13" t="s">
        <v>74</v>
      </c>
      <c r="AY533" s="258" t="s">
        <v>129</v>
      </c>
    </row>
    <row r="534" spans="2:51" s="13" customFormat="1" ht="12">
      <c r="B534" s="248"/>
      <c r="C534" s="249"/>
      <c r="D534" s="239" t="s">
        <v>139</v>
      </c>
      <c r="E534" s="250" t="s">
        <v>1</v>
      </c>
      <c r="F534" s="251" t="s">
        <v>254</v>
      </c>
      <c r="G534" s="249"/>
      <c r="H534" s="252">
        <v>-3.6</v>
      </c>
      <c r="I534" s="253"/>
      <c r="J534" s="249"/>
      <c r="K534" s="249"/>
      <c r="L534" s="254"/>
      <c r="M534" s="255"/>
      <c r="N534" s="256"/>
      <c r="O534" s="256"/>
      <c r="P534" s="256"/>
      <c r="Q534" s="256"/>
      <c r="R534" s="256"/>
      <c r="S534" s="256"/>
      <c r="T534" s="257"/>
      <c r="AT534" s="258" t="s">
        <v>139</v>
      </c>
      <c r="AU534" s="258" t="s">
        <v>84</v>
      </c>
      <c r="AV534" s="13" t="s">
        <v>84</v>
      </c>
      <c r="AW534" s="13" t="s">
        <v>31</v>
      </c>
      <c r="AX534" s="13" t="s">
        <v>74</v>
      </c>
      <c r="AY534" s="258" t="s">
        <v>129</v>
      </c>
    </row>
    <row r="535" spans="2:51" s="13" customFormat="1" ht="12">
      <c r="B535" s="248"/>
      <c r="C535" s="249"/>
      <c r="D535" s="239" t="s">
        <v>139</v>
      </c>
      <c r="E535" s="250" t="s">
        <v>1</v>
      </c>
      <c r="F535" s="251" t="s">
        <v>255</v>
      </c>
      <c r="G535" s="249"/>
      <c r="H535" s="252">
        <v>-1.1</v>
      </c>
      <c r="I535" s="253"/>
      <c r="J535" s="249"/>
      <c r="K535" s="249"/>
      <c r="L535" s="254"/>
      <c r="M535" s="255"/>
      <c r="N535" s="256"/>
      <c r="O535" s="256"/>
      <c r="P535" s="256"/>
      <c r="Q535" s="256"/>
      <c r="R535" s="256"/>
      <c r="S535" s="256"/>
      <c r="T535" s="257"/>
      <c r="AT535" s="258" t="s">
        <v>139</v>
      </c>
      <c r="AU535" s="258" t="s">
        <v>84</v>
      </c>
      <c r="AV535" s="13" t="s">
        <v>84</v>
      </c>
      <c r="AW535" s="13" t="s">
        <v>31</v>
      </c>
      <c r="AX535" s="13" t="s">
        <v>74</v>
      </c>
      <c r="AY535" s="258" t="s">
        <v>129</v>
      </c>
    </row>
    <row r="536" spans="2:51" s="13" customFormat="1" ht="12">
      <c r="B536" s="248"/>
      <c r="C536" s="249"/>
      <c r="D536" s="239" t="s">
        <v>139</v>
      </c>
      <c r="E536" s="250" t="s">
        <v>1</v>
      </c>
      <c r="F536" s="251" t="s">
        <v>251</v>
      </c>
      <c r="G536" s="249"/>
      <c r="H536" s="252">
        <v>-2.6</v>
      </c>
      <c r="I536" s="253"/>
      <c r="J536" s="249"/>
      <c r="K536" s="249"/>
      <c r="L536" s="254"/>
      <c r="M536" s="255"/>
      <c r="N536" s="256"/>
      <c r="O536" s="256"/>
      <c r="P536" s="256"/>
      <c r="Q536" s="256"/>
      <c r="R536" s="256"/>
      <c r="S536" s="256"/>
      <c r="T536" s="257"/>
      <c r="AT536" s="258" t="s">
        <v>139</v>
      </c>
      <c r="AU536" s="258" t="s">
        <v>84</v>
      </c>
      <c r="AV536" s="13" t="s">
        <v>84</v>
      </c>
      <c r="AW536" s="13" t="s">
        <v>31</v>
      </c>
      <c r="AX536" s="13" t="s">
        <v>74</v>
      </c>
      <c r="AY536" s="258" t="s">
        <v>129</v>
      </c>
    </row>
    <row r="537" spans="2:51" s="13" customFormat="1" ht="12">
      <c r="B537" s="248"/>
      <c r="C537" s="249"/>
      <c r="D537" s="239" t="s">
        <v>139</v>
      </c>
      <c r="E537" s="250" t="s">
        <v>1</v>
      </c>
      <c r="F537" s="251" t="s">
        <v>249</v>
      </c>
      <c r="G537" s="249"/>
      <c r="H537" s="252">
        <v>-2.7</v>
      </c>
      <c r="I537" s="253"/>
      <c r="J537" s="249"/>
      <c r="K537" s="249"/>
      <c r="L537" s="254"/>
      <c r="M537" s="255"/>
      <c r="N537" s="256"/>
      <c r="O537" s="256"/>
      <c r="P537" s="256"/>
      <c r="Q537" s="256"/>
      <c r="R537" s="256"/>
      <c r="S537" s="256"/>
      <c r="T537" s="257"/>
      <c r="AT537" s="258" t="s">
        <v>139</v>
      </c>
      <c r="AU537" s="258" t="s">
        <v>84</v>
      </c>
      <c r="AV537" s="13" t="s">
        <v>84</v>
      </c>
      <c r="AW537" s="13" t="s">
        <v>31</v>
      </c>
      <c r="AX537" s="13" t="s">
        <v>74</v>
      </c>
      <c r="AY537" s="258" t="s">
        <v>129</v>
      </c>
    </row>
    <row r="538" spans="2:51" s="14" customFormat="1" ht="12">
      <c r="B538" s="259"/>
      <c r="C538" s="260"/>
      <c r="D538" s="239" t="s">
        <v>139</v>
      </c>
      <c r="E538" s="261" t="s">
        <v>1</v>
      </c>
      <c r="F538" s="262" t="s">
        <v>142</v>
      </c>
      <c r="G538" s="260"/>
      <c r="H538" s="263">
        <v>72.8</v>
      </c>
      <c r="I538" s="264"/>
      <c r="J538" s="260"/>
      <c r="K538" s="260"/>
      <c r="L538" s="265"/>
      <c r="M538" s="266"/>
      <c r="N538" s="267"/>
      <c r="O538" s="267"/>
      <c r="P538" s="267"/>
      <c r="Q538" s="267"/>
      <c r="R538" s="267"/>
      <c r="S538" s="267"/>
      <c r="T538" s="268"/>
      <c r="AT538" s="269" t="s">
        <v>139</v>
      </c>
      <c r="AU538" s="269" t="s">
        <v>84</v>
      </c>
      <c r="AV538" s="14" t="s">
        <v>137</v>
      </c>
      <c r="AW538" s="14" t="s">
        <v>31</v>
      </c>
      <c r="AX538" s="14" t="s">
        <v>82</v>
      </c>
      <c r="AY538" s="269" t="s">
        <v>129</v>
      </c>
    </row>
    <row r="539" spans="2:65" s="1" customFormat="1" ht="36" customHeight="1">
      <c r="B539" s="38"/>
      <c r="C539" s="270" t="s">
        <v>485</v>
      </c>
      <c r="D539" s="270" t="s">
        <v>413</v>
      </c>
      <c r="E539" s="271" t="s">
        <v>486</v>
      </c>
      <c r="F539" s="272" t="s">
        <v>487</v>
      </c>
      <c r="G539" s="273" t="s">
        <v>150</v>
      </c>
      <c r="H539" s="274">
        <v>12.012</v>
      </c>
      <c r="I539" s="275"/>
      <c r="J539" s="276">
        <f>ROUND(I539*H539,2)</f>
        <v>0</v>
      </c>
      <c r="K539" s="272" t="s">
        <v>136</v>
      </c>
      <c r="L539" s="277"/>
      <c r="M539" s="278" t="s">
        <v>1</v>
      </c>
      <c r="N539" s="279" t="s">
        <v>39</v>
      </c>
      <c r="O539" s="86"/>
      <c r="P539" s="233">
        <f>O539*H539</f>
        <v>0</v>
      </c>
      <c r="Q539" s="233">
        <v>0.0192</v>
      </c>
      <c r="R539" s="233">
        <f>Q539*H539</f>
        <v>0.23063039999999999</v>
      </c>
      <c r="S539" s="233">
        <v>0</v>
      </c>
      <c r="T539" s="234">
        <f>S539*H539</f>
        <v>0</v>
      </c>
      <c r="AR539" s="235" t="s">
        <v>326</v>
      </c>
      <c r="AT539" s="235" t="s">
        <v>413</v>
      </c>
      <c r="AU539" s="235" t="s">
        <v>84</v>
      </c>
      <c r="AY539" s="17" t="s">
        <v>129</v>
      </c>
      <c r="BE539" s="236">
        <f>IF(N539="základní",J539,0)</f>
        <v>0</v>
      </c>
      <c r="BF539" s="236">
        <f>IF(N539="snížená",J539,0)</f>
        <v>0</v>
      </c>
      <c r="BG539" s="236">
        <f>IF(N539="zákl. přenesená",J539,0)</f>
        <v>0</v>
      </c>
      <c r="BH539" s="236">
        <f>IF(N539="sníž. přenesená",J539,0)</f>
        <v>0</v>
      </c>
      <c r="BI539" s="236">
        <f>IF(N539="nulová",J539,0)</f>
        <v>0</v>
      </c>
      <c r="BJ539" s="17" t="s">
        <v>82</v>
      </c>
      <c r="BK539" s="236">
        <f>ROUND(I539*H539,2)</f>
        <v>0</v>
      </c>
      <c r="BL539" s="17" t="s">
        <v>234</v>
      </c>
      <c r="BM539" s="235" t="s">
        <v>488</v>
      </c>
    </row>
    <row r="540" spans="2:51" s="13" customFormat="1" ht="12">
      <c r="B540" s="248"/>
      <c r="C540" s="249"/>
      <c r="D540" s="239" t="s">
        <v>139</v>
      </c>
      <c r="E540" s="250" t="s">
        <v>1</v>
      </c>
      <c r="F540" s="251" t="s">
        <v>489</v>
      </c>
      <c r="G540" s="249"/>
      <c r="H540" s="252">
        <v>12.012</v>
      </c>
      <c r="I540" s="253"/>
      <c r="J540" s="249"/>
      <c r="K540" s="249"/>
      <c r="L540" s="254"/>
      <c r="M540" s="255"/>
      <c r="N540" s="256"/>
      <c r="O540" s="256"/>
      <c r="P540" s="256"/>
      <c r="Q540" s="256"/>
      <c r="R540" s="256"/>
      <c r="S540" s="256"/>
      <c r="T540" s="257"/>
      <c r="AT540" s="258" t="s">
        <v>139</v>
      </c>
      <c r="AU540" s="258" t="s">
        <v>84</v>
      </c>
      <c r="AV540" s="13" t="s">
        <v>84</v>
      </c>
      <c r="AW540" s="13" t="s">
        <v>31</v>
      </c>
      <c r="AX540" s="13" t="s">
        <v>74</v>
      </c>
      <c r="AY540" s="258" t="s">
        <v>129</v>
      </c>
    </row>
    <row r="541" spans="2:51" s="14" customFormat="1" ht="12">
      <c r="B541" s="259"/>
      <c r="C541" s="260"/>
      <c r="D541" s="239" t="s">
        <v>139</v>
      </c>
      <c r="E541" s="261" t="s">
        <v>1</v>
      </c>
      <c r="F541" s="262" t="s">
        <v>142</v>
      </c>
      <c r="G541" s="260"/>
      <c r="H541" s="263">
        <v>12.012</v>
      </c>
      <c r="I541" s="264"/>
      <c r="J541" s="260"/>
      <c r="K541" s="260"/>
      <c r="L541" s="265"/>
      <c r="M541" s="266"/>
      <c r="N541" s="267"/>
      <c r="O541" s="267"/>
      <c r="P541" s="267"/>
      <c r="Q541" s="267"/>
      <c r="R541" s="267"/>
      <c r="S541" s="267"/>
      <c r="T541" s="268"/>
      <c r="AT541" s="269" t="s">
        <v>139</v>
      </c>
      <c r="AU541" s="269" t="s">
        <v>84</v>
      </c>
      <c r="AV541" s="14" t="s">
        <v>137</v>
      </c>
      <c r="AW541" s="14" t="s">
        <v>31</v>
      </c>
      <c r="AX541" s="14" t="s">
        <v>82</v>
      </c>
      <c r="AY541" s="269" t="s">
        <v>129</v>
      </c>
    </row>
    <row r="542" spans="2:65" s="1" customFormat="1" ht="36" customHeight="1">
      <c r="B542" s="38"/>
      <c r="C542" s="224" t="s">
        <v>490</v>
      </c>
      <c r="D542" s="224" t="s">
        <v>132</v>
      </c>
      <c r="E542" s="225" t="s">
        <v>491</v>
      </c>
      <c r="F542" s="226" t="s">
        <v>492</v>
      </c>
      <c r="G542" s="227" t="s">
        <v>150</v>
      </c>
      <c r="H542" s="228">
        <v>159.675</v>
      </c>
      <c r="I542" s="229"/>
      <c r="J542" s="230">
        <f>ROUND(I542*H542,2)</f>
        <v>0</v>
      </c>
      <c r="K542" s="226" t="s">
        <v>136</v>
      </c>
      <c r="L542" s="43"/>
      <c r="M542" s="231" t="s">
        <v>1</v>
      </c>
      <c r="N542" s="232" t="s">
        <v>39</v>
      </c>
      <c r="O542" s="86"/>
      <c r="P542" s="233">
        <f>O542*H542</f>
        <v>0</v>
      </c>
      <c r="Q542" s="233">
        <v>0.00689</v>
      </c>
      <c r="R542" s="233">
        <f>Q542*H542</f>
        <v>1.1001607500000001</v>
      </c>
      <c r="S542" s="233">
        <v>0</v>
      </c>
      <c r="T542" s="234">
        <f>S542*H542</f>
        <v>0</v>
      </c>
      <c r="AR542" s="235" t="s">
        <v>234</v>
      </c>
      <c r="AT542" s="235" t="s">
        <v>132</v>
      </c>
      <c r="AU542" s="235" t="s">
        <v>84</v>
      </c>
      <c r="AY542" s="17" t="s">
        <v>129</v>
      </c>
      <c r="BE542" s="236">
        <f>IF(N542="základní",J542,0)</f>
        <v>0</v>
      </c>
      <c r="BF542" s="236">
        <f>IF(N542="snížená",J542,0)</f>
        <v>0</v>
      </c>
      <c r="BG542" s="236">
        <f>IF(N542="zákl. přenesená",J542,0)</f>
        <v>0</v>
      </c>
      <c r="BH542" s="236">
        <f>IF(N542="sníž. přenesená",J542,0)</f>
        <v>0</v>
      </c>
      <c r="BI542" s="236">
        <f>IF(N542="nulová",J542,0)</f>
        <v>0</v>
      </c>
      <c r="BJ542" s="17" t="s">
        <v>82</v>
      </c>
      <c r="BK542" s="236">
        <f>ROUND(I542*H542,2)</f>
        <v>0</v>
      </c>
      <c r="BL542" s="17" t="s">
        <v>234</v>
      </c>
      <c r="BM542" s="235" t="s">
        <v>493</v>
      </c>
    </row>
    <row r="543" spans="2:51" s="12" customFormat="1" ht="12">
      <c r="B543" s="237"/>
      <c r="C543" s="238"/>
      <c r="D543" s="239" t="s">
        <v>139</v>
      </c>
      <c r="E543" s="240" t="s">
        <v>1</v>
      </c>
      <c r="F543" s="241" t="s">
        <v>163</v>
      </c>
      <c r="G543" s="238"/>
      <c r="H543" s="240" t="s">
        <v>1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AT543" s="247" t="s">
        <v>139</v>
      </c>
      <c r="AU543" s="247" t="s">
        <v>84</v>
      </c>
      <c r="AV543" s="12" t="s">
        <v>82</v>
      </c>
      <c r="AW543" s="12" t="s">
        <v>31</v>
      </c>
      <c r="AX543" s="12" t="s">
        <v>74</v>
      </c>
      <c r="AY543" s="247" t="s">
        <v>129</v>
      </c>
    </row>
    <row r="544" spans="2:51" s="13" customFormat="1" ht="12">
      <c r="B544" s="248"/>
      <c r="C544" s="249"/>
      <c r="D544" s="239" t="s">
        <v>139</v>
      </c>
      <c r="E544" s="250" t="s">
        <v>1</v>
      </c>
      <c r="F544" s="251" t="s">
        <v>164</v>
      </c>
      <c r="G544" s="249"/>
      <c r="H544" s="252">
        <v>9.6</v>
      </c>
      <c r="I544" s="253"/>
      <c r="J544" s="249"/>
      <c r="K544" s="249"/>
      <c r="L544" s="254"/>
      <c r="M544" s="255"/>
      <c r="N544" s="256"/>
      <c r="O544" s="256"/>
      <c r="P544" s="256"/>
      <c r="Q544" s="256"/>
      <c r="R544" s="256"/>
      <c r="S544" s="256"/>
      <c r="T544" s="257"/>
      <c r="AT544" s="258" t="s">
        <v>139</v>
      </c>
      <c r="AU544" s="258" t="s">
        <v>84</v>
      </c>
      <c r="AV544" s="13" t="s">
        <v>84</v>
      </c>
      <c r="AW544" s="13" t="s">
        <v>31</v>
      </c>
      <c r="AX544" s="13" t="s">
        <v>74</v>
      </c>
      <c r="AY544" s="258" t="s">
        <v>129</v>
      </c>
    </row>
    <row r="545" spans="2:51" s="12" customFormat="1" ht="12">
      <c r="B545" s="237"/>
      <c r="C545" s="238"/>
      <c r="D545" s="239" t="s">
        <v>139</v>
      </c>
      <c r="E545" s="240" t="s">
        <v>1</v>
      </c>
      <c r="F545" s="241" t="s">
        <v>172</v>
      </c>
      <c r="G545" s="238"/>
      <c r="H545" s="240" t="s">
        <v>1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AT545" s="247" t="s">
        <v>139</v>
      </c>
      <c r="AU545" s="247" t="s">
        <v>84</v>
      </c>
      <c r="AV545" s="12" t="s">
        <v>82</v>
      </c>
      <c r="AW545" s="12" t="s">
        <v>31</v>
      </c>
      <c r="AX545" s="12" t="s">
        <v>74</v>
      </c>
      <c r="AY545" s="247" t="s">
        <v>129</v>
      </c>
    </row>
    <row r="546" spans="2:51" s="12" customFormat="1" ht="12">
      <c r="B546" s="237"/>
      <c r="C546" s="238"/>
      <c r="D546" s="239" t="s">
        <v>139</v>
      </c>
      <c r="E546" s="240" t="s">
        <v>1</v>
      </c>
      <c r="F546" s="241" t="s">
        <v>173</v>
      </c>
      <c r="G546" s="238"/>
      <c r="H546" s="240" t="s">
        <v>1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AT546" s="247" t="s">
        <v>139</v>
      </c>
      <c r="AU546" s="247" t="s">
        <v>84</v>
      </c>
      <c r="AV546" s="12" t="s">
        <v>82</v>
      </c>
      <c r="AW546" s="12" t="s">
        <v>31</v>
      </c>
      <c r="AX546" s="12" t="s">
        <v>74</v>
      </c>
      <c r="AY546" s="247" t="s">
        <v>129</v>
      </c>
    </row>
    <row r="547" spans="2:51" s="13" customFormat="1" ht="12">
      <c r="B547" s="248"/>
      <c r="C547" s="249"/>
      <c r="D547" s="239" t="s">
        <v>139</v>
      </c>
      <c r="E547" s="250" t="s">
        <v>1</v>
      </c>
      <c r="F547" s="251" t="s">
        <v>174</v>
      </c>
      <c r="G547" s="249"/>
      <c r="H547" s="252">
        <v>3.15</v>
      </c>
      <c r="I547" s="253"/>
      <c r="J547" s="249"/>
      <c r="K547" s="249"/>
      <c r="L547" s="254"/>
      <c r="M547" s="255"/>
      <c r="N547" s="256"/>
      <c r="O547" s="256"/>
      <c r="P547" s="256"/>
      <c r="Q547" s="256"/>
      <c r="R547" s="256"/>
      <c r="S547" s="256"/>
      <c r="T547" s="257"/>
      <c r="AT547" s="258" t="s">
        <v>139</v>
      </c>
      <c r="AU547" s="258" t="s">
        <v>84</v>
      </c>
      <c r="AV547" s="13" t="s">
        <v>84</v>
      </c>
      <c r="AW547" s="13" t="s">
        <v>31</v>
      </c>
      <c r="AX547" s="13" t="s">
        <v>74</v>
      </c>
      <c r="AY547" s="258" t="s">
        <v>129</v>
      </c>
    </row>
    <row r="548" spans="2:51" s="13" customFormat="1" ht="12">
      <c r="B548" s="248"/>
      <c r="C548" s="249"/>
      <c r="D548" s="239" t="s">
        <v>139</v>
      </c>
      <c r="E548" s="250" t="s">
        <v>1</v>
      </c>
      <c r="F548" s="251" t="s">
        <v>175</v>
      </c>
      <c r="G548" s="249"/>
      <c r="H548" s="252">
        <v>1.275</v>
      </c>
      <c r="I548" s="253"/>
      <c r="J548" s="249"/>
      <c r="K548" s="249"/>
      <c r="L548" s="254"/>
      <c r="M548" s="255"/>
      <c r="N548" s="256"/>
      <c r="O548" s="256"/>
      <c r="P548" s="256"/>
      <c r="Q548" s="256"/>
      <c r="R548" s="256"/>
      <c r="S548" s="256"/>
      <c r="T548" s="257"/>
      <c r="AT548" s="258" t="s">
        <v>139</v>
      </c>
      <c r="AU548" s="258" t="s">
        <v>84</v>
      </c>
      <c r="AV548" s="13" t="s">
        <v>84</v>
      </c>
      <c r="AW548" s="13" t="s">
        <v>31</v>
      </c>
      <c r="AX548" s="13" t="s">
        <v>74</v>
      </c>
      <c r="AY548" s="258" t="s">
        <v>129</v>
      </c>
    </row>
    <row r="549" spans="2:51" s="13" customFormat="1" ht="12">
      <c r="B549" s="248"/>
      <c r="C549" s="249"/>
      <c r="D549" s="239" t="s">
        <v>139</v>
      </c>
      <c r="E549" s="250" t="s">
        <v>1</v>
      </c>
      <c r="F549" s="251" t="s">
        <v>176</v>
      </c>
      <c r="G549" s="249"/>
      <c r="H549" s="252">
        <v>31.02</v>
      </c>
      <c r="I549" s="253"/>
      <c r="J549" s="249"/>
      <c r="K549" s="249"/>
      <c r="L549" s="254"/>
      <c r="M549" s="255"/>
      <c r="N549" s="256"/>
      <c r="O549" s="256"/>
      <c r="P549" s="256"/>
      <c r="Q549" s="256"/>
      <c r="R549" s="256"/>
      <c r="S549" s="256"/>
      <c r="T549" s="257"/>
      <c r="AT549" s="258" t="s">
        <v>139</v>
      </c>
      <c r="AU549" s="258" t="s">
        <v>84</v>
      </c>
      <c r="AV549" s="13" t="s">
        <v>84</v>
      </c>
      <c r="AW549" s="13" t="s">
        <v>31</v>
      </c>
      <c r="AX549" s="13" t="s">
        <v>74</v>
      </c>
      <c r="AY549" s="258" t="s">
        <v>129</v>
      </c>
    </row>
    <row r="550" spans="2:51" s="13" customFormat="1" ht="12">
      <c r="B550" s="248"/>
      <c r="C550" s="249"/>
      <c r="D550" s="239" t="s">
        <v>139</v>
      </c>
      <c r="E550" s="250" t="s">
        <v>1</v>
      </c>
      <c r="F550" s="251" t="s">
        <v>177</v>
      </c>
      <c r="G550" s="249"/>
      <c r="H550" s="252">
        <v>1.26</v>
      </c>
      <c r="I550" s="253"/>
      <c r="J550" s="249"/>
      <c r="K550" s="249"/>
      <c r="L550" s="254"/>
      <c r="M550" s="255"/>
      <c r="N550" s="256"/>
      <c r="O550" s="256"/>
      <c r="P550" s="256"/>
      <c r="Q550" s="256"/>
      <c r="R550" s="256"/>
      <c r="S550" s="256"/>
      <c r="T550" s="257"/>
      <c r="AT550" s="258" t="s">
        <v>139</v>
      </c>
      <c r="AU550" s="258" t="s">
        <v>84</v>
      </c>
      <c r="AV550" s="13" t="s">
        <v>84</v>
      </c>
      <c r="AW550" s="13" t="s">
        <v>31</v>
      </c>
      <c r="AX550" s="13" t="s">
        <v>74</v>
      </c>
      <c r="AY550" s="258" t="s">
        <v>129</v>
      </c>
    </row>
    <row r="551" spans="2:51" s="13" customFormat="1" ht="12">
      <c r="B551" s="248"/>
      <c r="C551" s="249"/>
      <c r="D551" s="239" t="s">
        <v>139</v>
      </c>
      <c r="E551" s="250" t="s">
        <v>1</v>
      </c>
      <c r="F551" s="251" t="s">
        <v>178</v>
      </c>
      <c r="G551" s="249"/>
      <c r="H551" s="252">
        <v>23.22</v>
      </c>
      <c r="I551" s="253"/>
      <c r="J551" s="249"/>
      <c r="K551" s="249"/>
      <c r="L551" s="254"/>
      <c r="M551" s="255"/>
      <c r="N551" s="256"/>
      <c r="O551" s="256"/>
      <c r="P551" s="256"/>
      <c r="Q551" s="256"/>
      <c r="R551" s="256"/>
      <c r="S551" s="256"/>
      <c r="T551" s="257"/>
      <c r="AT551" s="258" t="s">
        <v>139</v>
      </c>
      <c r="AU551" s="258" t="s">
        <v>84</v>
      </c>
      <c r="AV551" s="13" t="s">
        <v>84</v>
      </c>
      <c r="AW551" s="13" t="s">
        <v>31</v>
      </c>
      <c r="AX551" s="13" t="s">
        <v>74</v>
      </c>
      <c r="AY551" s="258" t="s">
        <v>129</v>
      </c>
    </row>
    <row r="552" spans="2:51" s="12" customFormat="1" ht="12">
      <c r="B552" s="237"/>
      <c r="C552" s="238"/>
      <c r="D552" s="239" t="s">
        <v>139</v>
      </c>
      <c r="E552" s="240" t="s">
        <v>1</v>
      </c>
      <c r="F552" s="241" t="s">
        <v>179</v>
      </c>
      <c r="G552" s="238"/>
      <c r="H552" s="240" t="s">
        <v>1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AT552" s="247" t="s">
        <v>139</v>
      </c>
      <c r="AU552" s="247" t="s">
        <v>84</v>
      </c>
      <c r="AV552" s="12" t="s">
        <v>82</v>
      </c>
      <c r="AW552" s="12" t="s">
        <v>31</v>
      </c>
      <c r="AX552" s="12" t="s">
        <v>74</v>
      </c>
      <c r="AY552" s="247" t="s">
        <v>129</v>
      </c>
    </row>
    <row r="553" spans="2:51" s="12" customFormat="1" ht="12">
      <c r="B553" s="237"/>
      <c r="C553" s="238"/>
      <c r="D553" s="239" t="s">
        <v>139</v>
      </c>
      <c r="E553" s="240" t="s">
        <v>1</v>
      </c>
      <c r="F553" s="241" t="s">
        <v>173</v>
      </c>
      <c r="G553" s="238"/>
      <c r="H553" s="240" t="s">
        <v>1</v>
      </c>
      <c r="I553" s="242"/>
      <c r="J553" s="238"/>
      <c r="K553" s="238"/>
      <c r="L553" s="243"/>
      <c r="M553" s="244"/>
      <c r="N553" s="245"/>
      <c r="O553" s="245"/>
      <c r="P553" s="245"/>
      <c r="Q553" s="245"/>
      <c r="R553" s="245"/>
      <c r="S553" s="245"/>
      <c r="T553" s="246"/>
      <c r="AT553" s="247" t="s">
        <v>139</v>
      </c>
      <c r="AU553" s="247" t="s">
        <v>84</v>
      </c>
      <c r="AV553" s="12" t="s">
        <v>82</v>
      </c>
      <c r="AW553" s="12" t="s">
        <v>31</v>
      </c>
      <c r="AX553" s="12" t="s">
        <v>74</v>
      </c>
      <c r="AY553" s="247" t="s">
        <v>129</v>
      </c>
    </row>
    <row r="554" spans="2:51" s="13" customFormat="1" ht="12">
      <c r="B554" s="248"/>
      <c r="C554" s="249"/>
      <c r="D554" s="239" t="s">
        <v>139</v>
      </c>
      <c r="E554" s="250" t="s">
        <v>1</v>
      </c>
      <c r="F554" s="251" t="s">
        <v>180</v>
      </c>
      <c r="G554" s="249"/>
      <c r="H554" s="252">
        <v>6.3</v>
      </c>
      <c r="I554" s="253"/>
      <c r="J554" s="249"/>
      <c r="K554" s="249"/>
      <c r="L554" s="254"/>
      <c r="M554" s="255"/>
      <c r="N554" s="256"/>
      <c r="O554" s="256"/>
      <c r="P554" s="256"/>
      <c r="Q554" s="256"/>
      <c r="R554" s="256"/>
      <c r="S554" s="256"/>
      <c r="T554" s="257"/>
      <c r="AT554" s="258" t="s">
        <v>139</v>
      </c>
      <c r="AU554" s="258" t="s">
        <v>84</v>
      </c>
      <c r="AV554" s="13" t="s">
        <v>84</v>
      </c>
      <c r="AW554" s="13" t="s">
        <v>31</v>
      </c>
      <c r="AX554" s="13" t="s">
        <v>74</v>
      </c>
      <c r="AY554" s="258" t="s">
        <v>129</v>
      </c>
    </row>
    <row r="555" spans="2:51" s="13" customFormat="1" ht="12">
      <c r="B555" s="248"/>
      <c r="C555" s="249"/>
      <c r="D555" s="239" t="s">
        <v>139</v>
      </c>
      <c r="E555" s="250" t="s">
        <v>1</v>
      </c>
      <c r="F555" s="251" t="s">
        <v>175</v>
      </c>
      <c r="G555" s="249"/>
      <c r="H555" s="252">
        <v>1.275</v>
      </c>
      <c r="I555" s="253"/>
      <c r="J555" s="249"/>
      <c r="K555" s="249"/>
      <c r="L555" s="254"/>
      <c r="M555" s="255"/>
      <c r="N555" s="256"/>
      <c r="O555" s="256"/>
      <c r="P555" s="256"/>
      <c r="Q555" s="256"/>
      <c r="R555" s="256"/>
      <c r="S555" s="256"/>
      <c r="T555" s="257"/>
      <c r="AT555" s="258" t="s">
        <v>139</v>
      </c>
      <c r="AU555" s="258" t="s">
        <v>84</v>
      </c>
      <c r="AV555" s="13" t="s">
        <v>84</v>
      </c>
      <c r="AW555" s="13" t="s">
        <v>31</v>
      </c>
      <c r="AX555" s="13" t="s">
        <v>74</v>
      </c>
      <c r="AY555" s="258" t="s">
        <v>129</v>
      </c>
    </row>
    <row r="556" spans="2:51" s="13" customFormat="1" ht="12">
      <c r="B556" s="248"/>
      <c r="C556" s="249"/>
      <c r="D556" s="239" t="s">
        <v>139</v>
      </c>
      <c r="E556" s="250" t="s">
        <v>1</v>
      </c>
      <c r="F556" s="251" t="s">
        <v>181</v>
      </c>
      <c r="G556" s="249"/>
      <c r="H556" s="252">
        <v>14.28</v>
      </c>
      <c r="I556" s="253"/>
      <c r="J556" s="249"/>
      <c r="K556" s="249"/>
      <c r="L556" s="254"/>
      <c r="M556" s="255"/>
      <c r="N556" s="256"/>
      <c r="O556" s="256"/>
      <c r="P556" s="256"/>
      <c r="Q556" s="256"/>
      <c r="R556" s="256"/>
      <c r="S556" s="256"/>
      <c r="T556" s="257"/>
      <c r="AT556" s="258" t="s">
        <v>139</v>
      </c>
      <c r="AU556" s="258" t="s">
        <v>84</v>
      </c>
      <c r="AV556" s="13" t="s">
        <v>84</v>
      </c>
      <c r="AW556" s="13" t="s">
        <v>31</v>
      </c>
      <c r="AX556" s="13" t="s">
        <v>74</v>
      </c>
      <c r="AY556" s="258" t="s">
        <v>129</v>
      </c>
    </row>
    <row r="557" spans="2:51" s="13" customFormat="1" ht="12">
      <c r="B557" s="248"/>
      <c r="C557" s="249"/>
      <c r="D557" s="239" t="s">
        <v>139</v>
      </c>
      <c r="E557" s="250" t="s">
        <v>1</v>
      </c>
      <c r="F557" s="251" t="s">
        <v>178</v>
      </c>
      <c r="G557" s="249"/>
      <c r="H557" s="252">
        <v>23.22</v>
      </c>
      <c r="I557" s="253"/>
      <c r="J557" s="249"/>
      <c r="K557" s="249"/>
      <c r="L557" s="254"/>
      <c r="M557" s="255"/>
      <c r="N557" s="256"/>
      <c r="O557" s="256"/>
      <c r="P557" s="256"/>
      <c r="Q557" s="256"/>
      <c r="R557" s="256"/>
      <c r="S557" s="256"/>
      <c r="T557" s="257"/>
      <c r="AT557" s="258" t="s">
        <v>139</v>
      </c>
      <c r="AU557" s="258" t="s">
        <v>84</v>
      </c>
      <c r="AV557" s="13" t="s">
        <v>84</v>
      </c>
      <c r="AW557" s="13" t="s">
        <v>31</v>
      </c>
      <c r="AX557" s="13" t="s">
        <v>74</v>
      </c>
      <c r="AY557" s="258" t="s">
        <v>129</v>
      </c>
    </row>
    <row r="558" spans="2:51" s="12" customFormat="1" ht="12">
      <c r="B558" s="237"/>
      <c r="C558" s="238"/>
      <c r="D558" s="239" t="s">
        <v>139</v>
      </c>
      <c r="E558" s="240" t="s">
        <v>1</v>
      </c>
      <c r="F558" s="241" t="s">
        <v>182</v>
      </c>
      <c r="G558" s="238"/>
      <c r="H558" s="240" t="s">
        <v>1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AT558" s="247" t="s">
        <v>139</v>
      </c>
      <c r="AU558" s="247" t="s">
        <v>84</v>
      </c>
      <c r="AV558" s="12" t="s">
        <v>82</v>
      </c>
      <c r="AW558" s="12" t="s">
        <v>31</v>
      </c>
      <c r="AX558" s="12" t="s">
        <v>74</v>
      </c>
      <c r="AY558" s="247" t="s">
        <v>129</v>
      </c>
    </row>
    <row r="559" spans="2:51" s="12" customFormat="1" ht="12">
      <c r="B559" s="237"/>
      <c r="C559" s="238"/>
      <c r="D559" s="239" t="s">
        <v>139</v>
      </c>
      <c r="E559" s="240" t="s">
        <v>1</v>
      </c>
      <c r="F559" s="241" t="s">
        <v>173</v>
      </c>
      <c r="G559" s="238"/>
      <c r="H559" s="240" t="s">
        <v>1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AT559" s="247" t="s">
        <v>139</v>
      </c>
      <c r="AU559" s="247" t="s">
        <v>84</v>
      </c>
      <c r="AV559" s="12" t="s">
        <v>82</v>
      </c>
      <c r="AW559" s="12" t="s">
        <v>31</v>
      </c>
      <c r="AX559" s="12" t="s">
        <v>74</v>
      </c>
      <c r="AY559" s="247" t="s">
        <v>129</v>
      </c>
    </row>
    <row r="560" spans="2:51" s="13" customFormat="1" ht="12">
      <c r="B560" s="248"/>
      <c r="C560" s="249"/>
      <c r="D560" s="239" t="s">
        <v>139</v>
      </c>
      <c r="E560" s="250" t="s">
        <v>1</v>
      </c>
      <c r="F560" s="251" t="s">
        <v>180</v>
      </c>
      <c r="G560" s="249"/>
      <c r="H560" s="252">
        <v>6.3</v>
      </c>
      <c r="I560" s="253"/>
      <c r="J560" s="249"/>
      <c r="K560" s="249"/>
      <c r="L560" s="254"/>
      <c r="M560" s="255"/>
      <c r="N560" s="256"/>
      <c r="O560" s="256"/>
      <c r="P560" s="256"/>
      <c r="Q560" s="256"/>
      <c r="R560" s="256"/>
      <c r="S560" s="256"/>
      <c r="T560" s="257"/>
      <c r="AT560" s="258" t="s">
        <v>139</v>
      </c>
      <c r="AU560" s="258" t="s">
        <v>84</v>
      </c>
      <c r="AV560" s="13" t="s">
        <v>84</v>
      </c>
      <c r="AW560" s="13" t="s">
        <v>31</v>
      </c>
      <c r="AX560" s="13" t="s">
        <v>74</v>
      </c>
      <c r="AY560" s="258" t="s">
        <v>129</v>
      </c>
    </row>
    <row r="561" spans="2:51" s="13" customFormat="1" ht="12">
      <c r="B561" s="248"/>
      <c r="C561" s="249"/>
      <c r="D561" s="239" t="s">
        <v>139</v>
      </c>
      <c r="E561" s="250" t="s">
        <v>1</v>
      </c>
      <c r="F561" s="251" t="s">
        <v>175</v>
      </c>
      <c r="G561" s="249"/>
      <c r="H561" s="252">
        <v>1.275</v>
      </c>
      <c r="I561" s="253"/>
      <c r="J561" s="249"/>
      <c r="K561" s="249"/>
      <c r="L561" s="254"/>
      <c r="M561" s="255"/>
      <c r="N561" s="256"/>
      <c r="O561" s="256"/>
      <c r="P561" s="256"/>
      <c r="Q561" s="256"/>
      <c r="R561" s="256"/>
      <c r="S561" s="256"/>
      <c r="T561" s="257"/>
      <c r="AT561" s="258" t="s">
        <v>139</v>
      </c>
      <c r="AU561" s="258" t="s">
        <v>84</v>
      </c>
      <c r="AV561" s="13" t="s">
        <v>84</v>
      </c>
      <c r="AW561" s="13" t="s">
        <v>31</v>
      </c>
      <c r="AX561" s="13" t="s">
        <v>74</v>
      </c>
      <c r="AY561" s="258" t="s">
        <v>129</v>
      </c>
    </row>
    <row r="562" spans="2:51" s="13" customFormat="1" ht="12">
      <c r="B562" s="248"/>
      <c r="C562" s="249"/>
      <c r="D562" s="239" t="s">
        <v>139</v>
      </c>
      <c r="E562" s="250" t="s">
        <v>1</v>
      </c>
      <c r="F562" s="251" t="s">
        <v>181</v>
      </c>
      <c r="G562" s="249"/>
      <c r="H562" s="252">
        <v>14.28</v>
      </c>
      <c r="I562" s="253"/>
      <c r="J562" s="249"/>
      <c r="K562" s="249"/>
      <c r="L562" s="254"/>
      <c r="M562" s="255"/>
      <c r="N562" s="256"/>
      <c r="O562" s="256"/>
      <c r="P562" s="256"/>
      <c r="Q562" s="256"/>
      <c r="R562" s="256"/>
      <c r="S562" s="256"/>
      <c r="T562" s="257"/>
      <c r="AT562" s="258" t="s">
        <v>139</v>
      </c>
      <c r="AU562" s="258" t="s">
        <v>84</v>
      </c>
      <c r="AV562" s="13" t="s">
        <v>84</v>
      </c>
      <c r="AW562" s="13" t="s">
        <v>31</v>
      </c>
      <c r="AX562" s="13" t="s">
        <v>74</v>
      </c>
      <c r="AY562" s="258" t="s">
        <v>129</v>
      </c>
    </row>
    <row r="563" spans="2:51" s="13" customFormat="1" ht="12">
      <c r="B563" s="248"/>
      <c r="C563" s="249"/>
      <c r="D563" s="239" t="s">
        <v>139</v>
      </c>
      <c r="E563" s="250" t="s">
        <v>1</v>
      </c>
      <c r="F563" s="251" t="s">
        <v>178</v>
      </c>
      <c r="G563" s="249"/>
      <c r="H563" s="252">
        <v>23.22</v>
      </c>
      <c r="I563" s="253"/>
      <c r="J563" s="249"/>
      <c r="K563" s="249"/>
      <c r="L563" s="254"/>
      <c r="M563" s="255"/>
      <c r="N563" s="256"/>
      <c r="O563" s="256"/>
      <c r="P563" s="256"/>
      <c r="Q563" s="256"/>
      <c r="R563" s="256"/>
      <c r="S563" s="256"/>
      <c r="T563" s="257"/>
      <c r="AT563" s="258" t="s">
        <v>139</v>
      </c>
      <c r="AU563" s="258" t="s">
        <v>84</v>
      </c>
      <c r="AV563" s="13" t="s">
        <v>84</v>
      </c>
      <c r="AW563" s="13" t="s">
        <v>31</v>
      </c>
      <c r="AX563" s="13" t="s">
        <v>74</v>
      </c>
      <c r="AY563" s="258" t="s">
        <v>129</v>
      </c>
    </row>
    <row r="564" spans="2:51" s="14" customFormat="1" ht="12">
      <c r="B564" s="259"/>
      <c r="C564" s="260"/>
      <c r="D564" s="239" t="s">
        <v>139</v>
      </c>
      <c r="E564" s="261" t="s">
        <v>1</v>
      </c>
      <c r="F564" s="262" t="s">
        <v>142</v>
      </c>
      <c r="G564" s="260"/>
      <c r="H564" s="263">
        <v>159.675</v>
      </c>
      <c r="I564" s="264"/>
      <c r="J564" s="260"/>
      <c r="K564" s="260"/>
      <c r="L564" s="265"/>
      <c r="M564" s="266"/>
      <c r="N564" s="267"/>
      <c r="O564" s="267"/>
      <c r="P564" s="267"/>
      <c r="Q564" s="267"/>
      <c r="R564" s="267"/>
      <c r="S564" s="267"/>
      <c r="T564" s="268"/>
      <c r="AT564" s="269" t="s">
        <v>139</v>
      </c>
      <c r="AU564" s="269" t="s">
        <v>84</v>
      </c>
      <c r="AV564" s="14" t="s">
        <v>137</v>
      </c>
      <c r="AW564" s="14" t="s">
        <v>31</v>
      </c>
      <c r="AX564" s="14" t="s">
        <v>82</v>
      </c>
      <c r="AY564" s="269" t="s">
        <v>129</v>
      </c>
    </row>
    <row r="565" spans="2:65" s="1" customFormat="1" ht="36" customHeight="1">
      <c r="B565" s="38"/>
      <c r="C565" s="270" t="s">
        <v>494</v>
      </c>
      <c r="D565" s="270" t="s">
        <v>413</v>
      </c>
      <c r="E565" s="271" t="s">
        <v>486</v>
      </c>
      <c r="F565" s="272" t="s">
        <v>487</v>
      </c>
      <c r="G565" s="273" t="s">
        <v>150</v>
      </c>
      <c r="H565" s="274">
        <v>175.643</v>
      </c>
      <c r="I565" s="275"/>
      <c r="J565" s="276">
        <f>ROUND(I565*H565,2)</f>
        <v>0</v>
      </c>
      <c r="K565" s="272" t="s">
        <v>136</v>
      </c>
      <c r="L565" s="277"/>
      <c r="M565" s="278" t="s">
        <v>1</v>
      </c>
      <c r="N565" s="279" t="s">
        <v>39</v>
      </c>
      <c r="O565" s="86"/>
      <c r="P565" s="233">
        <f>O565*H565</f>
        <v>0</v>
      </c>
      <c r="Q565" s="233">
        <v>0.0192</v>
      </c>
      <c r="R565" s="233">
        <f>Q565*H565</f>
        <v>3.3723455999999996</v>
      </c>
      <c r="S565" s="233">
        <v>0</v>
      </c>
      <c r="T565" s="234">
        <f>S565*H565</f>
        <v>0</v>
      </c>
      <c r="AR565" s="235" t="s">
        <v>326</v>
      </c>
      <c r="AT565" s="235" t="s">
        <v>413</v>
      </c>
      <c r="AU565" s="235" t="s">
        <v>84</v>
      </c>
      <c r="AY565" s="17" t="s">
        <v>129</v>
      </c>
      <c r="BE565" s="236">
        <f>IF(N565="základní",J565,0)</f>
        <v>0</v>
      </c>
      <c r="BF565" s="236">
        <f>IF(N565="snížená",J565,0)</f>
        <v>0</v>
      </c>
      <c r="BG565" s="236">
        <f>IF(N565="zákl. přenesená",J565,0)</f>
        <v>0</v>
      </c>
      <c r="BH565" s="236">
        <f>IF(N565="sníž. přenesená",J565,0)</f>
        <v>0</v>
      </c>
      <c r="BI565" s="236">
        <f>IF(N565="nulová",J565,0)</f>
        <v>0</v>
      </c>
      <c r="BJ565" s="17" t="s">
        <v>82</v>
      </c>
      <c r="BK565" s="236">
        <f>ROUND(I565*H565,2)</f>
        <v>0</v>
      </c>
      <c r="BL565" s="17" t="s">
        <v>234</v>
      </c>
      <c r="BM565" s="235" t="s">
        <v>495</v>
      </c>
    </row>
    <row r="566" spans="2:51" s="13" customFormat="1" ht="12">
      <c r="B566" s="248"/>
      <c r="C566" s="249"/>
      <c r="D566" s="239" t="s">
        <v>139</v>
      </c>
      <c r="E566" s="250" t="s">
        <v>1</v>
      </c>
      <c r="F566" s="251" t="s">
        <v>496</v>
      </c>
      <c r="G566" s="249"/>
      <c r="H566" s="252">
        <v>175.643</v>
      </c>
      <c r="I566" s="253"/>
      <c r="J566" s="249"/>
      <c r="K566" s="249"/>
      <c r="L566" s="254"/>
      <c r="M566" s="255"/>
      <c r="N566" s="256"/>
      <c r="O566" s="256"/>
      <c r="P566" s="256"/>
      <c r="Q566" s="256"/>
      <c r="R566" s="256"/>
      <c r="S566" s="256"/>
      <c r="T566" s="257"/>
      <c r="AT566" s="258" t="s">
        <v>139</v>
      </c>
      <c r="AU566" s="258" t="s">
        <v>84</v>
      </c>
      <c r="AV566" s="13" t="s">
        <v>84</v>
      </c>
      <c r="AW566" s="13" t="s">
        <v>31</v>
      </c>
      <c r="AX566" s="13" t="s">
        <v>74</v>
      </c>
      <c r="AY566" s="258" t="s">
        <v>129</v>
      </c>
    </row>
    <row r="567" spans="2:51" s="14" customFormat="1" ht="12">
      <c r="B567" s="259"/>
      <c r="C567" s="260"/>
      <c r="D567" s="239" t="s">
        <v>139</v>
      </c>
      <c r="E567" s="261" t="s">
        <v>1</v>
      </c>
      <c r="F567" s="262" t="s">
        <v>142</v>
      </c>
      <c r="G567" s="260"/>
      <c r="H567" s="263">
        <v>175.643</v>
      </c>
      <c r="I567" s="264"/>
      <c r="J567" s="260"/>
      <c r="K567" s="260"/>
      <c r="L567" s="265"/>
      <c r="M567" s="266"/>
      <c r="N567" s="267"/>
      <c r="O567" s="267"/>
      <c r="P567" s="267"/>
      <c r="Q567" s="267"/>
      <c r="R567" s="267"/>
      <c r="S567" s="267"/>
      <c r="T567" s="268"/>
      <c r="AT567" s="269" t="s">
        <v>139</v>
      </c>
      <c r="AU567" s="269" t="s">
        <v>84</v>
      </c>
      <c r="AV567" s="14" t="s">
        <v>137</v>
      </c>
      <c r="AW567" s="14" t="s">
        <v>31</v>
      </c>
      <c r="AX567" s="14" t="s">
        <v>82</v>
      </c>
      <c r="AY567" s="269" t="s">
        <v>129</v>
      </c>
    </row>
    <row r="568" spans="2:65" s="1" customFormat="1" ht="24" customHeight="1">
      <c r="B568" s="38"/>
      <c r="C568" s="224" t="s">
        <v>497</v>
      </c>
      <c r="D568" s="224" t="s">
        <v>132</v>
      </c>
      <c r="E568" s="225" t="s">
        <v>498</v>
      </c>
      <c r="F568" s="226" t="s">
        <v>499</v>
      </c>
      <c r="G568" s="227" t="s">
        <v>420</v>
      </c>
      <c r="H568" s="280"/>
      <c r="I568" s="229"/>
      <c r="J568" s="230">
        <f>ROUND(I568*H568,2)</f>
        <v>0</v>
      </c>
      <c r="K568" s="226" t="s">
        <v>136</v>
      </c>
      <c r="L568" s="43"/>
      <c r="M568" s="231" t="s">
        <v>1</v>
      </c>
      <c r="N568" s="232" t="s">
        <v>39</v>
      </c>
      <c r="O568" s="86"/>
      <c r="P568" s="233">
        <f>O568*H568</f>
        <v>0</v>
      </c>
      <c r="Q568" s="233">
        <v>0</v>
      </c>
      <c r="R568" s="233">
        <f>Q568*H568</f>
        <v>0</v>
      </c>
      <c r="S568" s="233">
        <v>0</v>
      </c>
      <c r="T568" s="234">
        <f>S568*H568</f>
        <v>0</v>
      </c>
      <c r="AR568" s="235" t="s">
        <v>234</v>
      </c>
      <c r="AT568" s="235" t="s">
        <v>132</v>
      </c>
      <c r="AU568" s="235" t="s">
        <v>84</v>
      </c>
      <c r="AY568" s="17" t="s">
        <v>129</v>
      </c>
      <c r="BE568" s="236">
        <f>IF(N568="základní",J568,0)</f>
        <v>0</v>
      </c>
      <c r="BF568" s="236">
        <f>IF(N568="snížená",J568,0)</f>
        <v>0</v>
      </c>
      <c r="BG568" s="236">
        <f>IF(N568="zákl. přenesená",J568,0)</f>
        <v>0</v>
      </c>
      <c r="BH568" s="236">
        <f>IF(N568="sníž. přenesená",J568,0)</f>
        <v>0</v>
      </c>
      <c r="BI568" s="236">
        <f>IF(N568="nulová",J568,0)</f>
        <v>0</v>
      </c>
      <c r="BJ568" s="17" t="s">
        <v>82</v>
      </c>
      <c r="BK568" s="236">
        <f>ROUND(I568*H568,2)</f>
        <v>0</v>
      </c>
      <c r="BL568" s="17" t="s">
        <v>234</v>
      </c>
      <c r="BM568" s="235" t="s">
        <v>500</v>
      </c>
    </row>
    <row r="569" spans="2:63" s="11" customFormat="1" ht="22.8" customHeight="1">
      <c r="B569" s="208"/>
      <c r="C569" s="209"/>
      <c r="D569" s="210" t="s">
        <v>73</v>
      </c>
      <c r="E569" s="222" t="s">
        <v>501</v>
      </c>
      <c r="F569" s="222" t="s">
        <v>502</v>
      </c>
      <c r="G569" s="209"/>
      <c r="H569" s="209"/>
      <c r="I569" s="212"/>
      <c r="J569" s="223">
        <f>BK569</f>
        <v>0</v>
      </c>
      <c r="K569" s="209"/>
      <c r="L569" s="214"/>
      <c r="M569" s="215"/>
      <c r="N569" s="216"/>
      <c r="O569" s="216"/>
      <c r="P569" s="217">
        <f>SUM(P570:P577)</f>
        <v>0</v>
      </c>
      <c r="Q569" s="216"/>
      <c r="R569" s="217">
        <f>SUM(R570:R577)</f>
        <v>0</v>
      </c>
      <c r="S569" s="216"/>
      <c r="T569" s="218">
        <f>SUM(T570:T577)</f>
        <v>0.02769</v>
      </c>
      <c r="AR569" s="219" t="s">
        <v>84</v>
      </c>
      <c r="AT569" s="220" t="s">
        <v>73</v>
      </c>
      <c r="AU569" s="220" t="s">
        <v>82</v>
      </c>
      <c r="AY569" s="219" t="s">
        <v>129</v>
      </c>
      <c r="BK569" s="221">
        <f>SUM(BK570:BK577)</f>
        <v>0</v>
      </c>
    </row>
    <row r="570" spans="2:65" s="1" customFormat="1" ht="24" customHeight="1">
      <c r="B570" s="38"/>
      <c r="C570" s="224" t="s">
        <v>503</v>
      </c>
      <c r="D570" s="224" t="s">
        <v>132</v>
      </c>
      <c r="E570" s="225" t="s">
        <v>504</v>
      </c>
      <c r="F570" s="226" t="s">
        <v>505</v>
      </c>
      <c r="G570" s="227" t="s">
        <v>150</v>
      </c>
      <c r="H570" s="228">
        <v>9.6</v>
      </c>
      <c r="I570" s="229"/>
      <c r="J570" s="230">
        <f>ROUND(I570*H570,2)</f>
        <v>0</v>
      </c>
      <c r="K570" s="226" t="s">
        <v>136</v>
      </c>
      <c r="L570" s="43"/>
      <c r="M570" s="231" t="s">
        <v>1</v>
      </c>
      <c r="N570" s="232" t="s">
        <v>39</v>
      </c>
      <c r="O570" s="86"/>
      <c r="P570" s="233">
        <f>O570*H570</f>
        <v>0</v>
      </c>
      <c r="Q570" s="233">
        <v>0</v>
      </c>
      <c r="R570" s="233">
        <f>Q570*H570</f>
        <v>0</v>
      </c>
      <c r="S570" s="233">
        <v>0.0025</v>
      </c>
      <c r="T570" s="234">
        <f>S570*H570</f>
        <v>0.024</v>
      </c>
      <c r="AR570" s="235" t="s">
        <v>234</v>
      </c>
      <c r="AT570" s="235" t="s">
        <v>132</v>
      </c>
      <c r="AU570" s="235" t="s">
        <v>84</v>
      </c>
      <c r="AY570" s="17" t="s">
        <v>129</v>
      </c>
      <c r="BE570" s="236">
        <f>IF(N570="základní",J570,0)</f>
        <v>0</v>
      </c>
      <c r="BF570" s="236">
        <f>IF(N570="snížená",J570,0)</f>
        <v>0</v>
      </c>
      <c r="BG570" s="236">
        <f>IF(N570="zákl. přenesená",J570,0)</f>
        <v>0</v>
      </c>
      <c r="BH570" s="236">
        <f>IF(N570="sníž. přenesená",J570,0)</f>
        <v>0</v>
      </c>
      <c r="BI570" s="236">
        <f>IF(N570="nulová",J570,0)</f>
        <v>0</v>
      </c>
      <c r="BJ570" s="17" t="s">
        <v>82</v>
      </c>
      <c r="BK570" s="236">
        <f>ROUND(I570*H570,2)</f>
        <v>0</v>
      </c>
      <c r="BL570" s="17" t="s">
        <v>234</v>
      </c>
      <c r="BM570" s="235" t="s">
        <v>506</v>
      </c>
    </row>
    <row r="571" spans="2:51" s="12" customFormat="1" ht="12">
      <c r="B571" s="237"/>
      <c r="C571" s="238"/>
      <c r="D571" s="239" t="s">
        <v>139</v>
      </c>
      <c r="E571" s="240" t="s">
        <v>1</v>
      </c>
      <c r="F571" s="241" t="s">
        <v>163</v>
      </c>
      <c r="G571" s="238"/>
      <c r="H571" s="240" t="s">
        <v>1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AT571" s="247" t="s">
        <v>139</v>
      </c>
      <c r="AU571" s="247" t="s">
        <v>84</v>
      </c>
      <c r="AV571" s="12" t="s">
        <v>82</v>
      </c>
      <c r="AW571" s="12" t="s">
        <v>31</v>
      </c>
      <c r="AX571" s="12" t="s">
        <v>74</v>
      </c>
      <c r="AY571" s="247" t="s">
        <v>129</v>
      </c>
    </row>
    <row r="572" spans="2:51" s="13" customFormat="1" ht="12">
      <c r="B572" s="248"/>
      <c r="C572" s="249"/>
      <c r="D572" s="239" t="s">
        <v>139</v>
      </c>
      <c r="E572" s="250" t="s">
        <v>1</v>
      </c>
      <c r="F572" s="251" t="s">
        <v>164</v>
      </c>
      <c r="G572" s="249"/>
      <c r="H572" s="252">
        <v>9.6</v>
      </c>
      <c r="I572" s="253"/>
      <c r="J572" s="249"/>
      <c r="K572" s="249"/>
      <c r="L572" s="254"/>
      <c r="M572" s="255"/>
      <c r="N572" s="256"/>
      <c r="O572" s="256"/>
      <c r="P572" s="256"/>
      <c r="Q572" s="256"/>
      <c r="R572" s="256"/>
      <c r="S572" s="256"/>
      <c r="T572" s="257"/>
      <c r="AT572" s="258" t="s">
        <v>139</v>
      </c>
      <c r="AU572" s="258" t="s">
        <v>84</v>
      </c>
      <c r="AV572" s="13" t="s">
        <v>84</v>
      </c>
      <c r="AW572" s="13" t="s">
        <v>31</v>
      </c>
      <c r="AX572" s="13" t="s">
        <v>74</v>
      </c>
      <c r="AY572" s="258" t="s">
        <v>129</v>
      </c>
    </row>
    <row r="573" spans="2:51" s="14" customFormat="1" ht="12">
      <c r="B573" s="259"/>
      <c r="C573" s="260"/>
      <c r="D573" s="239" t="s">
        <v>139</v>
      </c>
      <c r="E573" s="261" t="s">
        <v>1</v>
      </c>
      <c r="F573" s="262" t="s">
        <v>142</v>
      </c>
      <c r="G573" s="260"/>
      <c r="H573" s="263">
        <v>9.6</v>
      </c>
      <c r="I573" s="264"/>
      <c r="J573" s="260"/>
      <c r="K573" s="260"/>
      <c r="L573" s="265"/>
      <c r="M573" s="266"/>
      <c r="N573" s="267"/>
      <c r="O573" s="267"/>
      <c r="P573" s="267"/>
      <c r="Q573" s="267"/>
      <c r="R573" s="267"/>
      <c r="S573" s="267"/>
      <c r="T573" s="268"/>
      <c r="AT573" s="269" t="s">
        <v>139</v>
      </c>
      <c r="AU573" s="269" t="s">
        <v>84</v>
      </c>
      <c r="AV573" s="14" t="s">
        <v>137</v>
      </c>
      <c r="AW573" s="14" t="s">
        <v>31</v>
      </c>
      <c r="AX573" s="14" t="s">
        <v>82</v>
      </c>
      <c r="AY573" s="269" t="s">
        <v>129</v>
      </c>
    </row>
    <row r="574" spans="2:65" s="1" customFormat="1" ht="16.5" customHeight="1">
      <c r="B574" s="38"/>
      <c r="C574" s="224" t="s">
        <v>507</v>
      </c>
      <c r="D574" s="224" t="s">
        <v>132</v>
      </c>
      <c r="E574" s="225" t="s">
        <v>508</v>
      </c>
      <c r="F574" s="226" t="s">
        <v>509</v>
      </c>
      <c r="G574" s="227" t="s">
        <v>242</v>
      </c>
      <c r="H574" s="228">
        <v>12.3</v>
      </c>
      <c r="I574" s="229"/>
      <c r="J574" s="230">
        <f>ROUND(I574*H574,2)</f>
        <v>0</v>
      </c>
      <c r="K574" s="226" t="s">
        <v>136</v>
      </c>
      <c r="L574" s="43"/>
      <c r="M574" s="231" t="s">
        <v>1</v>
      </c>
      <c r="N574" s="232" t="s">
        <v>39</v>
      </c>
      <c r="O574" s="86"/>
      <c r="P574" s="233">
        <f>O574*H574</f>
        <v>0</v>
      </c>
      <c r="Q574" s="233">
        <v>0</v>
      </c>
      <c r="R574" s="233">
        <f>Q574*H574</f>
        <v>0</v>
      </c>
      <c r="S574" s="233">
        <v>0.0003</v>
      </c>
      <c r="T574" s="234">
        <f>S574*H574</f>
        <v>0.0036899999999999997</v>
      </c>
      <c r="AR574" s="235" t="s">
        <v>234</v>
      </c>
      <c r="AT574" s="235" t="s">
        <v>132</v>
      </c>
      <c r="AU574" s="235" t="s">
        <v>84</v>
      </c>
      <c r="AY574" s="17" t="s">
        <v>129</v>
      </c>
      <c r="BE574" s="236">
        <f>IF(N574="základní",J574,0)</f>
        <v>0</v>
      </c>
      <c r="BF574" s="236">
        <f>IF(N574="snížená",J574,0)</f>
        <v>0</v>
      </c>
      <c r="BG574" s="236">
        <f>IF(N574="zákl. přenesená",J574,0)</f>
        <v>0</v>
      </c>
      <c r="BH574" s="236">
        <f>IF(N574="sníž. přenesená",J574,0)</f>
        <v>0</v>
      </c>
      <c r="BI574" s="236">
        <f>IF(N574="nulová",J574,0)</f>
        <v>0</v>
      </c>
      <c r="BJ574" s="17" t="s">
        <v>82</v>
      </c>
      <c r="BK574" s="236">
        <f>ROUND(I574*H574,2)</f>
        <v>0</v>
      </c>
      <c r="BL574" s="17" t="s">
        <v>234</v>
      </c>
      <c r="BM574" s="235" t="s">
        <v>510</v>
      </c>
    </row>
    <row r="575" spans="2:51" s="12" customFormat="1" ht="12">
      <c r="B575" s="237"/>
      <c r="C575" s="238"/>
      <c r="D575" s="239" t="s">
        <v>139</v>
      </c>
      <c r="E575" s="240" t="s">
        <v>1</v>
      </c>
      <c r="F575" s="241" t="s">
        <v>163</v>
      </c>
      <c r="G575" s="238"/>
      <c r="H575" s="240" t="s">
        <v>1</v>
      </c>
      <c r="I575" s="242"/>
      <c r="J575" s="238"/>
      <c r="K575" s="238"/>
      <c r="L575" s="243"/>
      <c r="M575" s="244"/>
      <c r="N575" s="245"/>
      <c r="O575" s="245"/>
      <c r="P575" s="245"/>
      <c r="Q575" s="245"/>
      <c r="R575" s="245"/>
      <c r="S575" s="245"/>
      <c r="T575" s="246"/>
      <c r="AT575" s="247" t="s">
        <v>139</v>
      </c>
      <c r="AU575" s="247" t="s">
        <v>84</v>
      </c>
      <c r="AV575" s="12" t="s">
        <v>82</v>
      </c>
      <c r="AW575" s="12" t="s">
        <v>31</v>
      </c>
      <c r="AX575" s="12" t="s">
        <v>74</v>
      </c>
      <c r="AY575" s="247" t="s">
        <v>129</v>
      </c>
    </row>
    <row r="576" spans="2:51" s="13" customFormat="1" ht="12">
      <c r="B576" s="248"/>
      <c r="C576" s="249"/>
      <c r="D576" s="239" t="s">
        <v>139</v>
      </c>
      <c r="E576" s="250" t="s">
        <v>1</v>
      </c>
      <c r="F576" s="251" t="s">
        <v>245</v>
      </c>
      <c r="G576" s="249"/>
      <c r="H576" s="252">
        <v>12.3</v>
      </c>
      <c r="I576" s="253"/>
      <c r="J576" s="249"/>
      <c r="K576" s="249"/>
      <c r="L576" s="254"/>
      <c r="M576" s="255"/>
      <c r="N576" s="256"/>
      <c r="O576" s="256"/>
      <c r="P576" s="256"/>
      <c r="Q576" s="256"/>
      <c r="R576" s="256"/>
      <c r="S576" s="256"/>
      <c r="T576" s="257"/>
      <c r="AT576" s="258" t="s">
        <v>139</v>
      </c>
      <c r="AU576" s="258" t="s">
        <v>84</v>
      </c>
      <c r="AV576" s="13" t="s">
        <v>84</v>
      </c>
      <c r="AW576" s="13" t="s">
        <v>31</v>
      </c>
      <c r="AX576" s="13" t="s">
        <v>74</v>
      </c>
      <c r="AY576" s="258" t="s">
        <v>129</v>
      </c>
    </row>
    <row r="577" spans="2:51" s="14" customFormat="1" ht="12">
      <c r="B577" s="259"/>
      <c r="C577" s="260"/>
      <c r="D577" s="239" t="s">
        <v>139</v>
      </c>
      <c r="E577" s="261" t="s">
        <v>1</v>
      </c>
      <c r="F577" s="262" t="s">
        <v>142</v>
      </c>
      <c r="G577" s="260"/>
      <c r="H577" s="263">
        <v>12.3</v>
      </c>
      <c r="I577" s="264"/>
      <c r="J577" s="260"/>
      <c r="K577" s="260"/>
      <c r="L577" s="265"/>
      <c r="M577" s="266"/>
      <c r="N577" s="267"/>
      <c r="O577" s="267"/>
      <c r="P577" s="267"/>
      <c r="Q577" s="267"/>
      <c r="R577" s="267"/>
      <c r="S577" s="267"/>
      <c r="T577" s="268"/>
      <c r="AT577" s="269" t="s">
        <v>139</v>
      </c>
      <c r="AU577" s="269" t="s">
        <v>84</v>
      </c>
      <c r="AV577" s="14" t="s">
        <v>137</v>
      </c>
      <c r="AW577" s="14" t="s">
        <v>31</v>
      </c>
      <c r="AX577" s="14" t="s">
        <v>82</v>
      </c>
      <c r="AY577" s="269" t="s">
        <v>129</v>
      </c>
    </row>
    <row r="578" spans="2:63" s="11" customFormat="1" ht="22.8" customHeight="1">
      <c r="B578" s="208"/>
      <c r="C578" s="209"/>
      <c r="D578" s="210" t="s">
        <v>73</v>
      </c>
      <c r="E578" s="222" t="s">
        <v>511</v>
      </c>
      <c r="F578" s="222" t="s">
        <v>512</v>
      </c>
      <c r="G578" s="209"/>
      <c r="H578" s="209"/>
      <c r="I578" s="212"/>
      <c r="J578" s="223">
        <f>BK578</f>
        <v>0</v>
      </c>
      <c r="K578" s="209"/>
      <c r="L578" s="214"/>
      <c r="M578" s="215"/>
      <c r="N578" s="216"/>
      <c r="O578" s="216"/>
      <c r="P578" s="217">
        <f>SUM(P579:P596)</f>
        <v>0</v>
      </c>
      <c r="Q578" s="216"/>
      <c r="R578" s="217">
        <f>SUM(R579:R596)</f>
        <v>0.01628552</v>
      </c>
      <c r="S578" s="216"/>
      <c r="T578" s="218">
        <f>SUM(T579:T596)</f>
        <v>0</v>
      </c>
      <c r="AR578" s="219" t="s">
        <v>84</v>
      </c>
      <c r="AT578" s="220" t="s">
        <v>73</v>
      </c>
      <c r="AU578" s="220" t="s">
        <v>82</v>
      </c>
      <c r="AY578" s="219" t="s">
        <v>129</v>
      </c>
      <c r="BK578" s="221">
        <f>SUM(BK579:BK596)</f>
        <v>0</v>
      </c>
    </row>
    <row r="579" spans="2:65" s="1" customFormat="1" ht="24" customHeight="1">
      <c r="B579" s="38"/>
      <c r="C579" s="224" t="s">
        <v>513</v>
      </c>
      <c r="D579" s="224" t="s">
        <v>132</v>
      </c>
      <c r="E579" s="225" t="s">
        <v>514</v>
      </c>
      <c r="F579" s="226" t="s">
        <v>515</v>
      </c>
      <c r="G579" s="227" t="s">
        <v>150</v>
      </c>
      <c r="H579" s="228">
        <v>1.4</v>
      </c>
      <c r="I579" s="229"/>
      <c r="J579" s="230">
        <f>ROUND(I579*H579,2)</f>
        <v>0</v>
      </c>
      <c r="K579" s="226" t="s">
        <v>136</v>
      </c>
      <c r="L579" s="43"/>
      <c r="M579" s="231" t="s">
        <v>1</v>
      </c>
      <c r="N579" s="232" t="s">
        <v>39</v>
      </c>
      <c r="O579" s="86"/>
      <c r="P579" s="233">
        <f>O579*H579</f>
        <v>0</v>
      </c>
      <c r="Q579" s="233">
        <v>8E-05</v>
      </c>
      <c r="R579" s="233">
        <f>Q579*H579</f>
        <v>0.000112</v>
      </c>
      <c r="S579" s="233">
        <v>0</v>
      </c>
      <c r="T579" s="234">
        <f>S579*H579</f>
        <v>0</v>
      </c>
      <c r="AR579" s="235" t="s">
        <v>234</v>
      </c>
      <c r="AT579" s="235" t="s">
        <v>132</v>
      </c>
      <c r="AU579" s="235" t="s">
        <v>84</v>
      </c>
      <c r="AY579" s="17" t="s">
        <v>129</v>
      </c>
      <c r="BE579" s="236">
        <f>IF(N579="základní",J579,0)</f>
        <v>0</v>
      </c>
      <c r="BF579" s="236">
        <f>IF(N579="snížená",J579,0)</f>
        <v>0</v>
      </c>
      <c r="BG579" s="236">
        <f>IF(N579="zákl. přenesená",J579,0)</f>
        <v>0</v>
      </c>
      <c r="BH579" s="236">
        <f>IF(N579="sníž. přenesená",J579,0)</f>
        <v>0</v>
      </c>
      <c r="BI579" s="236">
        <f>IF(N579="nulová",J579,0)</f>
        <v>0</v>
      </c>
      <c r="BJ579" s="17" t="s">
        <v>82</v>
      </c>
      <c r="BK579" s="236">
        <f>ROUND(I579*H579,2)</f>
        <v>0</v>
      </c>
      <c r="BL579" s="17" t="s">
        <v>234</v>
      </c>
      <c r="BM579" s="235" t="s">
        <v>516</v>
      </c>
    </row>
    <row r="580" spans="2:51" s="12" customFormat="1" ht="12">
      <c r="B580" s="237"/>
      <c r="C580" s="238"/>
      <c r="D580" s="239" t="s">
        <v>139</v>
      </c>
      <c r="E580" s="240" t="s">
        <v>1</v>
      </c>
      <c r="F580" s="241" t="s">
        <v>517</v>
      </c>
      <c r="G580" s="238"/>
      <c r="H580" s="240" t="s">
        <v>1</v>
      </c>
      <c r="I580" s="242"/>
      <c r="J580" s="238"/>
      <c r="K580" s="238"/>
      <c r="L580" s="243"/>
      <c r="M580" s="244"/>
      <c r="N580" s="245"/>
      <c r="O580" s="245"/>
      <c r="P580" s="245"/>
      <c r="Q580" s="245"/>
      <c r="R580" s="245"/>
      <c r="S580" s="245"/>
      <c r="T580" s="246"/>
      <c r="AT580" s="247" t="s">
        <v>139</v>
      </c>
      <c r="AU580" s="247" t="s">
        <v>84</v>
      </c>
      <c r="AV580" s="12" t="s">
        <v>82</v>
      </c>
      <c r="AW580" s="12" t="s">
        <v>31</v>
      </c>
      <c r="AX580" s="12" t="s">
        <v>74</v>
      </c>
      <c r="AY580" s="247" t="s">
        <v>129</v>
      </c>
    </row>
    <row r="581" spans="2:51" s="13" customFormat="1" ht="12">
      <c r="B581" s="248"/>
      <c r="C581" s="249"/>
      <c r="D581" s="239" t="s">
        <v>139</v>
      </c>
      <c r="E581" s="250" t="s">
        <v>1</v>
      </c>
      <c r="F581" s="251" t="s">
        <v>518</v>
      </c>
      <c r="G581" s="249"/>
      <c r="H581" s="252">
        <v>1.4</v>
      </c>
      <c r="I581" s="253"/>
      <c r="J581" s="249"/>
      <c r="K581" s="249"/>
      <c r="L581" s="254"/>
      <c r="M581" s="255"/>
      <c r="N581" s="256"/>
      <c r="O581" s="256"/>
      <c r="P581" s="256"/>
      <c r="Q581" s="256"/>
      <c r="R581" s="256"/>
      <c r="S581" s="256"/>
      <c r="T581" s="257"/>
      <c r="AT581" s="258" t="s">
        <v>139</v>
      </c>
      <c r="AU581" s="258" t="s">
        <v>84</v>
      </c>
      <c r="AV581" s="13" t="s">
        <v>84</v>
      </c>
      <c r="AW581" s="13" t="s">
        <v>31</v>
      </c>
      <c r="AX581" s="13" t="s">
        <v>74</v>
      </c>
      <c r="AY581" s="258" t="s">
        <v>129</v>
      </c>
    </row>
    <row r="582" spans="2:51" s="14" customFormat="1" ht="12">
      <c r="B582" s="259"/>
      <c r="C582" s="260"/>
      <c r="D582" s="239" t="s">
        <v>139</v>
      </c>
      <c r="E582" s="261" t="s">
        <v>1</v>
      </c>
      <c r="F582" s="262" t="s">
        <v>142</v>
      </c>
      <c r="G582" s="260"/>
      <c r="H582" s="263">
        <v>1.4</v>
      </c>
      <c r="I582" s="264"/>
      <c r="J582" s="260"/>
      <c r="K582" s="260"/>
      <c r="L582" s="265"/>
      <c r="M582" s="266"/>
      <c r="N582" s="267"/>
      <c r="O582" s="267"/>
      <c r="P582" s="267"/>
      <c r="Q582" s="267"/>
      <c r="R582" s="267"/>
      <c r="S582" s="267"/>
      <c r="T582" s="268"/>
      <c r="AT582" s="269" t="s">
        <v>139</v>
      </c>
      <c r="AU582" s="269" t="s">
        <v>84</v>
      </c>
      <c r="AV582" s="14" t="s">
        <v>137</v>
      </c>
      <c r="AW582" s="14" t="s">
        <v>31</v>
      </c>
      <c r="AX582" s="14" t="s">
        <v>82</v>
      </c>
      <c r="AY582" s="269" t="s">
        <v>129</v>
      </c>
    </row>
    <row r="583" spans="2:65" s="1" customFormat="1" ht="24" customHeight="1">
      <c r="B583" s="38"/>
      <c r="C583" s="224" t="s">
        <v>519</v>
      </c>
      <c r="D583" s="224" t="s">
        <v>132</v>
      </c>
      <c r="E583" s="225" t="s">
        <v>520</v>
      </c>
      <c r="F583" s="226" t="s">
        <v>521</v>
      </c>
      <c r="G583" s="227" t="s">
        <v>150</v>
      </c>
      <c r="H583" s="228">
        <v>1.4</v>
      </c>
      <c r="I583" s="229"/>
      <c r="J583" s="230">
        <f>ROUND(I583*H583,2)</f>
        <v>0</v>
      </c>
      <c r="K583" s="226" t="s">
        <v>136</v>
      </c>
      <c r="L583" s="43"/>
      <c r="M583" s="231" t="s">
        <v>1</v>
      </c>
      <c r="N583" s="232" t="s">
        <v>39</v>
      </c>
      <c r="O583" s="86"/>
      <c r="P583" s="233">
        <f>O583*H583</f>
        <v>0</v>
      </c>
      <c r="Q583" s="233">
        <v>0.00014</v>
      </c>
      <c r="R583" s="233">
        <f>Q583*H583</f>
        <v>0.00019599999999999997</v>
      </c>
      <c r="S583" s="233">
        <v>0</v>
      </c>
      <c r="T583" s="234">
        <f>S583*H583</f>
        <v>0</v>
      </c>
      <c r="AR583" s="235" t="s">
        <v>234</v>
      </c>
      <c r="AT583" s="235" t="s">
        <v>132</v>
      </c>
      <c r="AU583" s="235" t="s">
        <v>84</v>
      </c>
      <c r="AY583" s="17" t="s">
        <v>129</v>
      </c>
      <c r="BE583" s="236">
        <f>IF(N583="základní",J583,0)</f>
        <v>0</v>
      </c>
      <c r="BF583" s="236">
        <f>IF(N583="snížená",J583,0)</f>
        <v>0</v>
      </c>
      <c r="BG583" s="236">
        <f>IF(N583="zákl. přenesená",J583,0)</f>
        <v>0</v>
      </c>
      <c r="BH583" s="236">
        <f>IF(N583="sníž. přenesená",J583,0)</f>
        <v>0</v>
      </c>
      <c r="BI583" s="236">
        <f>IF(N583="nulová",J583,0)</f>
        <v>0</v>
      </c>
      <c r="BJ583" s="17" t="s">
        <v>82</v>
      </c>
      <c r="BK583" s="236">
        <f>ROUND(I583*H583,2)</f>
        <v>0</v>
      </c>
      <c r="BL583" s="17" t="s">
        <v>234</v>
      </c>
      <c r="BM583" s="235" t="s">
        <v>522</v>
      </c>
    </row>
    <row r="584" spans="2:65" s="1" customFormat="1" ht="24" customHeight="1">
      <c r="B584" s="38"/>
      <c r="C584" s="224" t="s">
        <v>523</v>
      </c>
      <c r="D584" s="224" t="s">
        <v>132</v>
      </c>
      <c r="E584" s="225" t="s">
        <v>524</v>
      </c>
      <c r="F584" s="226" t="s">
        <v>525</v>
      </c>
      <c r="G584" s="227" t="s">
        <v>150</v>
      </c>
      <c r="H584" s="228">
        <v>2.8</v>
      </c>
      <c r="I584" s="229"/>
      <c r="J584" s="230">
        <f>ROUND(I584*H584,2)</f>
        <v>0</v>
      </c>
      <c r="K584" s="226" t="s">
        <v>136</v>
      </c>
      <c r="L584" s="43"/>
      <c r="M584" s="231" t="s">
        <v>1</v>
      </c>
      <c r="N584" s="232" t="s">
        <v>39</v>
      </c>
      <c r="O584" s="86"/>
      <c r="P584" s="233">
        <f>O584*H584</f>
        <v>0</v>
      </c>
      <c r="Q584" s="233">
        <v>0.00012</v>
      </c>
      <c r="R584" s="233">
        <f>Q584*H584</f>
        <v>0.000336</v>
      </c>
      <c r="S584" s="233">
        <v>0</v>
      </c>
      <c r="T584" s="234">
        <f>S584*H584</f>
        <v>0</v>
      </c>
      <c r="AR584" s="235" t="s">
        <v>234</v>
      </c>
      <c r="AT584" s="235" t="s">
        <v>132</v>
      </c>
      <c r="AU584" s="235" t="s">
        <v>84</v>
      </c>
      <c r="AY584" s="17" t="s">
        <v>129</v>
      </c>
      <c r="BE584" s="236">
        <f>IF(N584="základní",J584,0)</f>
        <v>0</v>
      </c>
      <c r="BF584" s="236">
        <f>IF(N584="snížená",J584,0)</f>
        <v>0</v>
      </c>
      <c r="BG584" s="236">
        <f>IF(N584="zákl. přenesená",J584,0)</f>
        <v>0</v>
      </c>
      <c r="BH584" s="236">
        <f>IF(N584="sníž. přenesená",J584,0)</f>
        <v>0</v>
      </c>
      <c r="BI584" s="236">
        <f>IF(N584="nulová",J584,0)</f>
        <v>0</v>
      </c>
      <c r="BJ584" s="17" t="s">
        <v>82</v>
      </c>
      <c r="BK584" s="236">
        <f>ROUND(I584*H584,2)</f>
        <v>0</v>
      </c>
      <c r="BL584" s="17" t="s">
        <v>234</v>
      </c>
      <c r="BM584" s="235" t="s">
        <v>526</v>
      </c>
    </row>
    <row r="585" spans="2:51" s="13" customFormat="1" ht="12">
      <c r="B585" s="248"/>
      <c r="C585" s="249"/>
      <c r="D585" s="239" t="s">
        <v>139</v>
      </c>
      <c r="E585" s="250" t="s">
        <v>1</v>
      </c>
      <c r="F585" s="251" t="s">
        <v>527</v>
      </c>
      <c r="G585" s="249"/>
      <c r="H585" s="252">
        <v>2.8</v>
      </c>
      <c r="I585" s="253"/>
      <c r="J585" s="249"/>
      <c r="K585" s="249"/>
      <c r="L585" s="254"/>
      <c r="M585" s="255"/>
      <c r="N585" s="256"/>
      <c r="O585" s="256"/>
      <c r="P585" s="256"/>
      <c r="Q585" s="256"/>
      <c r="R585" s="256"/>
      <c r="S585" s="256"/>
      <c r="T585" s="257"/>
      <c r="AT585" s="258" t="s">
        <v>139</v>
      </c>
      <c r="AU585" s="258" t="s">
        <v>84</v>
      </c>
      <c r="AV585" s="13" t="s">
        <v>84</v>
      </c>
      <c r="AW585" s="13" t="s">
        <v>31</v>
      </c>
      <c r="AX585" s="13" t="s">
        <v>74</v>
      </c>
      <c r="AY585" s="258" t="s">
        <v>129</v>
      </c>
    </row>
    <row r="586" spans="2:51" s="14" customFormat="1" ht="12">
      <c r="B586" s="259"/>
      <c r="C586" s="260"/>
      <c r="D586" s="239" t="s">
        <v>139</v>
      </c>
      <c r="E586" s="261" t="s">
        <v>1</v>
      </c>
      <c r="F586" s="262" t="s">
        <v>142</v>
      </c>
      <c r="G586" s="260"/>
      <c r="H586" s="263">
        <v>2.8</v>
      </c>
      <c r="I586" s="264"/>
      <c r="J586" s="260"/>
      <c r="K586" s="260"/>
      <c r="L586" s="265"/>
      <c r="M586" s="266"/>
      <c r="N586" s="267"/>
      <c r="O586" s="267"/>
      <c r="P586" s="267"/>
      <c r="Q586" s="267"/>
      <c r="R586" s="267"/>
      <c r="S586" s="267"/>
      <c r="T586" s="268"/>
      <c r="AT586" s="269" t="s">
        <v>139</v>
      </c>
      <c r="AU586" s="269" t="s">
        <v>84</v>
      </c>
      <c r="AV586" s="14" t="s">
        <v>137</v>
      </c>
      <c r="AW586" s="14" t="s">
        <v>31</v>
      </c>
      <c r="AX586" s="14" t="s">
        <v>82</v>
      </c>
      <c r="AY586" s="269" t="s">
        <v>129</v>
      </c>
    </row>
    <row r="587" spans="2:65" s="1" customFormat="1" ht="24" customHeight="1">
      <c r="B587" s="38"/>
      <c r="C587" s="224" t="s">
        <v>528</v>
      </c>
      <c r="D587" s="224" t="s">
        <v>132</v>
      </c>
      <c r="E587" s="225" t="s">
        <v>529</v>
      </c>
      <c r="F587" s="226" t="s">
        <v>530</v>
      </c>
      <c r="G587" s="227" t="s">
        <v>150</v>
      </c>
      <c r="H587" s="228">
        <v>19.032</v>
      </c>
      <c r="I587" s="229"/>
      <c r="J587" s="230">
        <f>ROUND(I587*H587,2)</f>
        <v>0</v>
      </c>
      <c r="K587" s="226" t="s">
        <v>1</v>
      </c>
      <c r="L587" s="43"/>
      <c r="M587" s="231" t="s">
        <v>1</v>
      </c>
      <c r="N587" s="232" t="s">
        <v>39</v>
      </c>
      <c r="O587" s="86"/>
      <c r="P587" s="233">
        <f>O587*H587</f>
        <v>0</v>
      </c>
      <c r="Q587" s="233">
        <v>0.0002</v>
      </c>
      <c r="R587" s="233">
        <f>Q587*H587</f>
        <v>0.0038064</v>
      </c>
      <c r="S587" s="233">
        <v>0</v>
      </c>
      <c r="T587" s="234">
        <f>S587*H587</f>
        <v>0</v>
      </c>
      <c r="AR587" s="235" t="s">
        <v>234</v>
      </c>
      <c r="AT587" s="235" t="s">
        <v>132</v>
      </c>
      <c r="AU587" s="235" t="s">
        <v>84</v>
      </c>
      <c r="AY587" s="17" t="s">
        <v>129</v>
      </c>
      <c r="BE587" s="236">
        <f>IF(N587="základní",J587,0)</f>
        <v>0</v>
      </c>
      <c r="BF587" s="236">
        <f>IF(N587="snížená",J587,0)</f>
        <v>0</v>
      </c>
      <c r="BG587" s="236">
        <f>IF(N587="zákl. přenesená",J587,0)</f>
        <v>0</v>
      </c>
      <c r="BH587" s="236">
        <f>IF(N587="sníž. přenesená",J587,0)</f>
        <v>0</v>
      </c>
      <c r="BI587" s="236">
        <f>IF(N587="nulová",J587,0)</f>
        <v>0</v>
      </c>
      <c r="BJ587" s="17" t="s">
        <v>82</v>
      </c>
      <c r="BK587" s="236">
        <f>ROUND(I587*H587,2)</f>
        <v>0</v>
      </c>
      <c r="BL587" s="17" t="s">
        <v>234</v>
      </c>
      <c r="BM587" s="235" t="s">
        <v>531</v>
      </c>
    </row>
    <row r="588" spans="2:51" s="12" customFormat="1" ht="12">
      <c r="B588" s="237"/>
      <c r="C588" s="238"/>
      <c r="D588" s="239" t="s">
        <v>139</v>
      </c>
      <c r="E588" s="240" t="s">
        <v>1</v>
      </c>
      <c r="F588" s="241" t="s">
        <v>532</v>
      </c>
      <c r="G588" s="238"/>
      <c r="H588" s="240" t="s">
        <v>1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AT588" s="247" t="s">
        <v>139</v>
      </c>
      <c r="AU588" s="247" t="s">
        <v>84</v>
      </c>
      <c r="AV588" s="12" t="s">
        <v>82</v>
      </c>
      <c r="AW588" s="12" t="s">
        <v>31</v>
      </c>
      <c r="AX588" s="12" t="s">
        <v>74</v>
      </c>
      <c r="AY588" s="247" t="s">
        <v>129</v>
      </c>
    </row>
    <row r="589" spans="2:51" s="13" customFormat="1" ht="12">
      <c r="B589" s="248"/>
      <c r="C589" s="249"/>
      <c r="D589" s="239" t="s">
        <v>139</v>
      </c>
      <c r="E589" s="250" t="s">
        <v>1</v>
      </c>
      <c r="F589" s="251" t="s">
        <v>533</v>
      </c>
      <c r="G589" s="249"/>
      <c r="H589" s="252">
        <v>19.032</v>
      </c>
      <c r="I589" s="253"/>
      <c r="J589" s="249"/>
      <c r="K589" s="249"/>
      <c r="L589" s="254"/>
      <c r="M589" s="255"/>
      <c r="N589" s="256"/>
      <c r="O589" s="256"/>
      <c r="P589" s="256"/>
      <c r="Q589" s="256"/>
      <c r="R589" s="256"/>
      <c r="S589" s="256"/>
      <c r="T589" s="257"/>
      <c r="AT589" s="258" t="s">
        <v>139</v>
      </c>
      <c r="AU589" s="258" t="s">
        <v>84</v>
      </c>
      <c r="AV589" s="13" t="s">
        <v>84</v>
      </c>
      <c r="AW589" s="13" t="s">
        <v>31</v>
      </c>
      <c r="AX589" s="13" t="s">
        <v>74</v>
      </c>
      <c r="AY589" s="258" t="s">
        <v>129</v>
      </c>
    </row>
    <row r="590" spans="2:51" s="14" customFormat="1" ht="12">
      <c r="B590" s="259"/>
      <c r="C590" s="260"/>
      <c r="D590" s="239" t="s">
        <v>139</v>
      </c>
      <c r="E590" s="261" t="s">
        <v>1</v>
      </c>
      <c r="F590" s="262" t="s">
        <v>142</v>
      </c>
      <c r="G590" s="260"/>
      <c r="H590" s="263">
        <v>19.032</v>
      </c>
      <c r="I590" s="264"/>
      <c r="J590" s="260"/>
      <c r="K590" s="260"/>
      <c r="L590" s="265"/>
      <c r="M590" s="266"/>
      <c r="N590" s="267"/>
      <c r="O590" s="267"/>
      <c r="P590" s="267"/>
      <c r="Q590" s="267"/>
      <c r="R590" s="267"/>
      <c r="S590" s="267"/>
      <c r="T590" s="268"/>
      <c r="AT590" s="269" t="s">
        <v>139</v>
      </c>
      <c r="AU590" s="269" t="s">
        <v>84</v>
      </c>
      <c r="AV590" s="14" t="s">
        <v>137</v>
      </c>
      <c r="AW590" s="14" t="s">
        <v>31</v>
      </c>
      <c r="AX590" s="14" t="s">
        <v>82</v>
      </c>
      <c r="AY590" s="269" t="s">
        <v>129</v>
      </c>
    </row>
    <row r="591" spans="2:65" s="1" customFormat="1" ht="36" customHeight="1">
      <c r="B591" s="38"/>
      <c r="C591" s="224" t="s">
        <v>534</v>
      </c>
      <c r="D591" s="224" t="s">
        <v>132</v>
      </c>
      <c r="E591" s="225" t="s">
        <v>535</v>
      </c>
      <c r="F591" s="226" t="s">
        <v>536</v>
      </c>
      <c r="G591" s="227" t="s">
        <v>150</v>
      </c>
      <c r="H591" s="228">
        <v>19.032</v>
      </c>
      <c r="I591" s="229"/>
      <c r="J591" s="230">
        <f>ROUND(I591*H591,2)</f>
        <v>0</v>
      </c>
      <c r="K591" s="226" t="s">
        <v>1</v>
      </c>
      <c r="L591" s="43"/>
      <c r="M591" s="231" t="s">
        <v>1</v>
      </c>
      <c r="N591" s="232" t="s">
        <v>39</v>
      </c>
      <c r="O591" s="86"/>
      <c r="P591" s="233">
        <f>O591*H591</f>
        <v>0</v>
      </c>
      <c r="Q591" s="233">
        <v>0.00041</v>
      </c>
      <c r="R591" s="233">
        <f>Q591*H591</f>
        <v>0.00780312</v>
      </c>
      <c r="S591" s="233">
        <v>0</v>
      </c>
      <c r="T591" s="234">
        <f>S591*H591</f>
        <v>0</v>
      </c>
      <c r="AR591" s="235" t="s">
        <v>234</v>
      </c>
      <c r="AT591" s="235" t="s">
        <v>132</v>
      </c>
      <c r="AU591" s="235" t="s">
        <v>84</v>
      </c>
      <c r="AY591" s="17" t="s">
        <v>129</v>
      </c>
      <c r="BE591" s="236">
        <f>IF(N591="základní",J591,0)</f>
        <v>0</v>
      </c>
      <c r="BF591" s="236">
        <f>IF(N591="snížená",J591,0)</f>
        <v>0</v>
      </c>
      <c r="BG591" s="236">
        <f>IF(N591="zákl. přenesená",J591,0)</f>
        <v>0</v>
      </c>
      <c r="BH591" s="236">
        <f>IF(N591="sníž. přenesená",J591,0)</f>
        <v>0</v>
      </c>
      <c r="BI591" s="236">
        <f>IF(N591="nulová",J591,0)</f>
        <v>0</v>
      </c>
      <c r="BJ591" s="17" t="s">
        <v>82</v>
      </c>
      <c r="BK591" s="236">
        <f>ROUND(I591*H591,2)</f>
        <v>0</v>
      </c>
      <c r="BL591" s="17" t="s">
        <v>234</v>
      </c>
      <c r="BM591" s="235" t="s">
        <v>537</v>
      </c>
    </row>
    <row r="592" spans="2:65" s="1" customFormat="1" ht="24" customHeight="1">
      <c r="B592" s="38"/>
      <c r="C592" s="224" t="s">
        <v>538</v>
      </c>
      <c r="D592" s="224" t="s">
        <v>132</v>
      </c>
      <c r="E592" s="225" t="s">
        <v>539</v>
      </c>
      <c r="F592" s="226" t="s">
        <v>540</v>
      </c>
      <c r="G592" s="227" t="s">
        <v>150</v>
      </c>
      <c r="H592" s="228">
        <v>6.72</v>
      </c>
      <c r="I592" s="229"/>
      <c r="J592" s="230">
        <f>ROUND(I592*H592,2)</f>
        <v>0</v>
      </c>
      <c r="K592" s="226" t="s">
        <v>136</v>
      </c>
      <c r="L592" s="43"/>
      <c r="M592" s="231" t="s">
        <v>1</v>
      </c>
      <c r="N592" s="232" t="s">
        <v>39</v>
      </c>
      <c r="O592" s="86"/>
      <c r="P592" s="233">
        <f>O592*H592</f>
        <v>0</v>
      </c>
      <c r="Q592" s="233">
        <v>0.00012</v>
      </c>
      <c r="R592" s="233">
        <f>Q592*H592</f>
        <v>0.0008064</v>
      </c>
      <c r="S592" s="233">
        <v>0</v>
      </c>
      <c r="T592" s="234">
        <f>S592*H592</f>
        <v>0</v>
      </c>
      <c r="AR592" s="235" t="s">
        <v>234</v>
      </c>
      <c r="AT592" s="235" t="s">
        <v>132</v>
      </c>
      <c r="AU592" s="235" t="s">
        <v>84</v>
      </c>
      <c r="AY592" s="17" t="s">
        <v>129</v>
      </c>
      <c r="BE592" s="236">
        <f>IF(N592="základní",J592,0)</f>
        <v>0</v>
      </c>
      <c r="BF592" s="236">
        <f>IF(N592="snížená",J592,0)</f>
        <v>0</v>
      </c>
      <c r="BG592" s="236">
        <f>IF(N592="zákl. přenesená",J592,0)</f>
        <v>0</v>
      </c>
      <c r="BH592" s="236">
        <f>IF(N592="sníž. přenesená",J592,0)</f>
        <v>0</v>
      </c>
      <c r="BI592" s="236">
        <f>IF(N592="nulová",J592,0)</f>
        <v>0</v>
      </c>
      <c r="BJ592" s="17" t="s">
        <v>82</v>
      </c>
      <c r="BK592" s="236">
        <f>ROUND(I592*H592,2)</f>
        <v>0</v>
      </c>
      <c r="BL592" s="17" t="s">
        <v>234</v>
      </c>
      <c r="BM592" s="235" t="s">
        <v>541</v>
      </c>
    </row>
    <row r="593" spans="2:51" s="12" customFormat="1" ht="12">
      <c r="B593" s="237"/>
      <c r="C593" s="238"/>
      <c r="D593" s="239" t="s">
        <v>139</v>
      </c>
      <c r="E593" s="240" t="s">
        <v>1</v>
      </c>
      <c r="F593" s="241" t="s">
        <v>285</v>
      </c>
      <c r="G593" s="238"/>
      <c r="H593" s="240" t="s">
        <v>1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AT593" s="247" t="s">
        <v>139</v>
      </c>
      <c r="AU593" s="247" t="s">
        <v>84</v>
      </c>
      <c r="AV593" s="12" t="s">
        <v>82</v>
      </c>
      <c r="AW593" s="12" t="s">
        <v>31</v>
      </c>
      <c r="AX593" s="12" t="s">
        <v>74</v>
      </c>
      <c r="AY593" s="247" t="s">
        <v>129</v>
      </c>
    </row>
    <row r="594" spans="2:51" s="13" customFormat="1" ht="12">
      <c r="B594" s="248"/>
      <c r="C594" s="249"/>
      <c r="D594" s="239" t="s">
        <v>139</v>
      </c>
      <c r="E594" s="250" t="s">
        <v>1</v>
      </c>
      <c r="F594" s="251" t="s">
        <v>193</v>
      </c>
      <c r="G594" s="249"/>
      <c r="H594" s="252">
        <v>6.72</v>
      </c>
      <c r="I594" s="253"/>
      <c r="J594" s="249"/>
      <c r="K594" s="249"/>
      <c r="L594" s="254"/>
      <c r="M594" s="255"/>
      <c r="N594" s="256"/>
      <c r="O594" s="256"/>
      <c r="P594" s="256"/>
      <c r="Q594" s="256"/>
      <c r="R594" s="256"/>
      <c r="S594" s="256"/>
      <c r="T594" s="257"/>
      <c r="AT594" s="258" t="s">
        <v>139</v>
      </c>
      <c r="AU594" s="258" t="s">
        <v>84</v>
      </c>
      <c r="AV594" s="13" t="s">
        <v>84</v>
      </c>
      <c r="AW594" s="13" t="s">
        <v>31</v>
      </c>
      <c r="AX594" s="13" t="s">
        <v>74</v>
      </c>
      <c r="AY594" s="258" t="s">
        <v>129</v>
      </c>
    </row>
    <row r="595" spans="2:51" s="14" customFormat="1" ht="12">
      <c r="B595" s="259"/>
      <c r="C595" s="260"/>
      <c r="D595" s="239" t="s">
        <v>139</v>
      </c>
      <c r="E595" s="261" t="s">
        <v>1</v>
      </c>
      <c r="F595" s="262" t="s">
        <v>142</v>
      </c>
      <c r="G595" s="260"/>
      <c r="H595" s="263">
        <v>6.72</v>
      </c>
      <c r="I595" s="264"/>
      <c r="J595" s="260"/>
      <c r="K595" s="260"/>
      <c r="L595" s="265"/>
      <c r="M595" s="266"/>
      <c r="N595" s="267"/>
      <c r="O595" s="267"/>
      <c r="P595" s="267"/>
      <c r="Q595" s="267"/>
      <c r="R595" s="267"/>
      <c r="S595" s="267"/>
      <c r="T595" s="268"/>
      <c r="AT595" s="269" t="s">
        <v>139</v>
      </c>
      <c r="AU595" s="269" t="s">
        <v>84</v>
      </c>
      <c r="AV595" s="14" t="s">
        <v>137</v>
      </c>
      <c r="AW595" s="14" t="s">
        <v>31</v>
      </c>
      <c r="AX595" s="14" t="s">
        <v>82</v>
      </c>
      <c r="AY595" s="269" t="s">
        <v>129</v>
      </c>
    </row>
    <row r="596" spans="2:65" s="1" customFormat="1" ht="24" customHeight="1">
      <c r="B596" s="38"/>
      <c r="C596" s="224" t="s">
        <v>542</v>
      </c>
      <c r="D596" s="224" t="s">
        <v>132</v>
      </c>
      <c r="E596" s="225" t="s">
        <v>543</v>
      </c>
      <c r="F596" s="226" t="s">
        <v>544</v>
      </c>
      <c r="G596" s="227" t="s">
        <v>150</v>
      </c>
      <c r="H596" s="228">
        <v>6.72</v>
      </c>
      <c r="I596" s="229"/>
      <c r="J596" s="230">
        <f>ROUND(I596*H596,2)</f>
        <v>0</v>
      </c>
      <c r="K596" s="226" t="s">
        <v>136</v>
      </c>
      <c r="L596" s="43"/>
      <c r="M596" s="231" t="s">
        <v>1</v>
      </c>
      <c r="N596" s="232" t="s">
        <v>39</v>
      </c>
      <c r="O596" s="86"/>
      <c r="P596" s="233">
        <f>O596*H596</f>
        <v>0</v>
      </c>
      <c r="Q596" s="233">
        <v>0.00048</v>
      </c>
      <c r="R596" s="233">
        <f>Q596*H596</f>
        <v>0.0032256</v>
      </c>
      <c r="S596" s="233">
        <v>0</v>
      </c>
      <c r="T596" s="234">
        <f>S596*H596</f>
        <v>0</v>
      </c>
      <c r="AR596" s="235" t="s">
        <v>234</v>
      </c>
      <c r="AT596" s="235" t="s">
        <v>132</v>
      </c>
      <c r="AU596" s="235" t="s">
        <v>84</v>
      </c>
      <c r="AY596" s="17" t="s">
        <v>129</v>
      </c>
      <c r="BE596" s="236">
        <f>IF(N596="základní",J596,0)</f>
        <v>0</v>
      </c>
      <c r="BF596" s="236">
        <f>IF(N596="snížená",J596,0)</f>
        <v>0</v>
      </c>
      <c r="BG596" s="236">
        <f>IF(N596="zákl. přenesená",J596,0)</f>
        <v>0</v>
      </c>
      <c r="BH596" s="236">
        <f>IF(N596="sníž. přenesená",J596,0)</f>
        <v>0</v>
      </c>
      <c r="BI596" s="236">
        <f>IF(N596="nulová",J596,0)</f>
        <v>0</v>
      </c>
      <c r="BJ596" s="17" t="s">
        <v>82</v>
      </c>
      <c r="BK596" s="236">
        <f>ROUND(I596*H596,2)</f>
        <v>0</v>
      </c>
      <c r="BL596" s="17" t="s">
        <v>234</v>
      </c>
      <c r="BM596" s="235" t="s">
        <v>545</v>
      </c>
    </row>
    <row r="597" spans="2:63" s="11" customFormat="1" ht="22.8" customHeight="1">
      <c r="B597" s="208"/>
      <c r="C597" s="209"/>
      <c r="D597" s="210" t="s">
        <v>73</v>
      </c>
      <c r="E597" s="222" t="s">
        <v>546</v>
      </c>
      <c r="F597" s="222" t="s">
        <v>547</v>
      </c>
      <c r="G597" s="209"/>
      <c r="H597" s="209"/>
      <c r="I597" s="212"/>
      <c r="J597" s="223">
        <f>BK597</f>
        <v>0</v>
      </c>
      <c r="K597" s="209"/>
      <c r="L597" s="214"/>
      <c r="M597" s="215"/>
      <c r="N597" s="216"/>
      <c r="O597" s="216"/>
      <c r="P597" s="217">
        <f>SUM(P598:P660)</f>
        <v>0</v>
      </c>
      <c r="Q597" s="216"/>
      <c r="R597" s="217">
        <f>SUM(R598:R660)</f>
        <v>0.28730338</v>
      </c>
      <c r="S597" s="216"/>
      <c r="T597" s="218">
        <f>SUM(T598:T660)</f>
        <v>0.01380337</v>
      </c>
      <c r="AR597" s="219" t="s">
        <v>84</v>
      </c>
      <c r="AT597" s="220" t="s">
        <v>73</v>
      </c>
      <c r="AU597" s="220" t="s">
        <v>82</v>
      </c>
      <c r="AY597" s="219" t="s">
        <v>129</v>
      </c>
      <c r="BK597" s="221">
        <f>SUM(BK598:BK660)</f>
        <v>0</v>
      </c>
    </row>
    <row r="598" spans="2:65" s="1" customFormat="1" ht="16.5" customHeight="1">
      <c r="B598" s="38"/>
      <c r="C598" s="224" t="s">
        <v>548</v>
      </c>
      <c r="D598" s="224" t="s">
        <v>132</v>
      </c>
      <c r="E598" s="225" t="s">
        <v>549</v>
      </c>
      <c r="F598" s="226" t="s">
        <v>550</v>
      </c>
      <c r="G598" s="227" t="s">
        <v>150</v>
      </c>
      <c r="H598" s="228">
        <v>44.527</v>
      </c>
      <c r="I598" s="229"/>
      <c r="J598" s="230">
        <f>ROUND(I598*H598,2)</f>
        <v>0</v>
      </c>
      <c r="K598" s="226" t="s">
        <v>136</v>
      </c>
      <c r="L598" s="43"/>
      <c r="M598" s="231" t="s">
        <v>1</v>
      </c>
      <c r="N598" s="232" t="s">
        <v>39</v>
      </c>
      <c r="O598" s="86"/>
      <c r="P598" s="233">
        <f>O598*H598</f>
        <v>0</v>
      </c>
      <c r="Q598" s="233">
        <v>0.001</v>
      </c>
      <c r="R598" s="233">
        <f>Q598*H598</f>
        <v>0.044527000000000004</v>
      </c>
      <c r="S598" s="233">
        <v>0.00031</v>
      </c>
      <c r="T598" s="234">
        <f>S598*H598</f>
        <v>0.01380337</v>
      </c>
      <c r="AR598" s="235" t="s">
        <v>234</v>
      </c>
      <c r="AT598" s="235" t="s">
        <v>132</v>
      </c>
      <c r="AU598" s="235" t="s">
        <v>84</v>
      </c>
      <c r="AY598" s="17" t="s">
        <v>129</v>
      </c>
      <c r="BE598" s="236">
        <f>IF(N598="základní",J598,0)</f>
        <v>0</v>
      </c>
      <c r="BF598" s="236">
        <f>IF(N598="snížená",J598,0)</f>
        <v>0</v>
      </c>
      <c r="BG598" s="236">
        <f>IF(N598="zákl. přenesená",J598,0)</f>
        <v>0</v>
      </c>
      <c r="BH598" s="236">
        <f>IF(N598="sníž. přenesená",J598,0)</f>
        <v>0</v>
      </c>
      <c r="BI598" s="236">
        <f>IF(N598="nulová",J598,0)</f>
        <v>0</v>
      </c>
      <c r="BJ598" s="17" t="s">
        <v>82</v>
      </c>
      <c r="BK598" s="236">
        <f>ROUND(I598*H598,2)</f>
        <v>0</v>
      </c>
      <c r="BL598" s="17" t="s">
        <v>234</v>
      </c>
      <c r="BM598" s="235" t="s">
        <v>551</v>
      </c>
    </row>
    <row r="599" spans="2:51" s="12" customFormat="1" ht="12">
      <c r="B599" s="237"/>
      <c r="C599" s="238"/>
      <c r="D599" s="239" t="s">
        <v>139</v>
      </c>
      <c r="E599" s="240" t="s">
        <v>1</v>
      </c>
      <c r="F599" s="241" t="s">
        <v>163</v>
      </c>
      <c r="G599" s="238"/>
      <c r="H599" s="240" t="s">
        <v>1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AT599" s="247" t="s">
        <v>139</v>
      </c>
      <c r="AU599" s="247" t="s">
        <v>84</v>
      </c>
      <c r="AV599" s="12" t="s">
        <v>82</v>
      </c>
      <c r="AW599" s="12" t="s">
        <v>31</v>
      </c>
      <c r="AX599" s="12" t="s">
        <v>74</v>
      </c>
      <c r="AY599" s="247" t="s">
        <v>129</v>
      </c>
    </row>
    <row r="600" spans="2:51" s="13" customFormat="1" ht="12">
      <c r="B600" s="248"/>
      <c r="C600" s="249"/>
      <c r="D600" s="239" t="s">
        <v>139</v>
      </c>
      <c r="E600" s="250" t="s">
        <v>1</v>
      </c>
      <c r="F600" s="251" t="s">
        <v>164</v>
      </c>
      <c r="G600" s="249"/>
      <c r="H600" s="252">
        <v>9.6</v>
      </c>
      <c r="I600" s="253"/>
      <c r="J600" s="249"/>
      <c r="K600" s="249"/>
      <c r="L600" s="254"/>
      <c r="M600" s="255"/>
      <c r="N600" s="256"/>
      <c r="O600" s="256"/>
      <c r="P600" s="256"/>
      <c r="Q600" s="256"/>
      <c r="R600" s="256"/>
      <c r="S600" s="256"/>
      <c r="T600" s="257"/>
      <c r="AT600" s="258" t="s">
        <v>139</v>
      </c>
      <c r="AU600" s="258" t="s">
        <v>84</v>
      </c>
      <c r="AV600" s="13" t="s">
        <v>84</v>
      </c>
      <c r="AW600" s="13" t="s">
        <v>31</v>
      </c>
      <c r="AX600" s="13" t="s">
        <v>74</v>
      </c>
      <c r="AY600" s="258" t="s">
        <v>129</v>
      </c>
    </row>
    <row r="601" spans="2:51" s="13" customFormat="1" ht="12">
      <c r="B601" s="248"/>
      <c r="C601" s="249"/>
      <c r="D601" s="239" t="s">
        <v>139</v>
      </c>
      <c r="E601" s="250" t="s">
        <v>1</v>
      </c>
      <c r="F601" s="251" t="s">
        <v>203</v>
      </c>
      <c r="G601" s="249"/>
      <c r="H601" s="252">
        <v>34.927</v>
      </c>
      <c r="I601" s="253"/>
      <c r="J601" s="249"/>
      <c r="K601" s="249"/>
      <c r="L601" s="254"/>
      <c r="M601" s="255"/>
      <c r="N601" s="256"/>
      <c r="O601" s="256"/>
      <c r="P601" s="256"/>
      <c r="Q601" s="256"/>
      <c r="R601" s="256"/>
      <c r="S601" s="256"/>
      <c r="T601" s="257"/>
      <c r="AT601" s="258" t="s">
        <v>139</v>
      </c>
      <c r="AU601" s="258" t="s">
        <v>84</v>
      </c>
      <c r="AV601" s="13" t="s">
        <v>84</v>
      </c>
      <c r="AW601" s="13" t="s">
        <v>31</v>
      </c>
      <c r="AX601" s="13" t="s">
        <v>74</v>
      </c>
      <c r="AY601" s="258" t="s">
        <v>129</v>
      </c>
    </row>
    <row r="602" spans="2:51" s="14" customFormat="1" ht="12">
      <c r="B602" s="259"/>
      <c r="C602" s="260"/>
      <c r="D602" s="239" t="s">
        <v>139</v>
      </c>
      <c r="E602" s="261" t="s">
        <v>1</v>
      </c>
      <c r="F602" s="262" t="s">
        <v>142</v>
      </c>
      <c r="G602" s="260"/>
      <c r="H602" s="263">
        <v>44.527</v>
      </c>
      <c r="I602" s="264"/>
      <c r="J602" s="260"/>
      <c r="K602" s="260"/>
      <c r="L602" s="265"/>
      <c r="M602" s="266"/>
      <c r="N602" s="267"/>
      <c r="O602" s="267"/>
      <c r="P602" s="267"/>
      <c r="Q602" s="267"/>
      <c r="R602" s="267"/>
      <c r="S602" s="267"/>
      <c r="T602" s="268"/>
      <c r="AT602" s="269" t="s">
        <v>139</v>
      </c>
      <c r="AU602" s="269" t="s">
        <v>84</v>
      </c>
      <c r="AV602" s="14" t="s">
        <v>137</v>
      </c>
      <c r="AW602" s="14" t="s">
        <v>31</v>
      </c>
      <c r="AX602" s="14" t="s">
        <v>82</v>
      </c>
      <c r="AY602" s="269" t="s">
        <v>129</v>
      </c>
    </row>
    <row r="603" spans="2:65" s="1" customFormat="1" ht="24" customHeight="1">
      <c r="B603" s="38"/>
      <c r="C603" s="224" t="s">
        <v>552</v>
      </c>
      <c r="D603" s="224" t="s">
        <v>132</v>
      </c>
      <c r="E603" s="225" t="s">
        <v>553</v>
      </c>
      <c r="F603" s="226" t="s">
        <v>554</v>
      </c>
      <c r="G603" s="227" t="s">
        <v>150</v>
      </c>
      <c r="H603" s="228">
        <v>373.402</v>
      </c>
      <c r="I603" s="229"/>
      <c r="J603" s="230">
        <f>ROUND(I603*H603,2)</f>
        <v>0</v>
      </c>
      <c r="K603" s="226" t="s">
        <v>136</v>
      </c>
      <c r="L603" s="43"/>
      <c r="M603" s="231" t="s">
        <v>1</v>
      </c>
      <c r="N603" s="232" t="s">
        <v>39</v>
      </c>
      <c r="O603" s="86"/>
      <c r="P603" s="233">
        <f>O603*H603</f>
        <v>0</v>
      </c>
      <c r="Q603" s="233">
        <v>0.0002</v>
      </c>
      <c r="R603" s="233">
        <f>Q603*H603</f>
        <v>0.0746804</v>
      </c>
      <c r="S603" s="233">
        <v>0</v>
      </c>
      <c r="T603" s="234">
        <f>S603*H603</f>
        <v>0</v>
      </c>
      <c r="AR603" s="235" t="s">
        <v>234</v>
      </c>
      <c r="AT603" s="235" t="s">
        <v>132</v>
      </c>
      <c r="AU603" s="235" t="s">
        <v>84</v>
      </c>
      <c r="AY603" s="17" t="s">
        <v>129</v>
      </c>
      <c r="BE603" s="236">
        <f>IF(N603="základní",J603,0)</f>
        <v>0</v>
      </c>
      <c r="BF603" s="236">
        <f>IF(N603="snížená",J603,0)</f>
        <v>0</v>
      </c>
      <c r="BG603" s="236">
        <f>IF(N603="zákl. přenesená",J603,0)</f>
        <v>0</v>
      </c>
      <c r="BH603" s="236">
        <f>IF(N603="sníž. přenesená",J603,0)</f>
        <v>0</v>
      </c>
      <c r="BI603" s="236">
        <f>IF(N603="nulová",J603,0)</f>
        <v>0</v>
      </c>
      <c r="BJ603" s="17" t="s">
        <v>82</v>
      </c>
      <c r="BK603" s="236">
        <f>ROUND(I603*H603,2)</f>
        <v>0</v>
      </c>
      <c r="BL603" s="17" t="s">
        <v>234</v>
      </c>
      <c r="BM603" s="235" t="s">
        <v>555</v>
      </c>
    </row>
    <row r="604" spans="2:51" s="12" customFormat="1" ht="12">
      <c r="B604" s="237"/>
      <c r="C604" s="238"/>
      <c r="D604" s="239" t="s">
        <v>139</v>
      </c>
      <c r="E604" s="240" t="s">
        <v>1</v>
      </c>
      <c r="F604" s="241" t="s">
        <v>556</v>
      </c>
      <c r="G604" s="238"/>
      <c r="H604" s="240" t="s">
        <v>1</v>
      </c>
      <c r="I604" s="242"/>
      <c r="J604" s="238"/>
      <c r="K604" s="238"/>
      <c r="L604" s="243"/>
      <c r="M604" s="244"/>
      <c r="N604" s="245"/>
      <c r="O604" s="245"/>
      <c r="P604" s="245"/>
      <c r="Q604" s="245"/>
      <c r="R604" s="245"/>
      <c r="S604" s="245"/>
      <c r="T604" s="246"/>
      <c r="AT604" s="247" t="s">
        <v>139</v>
      </c>
      <c r="AU604" s="247" t="s">
        <v>84</v>
      </c>
      <c r="AV604" s="12" t="s">
        <v>82</v>
      </c>
      <c r="AW604" s="12" t="s">
        <v>31</v>
      </c>
      <c r="AX604" s="12" t="s">
        <v>74</v>
      </c>
      <c r="AY604" s="247" t="s">
        <v>129</v>
      </c>
    </row>
    <row r="605" spans="2:51" s="12" customFormat="1" ht="12">
      <c r="B605" s="237"/>
      <c r="C605" s="238"/>
      <c r="D605" s="239" t="s">
        <v>139</v>
      </c>
      <c r="E605" s="240" t="s">
        <v>1</v>
      </c>
      <c r="F605" s="241" t="s">
        <v>163</v>
      </c>
      <c r="G605" s="238"/>
      <c r="H605" s="240" t="s">
        <v>1</v>
      </c>
      <c r="I605" s="242"/>
      <c r="J605" s="238"/>
      <c r="K605" s="238"/>
      <c r="L605" s="243"/>
      <c r="M605" s="244"/>
      <c r="N605" s="245"/>
      <c r="O605" s="245"/>
      <c r="P605" s="245"/>
      <c r="Q605" s="245"/>
      <c r="R605" s="245"/>
      <c r="S605" s="245"/>
      <c r="T605" s="246"/>
      <c r="AT605" s="247" t="s">
        <v>139</v>
      </c>
      <c r="AU605" s="247" t="s">
        <v>84</v>
      </c>
      <c r="AV605" s="12" t="s">
        <v>82</v>
      </c>
      <c r="AW605" s="12" t="s">
        <v>31</v>
      </c>
      <c r="AX605" s="12" t="s">
        <v>74</v>
      </c>
      <c r="AY605" s="247" t="s">
        <v>129</v>
      </c>
    </row>
    <row r="606" spans="2:51" s="13" customFormat="1" ht="12">
      <c r="B606" s="248"/>
      <c r="C606" s="249"/>
      <c r="D606" s="239" t="s">
        <v>139</v>
      </c>
      <c r="E606" s="250" t="s">
        <v>1</v>
      </c>
      <c r="F606" s="251" t="s">
        <v>164</v>
      </c>
      <c r="G606" s="249"/>
      <c r="H606" s="252">
        <v>9.6</v>
      </c>
      <c r="I606" s="253"/>
      <c r="J606" s="249"/>
      <c r="K606" s="249"/>
      <c r="L606" s="254"/>
      <c r="M606" s="255"/>
      <c r="N606" s="256"/>
      <c r="O606" s="256"/>
      <c r="P606" s="256"/>
      <c r="Q606" s="256"/>
      <c r="R606" s="256"/>
      <c r="S606" s="256"/>
      <c r="T606" s="257"/>
      <c r="AT606" s="258" t="s">
        <v>139</v>
      </c>
      <c r="AU606" s="258" t="s">
        <v>84</v>
      </c>
      <c r="AV606" s="13" t="s">
        <v>84</v>
      </c>
      <c r="AW606" s="13" t="s">
        <v>31</v>
      </c>
      <c r="AX606" s="13" t="s">
        <v>74</v>
      </c>
      <c r="AY606" s="258" t="s">
        <v>129</v>
      </c>
    </row>
    <row r="607" spans="2:51" s="12" customFormat="1" ht="12">
      <c r="B607" s="237"/>
      <c r="C607" s="238"/>
      <c r="D607" s="239" t="s">
        <v>139</v>
      </c>
      <c r="E607" s="240" t="s">
        <v>1</v>
      </c>
      <c r="F607" s="241" t="s">
        <v>172</v>
      </c>
      <c r="G607" s="238"/>
      <c r="H607" s="240" t="s">
        <v>1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139</v>
      </c>
      <c r="AU607" s="247" t="s">
        <v>84</v>
      </c>
      <c r="AV607" s="12" t="s">
        <v>82</v>
      </c>
      <c r="AW607" s="12" t="s">
        <v>31</v>
      </c>
      <c r="AX607" s="12" t="s">
        <v>74</v>
      </c>
      <c r="AY607" s="247" t="s">
        <v>129</v>
      </c>
    </row>
    <row r="608" spans="2:51" s="12" customFormat="1" ht="12">
      <c r="B608" s="237"/>
      <c r="C608" s="238"/>
      <c r="D608" s="239" t="s">
        <v>139</v>
      </c>
      <c r="E608" s="240" t="s">
        <v>1</v>
      </c>
      <c r="F608" s="241" t="s">
        <v>173</v>
      </c>
      <c r="G608" s="238"/>
      <c r="H608" s="240" t="s">
        <v>1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AT608" s="247" t="s">
        <v>139</v>
      </c>
      <c r="AU608" s="247" t="s">
        <v>84</v>
      </c>
      <c r="AV608" s="12" t="s">
        <v>82</v>
      </c>
      <c r="AW608" s="12" t="s">
        <v>31</v>
      </c>
      <c r="AX608" s="12" t="s">
        <v>74</v>
      </c>
      <c r="AY608" s="247" t="s">
        <v>129</v>
      </c>
    </row>
    <row r="609" spans="2:51" s="13" customFormat="1" ht="12">
      <c r="B609" s="248"/>
      <c r="C609" s="249"/>
      <c r="D609" s="239" t="s">
        <v>139</v>
      </c>
      <c r="E609" s="250" t="s">
        <v>1</v>
      </c>
      <c r="F609" s="251" t="s">
        <v>174</v>
      </c>
      <c r="G609" s="249"/>
      <c r="H609" s="252">
        <v>3.15</v>
      </c>
      <c r="I609" s="253"/>
      <c r="J609" s="249"/>
      <c r="K609" s="249"/>
      <c r="L609" s="254"/>
      <c r="M609" s="255"/>
      <c r="N609" s="256"/>
      <c r="O609" s="256"/>
      <c r="P609" s="256"/>
      <c r="Q609" s="256"/>
      <c r="R609" s="256"/>
      <c r="S609" s="256"/>
      <c r="T609" s="257"/>
      <c r="AT609" s="258" t="s">
        <v>139</v>
      </c>
      <c r="AU609" s="258" t="s">
        <v>84</v>
      </c>
      <c r="AV609" s="13" t="s">
        <v>84</v>
      </c>
      <c r="AW609" s="13" t="s">
        <v>31</v>
      </c>
      <c r="AX609" s="13" t="s">
        <v>74</v>
      </c>
      <c r="AY609" s="258" t="s">
        <v>129</v>
      </c>
    </row>
    <row r="610" spans="2:51" s="13" customFormat="1" ht="12">
      <c r="B610" s="248"/>
      <c r="C610" s="249"/>
      <c r="D610" s="239" t="s">
        <v>139</v>
      </c>
      <c r="E610" s="250" t="s">
        <v>1</v>
      </c>
      <c r="F610" s="251" t="s">
        <v>175</v>
      </c>
      <c r="G610" s="249"/>
      <c r="H610" s="252">
        <v>1.275</v>
      </c>
      <c r="I610" s="253"/>
      <c r="J610" s="249"/>
      <c r="K610" s="249"/>
      <c r="L610" s="254"/>
      <c r="M610" s="255"/>
      <c r="N610" s="256"/>
      <c r="O610" s="256"/>
      <c r="P610" s="256"/>
      <c r="Q610" s="256"/>
      <c r="R610" s="256"/>
      <c r="S610" s="256"/>
      <c r="T610" s="257"/>
      <c r="AT610" s="258" t="s">
        <v>139</v>
      </c>
      <c r="AU610" s="258" t="s">
        <v>84</v>
      </c>
      <c r="AV610" s="13" t="s">
        <v>84</v>
      </c>
      <c r="AW610" s="13" t="s">
        <v>31</v>
      </c>
      <c r="AX610" s="13" t="s">
        <v>74</v>
      </c>
      <c r="AY610" s="258" t="s">
        <v>129</v>
      </c>
    </row>
    <row r="611" spans="2:51" s="13" customFormat="1" ht="12">
      <c r="B611" s="248"/>
      <c r="C611" s="249"/>
      <c r="D611" s="239" t="s">
        <v>139</v>
      </c>
      <c r="E611" s="250" t="s">
        <v>1</v>
      </c>
      <c r="F611" s="251" t="s">
        <v>176</v>
      </c>
      <c r="G611" s="249"/>
      <c r="H611" s="252">
        <v>31.02</v>
      </c>
      <c r="I611" s="253"/>
      <c r="J611" s="249"/>
      <c r="K611" s="249"/>
      <c r="L611" s="254"/>
      <c r="M611" s="255"/>
      <c r="N611" s="256"/>
      <c r="O611" s="256"/>
      <c r="P611" s="256"/>
      <c r="Q611" s="256"/>
      <c r="R611" s="256"/>
      <c r="S611" s="256"/>
      <c r="T611" s="257"/>
      <c r="AT611" s="258" t="s">
        <v>139</v>
      </c>
      <c r="AU611" s="258" t="s">
        <v>84</v>
      </c>
      <c r="AV611" s="13" t="s">
        <v>84</v>
      </c>
      <c r="AW611" s="13" t="s">
        <v>31</v>
      </c>
      <c r="AX611" s="13" t="s">
        <v>74</v>
      </c>
      <c r="AY611" s="258" t="s">
        <v>129</v>
      </c>
    </row>
    <row r="612" spans="2:51" s="13" customFormat="1" ht="12">
      <c r="B612" s="248"/>
      <c r="C612" s="249"/>
      <c r="D612" s="239" t="s">
        <v>139</v>
      </c>
      <c r="E612" s="250" t="s">
        <v>1</v>
      </c>
      <c r="F612" s="251" t="s">
        <v>177</v>
      </c>
      <c r="G612" s="249"/>
      <c r="H612" s="252">
        <v>1.26</v>
      </c>
      <c r="I612" s="253"/>
      <c r="J612" s="249"/>
      <c r="K612" s="249"/>
      <c r="L612" s="254"/>
      <c r="M612" s="255"/>
      <c r="N612" s="256"/>
      <c r="O612" s="256"/>
      <c r="P612" s="256"/>
      <c r="Q612" s="256"/>
      <c r="R612" s="256"/>
      <c r="S612" s="256"/>
      <c r="T612" s="257"/>
      <c r="AT612" s="258" t="s">
        <v>139</v>
      </c>
      <c r="AU612" s="258" t="s">
        <v>84</v>
      </c>
      <c r="AV612" s="13" t="s">
        <v>84</v>
      </c>
      <c r="AW612" s="13" t="s">
        <v>31</v>
      </c>
      <c r="AX612" s="13" t="s">
        <v>74</v>
      </c>
      <c r="AY612" s="258" t="s">
        <v>129</v>
      </c>
    </row>
    <row r="613" spans="2:51" s="13" customFormat="1" ht="12">
      <c r="B613" s="248"/>
      <c r="C613" s="249"/>
      <c r="D613" s="239" t="s">
        <v>139</v>
      </c>
      <c r="E613" s="250" t="s">
        <v>1</v>
      </c>
      <c r="F613" s="251" t="s">
        <v>178</v>
      </c>
      <c r="G613" s="249"/>
      <c r="H613" s="252">
        <v>23.22</v>
      </c>
      <c r="I613" s="253"/>
      <c r="J613" s="249"/>
      <c r="K613" s="249"/>
      <c r="L613" s="254"/>
      <c r="M613" s="255"/>
      <c r="N613" s="256"/>
      <c r="O613" s="256"/>
      <c r="P613" s="256"/>
      <c r="Q613" s="256"/>
      <c r="R613" s="256"/>
      <c r="S613" s="256"/>
      <c r="T613" s="257"/>
      <c r="AT613" s="258" t="s">
        <v>139</v>
      </c>
      <c r="AU613" s="258" t="s">
        <v>84</v>
      </c>
      <c r="AV613" s="13" t="s">
        <v>84</v>
      </c>
      <c r="AW613" s="13" t="s">
        <v>31</v>
      </c>
      <c r="AX613" s="13" t="s">
        <v>74</v>
      </c>
      <c r="AY613" s="258" t="s">
        <v>129</v>
      </c>
    </row>
    <row r="614" spans="2:51" s="12" customFormat="1" ht="12">
      <c r="B614" s="237"/>
      <c r="C614" s="238"/>
      <c r="D614" s="239" t="s">
        <v>139</v>
      </c>
      <c r="E614" s="240" t="s">
        <v>1</v>
      </c>
      <c r="F614" s="241" t="s">
        <v>179</v>
      </c>
      <c r="G614" s="238"/>
      <c r="H614" s="240" t="s">
        <v>1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AT614" s="247" t="s">
        <v>139</v>
      </c>
      <c r="AU614" s="247" t="s">
        <v>84</v>
      </c>
      <c r="AV614" s="12" t="s">
        <v>82</v>
      </c>
      <c r="AW614" s="12" t="s">
        <v>31</v>
      </c>
      <c r="AX614" s="12" t="s">
        <v>74</v>
      </c>
      <c r="AY614" s="247" t="s">
        <v>129</v>
      </c>
    </row>
    <row r="615" spans="2:51" s="12" customFormat="1" ht="12">
      <c r="B615" s="237"/>
      <c r="C615" s="238"/>
      <c r="D615" s="239" t="s">
        <v>139</v>
      </c>
      <c r="E615" s="240" t="s">
        <v>1</v>
      </c>
      <c r="F615" s="241" t="s">
        <v>173</v>
      </c>
      <c r="G615" s="238"/>
      <c r="H615" s="240" t="s">
        <v>1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139</v>
      </c>
      <c r="AU615" s="247" t="s">
        <v>84</v>
      </c>
      <c r="AV615" s="12" t="s">
        <v>82</v>
      </c>
      <c r="AW615" s="12" t="s">
        <v>31</v>
      </c>
      <c r="AX615" s="12" t="s">
        <v>74</v>
      </c>
      <c r="AY615" s="247" t="s">
        <v>129</v>
      </c>
    </row>
    <row r="616" spans="2:51" s="13" customFormat="1" ht="12">
      <c r="B616" s="248"/>
      <c r="C616" s="249"/>
      <c r="D616" s="239" t="s">
        <v>139</v>
      </c>
      <c r="E616" s="250" t="s">
        <v>1</v>
      </c>
      <c r="F616" s="251" t="s">
        <v>180</v>
      </c>
      <c r="G616" s="249"/>
      <c r="H616" s="252">
        <v>6.3</v>
      </c>
      <c r="I616" s="253"/>
      <c r="J616" s="249"/>
      <c r="K616" s="249"/>
      <c r="L616" s="254"/>
      <c r="M616" s="255"/>
      <c r="N616" s="256"/>
      <c r="O616" s="256"/>
      <c r="P616" s="256"/>
      <c r="Q616" s="256"/>
      <c r="R616" s="256"/>
      <c r="S616" s="256"/>
      <c r="T616" s="257"/>
      <c r="AT616" s="258" t="s">
        <v>139</v>
      </c>
      <c r="AU616" s="258" t="s">
        <v>84</v>
      </c>
      <c r="AV616" s="13" t="s">
        <v>84</v>
      </c>
      <c r="AW616" s="13" t="s">
        <v>31</v>
      </c>
      <c r="AX616" s="13" t="s">
        <v>74</v>
      </c>
      <c r="AY616" s="258" t="s">
        <v>129</v>
      </c>
    </row>
    <row r="617" spans="2:51" s="13" customFormat="1" ht="12">
      <c r="B617" s="248"/>
      <c r="C617" s="249"/>
      <c r="D617" s="239" t="s">
        <v>139</v>
      </c>
      <c r="E617" s="250" t="s">
        <v>1</v>
      </c>
      <c r="F617" s="251" t="s">
        <v>175</v>
      </c>
      <c r="G617" s="249"/>
      <c r="H617" s="252">
        <v>1.275</v>
      </c>
      <c r="I617" s="253"/>
      <c r="J617" s="249"/>
      <c r="K617" s="249"/>
      <c r="L617" s="254"/>
      <c r="M617" s="255"/>
      <c r="N617" s="256"/>
      <c r="O617" s="256"/>
      <c r="P617" s="256"/>
      <c r="Q617" s="256"/>
      <c r="R617" s="256"/>
      <c r="S617" s="256"/>
      <c r="T617" s="257"/>
      <c r="AT617" s="258" t="s">
        <v>139</v>
      </c>
      <c r="AU617" s="258" t="s">
        <v>84</v>
      </c>
      <c r="AV617" s="13" t="s">
        <v>84</v>
      </c>
      <c r="AW617" s="13" t="s">
        <v>31</v>
      </c>
      <c r="AX617" s="13" t="s">
        <v>74</v>
      </c>
      <c r="AY617" s="258" t="s">
        <v>129</v>
      </c>
    </row>
    <row r="618" spans="2:51" s="13" customFormat="1" ht="12">
      <c r="B618" s="248"/>
      <c r="C618" s="249"/>
      <c r="D618" s="239" t="s">
        <v>139</v>
      </c>
      <c r="E618" s="250" t="s">
        <v>1</v>
      </c>
      <c r="F618" s="251" t="s">
        <v>181</v>
      </c>
      <c r="G618" s="249"/>
      <c r="H618" s="252">
        <v>14.28</v>
      </c>
      <c r="I618" s="253"/>
      <c r="J618" s="249"/>
      <c r="K618" s="249"/>
      <c r="L618" s="254"/>
      <c r="M618" s="255"/>
      <c r="N618" s="256"/>
      <c r="O618" s="256"/>
      <c r="P618" s="256"/>
      <c r="Q618" s="256"/>
      <c r="R618" s="256"/>
      <c r="S618" s="256"/>
      <c r="T618" s="257"/>
      <c r="AT618" s="258" t="s">
        <v>139</v>
      </c>
      <c r="AU618" s="258" t="s">
        <v>84</v>
      </c>
      <c r="AV618" s="13" t="s">
        <v>84</v>
      </c>
      <c r="AW618" s="13" t="s">
        <v>31</v>
      </c>
      <c r="AX618" s="13" t="s">
        <v>74</v>
      </c>
      <c r="AY618" s="258" t="s">
        <v>129</v>
      </c>
    </row>
    <row r="619" spans="2:51" s="13" customFormat="1" ht="12">
      <c r="B619" s="248"/>
      <c r="C619" s="249"/>
      <c r="D619" s="239" t="s">
        <v>139</v>
      </c>
      <c r="E619" s="250" t="s">
        <v>1</v>
      </c>
      <c r="F619" s="251" t="s">
        <v>178</v>
      </c>
      <c r="G619" s="249"/>
      <c r="H619" s="252">
        <v>23.22</v>
      </c>
      <c r="I619" s="253"/>
      <c r="J619" s="249"/>
      <c r="K619" s="249"/>
      <c r="L619" s="254"/>
      <c r="M619" s="255"/>
      <c r="N619" s="256"/>
      <c r="O619" s="256"/>
      <c r="P619" s="256"/>
      <c r="Q619" s="256"/>
      <c r="R619" s="256"/>
      <c r="S619" s="256"/>
      <c r="T619" s="257"/>
      <c r="AT619" s="258" t="s">
        <v>139</v>
      </c>
      <c r="AU619" s="258" t="s">
        <v>84</v>
      </c>
      <c r="AV619" s="13" t="s">
        <v>84</v>
      </c>
      <c r="AW619" s="13" t="s">
        <v>31</v>
      </c>
      <c r="AX619" s="13" t="s">
        <v>74</v>
      </c>
      <c r="AY619" s="258" t="s">
        <v>129</v>
      </c>
    </row>
    <row r="620" spans="2:51" s="12" customFormat="1" ht="12">
      <c r="B620" s="237"/>
      <c r="C620" s="238"/>
      <c r="D620" s="239" t="s">
        <v>139</v>
      </c>
      <c r="E620" s="240" t="s">
        <v>1</v>
      </c>
      <c r="F620" s="241" t="s">
        <v>182</v>
      </c>
      <c r="G620" s="238"/>
      <c r="H620" s="240" t="s">
        <v>1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AT620" s="247" t="s">
        <v>139</v>
      </c>
      <c r="AU620" s="247" t="s">
        <v>84</v>
      </c>
      <c r="AV620" s="12" t="s">
        <v>82</v>
      </c>
      <c r="AW620" s="12" t="s">
        <v>31</v>
      </c>
      <c r="AX620" s="12" t="s">
        <v>74</v>
      </c>
      <c r="AY620" s="247" t="s">
        <v>129</v>
      </c>
    </row>
    <row r="621" spans="2:51" s="12" customFormat="1" ht="12">
      <c r="B621" s="237"/>
      <c r="C621" s="238"/>
      <c r="D621" s="239" t="s">
        <v>139</v>
      </c>
      <c r="E621" s="240" t="s">
        <v>1</v>
      </c>
      <c r="F621" s="241" t="s">
        <v>173</v>
      </c>
      <c r="G621" s="238"/>
      <c r="H621" s="240" t="s">
        <v>1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139</v>
      </c>
      <c r="AU621" s="247" t="s">
        <v>84</v>
      </c>
      <c r="AV621" s="12" t="s">
        <v>82</v>
      </c>
      <c r="AW621" s="12" t="s">
        <v>31</v>
      </c>
      <c r="AX621" s="12" t="s">
        <v>74</v>
      </c>
      <c r="AY621" s="247" t="s">
        <v>129</v>
      </c>
    </row>
    <row r="622" spans="2:51" s="13" customFormat="1" ht="12">
      <c r="B622" s="248"/>
      <c r="C622" s="249"/>
      <c r="D622" s="239" t="s">
        <v>139</v>
      </c>
      <c r="E622" s="250" t="s">
        <v>1</v>
      </c>
      <c r="F622" s="251" t="s">
        <v>180</v>
      </c>
      <c r="G622" s="249"/>
      <c r="H622" s="252">
        <v>6.3</v>
      </c>
      <c r="I622" s="253"/>
      <c r="J622" s="249"/>
      <c r="K622" s="249"/>
      <c r="L622" s="254"/>
      <c r="M622" s="255"/>
      <c r="N622" s="256"/>
      <c r="O622" s="256"/>
      <c r="P622" s="256"/>
      <c r="Q622" s="256"/>
      <c r="R622" s="256"/>
      <c r="S622" s="256"/>
      <c r="T622" s="257"/>
      <c r="AT622" s="258" t="s">
        <v>139</v>
      </c>
      <c r="AU622" s="258" t="s">
        <v>84</v>
      </c>
      <c r="AV622" s="13" t="s">
        <v>84</v>
      </c>
      <c r="AW622" s="13" t="s">
        <v>31</v>
      </c>
      <c r="AX622" s="13" t="s">
        <v>74</v>
      </c>
      <c r="AY622" s="258" t="s">
        <v>129</v>
      </c>
    </row>
    <row r="623" spans="2:51" s="13" customFormat="1" ht="12">
      <c r="B623" s="248"/>
      <c r="C623" s="249"/>
      <c r="D623" s="239" t="s">
        <v>139</v>
      </c>
      <c r="E623" s="250" t="s">
        <v>1</v>
      </c>
      <c r="F623" s="251" t="s">
        <v>175</v>
      </c>
      <c r="G623" s="249"/>
      <c r="H623" s="252">
        <v>1.275</v>
      </c>
      <c r="I623" s="253"/>
      <c r="J623" s="249"/>
      <c r="K623" s="249"/>
      <c r="L623" s="254"/>
      <c r="M623" s="255"/>
      <c r="N623" s="256"/>
      <c r="O623" s="256"/>
      <c r="P623" s="256"/>
      <c r="Q623" s="256"/>
      <c r="R623" s="256"/>
      <c r="S623" s="256"/>
      <c r="T623" s="257"/>
      <c r="AT623" s="258" t="s">
        <v>139</v>
      </c>
      <c r="AU623" s="258" t="s">
        <v>84</v>
      </c>
      <c r="AV623" s="13" t="s">
        <v>84</v>
      </c>
      <c r="AW623" s="13" t="s">
        <v>31</v>
      </c>
      <c r="AX623" s="13" t="s">
        <v>74</v>
      </c>
      <c r="AY623" s="258" t="s">
        <v>129</v>
      </c>
    </row>
    <row r="624" spans="2:51" s="13" customFormat="1" ht="12">
      <c r="B624" s="248"/>
      <c r="C624" s="249"/>
      <c r="D624" s="239" t="s">
        <v>139</v>
      </c>
      <c r="E624" s="250" t="s">
        <v>1</v>
      </c>
      <c r="F624" s="251" t="s">
        <v>181</v>
      </c>
      <c r="G624" s="249"/>
      <c r="H624" s="252">
        <v>14.28</v>
      </c>
      <c r="I624" s="253"/>
      <c r="J624" s="249"/>
      <c r="K624" s="249"/>
      <c r="L624" s="254"/>
      <c r="M624" s="255"/>
      <c r="N624" s="256"/>
      <c r="O624" s="256"/>
      <c r="P624" s="256"/>
      <c r="Q624" s="256"/>
      <c r="R624" s="256"/>
      <c r="S624" s="256"/>
      <c r="T624" s="257"/>
      <c r="AT624" s="258" t="s">
        <v>139</v>
      </c>
      <c r="AU624" s="258" t="s">
        <v>84</v>
      </c>
      <c r="AV624" s="13" t="s">
        <v>84</v>
      </c>
      <c r="AW624" s="13" t="s">
        <v>31</v>
      </c>
      <c r="AX624" s="13" t="s">
        <v>74</v>
      </c>
      <c r="AY624" s="258" t="s">
        <v>129</v>
      </c>
    </row>
    <row r="625" spans="2:51" s="13" customFormat="1" ht="12">
      <c r="B625" s="248"/>
      <c r="C625" s="249"/>
      <c r="D625" s="239" t="s">
        <v>139</v>
      </c>
      <c r="E625" s="250" t="s">
        <v>1</v>
      </c>
      <c r="F625" s="251" t="s">
        <v>178</v>
      </c>
      <c r="G625" s="249"/>
      <c r="H625" s="252">
        <v>23.22</v>
      </c>
      <c r="I625" s="253"/>
      <c r="J625" s="249"/>
      <c r="K625" s="249"/>
      <c r="L625" s="254"/>
      <c r="M625" s="255"/>
      <c r="N625" s="256"/>
      <c r="O625" s="256"/>
      <c r="P625" s="256"/>
      <c r="Q625" s="256"/>
      <c r="R625" s="256"/>
      <c r="S625" s="256"/>
      <c r="T625" s="257"/>
      <c r="AT625" s="258" t="s">
        <v>139</v>
      </c>
      <c r="AU625" s="258" t="s">
        <v>84</v>
      </c>
      <c r="AV625" s="13" t="s">
        <v>84</v>
      </c>
      <c r="AW625" s="13" t="s">
        <v>31</v>
      </c>
      <c r="AX625" s="13" t="s">
        <v>74</v>
      </c>
      <c r="AY625" s="258" t="s">
        <v>129</v>
      </c>
    </row>
    <row r="626" spans="2:51" s="15" customFormat="1" ht="12">
      <c r="B626" s="281"/>
      <c r="C626" s="282"/>
      <c r="D626" s="239" t="s">
        <v>139</v>
      </c>
      <c r="E626" s="283" t="s">
        <v>1</v>
      </c>
      <c r="F626" s="284" t="s">
        <v>557</v>
      </c>
      <c r="G626" s="282"/>
      <c r="H626" s="285">
        <v>159.675</v>
      </c>
      <c r="I626" s="286"/>
      <c r="J626" s="282"/>
      <c r="K626" s="282"/>
      <c r="L626" s="287"/>
      <c r="M626" s="288"/>
      <c r="N626" s="289"/>
      <c r="O626" s="289"/>
      <c r="P626" s="289"/>
      <c r="Q626" s="289"/>
      <c r="R626" s="289"/>
      <c r="S626" s="289"/>
      <c r="T626" s="290"/>
      <c r="AT626" s="291" t="s">
        <v>139</v>
      </c>
      <c r="AU626" s="291" t="s">
        <v>84</v>
      </c>
      <c r="AV626" s="15" t="s">
        <v>130</v>
      </c>
      <c r="AW626" s="15" t="s">
        <v>31</v>
      </c>
      <c r="AX626" s="15" t="s">
        <v>74</v>
      </c>
      <c r="AY626" s="291" t="s">
        <v>129</v>
      </c>
    </row>
    <row r="627" spans="2:51" s="12" customFormat="1" ht="12">
      <c r="B627" s="237"/>
      <c r="C627" s="238"/>
      <c r="D627" s="239" t="s">
        <v>139</v>
      </c>
      <c r="E627" s="240" t="s">
        <v>1</v>
      </c>
      <c r="F627" s="241" t="s">
        <v>558</v>
      </c>
      <c r="G627" s="238"/>
      <c r="H627" s="240" t="s">
        <v>1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AT627" s="247" t="s">
        <v>139</v>
      </c>
      <c r="AU627" s="247" t="s">
        <v>84</v>
      </c>
      <c r="AV627" s="12" t="s">
        <v>82</v>
      </c>
      <c r="AW627" s="12" t="s">
        <v>31</v>
      </c>
      <c r="AX627" s="12" t="s">
        <v>74</v>
      </c>
      <c r="AY627" s="247" t="s">
        <v>129</v>
      </c>
    </row>
    <row r="628" spans="2:51" s="12" customFormat="1" ht="12">
      <c r="B628" s="237"/>
      <c r="C628" s="238"/>
      <c r="D628" s="239" t="s">
        <v>139</v>
      </c>
      <c r="E628" s="240" t="s">
        <v>1</v>
      </c>
      <c r="F628" s="241" t="s">
        <v>163</v>
      </c>
      <c r="G628" s="238"/>
      <c r="H628" s="240" t="s">
        <v>1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AT628" s="247" t="s">
        <v>139</v>
      </c>
      <c r="AU628" s="247" t="s">
        <v>84</v>
      </c>
      <c r="AV628" s="12" t="s">
        <v>82</v>
      </c>
      <c r="AW628" s="12" t="s">
        <v>31</v>
      </c>
      <c r="AX628" s="12" t="s">
        <v>74</v>
      </c>
      <c r="AY628" s="247" t="s">
        <v>129</v>
      </c>
    </row>
    <row r="629" spans="2:51" s="13" customFormat="1" ht="12">
      <c r="B629" s="248"/>
      <c r="C629" s="249"/>
      <c r="D629" s="239" t="s">
        <v>139</v>
      </c>
      <c r="E629" s="250" t="s">
        <v>1</v>
      </c>
      <c r="F629" s="251" t="s">
        <v>203</v>
      </c>
      <c r="G629" s="249"/>
      <c r="H629" s="252">
        <v>34.927</v>
      </c>
      <c r="I629" s="253"/>
      <c r="J629" s="249"/>
      <c r="K629" s="249"/>
      <c r="L629" s="254"/>
      <c r="M629" s="255"/>
      <c r="N629" s="256"/>
      <c r="O629" s="256"/>
      <c r="P629" s="256"/>
      <c r="Q629" s="256"/>
      <c r="R629" s="256"/>
      <c r="S629" s="256"/>
      <c r="T629" s="257"/>
      <c r="AT629" s="258" t="s">
        <v>139</v>
      </c>
      <c r="AU629" s="258" t="s">
        <v>84</v>
      </c>
      <c r="AV629" s="13" t="s">
        <v>84</v>
      </c>
      <c r="AW629" s="13" t="s">
        <v>31</v>
      </c>
      <c r="AX629" s="13" t="s">
        <v>74</v>
      </c>
      <c r="AY629" s="258" t="s">
        <v>129</v>
      </c>
    </row>
    <row r="630" spans="2:51" s="12" customFormat="1" ht="12">
      <c r="B630" s="237"/>
      <c r="C630" s="238"/>
      <c r="D630" s="239" t="s">
        <v>139</v>
      </c>
      <c r="E630" s="240" t="s">
        <v>1</v>
      </c>
      <c r="F630" s="241" t="s">
        <v>172</v>
      </c>
      <c r="G630" s="238"/>
      <c r="H630" s="240" t="s">
        <v>1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AT630" s="247" t="s">
        <v>139</v>
      </c>
      <c r="AU630" s="247" t="s">
        <v>84</v>
      </c>
      <c r="AV630" s="12" t="s">
        <v>82</v>
      </c>
      <c r="AW630" s="12" t="s">
        <v>31</v>
      </c>
      <c r="AX630" s="12" t="s">
        <v>74</v>
      </c>
      <c r="AY630" s="247" t="s">
        <v>129</v>
      </c>
    </row>
    <row r="631" spans="2:51" s="13" customFormat="1" ht="12">
      <c r="B631" s="248"/>
      <c r="C631" s="249"/>
      <c r="D631" s="239" t="s">
        <v>139</v>
      </c>
      <c r="E631" s="250" t="s">
        <v>1</v>
      </c>
      <c r="F631" s="251" t="s">
        <v>212</v>
      </c>
      <c r="G631" s="249"/>
      <c r="H631" s="252">
        <v>108.56</v>
      </c>
      <c r="I631" s="253"/>
      <c r="J631" s="249"/>
      <c r="K631" s="249"/>
      <c r="L631" s="254"/>
      <c r="M631" s="255"/>
      <c r="N631" s="256"/>
      <c r="O631" s="256"/>
      <c r="P631" s="256"/>
      <c r="Q631" s="256"/>
      <c r="R631" s="256"/>
      <c r="S631" s="256"/>
      <c r="T631" s="257"/>
      <c r="AT631" s="258" t="s">
        <v>139</v>
      </c>
      <c r="AU631" s="258" t="s">
        <v>84</v>
      </c>
      <c r="AV631" s="13" t="s">
        <v>84</v>
      </c>
      <c r="AW631" s="13" t="s">
        <v>31</v>
      </c>
      <c r="AX631" s="13" t="s">
        <v>74</v>
      </c>
      <c r="AY631" s="258" t="s">
        <v>129</v>
      </c>
    </row>
    <row r="632" spans="2:51" s="13" customFormat="1" ht="12">
      <c r="B632" s="248"/>
      <c r="C632" s="249"/>
      <c r="D632" s="239" t="s">
        <v>139</v>
      </c>
      <c r="E632" s="250" t="s">
        <v>1</v>
      </c>
      <c r="F632" s="251" t="s">
        <v>213</v>
      </c>
      <c r="G632" s="249"/>
      <c r="H632" s="252">
        <v>-2.5</v>
      </c>
      <c r="I632" s="253"/>
      <c r="J632" s="249"/>
      <c r="K632" s="249"/>
      <c r="L632" s="254"/>
      <c r="M632" s="255"/>
      <c r="N632" s="256"/>
      <c r="O632" s="256"/>
      <c r="P632" s="256"/>
      <c r="Q632" s="256"/>
      <c r="R632" s="256"/>
      <c r="S632" s="256"/>
      <c r="T632" s="257"/>
      <c r="AT632" s="258" t="s">
        <v>139</v>
      </c>
      <c r="AU632" s="258" t="s">
        <v>84</v>
      </c>
      <c r="AV632" s="13" t="s">
        <v>84</v>
      </c>
      <c r="AW632" s="13" t="s">
        <v>31</v>
      </c>
      <c r="AX632" s="13" t="s">
        <v>74</v>
      </c>
      <c r="AY632" s="258" t="s">
        <v>129</v>
      </c>
    </row>
    <row r="633" spans="2:51" s="13" customFormat="1" ht="12">
      <c r="B633" s="248"/>
      <c r="C633" s="249"/>
      <c r="D633" s="239" t="s">
        <v>139</v>
      </c>
      <c r="E633" s="250" t="s">
        <v>1</v>
      </c>
      <c r="F633" s="251" t="s">
        <v>214</v>
      </c>
      <c r="G633" s="249"/>
      <c r="H633" s="252">
        <v>-2</v>
      </c>
      <c r="I633" s="253"/>
      <c r="J633" s="249"/>
      <c r="K633" s="249"/>
      <c r="L633" s="254"/>
      <c r="M633" s="255"/>
      <c r="N633" s="256"/>
      <c r="O633" s="256"/>
      <c r="P633" s="256"/>
      <c r="Q633" s="256"/>
      <c r="R633" s="256"/>
      <c r="S633" s="256"/>
      <c r="T633" s="257"/>
      <c r="AT633" s="258" t="s">
        <v>139</v>
      </c>
      <c r="AU633" s="258" t="s">
        <v>84</v>
      </c>
      <c r="AV633" s="13" t="s">
        <v>84</v>
      </c>
      <c r="AW633" s="13" t="s">
        <v>31</v>
      </c>
      <c r="AX633" s="13" t="s">
        <v>74</v>
      </c>
      <c r="AY633" s="258" t="s">
        <v>129</v>
      </c>
    </row>
    <row r="634" spans="2:51" s="13" customFormat="1" ht="12">
      <c r="B634" s="248"/>
      <c r="C634" s="249"/>
      <c r="D634" s="239" t="s">
        <v>139</v>
      </c>
      <c r="E634" s="250" t="s">
        <v>1</v>
      </c>
      <c r="F634" s="251" t="s">
        <v>213</v>
      </c>
      <c r="G634" s="249"/>
      <c r="H634" s="252">
        <v>-2.5</v>
      </c>
      <c r="I634" s="253"/>
      <c r="J634" s="249"/>
      <c r="K634" s="249"/>
      <c r="L634" s="254"/>
      <c r="M634" s="255"/>
      <c r="N634" s="256"/>
      <c r="O634" s="256"/>
      <c r="P634" s="256"/>
      <c r="Q634" s="256"/>
      <c r="R634" s="256"/>
      <c r="S634" s="256"/>
      <c r="T634" s="257"/>
      <c r="AT634" s="258" t="s">
        <v>139</v>
      </c>
      <c r="AU634" s="258" t="s">
        <v>84</v>
      </c>
      <c r="AV634" s="13" t="s">
        <v>84</v>
      </c>
      <c r="AW634" s="13" t="s">
        <v>31</v>
      </c>
      <c r="AX634" s="13" t="s">
        <v>74</v>
      </c>
      <c r="AY634" s="258" t="s">
        <v>129</v>
      </c>
    </row>
    <row r="635" spans="2:51" s="13" customFormat="1" ht="12">
      <c r="B635" s="248"/>
      <c r="C635" s="249"/>
      <c r="D635" s="239" t="s">
        <v>139</v>
      </c>
      <c r="E635" s="250" t="s">
        <v>1</v>
      </c>
      <c r="F635" s="251" t="s">
        <v>215</v>
      </c>
      <c r="G635" s="249"/>
      <c r="H635" s="252">
        <v>-7.965</v>
      </c>
      <c r="I635" s="253"/>
      <c r="J635" s="249"/>
      <c r="K635" s="249"/>
      <c r="L635" s="254"/>
      <c r="M635" s="255"/>
      <c r="N635" s="256"/>
      <c r="O635" s="256"/>
      <c r="P635" s="256"/>
      <c r="Q635" s="256"/>
      <c r="R635" s="256"/>
      <c r="S635" s="256"/>
      <c r="T635" s="257"/>
      <c r="AT635" s="258" t="s">
        <v>139</v>
      </c>
      <c r="AU635" s="258" t="s">
        <v>84</v>
      </c>
      <c r="AV635" s="13" t="s">
        <v>84</v>
      </c>
      <c r="AW635" s="13" t="s">
        <v>31</v>
      </c>
      <c r="AX635" s="13" t="s">
        <v>74</v>
      </c>
      <c r="AY635" s="258" t="s">
        <v>129</v>
      </c>
    </row>
    <row r="636" spans="2:51" s="13" customFormat="1" ht="12">
      <c r="B636" s="248"/>
      <c r="C636" s="249"/>
      <c r="D636" s="239" t="s">
        <v>139</v>
      </c>
      <c r="E636" s="250" t="s">
        <v>1</v>
      </c>
      <c r="F636" s="251" t="s">
        <v>216</v>
      </c>
      <c r="G636" s="249"/>
      <c r="H636" s="252">
        <v>-10.61</v>
      </c>
      <c r="I636" s="253"/>
      <c r="J636" s="249"/>
      <c r="K636" s="249"/>
      <c r="L636" s="254"/>
      <c r="M636" s="255"/>
      <c r="N636" s="256"/>
      <c r="O636" s="256"/>
      <c r="P636" s="256"/>
      <c r="Q636" s="256"/>
      <c r="R636" s="256"/>
      <c r="S636" s="256"/>
      <c r="T636" s="257"/>
      <c r="AT636" s="258" t="s">
        <v>139</v>
      </c>
      <c r="AU636" s="258" t="s">
        <v>84</v>
      </c>
      <c r="AV636" s="13" t="s">
        <v>84</v>
      </c>
      <c r="AW636" s="13" t="s">
        <v>31</v>
      </c>
      <c r="AX636" s="13" t="s">
        <v>74</v>
      </c>
      <c r="AY636" s="258" t="s">
        <v>129</v>
      </c>
    </row>
    <row r="637" spans="2:51" s="12" customFormat="1" ht="12">
      <c r="B637" s="237"/>
      <c r="C637" s="238"/>
      <c r="D637" s="239" t="s">
        <v>139</v>
      </c>
      <c r="E637" s="240" t="s">
        <v>1</v>
      </c>
      <c r="F637" s="241" t="s">
        <v>179</v>
      </c>
      <c r="G637" s="238"/>
      <c r="H637" s="240" t="s">
        <v>1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AT637" s="247" t="s">
        <v>139</v>
      </c>
      <c r="AU637" s="247" t="s">
        <v>84</v>
      </c>
      <c r="AV637" s="12" t="s">
        <v>82</v>
      </c>
      <c r="AW637" s="12" t="s">
        <v>31</v>
      </c>
      <c r="AX637" s="12" t="s">
        <v>74</v>
      </c>
      <c r="AY637" s="247" t="s">
        <v>129</v>
      </c>
    </row>
    <row r="638" spans="2:51" s="13" customFormat="1" ht="12">
      <c r="B638" s="248"/>
      <c r="C638" s="249"/>
      <c r="D638" s="239" t="s">
        <v>139</v>
      </c>
      <c r="E638" s="250" t="s">
        <v>1</v>
      </c>
      <c r="F638" s="251" t="s">
        <v>217</v>
      </c>
      <c r="G638" s="249"/>
      <c r="H638" s="252">
        <v>71.55</v>
      </c>
      <c r="I638" s="253"/>
      <c r="J638" s="249"/>
      <c r="K638" s="249"/>
      <c r="L638" s="254"/>
      <c r="M638" s="255"/>
      <c r="N638" s="256"/>
      <c r="O638" s="256"/>
      <c r="P638" s="256"/>
      <c r="Q638" s="256"/>
      <c r="R638" s="256"/>
      <c r="S638" s="256"/>
      <c r="T638" s="257"/>
      <c r="AT638" s="258" t="s">
        <v>139</v>
      </c>
      <c r="AU638" s="258" t="s">
        <v>84</v>
      </c>
      <c r="AV638" s="13" t="s">
        <v>84</v>
      </c>
      <c r="AW638" s="13" t="s">
        <v>31</v>
      </c>
      <c r="AX638" s="13" t="s">
        <v>74</v>
      </c>
      <c r="AY638" s="258" t="s">
        <v>129</v>
      </c>
    </row>
    <row r="639" spans="2:51" s="13" customFormat="1" ht="12">
      <c r="B639" s="248"/>
      <c r="C639" s="249"/>
      <c r="D639" s="239" t="s">
        <v>139</v>
      </c>
      <c r="E639" s="250" t="s">
        <v>1</v>
      </c>
      <c r="F639" s="251" t="s">
        <v>213</v>
      </c>
      <c r="G639" s="249"/>
      <c r="H639" s="252">
        <v>-2.5</v>
      </c>
      <c r="I639" s="253"/>
      <c r="J639" s="249"/>
      <c r="K639" s="249"/>
      <c r="L639" s="254"/>
      <c r="M639" s="255"/>
      <c r="N639" s="256"/>
      <c r="O639" s="256"/>
      <c r="P639" s="256"/>
      <c r="Q639" s="256"/>
      <c r="R639" s="256"/>
      <c r="S639" s="256"/>
      <c r="T639" s="257"/>
      <c r="AT639" s="258" t="s">
        <v>139</v>
      </c>
      <c r="AU639" s="258" t="s">
        <v>84</v>
      </c>
      <c r="AV639" s="13" t="s">
        <v>84</v>
      </c>
      <c r="AW639" s="13" t="s">
        <v>31</v>
      </c>
      <c r="AX639" s="13" t="s">
        <v>74</v>
      </c>
      <c r="AY639" s="258" t="s">
        <v>129</v>
      </c>
    </row>
    <row r="640" spans="2:51" s="13" customFormat="1" ht="12">
      <c r="B640" s="248"/>
      <c r="C640" s="249"/>
      <c r="D640" s="239" t="s">
        <v>139</v>
      </c>
      <c r="E640" s="250" t="s">
        <v>1</v>
      </c>
      <c r="F640" s="251" t="s">
        <v>218</v>
      </c>
      <c r="G640" s="249"/>
      <c r="H640" s="252">
        <v>-1.8</v>
      </c>
      <c r="I640" s="253"/>
      <c r="J640" s="249"/>
      <c r="K640" s="249"/>
      <c r="L640" s="254"/>
      <c r="M640" s="255"/>
      <c r="N640" s="256"/>
      <c r="O640" s="256"/>
      <c r="P640" s="256"/>
      <c r="Q640" s="256"/>
      <c r="R640" s="256"/>
      <c r="S640" s="256"/>
      <c r="T640" s="257"/>
      <c r="AT640" s="258" t="s">
        <v>139</v>
      </c>
      <c r="AU640" s="258" t="s">
        <v>84</v>
      </c>
      <c r="AV640" s="13" t="s">
        <v>84</v>
      </c>
      <c r="AW640" s="13" t="s">
        <v>31</v>
      </c>
      <c r="AX640" s="13" t="s">
        <v>74</v>
      </c>
      <c r="AY640" s="258" t="s">
        <v>129</v>
      </c>
    </row>
    <row r="641" spans="2:51" s="13" customFormat="1" ht="12">
      <c r="B641" s="248"/>
      <c r="C641" s="249"/>
      <c r="D641" s="239" t="s">
        <v>139</v>
      </c>
      <c r="E641" s="250" t="s">
        <v>1</v>
      </c>
      <c r="F641" s="251" t="s">
        <v>219</v>
      </c>
      <c r="G641" s="249"/>
      <c r="H641" s="252">
        <v>-2.94</v>
      </c>
      <c r="I641" s="253"/>
      <c r="J641" s="249"/>
      <c r="K641" s="249"/>
      <c r="L641" s="254"/>
      <c r="M641" s="255"/>
      <c r="N641" s="256"/>
      <c r="O641" s="256"/>
      <c r="P641" s="256"/>
      <c r="Q641" s="256"/>
      <c r="R641" s="256"/>
      <c r="S641" s="256"/>
      <c r="T641" s="257"/>
      <c r="AT641" s="258" t="s">
        <v>139</v>
      </c>
      <c r="AU641" s="258" t="s">
        <v>84</v>
      </c>
      <c r="AV641" s="13" t="s">
        <v>84</v>
      </c>
      <c r="AW641" s="13" t="s">
        <v>31</v>
      </c>
      <c r="AX641" s="13" t="s">
        <v>74</v>
      </c>
      <c r="AY641" s="258" t="s">
        <v>129</v>
      </c>
    </row>
    <row r="642" spans="2:51" s="13" customFormat="1" ht="12">
      <c r="B642" s="248"/>
      <c r="C642" s="249"/>
      <c r="D642" s="239" t="s">
        <v>139</v>
      </c>
      <c r="E642" s="250" t="s">
        <v>1</v>
      </c>
      <c r="F642" s="251" t="s">
        <v>220</v>
      </c>
      <c r="G642" s="249"/>
      <c r="H642" s="252">
        <v>-6.89</v>
      </c>
      <c r="I642" s="253"/>
      <c r="J642" s="249"/>
      <c r="K642" s="249"/>
      <c r="L642" s="254"/>
      <c r="M642" s="255"/>
      <c r="N642" s="256"/>
      <c r="O642" s="256"/>
      <c r="P642" s="256"/>
      <c r="Q642" s="256"/>
      <c r="R642" s="256"/>
      <c r="S642" s="256"/>
      <c r="T642" s="257"/>
      <c r="AT642" s="258" t="s">
        <v>139</v>
      </c>
      <c r="AU642" s="258" t="s">
        <v>84</v>
      </c>
      <c r="AV642" s="13" t="s">
        <v>84</v>
      </c>
      <c r="AW642" s="13" t="s">
        <v>31</v>
      </c>
      <c r="AX642" s="13" t="s">
        <v>74</v>
      </c>
      <c r="AY642" s="258" t="s">
        <v>129</v>
      </c>
    </row>
    <row r="643" spans="2:51" s="13" customFormat="1" ht="12">
      <c r="B643" s="248"/>
      <c r="C643" s="249"/>
      <c r="D643" s="239" t="s">
        <v>139</v>
      </c>
      <c r="E643" s="250" t="s">
        <v>1</v>
      </c>
      <c r="F643" s="251" t="s">
        <v>221</v>
      </c>
      <c r="G643" s="249"/>
      <c r="H643" s="252">
        <v>-7.155</v>
      </c>
      <c r="I643" s="253"/>
      <c r="J643" s="249"/>
      <c r="K643" s="249"/>
      <c r="L643" s="254"/>
      <c r="M643" s="255"/>
      <c r="N643" s="256"/>
      <c r="O643" s="256"/>
      <c r="P643" s="256"/>
      <c r="Q643" s="256"/>
      <c r="R643" s="256"/>
      <c r="S643" s="256"/>
      <c r="T643" s="257"/>
      <c r="AT643" s="258" t="s">
        <v>139</v>
      </c>
      <c r="AU643" s="258" t="s">
        <v>84</v>
      </c>
      <c r="AV643" s="13" t="s">
        <v>84</v>
      </c>
      <c r="AW643" s="13" t="s">
        <v>31</v>
      </c>
      <c r="AX643" s="13" t="s">
        <v>74</v>
      </c>
      <c r="AY643" s="258" t="s">
        <v>129</v>
      </c>
    </row>
    <row r="644" spans="2:51" s="12" customFormat="1" ht="12">
      <c r="B644" s="237"/>
      <c r="C644" s="238"/>
      <c r="D644" s="239" t="s">
        <v>139</v>
      </c>
      <c r="E644" s="240" t="s">
        <v>1</v>
      </c>
      <c r="F644" s="241" t="s">
        <v>182</v>
      </c>
      <c r="G644" s="238"/>
      <c r="H644" s="240" t="s">
        <v>1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AT644" s="247" t="s">
        <v>139</v>
      </c>
      <c r="AU644" s="247" t="s">
        <v>84</v>
      </c>
      <c r="AV644" s="12" t="s">
        <v>82</v>
      </c>
      <c r="AW644" s="12" t="s">
        <v>31</v>
      </c>
      <c r="AX644" s="12" t="s">
        <v>74</v>
      </c>
      <c r="AY644" s="247" t="s">
        <v>129</v>
      </c>
    </row>
    <row r="645" spans="2:51" s="13" customFormat="1" ht="12">
      <c r="B645" s="248"/>
      <c r="C645" s="249"/>
      <c r="D645" s="239" t="s">
        <v>139</v>
      </c>
      <c r="E645" s="250" t="s">
        <v>1</v>
      </c>
      <c r="F645" s="251" t="s">
        <v>217</v>
      </c>
      <c r="G645" s="249"/>
      <c r="H645" s="252">
        <v>71.55</v>
      </c>
      <c r="I645" s="253"/>
      <c r="J645" s="249"/>
      <c r="K645" s="249"/>
      <c r="L645" s="254"/>
      <c r="M645" s="255"/>
      <c r="N645" s="256"/>
      <c r="O645" s="256"/>
      <c r="P645" s="256"/>
      <c r="Q645" s="256"/>
      <c r="R645" s="256"/>
      <c r="S645" s="256"/>
      <c r="T645" s="257"/>
      <c r="AT645" s="258" t="s">
        <v>139</v>
      </c>
      <c r="AU645" s="258" t="s">
        <v>84</v>
      </c>
      <c r="AV645" s="13" t="s">
        <v>84</v>
      </c>
      <c r="AW645" s="13" t="s">
        <v>31</v>
      </c>
      <c r="AX645" s="13" t="s">
        <v>74</v>
      </c>
      <c r="AY645" s="258" t="s">
        <v>129</v>
      </c>
    </row>
    <row r="646" spans="2:51" s="13" customFormat="1" ht="12">
      <c r="B646" s="248"/>
      <c r="C646" s="249"/>
      <c r="D646" s="239" t="s">
        <v>139</v>
      </c>
      <c r="E646" s="250" t="s">
        <v>1</v>
      </c>
      <c r="F646" s="251" t="s">
        <v>213</v>
      </c>
      <c r="G646" s="249"/>
      <c r="H646" s="252">
        <v>-2.5</v>
      </c>
      <c r="I646" s="253"/>
      <c r="J646" s="249"/>
      <c r="K646" s="249"/>
      <c r="L646" s="254"/>
      <c r="M646" s="255"/>
      <c r="N646" s="256"/>
      <c r="O646" s="256"/>
      <c r="P646" s="256"/>
      <c r="Q646" s="256"/>
      <c r="R646" s="256"/>
      <c r="S646" s="256"/>
      <c r="T646" s="257"/>
      <c r="AT646" s="258" t="s">
        <v>139</v>
      </c>
      <c r="AU646" s="258" t="s">
        <v>84</v>
      </c>
      <c r="AV646" s="13" t="s">
        <v>84</v>
      </c>
      <c r="AW646" s="13" t="s">
        <v>31</v>
      </c>
      <c r="AX646" s="13" t="s">
        <v>74</v>
      </c>
      <c r="AY646" s="258" t="s">
        <v>129</v>
      </c>
    </row>
    <row r="647" spans="2:51" s="13" customFormat="1" ht="12">
      <c r="B647" s="248"/>
      <c r="C647" s="249"/>
      <c r="D647" s="239" t="s">
        <v>139</v>
      </c>
      <c r="E647" s="250" t="s">
        <v>1</v>
      </c>
      <c r="F647" s="251" t="s">
        <v>222</v>
      </c>
      <c r="G647" s="249"/>
      <c r="H647" s="252">
        <v>-7.2</v>
      </c>
      <c r="I647" s="253"/>
      <c r="J647" s="249"/>
      <c r="K647" s="249"/>
      <c r="L647" s="254"/>
      <c r="M647" s="255"/>
      <c r="N647" s="256"/>
      <c r="O647" s="256"/>
      <c r="P647" s="256"/>
      <c r="Q647" s="256"/>
      <c r="R647" s="256"/>
      <c r="S647" s="256"/>
      <c r="T647" s="257"/>
      <c r="AT647" s="258" t="s">
        <v>139</v>
      </c>
      <c r="AU647" s="258" t="s">
        <v>84</v>
      </c>
      <c r="AV647" s="13" t="s">
        <v>84</v>
      </c>
      <c r="AW647" s="13" t="s">
        <v>31</v>
      </c>
      <c r="AX647" s="13" t="s">
        <v>74</v>
      </c>
      <c r="AY647" s="258" t="s">
        <v>129</v>
      </c>
    </row>
    <row r="648" spans="2:51" s="13" customFormat="1" ht="12">
      <c r="B648" s="248"/>
      <c r="C648" s="249"/>
      <c r="D648" s="239" t="s">
        <v>139</v>
      </c>
      <c r="E648" s="250" t="s">
        <v>1</v>
      </c>
      <c r="F648" s="251" t="s">
        <v>223</v>
      </c>
      <c r="G648" s="249"/>
      <c r="H648" s="252">
        <v>-2.255</v>
      </c>
      <c r="I648" s="253"/>
      <c r="J648" s="249"/>
      <c r="K648" s="249"/>
      <c r="L648" s="254"/>
      <c r="M648" s="255"/>
      <c r="N648" s="256"/>
      <c r="O648" s="256"/>
      <c r="P648" s="256"/>
      <c r="Q648" s="256"/>
      <c r="R648" s="256"/>
      <c r="S648" s="256"/>
      <c r="T648" s="257"/>
      <c r="AT648" s="258" t="s">
        <v>139</v>
      </c>
      <c r="AU648" s="258" t="s">
        <v>84</v>
      </c>
      <c r="AV648" s="13" t="s">
        <v>84</v>
      </c>
      <c r="AW648" s="13" t="s">
        <v>31</v>
      </c>
      <c r="AX648" s="13" t="s">
        <v>74</v>
      </c>
      <c r="AY648" s="258" t="s">
        <v>129</v>
      </c>
    </row>
    <row r="649" spans="2:51" s="13" customFormat="1" ht="12">
      <c r="B649" s="248"/>
      <c r="C649" s="249"/>
      <c r="D649" s="239" t="s">
        <v>139</v>
      </c>
      <c r="E649" s="250" t="s">
        <v>1</v>
      </c>
      <c r="F649" s="251" t="s">
        <v>220</v>
      </c>
      <c r="G649" s="249"/>
      <c r="H649" s="252">
        <v>-6.89</v>
      </c>
      <c r="I649" s="253"/>
      <c r="J649" s="249"/>
      <c r="K649" s="249"/>
      <c r="L649" s="254"/>
      <c r="M649" s="255"/>
      <c r="N649" s="256"/>
      <c r="O649" s="256"/>
      <c r="P649" s="256"/>
      <c r="Q649" s="256"/>
      <c r="R649" s="256"/>
      <c r="S649" s="256"/>
      <c r="T649" s="257"/>
      <c r="AT649" s="258" t="s">
        <v>139</v>
      </c>
      <c r="AU649" s="258" t="s">
        <v>84</v>
      </c>
      <c r="AV649" s="13" t="s">
        <v>84</v>
      </c>
      <c r="AW649" s="13" t="s">
        <v>31</v>
      </c>
      <c r="AX649" s="13" t="s">
        <v>74</v>
      </c>
      <c r="AY649" s="258" t="s">
        <v>129</v>
      </c>
    </row>
    <row r="650" spans="2:51" s="13" customFormat="1" ht="12">
      <c r="B650" s="248"/>
      <c r="C650" s="249"/>
      <c r="D650" s="239" t="s">
        <v>139</v>
      </c>
      <c r="E650" s="250" t="s">
        <v>1</v>
      </c>
      <c r="F650" s="251" t="s">
        <v>221</v>
      </c>
      <c r="G650" s="249"/>
      <c r="H650" s="252">
        <v>-7.155</v>
      </c>
      <c r="I650" s="253"/>
      <c r="J650" s="249"/>
      <c r="K650" s="249"/>
      <c r="L650" s="254"/>
      <c r="M650" s="255"/>
      <c r="N650" s="256"/>
      <c r="O650" s="256"/>
      <c r="P650" s="256"/>
      <c r="Q650" s="256"/>
      <c r="R650" s="256"/>
      <c r="S650" s="256"/>
      <c r="T650" s="257"/>
      <c r="AT650" s="258" t="s">
        <v>139</v>
      </c>
      <c r="AU650" s="258" t="s">
        <v>84</v>
      </c>
      <c r="AV650" s="13" t="s">
        <v>84</v>
      </c>
      <c r="AW650" s="13" t="s">
        <v>31</v>
      </c>
      <c r="AX650" s="13" t="s">
        <v>74</v>
      </c>
      <c r="AY650" s="258" t="s">
        <v>129</v>
      </c>
    </row>
    <row r="651" spans="2:51" s="15" customFormat="1" ht="12">
      <c r="B651" s="281"/>
      <c r="C651" s="282"/>
      <c r="D651" s="239" t="s">
        <v>139</v>
      </c>
      <c r="E651" s="283" t="s">
        <v>1</v>
      </c>
      <c r="F651" s="284" t="s">
        <v>557</v>
      </c>
      <c r="G651" s="282"/>
      <c r="H651" s="285">
        <v>213.727</v>
      </c>
      <c r="I651" s="286"/>
      <c r="J651" s="282"/>
      <c r="K651" s="282"/>
      <c r="L651" s="287"/>
      <c r="M651" s="288"/>
      <c r="N651" s="289"/>
      <c r="O651" s="289"/>
      <c r="P651" s="289"/>
      <c r="Q651" s="289"/>
      <c r="R651" s="289"/>
      <c r="S651" s="289"/>
      <c r="T651" s="290"/>
      <c r="AT651" s="291" t="s">
        <v>139</v>
      </c>
      <c r="AU651" s="291" t="s">
        <v>84</v>
      </c>
      <c r="AV651" s="15" t="s">
        <v>130</v>
      </c>
      <c r="AW651" s="15" t="s">
        <v>31</v>
      </c>
      <c r="AX651" s="15" t="s">
        <v>74</v>
      </c>
      <c r="AY651" s="291" t="s">
        <v>129</v>
      </c>
    </row>
    <row r="652" spans="2:51" s="14" customFormat="1" ht="12">
      <c r="B652" s="259"/>
      <c r="C652" s="260"/>
      <c r="D652" s="239" t="s">
        <v>139</v>
      </c>
      <c r="E652" s="261" t="s">
        <v>1</v>
      </c>
      <c r="F652" s="262" t="s">
        <v>142</v>
      </c>
      <c r="G652" s="260"/>
      <c r="H652" s="263">
        <v>373.40200000000016</v>
      </c>
      <c r="I652" s="264"/>
      <c r="J652" s="260"/>
      <c r="K652" s="260"/>
      <c r="L652" s="265"/>
      <c r="M652" s="266"/>
      <c r="N652" s="267"/>
      <c r="O652" s="267"/>
      <c r="P652" s="267"/>
      <c r="Q652" s="267"/>
      <c r="R652" s="267"/>
      <c r="S652" s="267"/>
      <c r="T652" s="268"/>
      <c r="AT652" s="269" t="s">
        <v>139</v>
      </c>
      <c r="AU652" s="269" t="s">
        <v>84</v>
      </c>
      <c r="AV652" s="14" t="s">
        <v>137</v>
      </c>
      <c r="AW652" s="14" t="s">
        <v>31</v>
      </c>
      <c r="AX652" s="14" t="s">
        <v>82</v>
      </c>
      <c r="AY652" s="269" t="s">
        <v>129</v>
      </c>
    </row>
    <row r="653" spans="2:65" s="1" customFormat="1" ht="24" customHeight="1">
      <c r="B653" s="38"/>
      <c r="C653" s="224" t="s">
        <v>559</v>
      </c>
      <c r="D653" s="224" t="s">
        <v>132</v>
      </c>
      <c r="E653" s="225" t="s">
        <v>560</v>
      </c>
      <c r="F653" s="226" t="s">
        <v>561</v>
      </c>
      <c r="G653" s="227" t="s">
        <v>150</v>
      </c>
      <c r="H653" s="228">
        <v>122.06</v>
      </c>
      <c r="I653" s="229"/>
      <c r="J653" s="230">
        <f>ROUND(I653*H653,2)</f>
        <v>0</v>
      </c>
      <c r="K653" s="226" t="s">
        <v>136</v>
      </c>
      <c r="L653" s="43"/>
      <c r="M653" s="231" t="s">
        <v>1</v>
      </c>
      <c r="N653" s="232" t="s">
        <v>39</v>
      </c>
      <c r="O653" s="86"/>
      <c r="P653" s="233">
        <f>O653*H653</f>
        <v>0</v>
      </c>
      <c r="Q653" s="233">
        <v>0.0002</v>
      </c>
      <c r="R653" s="233">
        <f>Q653*H653</f>
        <v>0.024412000000000003</v>
      </c>
      <c r="S653" s="233">
        <v>0</v>
      </c>
      <c r="T653" s="234">
        <f>S653*H653</f>
        <v>0</v>
      </c>
      <c r="AR653" s="235" t="s">
        <v>234</v>
      </c>
      <c r="AT653" s="235" t="s">
        <v>132</v>
      </c>
      <c r="AU653" s="235" t="s">
        <v>84</v>
      </c>
      <c r="AY653" s="17" t="s">
        <v>129</v>
      </c>
      <c r="BE653" s="236">
        <f>IF(N653="základní",J653,0)</f>
        <v>0</v>
      </c>
      <c r="BF653" s="236">
        <f>IF(N653="snížená",J653,0)</f>
        <v>0</v>
      </c>
      <c r="BG653" s="236">
        <f>IF(N653="zákl. přenesená",J653,0)</f>
        <v>0</v>
      </c>
      <c r="BH653" s="236">
        <f>IF(N653="sníž. přenesená",J653,0)</f>
        <v>0</v>
      </c>
      <c r="BI653" s="236">
        <f>IF(N653="nulová",J653,0)</f>
        <v>0</v>
      </c>
      <c r="BJ653" s="17" t="s">
        <v>82</v>
      </c>
      <c r="BK653" s="236">
        <f>ROUND(I653*H653,2)</f>
        <v>0</v>
      </c>
      <c r="BL653" s="17" t="s">
        <v>234</v>
      </c>
      <c r="BM653" s="235" t="s">
        <v>562</v>
      </c>
    </row>
    <row r="654" spans="2:51" s="12" customFormat="1" ht="12">
      <c r="B654" s="237"/>
      <c r="C654" s="238"/>
      <c r="D654" s="239" t="s">
        <v>139</v>
      </c>
      <c r="E654" s="240" t="s">
        <v>1</v>
      </c>
      <c r="F654" s="241" t="s">
        <v>563</v>
      </c>
      <c r="G654" s="238"/>
      <c r="H654" s="240" t="s">
        <v>1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AT654" s="247" t="s">
        <v>139</v>
      </c>
      <c r="AU654" s="247" t="s">
        <v>84</v>
      </c>
      <c r="AV654" s="12" t="s">
        <v>82</v>
      </c>
      <c r="AW654" s="12" t="s">
        <v>31</v>
      </c>
      <c r="AX654" s="12" t="s">
        <v>74</v>
      </c>
      <c r="AY654" s="247" t="s">
        <v>129</v>
      </c>
    </row>
    <row r="655" spans="2:51" s="12" customFormat="1" ht="12">
      <c r="B655" s="237"/>
      <c r="C655" s="238"/>
      <c r="D655" s="239" t="s">
        <v>139</v>
      </c>
      <c r="E655" s="240" t="s">
        <v>1</v>
      </c>
      <c r="F655" s="241" t="s">
        <v>192</v>
      </c>
      <c r="G655" s="238"/>
      <c r="H655" s="240" t="s">
        <v>1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AT655" s="247" t="s">
        <v>139</v>
      </c>
      <c r="AU655" s="247" t="s">
        <v>84</v>
      </c>
      <c r="AV655" s="12" t="s">
        <v>82</v>
      </c>
      <c r="AW655" s="12" t="s">
        <v>31</v>
      </c>
      <c r="AX655" s="12" t="s">
        <v>74</v>
      </c>
      <c r="AY655" s="247" t="s">
        <v>129</v>
      </c>
    </row>
    <row r="656" spans="2:51" s="13" customFormat="1" ht="12">
      <c r="B656" s="248"/>
      <c r="C656" s="249"/>
      <c r="D656" s="239" t="s">
        <v>139</v>
      </c>
      <c r="E656" s="250" t="s">
        <v>1</v>
      </c>
      <c r="F656" s="251" t="s">
        <v>564</v>
      </c>
      <c r="G656" s="249"/>
      <c r="H656" s="252">
        <v>125.84</v>
      </c>
      <c r="I656" s="253"/>
      <c r="J656" s="249"/>
      <c r="K656" s="249"/>
      <c r="L656" s="254"/>
      <c r="M656" s="255"/>
      <c r="N656" s="256"/>
      <c r="O656" s="256"/>
      <c r="P656" s="256"/>
      <c r="Q656" s="256"/>
      <c r="R656" s="256"/>
      <c r="S656" s="256"/>
      <c r="T656" s="257"/>
      <c r="AT656" s="258" t="s">
        <v>139</v>
      </c>
      <c r="AU656" s="258" t="s">
        <v>84</v>
      </c>
      <c r="AV656" s="13" t="s">
        <v>84</v>
      </c>
      <c r="AW656" s="13" t="s">
        <v>31</v>
      </c>
      <c r="AX656" s="13" t="s">
        <v>74</v>
      </c>
      <c r="AY656" s="258" t="s">
        <v>129</v>
      </c>
    </row>
    <row r="657" spans="2:51" s="13" customFormat="1" ht="12">
      <c r="B657" s="248"/>
      <c r="C657" s="249"/>
      <c r="D657" s="239" t="s">
        <v>139</v>
      </c>
      <c r="E657" s="250" t="s">
        <v>1</v>
      </c>
      <c r="F657" s="251" t="s">
        <v>321</v>
      </c>
      <c r="G657" s="249"/>
      <c r="H657" s="252">
        <v>-3.78</v>
      </c>
      <c r="I657" s="253"/>
      <c r="J657" s="249"/>
      <c r="K657" s="249"/>
      <c r="L657" s="254"/>
      <c r="M657" s="255"/>
      <c r="N657" s="256"/>
      <c r="O657" s="256"/>
      <c r="P657" s="256"/>
      <c r="Q657" s="256"/>
      <c r="R657" s="256"/>
      <c r="S657" s="256"/>
      <c r="T657" s="257"/>
      <c r="AT657" s="258" t="s">
        <v>139</v>
      </c>
      <c r="AU657" s="258" t="s">
        <v>84</v>
      </c>
      <c r="AV657" s="13" t="s">
        <v>84</v>
      </c>
      <c r="AW657" s="13" t="s">
        <v>31</v>
      </c>
      <c r="AX657" s="13" t="s">
        <v>74</v>
      </c>
      <c r="AY657" s="258" t="s">
        <v>129</v>
      </c>
    </row>
    <row r="658" spans="2:51" s="14" customFormat="1" ht="12">
      <c r="B658" s="259"/>
      <c r="C658" s="260"/>
      <c r="D658" s="239" t="s">
        <v>139</v>
      </c>
      <c r="E658" s="261" t="s">
        <v>1</v>
      </c>
      <c r="F658" s="262" t="s">
        <v>142</v>
      </c>
      <c r="G658" s="260"/>
      <c r="H658" s="263">
        <v>122.06</v>
      </c>
      <c r="I658" s="264"/>
      <c r="J658" s="260"/>
      <c r="K658" s="260"/>
      <c r="L658" s="265"/>
      <c r="M658" s="266"/>
      <c r="N658" s="267"/>
      <c r="O658" s="267"/>
      <c r="P658" s="267"/>
      <c r="Q658" s="267"/>
      <c r="R658" s="267"/>
      <c r="S658" s="267"/>
      <c r="T658" s="268"/>
      <c r="AT658" s="269" t="s">
        <v>139</v>
      </c>
      <c r="AU658" s="269" t="s">
        <v>84</v>
      </c>
      <c r="AV658" s="14" t="s">
        <v>137</v>
      </c>
      <c r="AW658" s="14" t="s">
        <v>31</v>
      </c>
      <c r="AX658" s="14" t="s">
        <v>82</v>
      </c>
      <c r="AY658" s="269" t="s">
        <v>129</v>
      </c>
    </row>
    <row r="659" spans="2:65" s="1" customFormat="1" ht="24" customHeight="1">
      <c r="B659" s="38"/>
      <c r="C659" s="224" t="s">
        <v>565</v>
      </c>
      <c r="D659" s="224" t="s">
        <v>132</v>
      </c>
      <c r="E659" s="225" t="s">
        <v>566</v>
      </c>
      <c r="F659" s="226" t="s">
        <v>567</v>
      </c>
      <c r="G659" s="227" t="s">
        <v>150</v>
      </c>
      <c r="H659" s="228">
        <v>373.402</v>
      </c>
      <c r="I659" s="229"/>
      <c r="J659" s="230">
        <f>ROUND(I659*H659,2)</f>
        <v>0</v>
      </c>
      <c r="K659" s="226" t="s">
        <v>136</v>
      </c>
      <c r="L659" s="43"/>
      <c r="M659" s="231" t="s">
        <v>1</v>
      </c>
      <c r="N659" s="232" t="s">
        <v>39</v>
      </c>
      <c r="O659" s="86"/>
      <c r="P659" s="233">
        <f>O659*H659</f>
        <v>0</v>
      </c>
      <c r="Q659" s="233">
        <v>0.00029</v>
      </c>
      <c r="R659" s="233">
        <f>Q659*H659</f>
        <v>0.10828658</v>
      </c>
      <c r="S659" s="233">
        <v>0</v>
      </c>
      <c r="T659" s="234">
        <f>S659*H659</f>
        <v>0</v>
      </c>
      <c r="AR659" s="235" t="s">
        <v>234</v>
      </c>
      <c r="AT659" s="235" t="s">
        <v>132</v>
      </c>
      <c r="AU659" s="235" t="s">
        <v>84</v>
      </c>
      <c r="AY659" s="17" t="s">
        <v>129</v>
      </c>
      <c r="BE659" s="236">
        <f>IF(N659="základní",J659,0)</f>
        <v>0</v>
      </c>
      <c r="BF659" s="236">
        <f>IF(N659="snížená",J659,0)</f>
        <v>0</v>
      </c>
      <c r="BG659" s="236">
        <f>IF(N659="zákl. přenesená",J659,0)</f>
        <v>0</v>
      </c>
      <c r="BH659" s="236">
        <f>IF(N659="sníž. přenesená",J659,0)</f>
        <v>0</v>
      </c>
      <c r="BI659" s="236">
        <f>IF(N659="nulová",J659,0)</f>
        <v>0</v>
      </c>
      <c r="BJ659" s="17" t="s">
        <v>82</v>
      </c>
      <c r="BK659" s="236">
        <f>ROUND(I659*H659,2)</f>
        <v>0</v>
      </c>
      <c r="BL659" s="17" t="s">
        <v>234</v>
      </c>
      <c r="BM659" s="235" t="s">
        <v>568</v>
      </c>
    </row>
    <row r="660" spans="2:65" s="1" customFormat="1" ht="24" customHeight="1">
      <c r="B660" s="38"/>
      <c r="C660" s="224" t="s">
        <v>569</v>
      </c>
      <c r="D660" s="224" t="s">
        <v>132</v>
      </c>
      <c r="E660" s="225" t="s">
        <v>570</v>
      </c>
      <c r="F660" s="226" t="s">
        <v>571</v>
      </c>
      <c r="G660" s="227" t="s">
        <v>150</v>
      </c>
      <c r="H660" s="228">
        <v>122.06</v>
      </c>
      <c r="I660" s="229"/>
      <c r="J660" s="230">
        <f>ROUND(I660*H660,2)</f>
        <v>0</v>
      </c>
      <c r="K660" s="226" t="s">
        <v>136</v>
      </c>
      <c r="L660" s="43"/>
      <c r="M660" s="231" t="s">
        <v>1</v>
      </c>
      <c r="N660" s="232" t="s">
        <v>39</v>
      </c>
      <c r="O660" s="86"/>
      <c r="P660" s="233">
        <f>O660*H660</f>
        <v>0</v>
      </c>
      <c r="Q660" s="233">
        <v>0.00029</v>
      </c>
      <c r="R660" s="233">
        <f>Q660*H660</f>
        <v>0.0353974</v>
      </c>
      <c r="S660" s="233">
        <v>0</v>
      </c>
      <c r="T660" s="234">
        <f>S660*H660</f>
        <v>0</v>
      </c>
      <c r="AR660" s="235" t="s">
        <v>234</v>
      </c>
      <c r="AT660" s="235" t="s">
        <v>132</v>
      </c>
      <c r="AU660" s="235" t="s">
        <v>84</v>
      </c>
      <c r="AY660" s="17" t="s">
        <v>129</v>
      </c>
      <c r="BE660" s="236">
        <f>IF(N660="základní",J660,0)</f>
        <v>0</v>
      </c>
      <c r="BF660" s="236">
        <f>IF(N660="snížená",J660,0)</f>
        <v>0</v>
      </c>
      <c r="BG660" s="236">
        <f>IF(N660="zákl. přenesená",J660,0)</f>
        <v>0</v>
      </c>
      <c r="BH660" s="236">
        <f>IF(N660="sníž. přenesená",J660,0)</f>
        <v>0</v>
      </c>
      <c r="BI660" s="236">
        <f>IF(N660="nulová",J660,0)</f>
        <v>0</v>
      </c>
      <c r="BJ660" s="17" t="s">
        <v>82</v>
      </c>
      <c r="BK660" s="236">
        <f>ROUND(I660*H660,2)</f>
        <v>0</v>
      </c>
      <c r="BL660" s="17" t="s">
        <v>234</v>
      </c>
      <c r="BM660" s="235" t="s">
        <v>572</v>
      </c>
    </row>
    <row r="661" spans="2:63" s="11" customFormat="1" ht="25.9" customHeight="1">
      <c r="B661" s="208"/>
      <c r="C661" s="209"/>
      <c r="D661" s="210" t="s">
        <v>73</v>
      </c>
      <c r="E661" s="211" t="s">
        <v>413</v>
      </c>
      <c r="F661" s="211" t="s">
        <v>573</v>
      </c>
      <c r="G661" s="209"/>
      <c r="H661" s="209"/>
      <c r="I661" s="212"/>
      <c r="J661" s="213">
        <f>BK661</f>
        <v>0</v>
      </c>
      <c r="K661" s="209"/>
      <c r="L661" s="214"/>
      <c r="M661" s="215"/>
      <c r="N661" s="216"/>
      <c r="O661" s="216"/>
      <c r="P661" s="217">
        <f>P662+P673+P682</f>
        <v>0</v>
      </c>
      <c r="Q661" s="216"/>
      <c r="R661" s="217">
        <f>R662+R673+R682</f>
        <v>0</v>
      </c>
      <c r="S661" s="216"/>
      <c r="T661" s="218">
        <f>T662+T673+T682</f>
        <v>0</v>
      </c>
      <c r="AR661" s="219" t="s">
        <v>130</v>
      </c>
      <c r="AT661" s="220" t="s">
        <v>73</v>
      </c>
      <c r="AU661" s="220" t="s">
        <v>74</v>
      </c>
      <c r="AY661" s="219" t="s">
        <v>129</v>
      </c>
      <c r="BK661" s="221">
        <f>BK662+BK673+BK682</f>
        <v>0</v>
      </c>
    </row>
    <row r="662" spans="2:63" s="11" customFormat="1" ht="22.8" customHeight="1">
      <c r="B662" s="208"/>
      <c r="C662" s="209"/>
      <c r="D662" s="210" t="s">
        <v>73</v>
      </c>
      <c r="E662" s="222" t="s">
        <v>574</v>
      </c>
      <c r="F662" s="222" t="s">
        <v>575</v>
      </c>
      <c r="G662" s="209"/>
      <c r="H662" s="209"/>
      <c r="I662" s="212"/>
      <c r="J662" s="223">
        <f>BK662</f>
        <v>0</v>
      </c>
      <c r="K662" s="209"/>
      <c r="L662" s="214"/>
      <c r="M662" s="215"/>
      <c r="N662" s="216"/>
      <c r="O662" s="216"/>
      <c r="P662" s="217">
        <f>SUM(P663:P672)</f>
        <v>0</v>
      </c>
      <c r="Q662" s="216"/>
      <c r="R662" s="217">
        <f>SUM(R663:R672)</f>
        <v>0</v>
      </c>
      <c r="S662" s="216"/>
      <c r="T662" s="218">
        <f>SUM(T663:T672)</f>
        <v>0</v>
      </c>
      <c r="AR662" s="219" t="s">
        <v>130</v>
      </c>
      <c r="AT662" s="220" t="s">
        <v>73</v>
      </c>
      <c r="AU662" s="220" t="s">
        <v>82</v>
      </c>
      <c r="AY662" s="219" t="s">
        <v>129</v>
      </c>
      <c r="BK662" s="221">
        <f>SUM(BK663:BK672)</f>
        <v>0</v>
      </c>
    </row>
    <row r="663" spans="2:65" s="1" customFormat="1" ht="24" customHeight="1">
      <c r="B663" s="38"/>
      <c r="C663" s="224" t="s">
        <v>576</v>
      </c>
      <c r="D663" s="224" t="s">
        <v>132</v>
      </c>
      <c r="E663" s="225" t="s">
        <v>577</v>
      </c>
      <c r="F663" s="226" t="s">
        <v>578</v>
      </c>
      <c r="G663" s="227" t="s">
        <v>579</v>
      </c>
      <c r="H663" s="228">
        <v>1</v>
      </c>
      <c r="I663" s="229"/>
      <c r="J663" s="230">
        <f>ROUND(I663*H663,2)</f>
        <v>0</v>
      </c>
      <c r="K663" s="226" t="s">
        <v>1</v>
      </c>
      <c r="L663" s="43"/>
      <c r="M663" s="231" t="s">
        <v>1</v>
      </c>
      <c r="N663" s="232" t="s">
        <v>39</v>
      </c>
      <c r="O663" s="86"/>
      <c r="P663" s="233">
        <f>O663*H663</f>
        <v>0</v>
      </c>
      <c r="Q663" s="233">
        <v>0</v>
      </c>
      <c r="R663" s="233">
        <f>Q663*H663</f>
        <v>0</v>
      </c>
      <c r="S663" s="233">
        <v>0</v>
      </c>
      <c r="T663" s="234">
        <f>S663*H663</f>
        <v>0</v>
      </c>
      <c r="AR663" s="235" t="s">
        <v>481</v>
      </c>
      <c r="AT663" s="235" t="s">
        <v>132</v>
      </c>
      <c r="AU663" s="235" t="s">
        <v>84</v>
      </c>
      <c r="AY663" s="17" t="s">
        <v>129</v>
      </c>
      <c r="BE663" s="236">
        <f>IF(N663="základní",J663,0)</f>
        <v>0</v>
      </c>
      <c r="BF663" s="236">
        <f>IF(N663="snížená",J663,0)</f>
        <v>0</v>
      </c>
      <c r="BG663" s="236">
        <f>IF(N663="zákl. přenesená",J663,0)</f>
        <v>0</v>
      </c>
      <c r="BH663" s="236">
        <f>IF(N663="sníž. přenesená",J663,0)</f>
        <v>0</v>
      </c>
      <c r="BI663" s="236">
        <f>IF(N663="nulová",J663,0)</f>
        <v>0</v>
      </c>
      <c r="BJ663" s="17" t="s">
        <v>82</v>
      </c>
      <c r="BK663" s="236">
        <f>ROUND(I663*H663,2)</f>
        <v>0</v>
      </c>
      <c r="BL663" s="17" t="s">
        <v>481</v>
      </c>
      <c r="BM663" s="235" t="s">
        <v>580</v>
      </c>
    </row>
    <row r="664" spans="2:65" s="1" customFormat="1" ht="16.5" customHeight="1">
      <c r="B664" s="38"/>
      <c r="C664" s="224" t="s">
        <v>581</v>
      </c>
      <c r="D664" s="224" t="s">
        <v>132</v>
      </c>
      <c r="E664" s="225" t="s">
        <v>582</v>
      </c>
      <c r="F664" s="226" t="s">
        <v>583</v>
      </c>
      <c r="G664" s="227" t="s">
        <v>579</v>
      </c>
      <c r="H664" s="228">
        <v>1</v>
      </c>
      <c r="I664" s="229"/>
      <c r="J664" s="230">
        <f>ROUND(I664*H664,2)</f>
        <v>0</v>
      </c>
      <c r="K664" s="226" t="s">
        <v>1</v>
      </c>
      <c r="L664" s="43"/>
      <c r="M664" s="231" t="s">
        <v>1</v>
      </c>
      <c r="N664" s="232" t="s">
        <v>39</v>
      </c>
      <c r="O664" s="86"/>
      <c r="P664" s="233">
        <f>O664*H664</f>
        <v>0</v>
      </c>
      <c r="Q664" s="233">
        <v>0</v>
      </c>
      <c r="R664" s="233">
        <f>Q664*H664</f>
        <v>0</v>
      </c>
      <c r="S664" s="233">
        <v>0</v>
      </c>
      <c r="T664" s="234">
        <f>S664*H664</f>
        <v>0</v>
      </c>
      <c r="AR664" s="235" t="s">
        <v>481</v>
      </c>
      <c r="AT664" s="235" t="s">
        <v>132</v>
      </c>
      <c r="AU664" s="235" t="s">
        <v>84</v>
      </c>
      <c r="AY664" s="17" t="s">
        <v>129</v>
      </c>
      <c r="BE664" s="236">
        <f>IF(N664="základní",J664,0)</f>
        <v>0</v>
      </c>
      <c r="BF664" s="236">
        <f>IF(N664="snížená",J664,0)</f>
        <v>0</v>
      </c>
      <c r="BG664" s="236">
        <f>IF(N664="zákl. přenesená",J664,0)</f>
        <v>0</v>
      </c>
      <c r="BH664" s="236">
        <f>IF(N664="sníž. přenesená",J664,0)</f>
        <v>0</v>
      </c>
      <c r="BI664" s="236">
        <f>IF(N664="nulová",J664,0)</f>
        <v>0</v>
      </c>
      <c r="BJ664" s="17" t="s">
        <v>82</v>
      </c>
      <c r="BK664" s="236">
        <f>ROUND(I664*H664,2)</f>
        <v>0</v>
      </c>
      <c r="BL664" s="17" t="s">
        <v>481</v>
      </c>
      <c r="BM664" s="235" t="s">
        <v>584</v>
      </c>
    </row>
    <row r="665" spans="2:65" s="1" customFormat="1" ht="24" customHeight="1">
      <c r="B665" s="38"/>
      <c r="C665" s="224" t="s">
        <v>585</v>
      </c>
      <c r="D665" s="224" t="s">
        <v>132</v>
      </c>
      <c r="E665" s="225" t="s">
        <v>586</v>
      </c>
      <c r="F665" s="226" t="s">
        <v>587</v>
      </c>
      <c r="G665" s="227" t="s">
        <v>579</v>
      </c>
      <c r="H665" s="228">
        <v>1</v>
      </c>
      <c r="I665" s="229"/>
      <c r="J665" s="230">
        <f>ROUND(I665*H665,2)</f>
        <v>0</v>
      </c>
      <c r="K665" s="226" t="s">
        <v>1</v>
      </c>
      <c r="L665" s="43"/>
      <c r="M665" s="231" t="s">
        <v>1</v>
      </c>
      <c r="N665" s="232" t="s">
        <v>39</v>
      </c>
      <c r="O665" s="86"/>
      <c r="P665" s="233">
        <f>O665*H665</f>
        <v>0</v>
      </c>
      <c r="Q665" s="233">
        <v>0</v>
      </c>
      <c r="R665" s="233">
        <f>Q665*H665</f>
        <v>0</v>
      </c>
      <c r="S665" s="233">
        <v>0</v>
      </c>
      <c r="T665" s="234">
        <f>S665*H665</f>
        <v>0</v>
      </c>
      <c r="AR665" s="235" t="s">
        <v>481</v>
      </c>
      <c r="AT665" s="235" t="s">
        <v>132</v>
      </c>
      <c r="AU665" s="235" t="s">
        <v>84</v>
      </c>
      <c r="AY665" s="17" t="s">
        <v>129</v>
      </c>
      <c r="BE665" s="236">
        <f>IF(N665="základní",J665,0)</f>
        <v>0</v>
      </c>
      <c r="BF665" s="236">
        <f>IF(N665="snížená",J665,0)</f>
        <v>0</v>
      </c>
      <c r="BG665" s="236">
        <f>IF(N665="zákl. přenesená",J665,0)</f>
        <v>0</v>
      </c>
      <c r="BH665" s="236">
        <f>IF(N665="sníž. přenesená",J665,0)</f>
        <v>0</v>
      </c>
      <c r="BI665" s="236">
        <f>IF(N665="nulová",J665,0)</f>
        <v>0</v>
      </c>
      <c r="BJ665" s="17" t="s">
        <v>82</v>
      </c>
      <c r="BK665" s="236">
        <f>ROUND(I665*H665,2)</f>
        <v>0</v>
      </c>
      <c r="BL665" s="17" t="s">
        <v>481</v>
      </c>
      <c r="BM665" s="235" t="s">
        <v>588</v>
      </c>
    </row>
    <row r="666" spans="2:65" s="1" customFormat="1" ht="36" customHeight="1">
      <c r="B666" s="38"/>
      <c r="C666" s="224" t="s">
        <v>589</v>
      </c>
      <c r="D666" s="224" t="s">
        <v>132</v>
      </c>
      <c r="E666" s="225" t="s">
        <v>590</v>
      </c>
      <c r="F666" s="226" t="s">
        <v>591</v>
      </c>
      <c r="G666" s="227" t="s">
        <v>579</v>
      </c>
      <c r="H666" s="228">
        <v>1</v>
      </c>
      <c r="I666" s="229"/>
      <c r="J666" s="230">
        <f>ROUND(I666*H666,2)</f>
        <v>0</v>
      </c>
      <c r="K666" s="226" t="s">
        <v>1</v>
      </c>
      <c r="L666" s="43"/>
      <c r="M666" s="231" t="s">
        <v>1</v>
      </c>
      <c r="N666" s="232" t="s">
        <v>39</v>
      </c>
      <c r="O666" s="86"/>
      <c r="P666" s="233">
        <f>O666*H666</f>
        <v>0</v>
      </c>
      <c r="Q666" s="233">
        <v>0</v>
      </c>
      <c r="R666" s="233">
        <f>Q666*H666</f>
        <v>0</v>
      </c>
      <c r="S666" s="233">
        <v>0</v>
      </c>
      <c r="T666" s="234">
        <f>S666*H666</f>
        <v>0</v>
      </c>
      <c r="AR666" s="235" t="s">
        <v>481</v>
      </c>
      <c r="AT666" s="235" t="s">
        <v>132</v>
      </c>
      <c r="AU666" s="235" t="s">
        <v>84</v>
      </c>
      <c r="AY666" s="17" t="s">
        <v>129</v>
      </c>
      <c r="BE666" s="236">
        <f>IF(N666="základní",J666,0)</f>
        <v>0</v>
      </c>
      <c r="BF666" s="236">
        <f>IF(N666="snížená",J666,0)</f>
        <v>0</v>
      </c>
      <c r="BG666" s="236">
        <f>IF(N666="zákl. přenesená",J666,0)</f>
        <v>0</v>
      </c>
      <c r="BH666" s="236">
        <f>IF(N666="sníž. přenesená",J666,0)</f>
        <v>0</v>
      </c>
      <c r="BI666" s="236">
        <f>IF(N666="nulová",J666,0)</f>
        <v>0</v>
      </c>
      <c r="BJ666" s="17" t="s">
        <v>82</v>
      </c>
      <c r="BK666" s="236">
        <f>ROUND(I666*H666,2)</f>
        <v>0</v>
      </c>
      <c r="BL666" s="17" t="s">
        <v>481</v>
      </c>
      <c r="BM666" s="235" t="s">
        <v>592</v>
      </c>
    </row>
    <row r="667" spans="2:65" s="1" customFormat="1" ht="24" customHeight="1">
      <c r="B667" s="38"/>
      <c r="C667" s="224" t="s">
        <v>593</v>
      </c>
      <c r="D667" s="224" t="s">
        <v>132</v>
      </c>
      <c r="E667" s="225" t="s">
        <v>594</v>
      </c>
      <c r="F667" s="226" t="s">
        <v>595</v>
      </c>
      <c r="G667" s="227" t="s">
        <v>579</v>
      </c>
      <c r="H667" s="228">
        <v>1</v>
      </c>
      <c r="I667" s="229"/>
      <c r="J667" s="230">
        <f>ROUND(I667*H667,2)</f>
        <v>0</v>
      </c>
      <c r="K667" s="226" t="s">
        <v>1</v>
      </c>
      <c r="L667" s="43"/>
      <c r="M667" s="231" t="s">
        <v>1</v>
      </c>
      <c r="N667" s="232" t="s">
        <v>39</v>
      </c>
      <c r="O667" s="86"/>
      <c r="P667" s="233">
        <f>O667*H667</f>
        <v>0</v>
      </c>
      <c r="Q667" s="233">
        <v>0</v>
      </c>
      <c r="R667" s="233">
        <f>Q667*H667</f>
        <v>0</v>
      </c>
      <c r="S667" s="233">
        <v>0</v>
      </c>
      <c r="T667" s="234">
        <f>S667*H667</f>
        <v>0</v>
      </c>
      <c r="AR667" s="235" t="s">
        <v>481</v>
      </c>
      <c r="AT667" s="235" t="s">
        <v>132</v>
      </c>
      <c r="AU667" s="235" t="s">
        <v>84</v>
      </c>
      <c r="AY667" s="17" t="s">
        <v>129</v>
      </c>
      <c r="BE667" s="236">
        <f>IF(N667="základní",J667,0)</f>
        <v>0</v>
      </c>
      <c r="BF667" s="236">
        <f>IF(N667="snížená",J667,0)</f>
        <v>0</v>
      </c>
      <c r="BG667" s="236">
        <f>IF(N667="zákl. přenesená",J667,0)</f>
        <v>0</v>
      </c>
      <c r="BH667" s="236">
        <f>IF(N667="sníž. přenesená",J667,0)</f>
        <v>0</v>
      </c>
      <c r="BI667" s="236">
        <f>IF(N667="nulová",J667,0)</f>
        <v>0</v>
      </c>
      <c r="BJ667" s="17" t="s">
        <v>82</v>
      </c>
      <c r="BK667" s="236">
        <f>ROUND(I667*H667,2)</f>
        <v>0</v>
      </c>
      <c r="BL667" s="17" t="s">
        <v>481</v>
      </c>
      <c r="BM667" s="235" t="s">
        <v>596</v>
      </c>
    </row>
    <row r="668" spans="2:65" s="1" customFormat="1" ht="24" customHeight="1">
      <c r="B668" s="38"/>
      <c r="C668" s="224" t="s">
        <v>597</v>
      </c>
      <c r="D668" s="224" t="s">
        <v>132</v>
      </c>
      <c r="E668" s="225" t="s">
        <v>598</v>
      </c>
      <c r="F668" s="226" t="s">
        <v>599</v>
      </c>
      <c r="G668" s="227" t="s">
        <v>579</v>
      </c>
      <c r="H668" s="228">
        <v>1</v>
      </c>
      <c r="I668" s="229"/>
      <c r="J668" s="230">
        <f>ROUND(I668*H668,2)</f>
        <v>0</v>
      </c>
      <c r="K668" s="226" t="s">
        <v>1</v>
      </c>
      <c r="L668" s="43"/>
      <c r="M668" s="231" t="s">
        <v>1</v>
      </c>
      <c r="N668" s="232" t="s">
        <v>39</v>
      </c>
      <c r="O668" s="86"/>
      <c r="P668" s="233">
        <f>O668*H668</f>
        <v>0</v>
      </c>
      <c r="Q668" s="233">
        <v>0</v>
      </c>
      <c r="R668" s="233">
        <f>Q668*H668</f>
        <v>0</v>
      </c>
      <c r="S668" s="233">
        <v>0</v>
      </c>
      <c r="T668" s="234">
        <f>S668*H668</f>
        <v>0</v>
      </c>
      <c r="AR668" s="235" t="s">
        <v>481</v>
      </c>
      <c r="AT668" s="235" t="s">
        <v>132</v>
      </c>
      <c r="AU668" s="235" t="s">
        <v>84</v>
      </c>
      <c r="AY668" s="17" t="s">
        <v>129</v>
      </c>
      <c r="BE668" s="236">
        <f>IF(N668="základní",J668,0)</f>
        <v>0</v>
      </c>
      <c r="BF668" s="236">
        <f>IF(N668="snížená",J668,0)</f>
        <v>0</v>
      </c>
      <c r="BG668" s="236">
        <f>IF(N668="zákl. přenesená",J668,0)</f>
        <v>0</v>
      </c>
      <c r="BH668" s="236">
        <f>IF(N668="sníž. přenesená",J668,0)</f>
        <v>0</v>
      </c>
      <c r="BI668" s="236">
        <f>IF(N668="nulová",J668,0)</f>
        <v>0</v>
      </c>
      <c r="BJ668" s="17" t="s">
        <v>82</v>
      </c>
      <c r="BK668" s="236">
        <f>ROUND(I668*H668,2)</f>
        <v>0</v>
      </c>
      <c r="BL668" s="17" t="s">
        <v>481</v>
      </c>
      <c r="BM668" s="235" t="s">
        <v>600</v>
      </c>
    </row>
    <row r="669" spans="2:65" s="1" customFormat="1" ht="24" customHeight="1">
      <c r="B669" s="38"/>
      <c r="C669" s="224" t="s">
        <v>601</v>
      </c>
      <c r="D669" s="224" t="s">
        <v>132</v>
      </c>
      <c r="E669" s="225" t="s">
        <v>602</v>
      </c>
      <c r="F669" s="226" t="s">
        <v>603</v>
      </c>
      <c r="G669" s="227" t="s">
        <v>259</v>
      </c>
      <c r="H669" s="228">
        <v>2</v>
      </c>
      <c r="I669" s="229"/>
      <c r="J669" s="230">
        <f>ROUND(I669*H669,2)</f>
        <v>0</v>
      </c>
      <c r="K669" s="226" t="s">
        <v>1</v>
      </c>
      <c r="L669" s="43"/>
      <c r="M669" s="231" t="s">
        <v>1</v>
      </c>
      <c r="N669" s="232" t="s">
        <v>39</v>
      </c>
      <c r="O669" s="86"/>
      <c r="P669" s="233">
        <f>O669*H669</f>
        <v>0</v>
      </c>
      <c r="Q669" s="233">
        <v>0</v>
      </c>
      <c r="R669" s="233">
        <f>Q669*H669</f>
        <v>0</v>
      </c>
      <c r="S669" s="233">
        <v>0</v>
      </c>
      <c r="T669" s="234">
        <f>S669*H669</f>
        <v>0</v>
      </c>
      <c r="AR669" s="235" t="s">
        <v>481</v>
      </c>
      <c r="AT669" s="235" t="s">
        <v>132</v>
      </c>
      <c r="AU669" s="235" t="s">
        <v>84</v>
      </c>
      <c r="AY669" s="17" t="s">
        <v>129</v>
      </c>
      <c r="BE669" s="236">
        <f>IF(N669="základní",J669,0)</f>
        <v>0</v>
      </c>
      <c r="BF669" s="236">
        <f>IF(N669="snížená",J669,0)</f>
        <v>0</v>
      </c>
      <c r="BG669" s="236">
        <f>IF(N669="zákl. přenesená",J669,0)</f>
        <v>0</v>
      </c>
      <c r="BH669" s="236">
        <f>IF(N669="sníž. přenesená",J669,0)</f>
        <v>0</v>
      </c>
      <c r="BI669" s="236">
        <f>IF(N669="nulová",J669,0)</f>
        <v>0</v>
      </c>
      <c r="BJ669" s="17" t="s">
        <v>82</v>
      </c>
      <c r="BK669" s="236">
        <f>ROUND(I669*H669,2)</f>
        <v>0</v>
      </c>
      <c r="BL669" s="17" t="s">
        <v>481</v>
      </c>
      <c r="BM669" s="235" t="s">
        <v>604</v>
      </c>
    </row>
    <row r="670" spans="2:65" s="1" customFormat="1" ht="16.5" customHeight="1">
      <c r="B670" s="38"/>
      <c r="C670" s="224" t="s">
        <v>605</v>
      </c>
      <c r="D670" s="224" t="s">
        <v>132</v>
      </c>
      <c r="E670" s="225" t="s">
        <v>606</v>
      </c>
      <c r="F670" s="226" t="s">
        <v>607</v>
      </c>
      <c r="G670" s="227" t="s">
        <v>579</v>
      </c>
      <c r="H670" s="228">
        <v>1</v>
      </c>
      <c r="I670" s="229"/>
      <c r="J670" s="230">
        <f>ROUND(I670*H670,2)</f>
        <v>0</v>
      </c>
      <c r="K670" s="226" t="s">
        <v>1</v>
      </c>
      <c r="L670" s="43"/>
      <c r="M670" s="231" t="s">
        <v>1</v>
      </c>
      <c r="N670" s="232" t="s">
        <v>39</v>
      </c>
      <c r="O670" s="86"/>
      <c r="P670" s="233">
        <f>O670*H670</f>
        <v>0</v>
      </c>
      <c r="Q670" s="233">
        <v>0</v>
      </c>
      <c r="R670" s="233">
        <f>Q670*H670</f>
        <v>0</v>
      </c>
      <c r="S670" s="233">
        <v>0</v>
      </c>
      <c r="T670" s="234">
        <f>S670*H670</f>
        <v>0</v>
      </c>
      <c r="AR670" s="235" t="s">
        <v>481</v>
      </c>
      <c r="AT670" s="235" t="s">
        <v>132</v>
      </c>
      <c r="AU670" s="235" t="s">
        <v>84</v>
      </c>
      <c r="AY670" s="17" t="s">
        <v>129</v>
      </c>
      <c r="BE670" s="236">
        <f>IF(N670="základní",J670,0)</f>
        <v>0</v>
      </c>
      <c r="BF670" s="236">
        <f>IF(N670="snížená",J670,0)</f>
        <v>0</v>
      </c>
      <c r="BG670" s="236">
        <f>IF(N670="zákl. přenesená",J670,0)</f>
        <v>0</v>
      </c>
      <c r="BH670" s="236">
        <f>IF(N670="sníž. přenesená",J670,0)</f>
        <v>0</v>
      </c>
      <c r="BI670" s="236">
        <f>IF(N670="nulová",J670,0)</f>
        <v>0</v>
      </c>
      <c r="BJ670" s="17" t="s">
        <v>82</v>
      </c>
      <c r="BK670" s="236">
        <f>ROUND(I670*H670,2)</f>
        <v>0</v>
      </c>
      <c r="BL670" s="17" t="s">
        <v>481</v>
      </c>
      <c r="BM670" s="235" t="s">
        <v>608</v>
      </c>
    </row>
    <row r="671" spans="2:65" s="1" customFormat="1" ht="24" customHeight="1">
      <c r="B671" s="38"/>
      <c r="C671" s="224" t="s">
        <v>609</v>
      </c>
      <c r="D671" s="224" t="s">
        <v>132</v>
      </c>
      <c r="E671" s="225" t="s">
        <v>610</v>
      </c>
      <c r="F671" s="226" t="s">
        <v>611</v>
      </c>
      <c r="G671" s="227" t="s">
        <v>579</v>
      </c>
      <c r="H671" s="228">
        <v>1</v>
      </c>
      <c r="I671" s="229"/>
      <c r="J671" s="230">
        <f>ROUND(I671*H671,2)</f>
        <v>0</v>
      </c>
      <c r="K671" s="226" t="s">
        <v>1</v>
      </c>
      <c r="L671" s="43"/>
      <c r="M671" s="231" t="s">
        <v>1</v>
      </c>
      <c r="N671" s="232" t="s">
        <v>39</v>
      </c>
      <c r="O671" s="86"/>
      <c r="P671" s="233">
        <f>O671*H671</f>
        <v>0</v>
      </c>
      <c r="Q671" s="233">
        <v>0</v>
      </c>
      <c r="R671" s="233">
        <f>Q671*H671</f>
        <v>0</v>
      </c>
      <c r="S671" s="233">
        <v>0</v>
      </c>
      <c r="T671" s="234">
        <f>S671*H671</f>
        <v>0</v>
      </c>
      <c r="AR671" s="235" t="s">
        <v>481</v>
      </c>
      <c r="AT671" s="235" t="s">
        <v>132</v>
      </c>
      <c r="AU671" s="235" t="s">
        <v>84</v>
      </c>
      <c r="AY671" s="17" t="s">
        <v>129</v>
      </c>
      <c r="BE671" s="236">
        <f>IF(N671="základní",J671,0)</f>
        <v>0</v>
      </c>
      <c r="BF671" s="236">
        <f>IF(N671="snížená",J671,0)</f>
        <v>0</v>
      </c>
      <c r="BG671" s="236">
        <f>IF(N671="zákl. přenesená",J671,0)</f>
        <v>0</v>
      </c>
      <c r="BH671" s="236">
        <f>IF(N671="sníž. přenesená",J671,0)</f>
        <v>0</v>
      </c>
      <c r="BI671" s="236">
        <f>IF(N671="nulová",J671,0)</f>
        <v>0</v>
      </c>
      <c r="BJ671" s="17" t="s">
        <v>82</v>
      </c>
      <c r="BK671" s="236">
        <f>ROUND(I671*H671,2)</f>
        <v>0</v>
      </c>
      <c r="BL671" s="17" t="s">
        <v>481</v>
      </c>
      <c r="BM671" s="235" t="s">
        <v>612</v>
      </c>
    </row>
    <row r="672" spans="2:65" s="1" customFormat="1" ht="48" customHeight="1">
      <c r="B672" s="38"/>
      <c r="C672" s="224" t="s">
        <v>613</v>
      </c>
      <c r="D672" s="224" t="s">
        <v>132</v>
      </c>
      <c r="E672" s="225" t="s">
        <v>614</v>
      </c>
      <c r="F672" s="226" t="s">
        <v>615</v>
      </c>
      <c r="G672" s="227" t="s">
        <v>616</v>
      </c>
      <c r="H672" s="228">
        <v>12</v>
      </c>
      <c r="I672" s="229"/>
      <c r="J672" s="230">
        <f>ROUND(I672*H672,2)</f>
        <v>0</v>
      </c>
      <c r="K672" s="226" t="s">
        <v>1</v>
      </c>
      <c r="L672" s="43"/>
      <c r="M672" s="231" t="s">
        <v>1</v>
      </c>
      <c r="N672" s="232" t="s">
        <v>39</v>
      </c>
      <c r="O672" s="86"/>
      <c r="P672" s="233">
        <f>O672*H672</f>
        <v>0</v>
      </c>
      <c r="Q672" s="233">
        <v>0</v>
      </c>
      <c r="R672" s="233">
        <f>Q672*H672</f>
        <v>0</v>
      </c>
      <c r="S672" s="233">
        <v>0</v>
      </c>
      <c r="T672" s="234">
        <f>S672*H672</f>
        <v>0</v>
      </c>
      <c r="AR672" s="235" t="s">
        <v>481</v>
      </c>
      <c r="AT672" s="235" t="s">
        <v>132</v>
      </c>
      <c r="AU672" s="235" t="s">
        <v>84</v>
      </c>
      <c r="AY672" s="17" t="s">
        <v>129</v>
      </c>
      <c r="BE672" s="236">
        <f>IF(N672="základní",J672,0)</f>
        <v>0</v>
      </c>
      <c r="BF672" s="236">
        <f>IF(N672="snížená",J672,0)</f>
        <v>0</v>
      </c>
      <c r="BG672" s="236">
        <f>IF(N672="zákl. přenesená",J672,0)</f>
        <v>0</v>
      </c>
      <c r="BH672" s="236">
        <f>IF(N672="sníž. přenesená",J672,0)</f>
        <v>0</v>
      </c>
      <c r="BI672" s="236">
        <f>IF(N672="nulová",J672,0)</f>
        <v>0</v>
      </c>
      <c r="BJ672" s="17" t="s">
        <v>82</v>
      </c>
      <c r="BK672" s="236">
        <f>ROUND(I672*H672,2)</f>
        <v>0</v>
      </c>
      <c r="BL672" s="17" t="s">
        <v>481</v>
      </c>
      <c r="BM672" s="235" t="s">
        <v>617</v>
      </c>
    </row>
    <row r="673" spans="2:63" s="11" customFormat="1" ht="22.8" customHeight="1">
      <c r="B673" s="208"/>
      <c r="C673" s="209"/>
      <c r="D673" s="210" t="s">
        <v>73</v>
      </c>
      <c r="E673" s="222" t="s">
        <v>618</v>
      </c>
      <c r="F673" s="222" t="s">
        <v>619</v>
      </c>
      <c r="G673" s="209"/>
      <c r="H673" s="209"/>
      <c r="I673" s="212"/>
      <c r="J673" s="223">
        <f>BK673</f>
        <v>0</v>
      </c>
      <c r="K673" s="209"/>
      <c r="L673" s="214"/>
      <c r="M673" s="215"/>
      <c r="N673" s="216"/>
      <c r="O673" s="216"/>
      <c r="P673" s="217">
        <f>SUM(P674:P681)</f>
        <v>0</v>
      </c>
      <c r="Q673" s="216"/>
      <c r="R673" s="217">
        <f>SUM(R674:R681)</f>
        <v>0</v>
      </c>
      <c r="S673" s="216"/>
      <c r="T673" s="218">
        <f>SUM(T674:T681)</f>
        <v>0</v>
      </c>
      <c r="AR673" s="219" t="s">
        <v>130</v>
      </c>
      <c r="AT673" s="220" t="s">
        <v>73</v>
      </c>
      <c r="AU673" s="220" t="s">
        <v>82</v>
      </c>
      <c r="AY673" s="219" t="s">
        <v>129</v>
      </c>
      <c r="BK673" s="221">
        <f>SUM(BK674:BK681)</f>
        <v>0</v>
      </c>
    </row>
    <row r="674" spans="2:65" s="1" customFormat="1" ht="60" customHeight="1">
      <c r="B674" s="38"/>
      <c r="C674" s="224" t="s">
        <v>620</v>
      </c>
      <c r="D674" s="224" t="s">
        <v>132</v>
      </c>
      <c r="E674" s="225" t="s">
        <v>621</v>
      </c>
      <c r="F674" s="226" t="s">
        <v>622</v>
      </c>
      <c r="G674" s="227" t="s">
        <v>579</v>
      </c>
      <c r="H674" s="228">
        <v>1</v>
      </c>
      <c r="I674" s="229"/>
      <c r="J674" s="230">
        <f>ROUND(I674*H674,2)</f>
        <v>0</v>
      </c>
      <c r="K674" s="226" t="s">
        <v>1</v>
      </c>
      <c r="L674" s="43"/>
      <c r="M674" s="231" t="s">
        <v>1</v>
      </c>
      <c r="N674" s="232" t="s">
        <v>39</v>
      </c>
      <c r="O674" s="86"/>
      <c r="P674" s="233">
        <f>O674*H674</f>
        <v>0</v>
      </c>
      <c r="Q674" s="233">
        <v>0</v>
      </c>
      <c r="R674" s="233">
        <f>Q674*H674</f>
        <v>0</v>
      </c>
      <c r="S674" s="233">
        <v>0</v>
      </c>
      <c r="T674" s="234">
        <f>S674*H674</f>
        <v>0</v>
      </c>
      <c r="AR674" s="235" t="s">
        <v>481</v>
      </c>
      <c r="AT674" s="235" t="s">
        <v>132</v>
      </c>
      <c r="AU674" s="235" t="s">
        <v>84</v>
      </c>
      <c r="AY674" s="17" t="s">
        <v>129</v>
      </c>
      <c r="BE674" s="236">
        <f>IF(N674="základní",J674,0)</f>
        <v>0</v>
      </c>
      <c r="BF674" s="236">
        <f>IF(N674="snížená",J674,0)</f>
        <v>0</v>
      </c>
      <c r="BG674" s="236">
        <f>IF(N674="zákl. přenesená",J674,0)</f>
        <v>0</v>
      </c>
      <c r="BH674" s="236">
        <f>IF(N674="sníž. přenesená",J674,0)</f>
        <v>0</v>
      </c>
      <c r="BI674" s="236">
        <f>IF(N674="nulová",J674,0)</f>
        <v>0</v>
      </c>
      <c r="BJ674" s="17" t="s">
        <v>82</v>
      </c>
      <c r="BK674" s="236">
        <f>ROUND(I674*H674,2)</f>
        <v>0</v>
      </c>
      <c r="BL674" s="17" t="s">
        <v>481</v>
      </c>
      <c r="BM674" s="235" t="s">
        <v>623</v>
      </c>
    </row>
    <row r="675" spans="2:65" s="1" customFormat="1" ht="24" customHeight="1">
      <c r="B675" s="38"/>
      <c r="C675" s="224" t="s">
        <v>346</v>
      </c>
      <c r="D675" s="224" t="s">
        <v>132</v>
      </c>
      <c r="E675" s="225" t="s">
        <v>624</v>
      </c>
      <c r="F675" s="226" t="s">
        <v>625</v>
      </c>
      <c r="G675" s="227" t="s">
        <v>259</v>
      </c>
      <c r="H675" s="228">
        <v>1</v>
      </c>
      <c r="I675" s="229"/>
      <c r="J675" s="230">
        <f>ROUND(I675*H675,2)</f>
        <v>0</v>
      </c>
      <c r="K675" s="226" t="s">
        <v>1</v>
      </c>
      <c r="L675" s="43"/>
      <c r="M675" s="231" t="s">
        <v>1</v>
      </c>
      <c r="N675" s="232" t="s">
        <v>39</v>
      </c>
      <c r="O675" s="86"/>
      <c r="P675" s="233">
        <f>O675*H675</f>
        <v>0</v>
      </c>
      <c r="Q675" s="233">
        <v>0</v>
      </c>
      <c r="R675" s="233">
        <f>Q675*H675</f>
        <v>0</v>
      </c>
      <c r="S675" s="233">
        <v>0</v>
      </c>
      <c r="T675" s="234">
        <f>S675*H675</f>
        <v>0</v>
      </c>
      <c r="AR675" s="235" t="s">
        <v>481</v>
      </c>
      <c r="AT675" s="235" t="s">
        <v>132</v>
      </c>
      <c r="AU675" s="235" t="s">
        <v>84</v>
      </c>
      <c r="AY675" s="17" t="s">
        <v>129</v>
      </c>
      <c r="BE675" s="236">
        <f>IF(N675="základní",J675,0)</f>
        <v>0</v>
      </c>
      <c r="BF675" s="236">
        <f>IF(N675="snížená",J675,0)</f>
        <v>0</v>
      </c>
      <c r="BG675" s="236">
        <f>IF(N675="zákl. přenesená",J675,0)</f>
        <v>0</v>
      </c>
      <c r="BH675" s="236">
        <f>IF(N675="sníž. přenesená",J675,0)</f>
        <v>0</v>
      </c>
      <c r="BI675" s="236">
        <f>IF(N675="nulová",J675,0)</f>
        <v>0</v>
      </c>
      <c r="BJ675" s="17" t="s">
        <v>82</v>
      </c>
      <c r="BK675" s="236">
        <f>ROUND(I675*H675,2)</f>
        <v>0</v>
      </c>
      <c r="BL675" s="17" t="s">
        <v>481</v>
      </c>
      <c r="BM675" s="235" t="s">
        <v>626</v>
      </c>
    </row>
    <row r="676" spans="2:65" s="1" customFormat="1" ht="16.5" customHeight="1">
      <c r="B676" s="38"/>
      <c r="C676" s="224" t="s">
        <v>627</v>
      </c>
      <c r="D676" s="224" t="s">
        <v>132</v>
      </c>
      <c r="E676" s="225" t="s">
        <v>628</v>
      </c>
      <c r="F676" s="226" t="s">
        <v>629</v>
      </c>
      <c r="G676" s="227" t="s">
        <v>259</v>
      </c>
      <c r="H676" s="228">
        <v>1</v>
      </c>
      <c r="I676" s="229"/>
      <c r="J676" s="230">
        <f>ROUND(I676*H676,2)</f>
        <v>0</v>
      </c>
      <c r="K676" s="226" t="s">
        <v>1</v>
      </c>
      <c r="L676" s="43"/>
      <c r="M676" s="231" t="s">
        <v>1</v>
      </c>
      <c r="N676" s="232" t="s">
        <v>39</v>
      </c>
      <c r="O676" s="86"/>
      <c r="P676" s="233">
        <f>O676*H676</f>
        <v>0</v>
      </c>
      <c r="Q676" s="233">
        <v>0</v>
      </c>
      <c r="R676" s="233">
        <f>Q676*H676</f>
        <v>0</v>
      </c>
      <c r="S676" s="233">
        <v>0</v>
      </c>
      <c r="T676" s="234">
        <f>S676*H676</f>
        <v>0</v>
      </c>
      <c r="AR676" s="235" t="s">
        <v>481</v>
      </c>
      <c r="AT676" s="235" t="s">
        <v>132</v>
      </c>
      <c r="AU676" s="235" t="s">
        <v>84</v>
      </c>
      <c r="AY676" s="17" t="s">
        <v>129</v>
      </c>
      <c r="BE676" s="236">
        <f>IF(N676="základní",J676,0)</f>
        <v>0</v>
      </c>
      <c r="BF676" s="236">
        <f>IF(N676="snížená",J676,0)</f>
        <v>0</v>
      </c>
      <c r="BG676" s="236">
        <f>IF(N676="zákl. přenesená",J676,0)</f>
        <v>0</v>
      </c>
      <c r="BH676" s="236">
        <f>IF(N676="sníž. přenesená",J676,0)</f>
        <v>0</v>
      </c>
      <c r="BI676" s="236">
        <f>IF(N676="nulová",J676,0)</f>
        <v>0</v>
      </c>
      <c r="BJ676" s="17" t="s">
        <v>82</v>
      </c>
      <c r="BK676" s="236">
        <f>ROUND(I676*H676,2)</f>
        <v>0</v>
      </c>
      <c r="BL676" s="17" t="s">
        <v>481</v>
      </c>
      <c r="BM676" s="235" t="s">
        <v>630</v>
      </c>
    </row>
    <row r="677" spans="2:65" s="1" customFormat="1" ht="16.5" customHeight="1">
      <c r="B677" s="38"/>
      <c r="C677" s="224" t="s">
        <v>631</v>
      </c>
      <c r="D677" s="224" t="s">
        <v>132</v>
      </c>
      <c r="E677" s="225" t="s">
        <v>632</v>
      </c>
      <c r="F677" s="226" t="s">
        <v>633</v>
      </c>
      <c r="G677" s="227" t="s">
        <v>259</v>
      </c>
      <c r="H677" s="228">
        <v>1</v>
      </c>
      <c r="I677" s="229"/>
      <c r="J677" s="230">
        <f>ROUND(I677*H677,2)</f>
        <v>0</v>
      </c>
      <c r="K677" s="226" t="s">
        <v>1</v>
      </c>
      <c r="L677" s="43"/>
      <c r="M677" s="231" t="s">
        <v>1</v>
      </c>
      <c r="N677" s="232" t="s">
        <v>39</v>
      </c>
      <c r="O677" s="86"/>
      <c r="P677" s="233">
        <f>O677*H677</f>
        <v>0</v>
      </c>
      <c r="Q677" s="233">
        <v>0</v>
      </c>
      <c r="R677" s="233">
        <f>Q677*H677</f>
        <v>0</v>
      </c>
      <c r="S677" s="233">
        <v>0</v>
      </c>
      <c r="T677" s="234">
        <f>S677*H677</f>
        <v>0</v>
      </c>
      <c r="AR677" s="235" t="s">
        <v>481</v>
      </c>
      <c r="AT677" s="235" t="s">
        <v>132</v>
      </c>
      <c r="AU677" s="235" t="s">
        <v>84</v>
      </c>
      <c r="AY677" s="17" t="s">
        <v>129</v>
      </c>
      <c r="BE677" s="236">
        <f>IF(N677="základní",J677,0)</f>
        <v>0</v>
      </c>
      <c r="BF677" s="236">
        <f>IF(N677="snížená",J677,0)</f>
        <v>0</v>
      </c>
      <c r="BG677" s="236">
        <f>IF(N677="zákl. přenesená",J677,0)</f>
        <v>0</v>
      </c>
      <c r="BH677" s="236">
        <f>IF(N677="sníž. přenesená",J677,0)</f>
        <v>0</v>
      </c>
      <c r="BI677" s="236">
        <f>IF(N677="nulová",J677,0)</f>
        <v>0</v>
      </c>
      <c r="BJ677" s="17" t="s">
        <v>82</v>
      </c>
      <c r="BK677" s="236">
        <f>ROUND(I677*H677,2)</f>
        <v>0</v>
      </c>
      <c r="BL677" s="17" t="s">
        <v>481</v>
      </c>
      <c r="BM677" s="235" t="s">
        <v>634</v>
      </c>
    </row>
    <row r="678" spans="2:65" s="1" customFormat="1" ht="16.5" customHeight="1">
      <c r="B678" s="38"/>
      <c r="C678" s="224" t="s">
        <v>635</v>
      </c>
      <c r="D678" s="224" t="s">
        <v>132</v>
      </c>
      <c r="E678" s="225" t="s">
        <v>636</v>
      </c>
      <c r="F678" s="226" t="s">
        <v>637</v>
      </c>
      <c r="G678" s="227" t="s">
        <v>242</v>
      </c>
      <c r="H678" s="228">
        <v>0.6</v>
      </c>
      <c r="I678" s="229"/>
      <c r="J678" s="230">
        <f>ROUND(I678*H678,2)</f>
        <v>0</v>
      </c>
      <c r="K678" s="226" t="s">
        <v>1</v>
      </c>
      <c r="L678" s="43"/>
      <c r="M678" s="231" t="s">
        <v>1</v>
      </c>
      <c r="N678" s="232" t="s">
        <v>39</v>
      </c>
      <c r="O678" s="86"/>
      <c r="P678" s="233">
        <f>O678*H678</f>
        <v>0</v>
      </c>
      <c r="Q678" s="233">
        <v>0</v>
      </c>
      <c r="R678" s="233">
        <f>Q678*H678</f>
        <v>0</v>
      </c>
      <c r="S678" s="233">
        <v>0</v>
      </c>
      <c r="T678" s="234">
        <f>S678*H678</f>
        <v>0</v>
      </c>
      <c r="AR678" s="235" t="s">
        <v>481</v>
      </c>
      <c r="AT678" s="235" t="s">
        <v>132</v>
      </c>
      <c r="AU678" s="235" t="s">
        <v>84</v>
      </c>
      <c r="AY678" s="17" t="s">
        <v>129</v>
      </c>
      <c r="BE678" s="236">
        <f>IF(N678="základní",J678,0)</f>
        <v>0</v>
      </c>
      <c r="BF678" s="236">
        <f>IF(N678="snížená",J678,0)</f>
        <v>0</v>
      </c>
      <c r="BG678" s="236">
        <f>IF(N678="zákl. přenesená",J678,0)</f>
        <v>0</v>
      </c>
      <c r="BH678" s="236">
        <f>IF(N678="sníž. přenesená",J678,0)</f>
        <v>0</v>
      </c>
      <c r="BI678" s="236">
        <f>IF(N678="nulová",J678,0)</f>
        <v>0</v>
      </c>
      <c r="BJ678" s="17" t="s">
        <v>82</v>
      </c>
      <c r="BK678" s="236">
        <f>ROUND(I678*H678,2)</f>
        <v>0</v>
      </c>
      <c r="BL678" s="17" t="s">
        <v>481</v>
      </c>
      <c r="BM678" s="235" t="s">
        <v>638</v>
      </c>
    </row>
    <row r="679" spans="2:65" s="1" customFormat="1" ht="16.5" customHeight="1">
      <c r="B679" s="38"/>
      <c r="C679" s="224" t="s">
        <v>639</v>
      </c>
      <c r="D679" s="224" t="s">
        <v>132</v>
      </c>
      <c r="E679" s="225" t="s">
        <v>640</v>
      </c>
      <c r="F679" s="226" t="s">
        <v>641</v>
      </c>
      <c r="G679" s="227" t="s">
        <v>579</v>
      </c>
      <c r="H679" s="228">
        <v>1</v>
      </c>
      <c r="I679" s="229"/>
      <c r="J679" s="230">
        <f>ROUND(I679*H679,2)</f>
        <v>0</v>
      </c>
      <c r="K679" s="226" t="s">
        <v>1</v>
      </c>
      <c r="L679" s="43"/>
      <c r="M679" s="231" t="s">
        <v>1</v>
      </c>
      <c r="N679" s="232" t="s">
        <v>39</v>
      </c>
      <c r="O679" s="86"/>
      <c r="P679" s="233">
        <f>O679*H679</f>
        <v>0</v>
      </c>
      <c r="Q679" s="233">
        <v>0</v>
      </c>
      <c r="R679" s="233">
        <f>Q679*H679</f>
        <v>0</v>
      </c>
      <c r="S679" s="233">
        <v>0</v>
      </c>
      <c r="T679" s="234">
        <f>S679*H679</f>
        <v>0</v>
      </c>
      <c r="AR679" s="235" t="s">
        <v>481</v>
      </c>
      <c r="AT679" s="235" t="s">
        <v>132</v>
      </c>
      <c r="AU679" s="235" t="s">
        <v>84</v>
      </c>
      <c r="AY679" s="17" t="s">
        <v>129</v>
      </c>
      <c r="BE679" s="236">
        <f>IF(N679="základní",J679,0)</f>
        <v>0</v>
      </c>
      <c r="BF679" s="236">
        <f>IF(N679="snížená",J679,0)</f>
        <v>0</v>
      </c>
      <c r="BG679" s="236">
        <f>IF(N679="zákl. přenesená",J679,0)</f>
        <v>0</v>
      </c>
      <c r="BH679" s="236">
        <f>IF(N679="sníž. přenesená",J679,0)</f>
        <v>0</v>
      </c>
      <c r="BI679" s="236">
        <f>IF(N679="nulová",J679,0)</f>
        <v>0</v>
      </c>
      <c r="BJ679" s="17" t="s">
        <v>82</v>
      </c>
      <c r="BK679" s="236">
        <f>ROUND(I679*H679,2)</f>
        <v>0</v>
      </c>
      <c r="BL679" s="17" t="s">
        <v>481</v>
      </c>
      <c r="BM679" s="235" t="s">
        <v>642</v>
      </c>
    </row>
    <row r="680" spans="2:65" s="1" customFormat="1" ht="16.5" customHeight="1">
      <c r="B680" s="38"/>
      <c r="C680" s="224" t="s">
        <v>643</v>
      </c>
      <c r="D680" s="224" t="s">
        <v>132</v>
      </c>
      <c r="E680" s="225" t="s">
        <v>644</v>
      </c>
      <c r="F680" s="226" t="s">
        <v>645</v>
      </c>
      <c r="G680" s="227" t="s">
        <v>579</v>
      </c>
      <c r="H680" s="228">
        <v>1</v>
      </c>
      <c r="I680" s="229"/>
      <c r="J680" s="230">
        <f>ROUND(I680*H680,2)</f>
        <v>0</v>
      </c>
      <c r="K680" s="226" t="s">
        <v>1</v>
      </c>
      <c r="L680" s="43"/>
      <c r="M680" s="231" t="s">
        <v>1</v>
      </c>
      <c r="N680" s="232" t="s">
        <v>39</v>
      </c>
      <c r="O680" s="86"/>
      <c r="P680" s="233">
        <f>O680*H680</f>
        <v>0</v>
      </c>
      <c r="Q680" s="233">
        <v>0</v>
      </c>
      <c r="R680" s="233">
        <f>Q680*H680</f>
        <v>0</v>
      </c>
      <c r="S680" s="233">
        <v>0</v>
      </c>
      <c r="T680" s="234">
        <f>S680*H680</f>
        <v>0</v>
      </c>
      <c r="AR680" s="235" t="s">
        <v>481</v>
      </c>
      <c r="AT680" s="235" t="s">
        <v>132</v>
      </c>
      <c r="AU680" s="235" t="s">
        <v>84</v>
      </c>
      <c r="AY680" s="17" t="s">
        <v>129</v>
      </c>
      <c r="BE680" s="236">
        <f>IF(N680="základní",J680,0)</f>
        <v>0</v>
      </c>
      <c r="BF680" s="236">
        <f>IF(N680="snížená",J680,0)</f>
        <v>0</v>
      </c>
      <c r="BG680" s="236">
        <f>IF(N680="zákl. přenesená",J680,0)</f>
        <v>0</v>
      </c>
      <c r="BH680" s="236">
        <f>IF(N680="sníž. přenesená",J680,0)</f>
        <v>0</v>
      </c>
      <c r="BI680" s="236">
        <f>IF(N680="nulová",J680,0)</f>
        <v>0</v>
      </c>
      <c r="BJ680" s="17" t="s">
        <v>82</v>
      </c>
      <c r="BK680" s="236">
        <f>ROUND(I680*H680,2)</f>
        <v>0</v>
      </c>
      <c r="BL680" s="17" t="s">
        <v>481</v>
      </c>
      <c r="BM680" s="235" t="s">
        <v>646</v>
      </c>
    </row>
    <row r="681" spans="2:65" s="1" customFormat="1" ht="24" customHeight="1">
      <c r="B681" s="38"/>
      <c r="C681" s="224" t="s">
        <v>647</v>
      </c>
      <c r="D681" s="224" t="s">
        <v>132</v>
      </c>
      <c r="E681" s="225" t="s">
        <v>648</v>
      </c>
      <c r="F681" s="226" t="s">
        <v>611</v>
      </c>
      <c r="G681" s="227" t="s">
        <v>579</v>
      </c>
      <c r="H681" s="228">
        <v>1</v>
      </c>
      <c r="I681" s="229"/>
      <c r="J681" s="230">
        <f>ROUND(I681*H681,2)</f>
        <v>0</v>
      </c>
      <c r="K681" s="226" t="s">
        <v>1</v>
      </c>
      <c r="L681" s="43"/>
      <c r="M681" s="231" t="s">
        <v>1</v>
      </c>
      <c r="N681" s="232" t="s">
        <v>39</v>
      </c>
      <c r="O681" s="86"/>
      <c r="P681" s="233">
        <f>O681*H681</f>
        <v>0</v>
      </c>
      <c r="Q681" s="233">
        <v>0</v>
      </c>
      <c r="R681" s="233">
        <f>Q681*H681</f>
        <v>0</v>
      </c>
      <c r="S681" s="233">
        <v>0</v>
      </c>
      <c r="T681" s="234">
        <f>S681*H681</f>
        <v>0</v>
      </c>
      <c r="AR681" s="235" t="s">
        <v>481</v>
      </c>
      <c r="AT681" s="235" t="s">
        <v>132</v>
      </c>
      <c r="AU681" s="235" t="s">
        <v>84</v>
      </c>
      <c r="AY681" s="17" t="s">
        <v>129</v>
      </c>
      <c r="BE681" s="236">
        <f>IF(N681="základní",J681,0)</f>
        <v>0</v>
      </c>
      <c r="BF681" s="236">
        <f>IF(N681="snížená",J681,0)</f>
        <v>0</v>
      </c>
      <c r="BG681" s="236">
        <f>IF(N681="zákl. přenesená",J681,0)</f>
        <v>0</v>
      </c>
      <c r="BH681" s="236">
        <f>IF(N681="sníž. přenesená",J681,0)</f>
        <v>0</v>
      </c>
      <c r="BI681" s="236">
        <f>IF(N681="nulová",J681,0)</f>
        <v>0</v>
      </c>
      <c r="BJ681" s="17" t="s">
        <v>82</v>
      </c>
      <c r="BK681" s="236">
        <f>ROUND(I681*H681,2)</f>
        <v>0</v>
      </c>
      <c r="BL681" s="17" t="s">
        <v>481</v>
      </c>
      <c r="BM681" s="235" t="s">
        <v>649</v>
      </c>
    </row>
    <row r="682" spans="2:63" s="11" customFormat="1" ht="22.8" customHeight="1">
      <c r="B682" s="208"/>
      <c r="C682" s="209"/>
      <c r="D682" s="210" t="s">
        <v>73</v>
      </c>
      <c r="E682" s="222" t="s">
        <v>650</v>
      </c>
      <c r="F682" s="222" t="s">
        <v>651</v>
      </c>
      <c r="G682" s="209"/>
      <c r="H682" s="209"/>
      <c r="I682" s="212"/>
      <c r="J682" s="223">
        <f>BK682</f>
        <v>0</v>
      </c>
      <c r="K682" s="209"/>
      <c r="L682" s="214"/>
      <c r="M682" s="215"/>
      <c r="N682" s="216"/>
      <c r="O682" s="216"/>
      <c r="P682" s="217">
        <f>SUM(P683:P685)</f>
        <v>0</v>
      </c>
      <c r="Q682" s="216"/>
      <c r="R682" s="217">
        <f>SUM(R683:R685)</f>
        <v>0</v>
      </c>
      <c r="S682" s="216"/>
      <c r="T682" s="218">
        <f>SUM(T683:T685)</f>
        <v>0</v>
      </c>
      <c r="AR682" s="219" t="s">
        <v>130</v>
      </c>
      <c r="AT682" s="220" t="s">
        <v>73</v>
      </c>
      <c r="AU682" s="220" t="s">
        <v>82</v>
      </c>
      <c r="AY682" s="219" t="s">
        <v>129</v>
      </c>
      <c r="BK682" s="221">
        <f>SUM(BK683:BK685)</f>
        <v>0</v>
      </c>
    </row>
    <row r="683" spans="2:65" s="1" customFormat="1" ht="48" customHeight="1">
      <c r="B683" s="38"/>
      <c r="C683" s="224" t="s">
        <v>652</v>
      </c>
      <c r="D683" s="224" t="s">
        <v>132</v>
      </c>
      <c r="E683" s="225" t="s">
        <v>653</v>
      </c>
      <c r="F683" s="226" t="s">
        <v>654</v>
      </c>
      <c r="G683" s="227" t="s">
        <v>579</v>
      </c>
      <c r="H683" s="228">
        <v>1</v>
      </c>
      <c r="I683" s="229"/>
      <c r="J683" s="230">
        <f>ROUND(I683*H683,2)</f>
        <v>0</v>
      </c>
      <c r="K683" s="226" t="s">
        <v>1</v>
      </c>
      <c r="L683" s="43"/>
      <c r="M683" s="231" t="s">
        <v>1</v>
      </c>
      <c r="N683" s="232" t="s">
        <v>39</v>
      </c>
      <c r="O683" s="86"/>
      <c r="P683" s="233">
        <f>O683*H683</f>
        <v>0</v>
      </c>
      <c r="Q683" s="233">
        <v>0</v>
      </c>
      <c r="R683" s="233">
        <f>Q683*H683</f>
        <v>0</v>
      </c>
      <c r="S683" s="233">
        <v>0</v>
      </c>
      <c r="T683" s="234">
        <f>S683*H683</f>
        <v>0</v>
      </c>
      <c r="AR683" s="235" t="s">
        <v>481</v>
      </c>
      <c r="AT683" s="235" t="s">
        <v>132</v>
      </c>
      <c r="AU683" s="235" t="s">
        <v>84</v>
      </c>
      <c r="AY683" s="17" t="s">
        <v>129</v>
      </c>
      <c r="BE683" s="236">
        <f>IF(N683="základní",J683,0)</f>
        <v>0</v>
      </c>
      <c r="BF683" s="236">
        <f>IF(N683="snížená",J683,0)</f>
        <v>0</v>
      </c>
      <c r="BG683" s="236">
        <f>IF(N683="zákl. přenesená",J683,0)</f>
        <v>0</v>
      </c>
      <c r="BH683" s="236">
        <f>IF(N683="sníž. přenesená",J683,0)</f>
        <v>0</v>
      </c>
      <c r="BI683" s="236">
        <f>IF(N683="nulová",J683,0)</f>
        <v>0</v>
      </c>
      <c r="BJ683" s="17" t="s">
        <v>82</v>
      </c>
      <c r="BK683" s="236">
        <f>ROUND(I683*H683,2)</f>
        <v>0</v>
      </c>
      <c r="BL683" s="17" t="s">
        <v>481</v>
      </c>
      <c r="BM683" s="235" t="s">
        <v>655</v>
      </c>
    </row>
    <row r="684" spans="2:65" s="1" customFormat="1" ht="60" customHeight="1">
      <c r="B684" s="38"/>
      <c r="C684" s="224" t="s">
        <v>656</v>
      </c>
      <c r="D684" s="224" t="s">
        <v>132</v>
      </c>
      <c r="E684" s="225" t="s">
        <v>657</v>
      </c>
      <c r="F684" s="226" t="s">
        <v>658</v>
      </c>
      <c r="G684" s="227" t="s">
        <v>459</v>
      </c>
      <c r="H684" s="228">
        <v>1</v>
      </c>
      <c r="I684" s="229"/>
      <c r="J684" s="230">
        <f>ROUND(I684*H684,2)</f>
        <v>0</v>
      </c>
      <c r="K684" s="226" t="s">
        <v>1</v>
      </c>
      <c r="L684" s="43"/>
      <c r="M684" s="231" t="s">
        <v>1</v>
      </c>
      <c r="N684" s="232" t="s">
        <v>39</v>
      </c>
      <c r="O684" s="86"/>
      <c r="P684" s="233">
        <f>O684*H684</f>
        <v>0</v>
      </c>
      <c r="Q684" s="233">
        <v>0</v>
      </c>
      <c r="R684" s="233">
        <f>Q684*H684</f>
        <v>0</v>
      </c>
      <c r="S684" s="233">
        <v>0</v>
      </c>
      <c r="T684" s="234">
        <f>S684*H684</f>
        <v>0</v>
      </c>
      <c r="AR684" s="235" t="s">
        <v>481</v>
      </c>
      <c r="AT684" s="235" t="s">
        <v>132</v>
      </c>
      <c r="AU684" s="235" t="s">
        <v>84</v>
      </c>
      <c r="AY684" s="17" t="s">
        <v>129</v>
      </c>
      <c r="BE684" s="236">
        <f>IF(N684="základní",J684,0)</f>
        <v>0</v>
      </c>
      <c r="BF684" s="236">
        <f>IF(N684="snížená",J684,0)</f>
        <v>0</v>
      </c>
      <c r="BG684" s="236">
        <f>IF(N684="zákl. přenesená",J684,0)</f>
        <v>0</v>
      </c>
      <c r="BH684" s="236">
        <f>IF(N684="sníž. přenesená",J684,0)</f>
        <v>0</v>
      </c>
      <c r="BI684" s="236">
        <f>IF(N684="nulová",J684,0)</f>
        <v>0</v>
      </c>
      <c r="BJ684" s="17" t="s">
        <v>82</v>
      </c>
      <c r="BK684" s="236">
        <f>ROUND(I684*H684,2)</f>
        <v>0</v>
      </c>
      <c r="BL684" s="17" t="s">
        <v>481</v>
      </c>
      <c r="BM684" s="235" t="s">
        <v>659</v>
      </c>
    </row>
    <row r="685" spans="2:65" s="1" customFormat="1" ht="24" customHeight="1">
      <c r="B685" s="38"/>
      <c r="C685" s="224" t="s">
        <v>660</v>
      </c>
      <c r="D685" s="224" t="s">
        <v>132</v>
      </c>
      <c r="E685" s="225" t="s">
        <v>661</v>
      </c>
      <c r="F685" s="226" t="s">
        <v>611</v>
      </c>
      <c r="G685" s="227" t="s">
        <v>616</v>
      </c>
      <c r="H685" s="228">
        <v>16</v>
      </c>
      <c r="I685" s="229"/>
      <c r="J685" s="230">
        <f>ROUND(I685*H685,2)</f>
        <v>0</v>
      </c>
      <c r="K685" s="226" t="s">
        <v>1</v>
      </c>
      <c r="L685" s="43"/>
      <c r="M685" s="292" t="s">
        <v>1</v>
      </c>
      <c r="N685" s="293" t="s">
        <v>39</v>
      </c>
      <c r="O685" s="294"/>
      <c r="P685" s="295">
        <f>O685*H685</f>
        <v>0</v>
      </c>
      <c r="Q685" s="295">
        <v>0</v>
      </c>
      <c r="R685" s="295">
        <f>Q685*H685</f>
        <v>0</v>
      </c>
      <c r="S685" s="295">
        <v>0</v>
      </c>
      <c r="T685" s="296">
        <f>S685*H685</f>
        <v>0</v>
      </c>
      <c r="AR685" s="235" t="s">
        <v>481</v>
      </c>
      <c r="AT685" s="235" t="s">
        <v>132</v>
      </c>
      <c r="AU685" s="235" t="s">
        <v>84</v>
      </c>
      <c r="AY685" s="17" t="s">
        <v>129</v>
      </c>
      <c r="BE685" s="236">
        <f>IF(N685="základní",J685,0)</f>
        <v>0</v>
      </c>
      <c r="BF685" s="236">
        <f>IF(N685="snížená",J685,0)</f>
        <v>0</v>
      </c>
      <c r="BG685" s="236">
        <f>IF(N685="zákl. přenesená",J685,0)</f>
        <v>0</v>
      </c>
      <c r="BH685" s="236">
        <f>IF(N685="sníž. přenesená",J685,0)</f>
        <v>0</v>
      </c>
      <c r="BI685" s="236">
        <f>IF(N685="nulová",J685,0)</f>
        <v>0</v>
      </c>
      <c r="BJ685" s="17" t="s">
        <v>82</v>
      </c>
      <c r="BK685" s="236">
        <f>ROUND(I685*H685,2)</f>
        <v>0</v>
      </c>
      <c r="BL685" s="17" t="s">
        <v>481</v>
      </c>
      <c r="BM685" s="235" t="s">
        <v>662</v>
      </c>
    </row>
    <row r="686" spans="2:12" s="1" customFormat="1" ht="6.95" customHeight="1">
      <c r="B686" s="61"/>
      <c r="C686" s="62"/>
      <c r="D686" s="62"/>
      <c r="E686" s="62"/>
      <c r="F686" s="62"/>
      <c r="G686" s="62"/>
      <c r="H686" s="62"/>
      <c r="I686" s="173"/>
      <c r="J686" s="62"/>
      <c r="K686" s="62"/>
      <c r="L686" s="43"/>
    </row>
  </sheetData>
  <sheetProtection password="CC35" sheet="1" objects="1" scenarios="1" formatColumns="0" formatRows="0" autoFilter="0"/>
  <autoFilter ref="C133:K685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87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84</v>
      </c>
    </row>
    <row r="4" spans="2:46" ht="24.95" customHeight="1">
      <c r="B4" s="20"/>
      <c r="D4" s="135" t="s">
        <v>88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Diakonie ČCE Rýmařov - Rekonstrukce stávajícícho výtahu na evakuační</v>
      </c>
      <c r="F7" s="137"/>
      <c r="G7" s="137"/>
      <c r="H7" s="137"/>
      <c r="L7" s="20"/>
    </row>
    <row r="8" spans="2:12" s="1" customFormat="1" ht="12" customHeight="1">
      <c r="B8" s="43"/>
      <c r="D8" s="137" t="s">
        <v>89</v>
      </c>
      <c r="I8" s="139"/>
      <c r="L8" s="43"/>
    </row>
    <row r="9" spans="2:12" s="1" customFormat="1" ht="36.95" customHeight="1">
      <c r="B9" s="43"/>
      <c r="E9" s="140" t="s">
        <v>663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22. 8. 2023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tr">
        <f>IF('Rekapitulace stavby'!AN10="","",'Rekapitulace stavby'!AN10)</f>
        <v/>
      </c>
      <c r="L14" s="43"/>
    </row>
    <row r="15" spans="2:12" s="1" customFormat="1" ht="18" customHeight="1">
      <c r="B15" s="43"/>
      <c r="E15" s="141" t="str">
        <f>IF('Rekapitulace stavby'!E11="","",'Rekapitulace stavby'!E11)</f>
        <v xml:space="preserve"> </v>
      </c>
      <c r="I15" s="142" t="s">
        <v>27</v>
      </c>
      <c r="J15" s="141" t="str">
        <f>IF('Rekapitulace stavby'!AN11="","",'Rekapitulace stavby'!AN11)</f>
        <v/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30</v>
      </c>
      <c r="I20" s="142" t="s">
        <v>25</v>
      </c>
      <c r="J20" s="141" t="str">
        <f>IF('Rekapitulace stavby'!AN16="","",'Rekapitulace stavby'!AN16)</f>
        <v/>
      </c>
      <c r="L20" s="43"/>
    </row>
    <row r="21" spans="2:12" s="1" customFormat="1" ht="18" customHeight="1">
      <c r="B21" s="43"/>
      <c r="E21" s="141" t="str">
        <f>IF('Rekapitulace stavby'!E17="","",'Rekapitulace stavby'!E17)</f>
        <v xml:space="preserve"> </v>
      </c>
      <c r="I21" s="142" t="s">
        <v>27</v>
      </c>
      <c r="J21" s="141" t="str">
        <f>IF('Rekapitulace stavby'!AN17="","",'Rekapitulace stavby'!AN17)</f>
        <v/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32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>
      <c r="B24" s="43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33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34</v>
      </c>
      <c r="I30" s="139"/>
      <c r="J30" s="149">
        <f>ROUND(J120,2)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36</v>
      </c>
      <c r="I32" s="151" t="s">
        <v>35</v>
      </c>
      <c r="J32" s="150" t="s">
        <v>37</v>
      </c>
      <c r="L32" s="43"/>
    </row>
    <row r="33" spans="2:12" s="1" customFormat="1" ht="14.4" customHeight="1">
      <c r="B33" s="43"/>
      <c r="D33" s="152" t="s">
        <v>38</v>
      </c>
      <c r="E33" s="137" t="s">
        <v>39</v>
      </c>
      <c r="F33" s="153">
        <f>ROUND((SUM(BE120:BE136)),2)</f>
        <v>0</v>
      </c>
      <c r="I33" s="154">
        <v>0.21</v>
      </c>
      <c r="J33" s="153">
        <f>ROUND(((SUM(BE120:BE136))*I33),2)</f>
        <v>0</v>
      </c>
      <c r="L33" s="43"/>
    </row>
    <row r="34" spans="2:12" s="1" customFormat="1" ht="14.4" customHeight="1">
      <c r="B34" s="43"/>
      <c r="E34" s="137" t="s">
        <v>40</v>
      </c>
      <c r="F34" s="153">
        <f>ROUND((SUM(BF120:BF136)),2)</f>
        <v>0</v>
      </c>
      <c r="I34" s="154">
        <v>0.15</v>
      </c>
      <c r="J34" s="153">
        <f>ROUND(((SUM(BF120:BF136))*I34),2)</f>
        <v>0</v>
      </c>
      <c r="L34" s="43"/>
    </row>
    <row r="35" spans="2:12" s="1" customFormat="1" ht="14.4" customHeight="1" hidden="1">
      <c r="B35" s="43"/>
      <c r="E35" s="137" t="s">
        <v>41</v>
      </c>
      <c r="F35" s="153">
        <f>ROUND((SUM(BG120:BG136)),2)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42</v>
      </c>
      <c r="F36" s="153">
        <f>ROUND((SUM(BH120:BH136)),2)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43</v>
      </c>
      <c r="F37" s="153">
        <f>ROUND((SUM(BI120:BI136)),2)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47</v>
      </c>
      <c r="E50" s="164"/>
      <c r="F50" s="164"/>
      <c r="G50" s="163" t="s">
        <v>48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49</v>
      </c>
      <c r="E61" s="167"/>
      <c r="F61" s="168" t="s">
        <v>50</v>
      </c>
      <c r="G61" s="166" t="s">
        <v>49</v>
      </c>
      <c r="H61" s="167"/>
      <c r="I61" s="169"/>
      <c r="J61" s="170" t="s">
        <v>50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51</v>
      </c>
      <c r="E65" s="164"/>
      <c r="F65" s="164"/>
      <c r="G65" s="163" t="s">
        <v>52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49</v>
      </c>
      <c r="E76" s="167"/>
      <c r="F76" s="168" t="s">
        <v>50</v>
      </c>
      <c r="G76" s="166" t="s">
        <v>49</v>
      </c>
      <c r="H76" s="167"/>
      <c r="I76" s="169"/>
      <c r="J76" s="170" t="s">
        <v>50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Diakonie ČCE Rýmařov - Rekonstrukce stávajícícho výtahu na evakuační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89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05660002 - VRN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Rýmařov</v>
      </c>
      <c r="G89" s="39"/>
      <c r="H89" s="39"/>
      <c r="I89" s="142" t="s">
        <v>22</v>
      </c>
      <c r="J89" s="74" t="str">
        <f>IF(J12="","",J12)</f>
        <v>22. 8. 2023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30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J120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664</v>
      </c>
      <c r="E97" s="186"/>
      <c r="F97" s="186"/>
      <c r="G97" s="186"/>
      <c r="H97" s="186"/>
      <c r="I97" s="187"/>
      <c r="J97" s="188">
        <f>J121</f>
        <v>0</v>
      </c>
      <c r="K97" s="184"/>
      <c r="L97" s="189"/>
    </row>
    <row r="98" spans="2:12" s="9" customFormat="1" ht="19.9" customHeight="1">
      <c r="B98" s="190"/>
      <c r="C98" s="191"/>
      <c r="D98" s="192" t="s">
        <v>665</v>
      </c>
      <c r="E98" s="193"/>
      <c r="F98" s="193"/>
      <c r="G98" s="193"/>
      <c r="H98" s="193"/>
      <c r="I98" s="194"/>
      <c r="J98" s="195">
        <f>J122</f>
        <v>0</v>
      </c>
      <c r="K98" s="191"/>
      <c r="L98" s="196"/>
    </row>
    <row r="99" spans="2:12" s="9" customFormat="1" ht="19.9" customHeight="1">
      <c r="B99" s="190"/>
      <c r="C99" s="191"/>
      <c r="D99" s="192" t="s">
        <v>666</v>
      </c>
      <c r="E99" s="193"/>
      <c r="F99" s="193"/>
      <c r="G99" s="193"/>
      <c r="H99" s="193"/>
      <c r="I99" s="194"/>
      <c r="J99" s="195">
        <f>J124</f>
        <v>0</v>
      </c>
      <c r="K99" s="191"/>
      <c r="L99" s="196"/>
    </row>
    <row r="100" spans="2:12" s="9" customFormat="1" ht="19.9" customHeight="1">
      <c r="B100" s="190"/>
      <c r="C100" s="191"/>
      <c r="D100" s="192" t="s">
        <v>667</v>
      </c>
      <c r="E100" s="193"/>
      <c r="F100" s="193"/>
      <c r="G100" s="193"/>
      <c r="H100" s="193"/>
      <c r="I100" s="194"/>
      <c r="J100" s="195">
        <f>J134</f>
        <v>0</v>
      </c>
      <c r="K100" s="191"/>
      <c r="L100" s="196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39"/>
      <c r="J101" s="39"/>
      <c r="K101" s="39"/>
      <c r="L101" s="43"/>
    </row>
    <row r="102" spans="2:12" s="1" customFormat="1" ht="6.95" customHeight="1">
      <c r="B102" s="61"/>
      <c r="C102" s="62"/>
      <c r="D102" s="62"/>
      <c r="E102" s="62"/>
      <c r="F102" s="62"/>
      <c r="G102" s="62"/>
      <c r="H102" s="62"/>
      <c r="I102" s="173"/>
      <c r="J102" s="62"/>
      <c r="K102" s="62"/>
      <c r="L102" s="43"/>
    </row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76"/>
      <c r="J106" s="64"/>
      <c r="K106" s="64"/>
      <c r="L106" s="43"/>
    </row>
    <row r="107" spans="2:12" s="1" customFormat="1" ht="24.95" customHeight="1">
      <c r="B107" s="38"/>
      <c r="C107" s="23" t="s">
        <v>114</v>
      </c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12" customHeight="1">
      <c r="B109" s="38"/>
      <c r="C109" s="32" t="s">
        <v>16</v>
      </c>
      <c r="D109" s="39"/>
      <c r="E109" s="39"/>
      <c r="F109" s="39"/>
      <c r="G109" s="39"/>
      <c r="H109" s="39"/>
      <c r="I109" s="139"/>
      <c r="J109" s="39"/>
      <c r="K109" s="39"/>
      <c r="L109" s="43"/>
    </row>
    <row r="110" spans="2:12" s="1" customFormat="1" ht="16.5" customHeight="1">
      <c r="B110" s="38"/>
      <c r="C110" s="39"/>
      <c r="D110" s="39"/>
      <c r="E110" s="177" t="str">
        <f>E7</f>
        <v>Diakonie ČCE Rýmařov - Rekonstrukce stávajícícho výtahu na evakuační</v>
      </c>
      <c r="F110" s="32"/>
      <c r="G110" s="32"/>
      <c r="H110" s="32"/>
      <c r="I110" s="139"/>
      <c r="J110" s="39"/>
      <c r="K110" s="39"/>
      <c r="L110" s="43"/>
    </row>
    <row r="111" spans="2:12" s="1" customFormat="1" ht="12" customHeight="1">
      <c r="B111" s="38"/>
      <c r="C111" s="32" t="s">
        <v>89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6.5" customHeight="1">
      <c r="B112" s="38"/>
      <c r="C112" s="39"/>
      <c r="D112" s="39"/>
      <c r="E112" s="71" t="str">
        <f>E9</f>
        <v>05660002 - VRN</v>
      </c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20</v>
      </c>
      <c r="D114" s="39"/>
      <c r="E114" s="39"/>
      <c r="F114" s="27" t="str">
        <f>F12</f>
        <v>Rýmařov</v>
      </c>
      <c r="G114" s="39"/>
      <c r="H114" s="39"/>
      <c r="I114" s="142" t="s">
        <v>22</v>
      </c>
      <c r="J114" s="74" t="str">
        <f>IF(J12="","",J12)</f>
        <v>22. 8. 2023</v>
      </c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5.15" customHeight="1">
      <c r="B116" s="38"/>
      <c r="C116" s="32" t="s">
        <v>24</v>
      </c>
      <c r="D116" s="39"/>
      <c r="E116" s="39"/>
      <c r="F116" s="27" t="str">
        <f>E15</f>
        <v xml:space="preserve"> </v>
      </c>
      <c r="G116" s="39"/>
      <c r="H116" s="39"/>
      <c r="I116" s="142" t="s">
        <v>30</v>
      </c>
      <c r="J116" s="36" t="str">
        <f>E21</f>
        <v xml:space="preserve"> </v>
      </c>
      <c r="K116" s="39"/>
      <c r="L116" s="43"/>
    </row>
    <row r="117" spans="2:12" s="1" customFormat="1" ht="15.15" customHeight="1">
      <c r="B117" s="38"/>
      <c r="C117" s="32" t="s">
        <v>28</v>
      </c>
      <c r="D117" s="39"/>
      <c r="E117" s="39"/>
      <c r="F117" s="27" t="str">
        <f>IF(E18="","",E18)</f>
        <v>Vyplň údaj</v>
      </c>
      <c r="G117" s="39"/>
      <c r="H117" s="39"/>
      <c r="I117" s="142" t="s">
        <v>32</v>
      </c>
      <c r="J117" s="36" t="str">
        <f>E24</f>
        <v xml:space="preserve"> </v>
      </c>
      <c r="K117" s="39"/>
      <c r="L117" s="43"/>
    </row>
    <row r="118" spans="2:12" s="1" customFormat="1" ht="10.3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20" s="10" customFormat="1" ht="29.25" customHeight="1">
      <c r="B119" s="197"/>
      <c r="C119" s="198" t="s">
        <v>115</v>
      </c>
      <c r="D119" s="199" t="s">
        <v>59</v>
      </c>
      <c r="E119" s="199" t="s">
        <v>55</v>
      </c>
      <c r="F119" s="199" t="s">
        <v>56</v>
      </c>
      <c r="G119" s="199" t="s">
        <v>116</v>
      </c>
      <c r="H119" s="199" t="s">
        <v>117</v>
      </c>
      <c r="I119" s="200" t="s">
        <v>118</v>
      </c>
      <c r="J119" s="201" t="s">
        <v>93</v>
      </c>
      <c r="K119" s="202" t="s">
        <v>119</v>
      </c>
      <c r="L119" s="203"/>
      <c r="M119" s="95" t="s">
        <v>1</v>
      </c>
      <c r="N119" s="96" t="s">
        <v>38</v>
      </c>
      <c r="O119" s="96" t="s">
        <v>120</v>
      </c>
      <c r="P119" s="96" t="s">
        <v>121</v>
      </c>
      <c r="Q119" s="96" t="s">
        <v>122</v>
      </c>
      <c r="R119" s="96" t="s">
        <v>123</v>
      </c>
      <c r="S119" s="96" t="s">
        <v>124</v>
      </c>
      <c r="T119" s="97" t="s">
        <v>125</v>
      </c>
    </row>
    <row r="120" spans="2:63" s="1" customFormat="1" ht="22.8" customHeight="1">
      <c r="B120" s="38"/>
      <c r="C120" s="102" t="s">
        <v>126</v>
      </c>
      <c r="D120" s="39"/>
      <c r="E120" s="39"/>
      <c r="F120" s="39"/>
      <c r="G120" s="39"/>
      <c r="H120" s="39"/>
      <c r="I120" s="139"/>
      <c r="J120" s="204">
        <f>BK120</f>
        <v>0</v>
      </c>
      <c r="K120" s="39"/>
      <c r="L120" s="43"/>
      <c r="M120" s="98"/>
      <c r="N120" s="99"/>
      <c r="O120" s="99"/>
      <c r="P120" s="205">
        <f>P121</f>
        <v>0</v>
      </c>
      <c r="Q120" s="99"/>
      <c r="R120" s="205">
        <f>R121</f>
        <v>0</v>
      </c>
      <c r="S120" s="99"/>
      <c r="T120" s="206">
        <f>T121</f>
        <v>0</v>
      </c>
      <c r="AT120" s="17" t="s">
        <v>73</v>
      </c>
      <c r="AU120" s="17" t="s">
        <v>95</v>
      </c>
      <c r="BK120" s="207">
        <f>BK121</f>
        <v>0</v>
      </c>
    </row>
    <row r="121" spans="2:63" s="11" customFormat="1" ht="25.9" customHeight="1">
      <c r="B121" s="208"/>
      <c r="C121" s="209"/>
      <c r="D121" s="210" t="s">
        <v>73</v>
      </c>
      <c r="E121" s="211" t="s">
        <v>86</v>
      </c>
      <c r="F121" s="211" t="s">
        <v>668</v>
      </c>
      <c r="G121" s="209"/>
      <c r="H121" s="209"/>
      <c r="I121" s="212"/>
      <c r="J121" s="213">
        <f>BK121</f>
        <v>0</v>
      </c>
      <c r="K121" s="209"/>
      <c r="L121" s="214"/>
      <c r="M121" s="215"/>
      <c r="N121" s="216"/>
      <c r="O121" s="216"/>
      <c r="P121" s="217">
        <f>P122+P124+P134</f>
        <v>0</v>
      </c>
      <c r="Q121" s="216"/>
      <c r="R121" s="217">
        <f>R122+R124+R134</f>
        <v>0</v>
      </c>
      <c r="S121" s="216"/>
      <c r="T121" s="218">
        <f>T122+T124+T134</f>
        <v>0</v>
      </c>
      <c r="AR121" s="219" t="s">
        <v>159</v>
      </c>
      <c r="AT121" s="220" t="s">
        <v>73</v>
      </c>
      <c r="AU121" s="220" t="s">
        <v>74</v>
      </c>
      <c r="AY121" s="219" t="s">
        <v>129</v>
      </c>
      <c r="BK121" s="221">
        <f>BK122+BK124+BK134</f>
        <v>0</v>
      </c>
    </row>
    <row r="122" spans="2:63" s="11" customFormat="1" ht="22.8" customHeight="1">
      <c r="B122" s="208"/>
      <c r="C122" s="209"/>
      <c r="D122" s="210" t="s">
        <v>73</v>
      </c>
      <c r="E122" s="222" t="s">
        <v>669</v>
      </c>
      <c r="F122" s="222" t="s">
        <v>670</v>
      </c>
      <c r="G122" s="209"/>
      <c r="H122" s="209"/>
      <c r="I122" s="212"/>
      <c r="J122" s="223">
        <f>BK122</f>
        <v>0</v>
      </c>
      <c r="K122" s="209"/>
      <c r="L122" s="214"/>
      <c r="M122" s="215"/>
      <c r="N122" s="216"/>
      <c r="O122" s="216"/>
      <c r="P122" s="217">
        <f>P123</f>
        <v>0</v>
      </c>
      <c r="Q122" s="216"/>
      <c r="R122" s="217">
        <f>R123</f>
        <v>0</v>
      </c>
      <c r="S122" s="216"/>
      <c r="T122" s="218">
        <f>T123</f>
        <v>0</v>
      </c>
      <c r="AR122" s="219" t="s">
        <v>159</v>
      </c>
      <c r="AT122" s="220" t="s">
        <v>73</v>
      </c>
      <c r="AU122" s="220" t="s">
        <v>82</v>
      </c>
      <c r="AY122" s="219" t="s">
        <v>129</v>
      </c>
      <c r="BK122" s="221">
        <f>BK123</f>
        <v>0</v>
      </c>
    </row>
    <row r="123" spans="2:65" s="1" customFormat="1" ht="36" customHeight="1">
      <c r="B123" s="38"/>
      <c r="C123" s="224" t="s">
        <v>82</v>
      </c>
      <c r="D123" s="224" t="s">
        <v>132</v>
      </c>
      <c r="E123" s="225" t="s">
        <v>671</v>
      </c>
      <c r="F123" s="226" t="s">
        <v>672</v>
      </c>
      <c r="G123" s="227" t="s">
        <v>579</v>
      </c>
      <c r="H123" s="228">
        <v>1</v>
      </c>
      <c r="I123" s="229"/>
      <c r="J123" s="230">
        <f>ROUND(I123*H123,2)</f>
        <v>0</v>
      </c>
      <c r="K123" s="226" t="s">
        <v>1</v>
      </c>
      <c r="L123" s="43"/>
      <c r="M123" s="231" t="s">
        <v>1</v>
      </c>
      <c r="N123" s="232" t="s">
        <v>39</v>
      </c>
      <c r="O123" s="86"/>
      <c r="P123" s="233">
        <f>O123*H123</f>
        <v>0</v>
      </c>
      <c r="Q123" s="233">
        <v>0</v>
      </c>
      <c r="R123" s="233">
        <f>Q123*H123</f>
        <v>0</v>
      </c>
      <c r="S123" s="233">
        <v>0</v>
      </c>
      <c r="T123" s="234">
        <f>S123*H123</f>
        <v>0</v>
      </c>
      <c r="AR123" s="235" t="s">
        <v>673</v>
      </c>
      <c r="AT123" s="235" t="s">
        <v>132</v>
      </c>
      <c r="AU123" s="235" t="s">
        <v>84</v>
      </c>
      <c r="AY123" s="17" t="s">
        <v>129</v>
      </c>
      <c r="BE123" s="236">
        <f>IF(N123="základní",J123,0)</f>
        <v>0</v>
      </c>
      <c r="BF123" s="236">
        <f>IF(N123="snížená",J123,0)</f>
        <v>0</v>
      </c>
      <c r="BG123" s="236">
        <f>IF(N123="zákl. přenesená",J123,0)</f>
        <v>0</v>
      </c>
      <c r="BH123" s="236">
        <f>IF(N123="sníž. přenesená",J123,0)</f>
        <v>0</v>
      </c>
      <c r="BI123" s="236">
        <f>IF(N123="nulová",J123,0)</f>
        <v>0</v>
      </c>
      <c r="BJ123" s="17" t="s">
        <v>82</v>
      </c>
      <c r="BK123" s="236">
        <f>ROUND(I123*H123,2)</f>
        <v>0</v>
      </c>
      <c r="BL123" s="17" t="s">
        <v>673</v>
      </c>
      <c r="BM123" s="235" t="s">
        <v>674</v>
      </c>
    </row>
    <row r="124" spans="2:63" s="11" customFormat="1" ht="22.8" customHeight="1">
      <c r="B124" s="208"/>
      <c r="C124" s="209"/>
      <c r="D124" s="210" t="s">
        <v>73</v>
      </c>
      <c r="E124" s="222" t="s">
        <v>675</v>
      </c>
      <c r="F124" s="222" t="s">
        <v>676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SUM(P125:P133)</f>
        <v>0</v>
      </c>
      <c r="Q124" s="216"/>
      <c r="R124" s="217">
        <f>SUM(R125:R133)</f>
        <v>0</v>
      </c>
      <c r="S124" s="216"/>
      <c r="T124" s="218">
        <f>SUM(T125:T133)</f>
        <v>0</v>
      </c>
      <c r="AR124" s="219" t="s">
        <v>159</v>
      </c>
      <c r="AT124" s="220" t="s">
        <v>73</v>
      </c>
      <c r="AU124" s="220" t="s">
        <v>82</v>
      </c>
      <c r="AY124" s="219" t="s">
        <v>129</v>
      </c>
      <c r="BK124" s="221">
        <f>SUM(BK125:BK133)</f>
        <v>0</v>
      </c>
    </row>
    <row r="125" spans="2:65" s="1" customFormat="1" ht="16.5" customHeight="1">
      <c r="B125" s="38"/>
      <c r="C125" s="224" t="s">
        <v>84</v>
      </c>
      <c r="D125" s="224" t="s">
        <v>132</v>
      </c>
      <c r="E125" s="225" t="s">
        <v>677</v>
      </c>
      <c r="F125" s="226" t="s">
        <v>676</v>
      </c>
      <c r="G125" s="227" t="s">
        <v>579</v>
      </c>
      <c r="H125" s="228">
        <v>1</v>
      </c>
      <c r="I125" s="229"/>
      <c r="J125" s="230">
        <f>ROUND(I125*H125,2)</f>
        <v>0</v>
      </c>
      <c r="K125" s="226" t="s">
        <v>136</v>
      </c>
      <c r="L125" s="43"/>
      <c r="M125" s="231" t="s">
        <v>1</v>
      </c>
      <c r="N125" s="232" t="s">
        <v>39</v>
      </c>
      <c r="O125" s="86"/>
      <c r="P125" s="233">
        <f>O125*H125</f>
        <v>0</v>
      </c>
      <c r="Q125" s="233">
        <v>0</v>
      </c>
      <c r="R125" s="233">
        <f>Q125*H125</f>
        <v>0</v>
      </c>
      <c r="S125" s="233">
        <v>0</v>
      </c>
      <c r="T125" s="234">
        <f>S125*H125</f>
        <v>0</v>
      </c>
      <c r="AR125" s="235" t="s">
        <v>673</v>
      </c>
      <c r="AT125" s="235" t="s">
        <v>132</v>
      </c>
      <c r="AU125" s="235" t="s">
        <v>84</v>
      </c>
      <c r="AY125" s="17" t="s">
        <v>129</v>
      </c>
      <c r="BE125" s="236">
        <f>IF(N125="základní",J125,0)</f>
        <v>0</v>
      </c>
      <c r="BF125" s="236">
        <f>IF(N125="snížená",J125,0)</f>
        <v>0</v>
      </c>
      <c r="BG125" s="236">
        <f>IF(N125="zákl. přenesená",J125,0)</f>
        <v>0</v>
      </c>
      <c r="BH125" s="236">
        <f>IF(N125="sníž. přenesená",J125,0)</f>
        <v>0</v>
      </c>
      <c r="BI125" s="236">
        <f>IF(N125="nulová",J125,0)</f>
        <v>0</v>
      </c>
      <c r="BJ125" s="17" t="s">
        <v>82</v>
      </c>
      <c r="BK125" s="236">
        <f>ROUND(I125*H125,2)</f>
        <v>0</v>
      </c>
      <c r="BL125" s="17" t="s">
        <v>673</v>
      </c>
      <c r="BM125" s="235" t="s">
        <v>678</v>
      </c>
    </row>
    <row r="126" spans="2:51" s="13" customFormat="1" ht="12">
      <c r="B126" s="248"/>
      <c r="C126" s="249"/>
      <c r="D126" s="239" t="s">
        <v>139</v>
      </c>
      <c r="E126" s="250" t="s">
        <v>1</v>
      </c>
      <c r="F126" s="251" t="s">
        <v>679</v>
      </c>
      <c r="G126" s="249"/>
      <c r="H126" s="252">
        <v>1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139</v>
      </c>
      <c r="AU126" s="258" t="s">
        <v>84</v>
      </c>
      <c r="AV126" s="13" t="s">
        <v>84</v>
      </c>
      <c r="AW126" s="13" t="s">
        <v>31</v>
      </c>
      <c r="AX126" s="13" t="s">
        <v>74</v>
      </c>
      <c r="AY126" s="258" t="s">
        <v>129</v>
      </c>
    </row>
    <row r="127" spans="2:51" s="14" customFormat="1" ht="12">
      <c r="B127" s="259"/>
      <c r="C127" s="260"/>
      <c r="D127" s="239" t="s">
        <v>139</v>
      </c>
      <c r="E127" s="261" t="s">
        <v>1</v>
      </c>
      <c r="F127" s="262" t="s">
        <v>142</v>
      </c>
      <c r="G127" s="260"/>
      <c r="H127" s="263">
        <v>1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AT127" s="269" t="s">
        <v>139</v>
      </c>
      <c r="AU127" s="269" t="s">
        <v>84</v>
      </c>
      <c r="AV127" s="14" t="s">
        <v>137</v>
      </c>
      <c r="AW127" s="14" t="s">
        <v>31</v>
      </c>
      <c r="AX127" s="14" t="s">
        <v>82</v>
      </c>
      <c r="AY127" s="269" t="s">
        <v>129</v>
      </c>
    </row>
    <row r="128" spans="2:65" s="1" customFormat="1" ht="16.5" customHeight="1">
      <c r="B128" s="38"/>
      <c r="C128" s="224" t="s">
        <v>130</v>
      </c>
      <c r="D128" s="224" t="s">
        <v>132</v>
      </c>
      <c r="E128" s="225" t="s">
        <v>680</v>
      </c>
      <c r="F128" s="226" t="s">
        <v>681</v>
      </c>
      <c r="G128" s="227" t="s">
        <v>579</v>
      </c>
      <c r="H128" s="228">
        <v>1</v>
      </c>
      <c r="I128" s="229"/>
      <c r="J128" s="230">
        <f>ROUND(I128*H128,2)</f>
        <v>0</v>
      </c>
      <c r="K128" s="226" t="s">
        <v>136</v>
      </c>
      <c r="L128" s="43"/>
      <c r="M128" s="231" t="s">
        <v>1</v>
      </c>
      <c r="N128" s="232" t="s">
        <v>39</v>
      </c>
      <c r="O128" s="8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673</v>
      </c>
      <c r="AT128" s="235" t="s">
        <v>132</v>
      </c>
      <c r="AU128" s="235" t="s">
        <v>84</v>
      </c>
      <c r="AY128" s="17" t="s">
        <v>129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7" t="s">
        <v>82</v>
      </c>
      <c r="BK128" s="236">
        <f>ROUND(I128*H128,2)</f>
        <v>0</v>
      </c>
      <c r="BL128" s="17" t="s">
        <v>673</v>
      </c>
      <c r="BM128" s="235" t="s">
        <v>682</v>
      </c>
    </row>
    <row r="129" spans="2:65" s="1" customFormat="1" ht="16.5" customHeight="1">
      <c r="B129" s="38"/>
      <c r="C129" s="224" t="s">
        <v>137</v>
      </c>
      <c r="D129" s="224" t="s">
        <v>132</v>
      </c>
      <c r="E129" s="225" t="s">
        <v>683</v>
      </c>
      <c r="F129" s="226" t="s">
        <v>684</v>
      </c>
      <c r="G129" s="227" t="s">
        <v>579</v>
      </c>
      <c r="H129" s="228">
        <v>1</v>
      </c>
      <c r="I129" s="229"/>
      <c r="J129" s="230">
        <f>ROUND(I129*H129,2)</f>
        <v>0</v>
      </c>
      <c r="K129" s="226" t="s">
        <v>136</v>
      </c>
      <c r="L129" s="43"/>
      <c r="M129" s="231" t="s">
        <v>1</v>
      </c>
      <c r="N129" s="232" t="s">
        <v>39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673</v>
      </c>
      <c r="AT129" s="235" t="s">
        <v>132</v>
      </c>
      <c r="AU129" s="235" t="s">
        <v>84</v>
      </c>
      <c r="AY129" s="17" t="s">
        <v>129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82</v>
      </c>
      <c r="BK129" s="236">
        <f>ROUND(I129*H129,2)</f>
        <v>0</v>
      </c>
      <c r="BL129" s="17" t="s">
        <v>673</v>
      </c>
      <c r="BM129" s="235" t="s">
        <v>685</v>
      </c>
    </row>
    <row r="130" spans="2:65" s="1" customFormat="1" ht="16.5" customHeight="1">
      <c r="B130" s="38"/>
      <c r="C130" s="224" t="s">
        <v>159</v>
      </c>
      <c r="D130" s="224" t="s">
        <v>132</v>
      </c>
      <c r="E130" s="225" t="s">
        <v>686</v>
      </c>
      <c r="F130" s="226" t="s">
        <v>687</v>
      </c>
      <c r="G130" s="227" t="s">
        <v>579</v>
      </c>
      <c r="H130" s="228">
        <v>1</v>
      </c>
      <c r="I130" s="229"/>
      <c r="J130" s="230">
        <f>ROUND(I130*H130,2)</f>
        <v>0</v>
      </c>
      <c r="K130" s="226" t="s">
        <v>136</v>
      </c>
      <c r="L130" s="43"/>
      <c r="M130" s="231" t="s">
        <v>1</v>
      </c>
      <c r="N130" s="232" t="s">
        <v>39</v>
      </c>
      <c r="O130" s="86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AR130" s="235" t="s">
        <v>673</v>
      </c>
      <c r="AT130" s="235" t="s">
        <v>132</v>
      </c>
      <c r="AU130" s="235" t="s">
        <v>84</v>
      </c>
      <c r="AY130" s="17" t="s">
        <v>129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7" t="s">
        <v>82</v>
      </c>
      <c r="BK130" s="236">
        <f>ROUND(I130*H130,2)</f>
        <v>0</v>
      </c>
      <c r="BL130" s="17" t="s">
        <v>673</v>
      </c>
      <c r="BM130" s="235" t="s">
        <v>688</v>
      </c>
    </row>
    <row r="131" spans="2:65" s="1" customFormat="1" ht="16.5" customHeight="1">
      <c r="B131" s="38"/>
      <c r="C131" s="224" t="s">
        <v>157</v>
      </c>
      <c r="D131" s="224" t="s">
        <v>132</v>
      </c>
      <c r="E131" s="225" t="s">
        <v>689</v>
      </c>
      <c r="F131" s="226" t="s">
        <v>690</v>
      </c>
      <c r="G131" s="227" t="s">
        <v>579</v>
      </c>
      <c r="H131" s="228">
        <v>1</v>
      </c>
      <c r="I131" s="229"/>
      <c r="J131" s="230">
        <f>ROUND(I131*H131,2)</f>
        <v>0</v>
      </c>
      <c r="K131" s="226" t="s">
        <v>1</v>
      </c>
      <c r="L131" s="43"/>
      <c r="M131" s="231" t="s">
        <v>1</v>
      </c>
      <c r="N131" s="232" t="s">
        <v>39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673</v>
      </c>
      <c r="AT131" s="235" t="s">
        <v>132</v>
      </c>
      <c r="AU131" s="235" t="s">
        <v>84</v>
      </c>
      <c r="AY131" s="17" t="s">
        <v>129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82</v>
      </c>
      <c r="BK131" s="236">
        <f>ROUND(I131*H131,2)</f>
        <v>0</v>
      </c>
      <c r="BL131" s="17" t="s">
        <v>673</v>
      </c>
      <c r="BM131" s="235" t="s">
        <v>691</v>
      </c>
    </row>
    <row r="132" spans="2:65" s="1" customFormat="1" ht="16.5" customHeight="1">
      <c r="B132" s="38"/>
      <c r="C132" s="224" t="s">
        <v>168</v>
      </c>
      <c r="D132" s="224" t="s">
        <v>132</v>
      </c>
      <c r="E132" s="225" t="s">
        <v>692</v>
      </c>
      <c r="F132" s="226" t="s">
        <v>693</v>
      </c>
      <c r="G132" s="227" t="s">
        <v>579</v>
      </c>
      <c r="H132" s="228">
        <v>1</v>
      </c>
      <c r="I132" s="229"/>
      <c r="J132" s="230">
        <f>ROUND(I132*H132,2)</f>
        <v>0</v>
      </c>
      <c r="K132" s="226" t="s">
        <v>1</v>
      </c>
      <c r="L132" s="43"/>
      <c r="M132" s="231" t="s">
        <v>1</v>
      </c>
      <c r="N132" s="232" t="s">
        <v>39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673</v>
      </c>
      <c r="AT132" s="235" t="s">
        <v>132</v>
      </c>
      <c r="AU132" s="235" t="s">
        <v>84</v>
      </c>
      <c r="AY132" s="17" t="s">
        <v>129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82</v>
      </c>
      <c r="BK132" s="236">
        <f>ROUND(I132*H132,2)</f>
        <v>0</v>
      </c>
      <c r="BL132" s="17" t="s">
        <v>673</v>
      </c>
      <c r="BM132" s="235" t="s">
        <v>694</v>
      </c>
    </row>
    <row r="133" spans="2:65" s="1" customFormat="1" ht="16.5" customHeight="1">
      <c r="B133" s="38"/>
      <c r="C133" s="224" t="s">
        <v>183</v>
      </c>
      <c r="D133" s="224" t="s">
        <v>132</v>
      </c>
      <c r="E133" s="225" t="s">
        <v>695</v>
      </c>
      <c r="F133" s="226" t="s">
        <v>696</v>
      </c>
      <c r="G133" s="227" t="s">
        <v>579</v>
      </c>
      <c r="H133" s="228">
        <v>1</v>
      </c>
      <c r="I133" s="229"/>
      <c r="J133" s="230">
        <f>ROUND(I133*H133,2)</f>
        <v>0</v>
      </c>
      <c r="K133" s="226" t="s">
        <v>1</v>
      </c>
      <c r="L133" s="43"/>
      <c r="M133" s="231" t="s">
        <v>1</v>
      </c>
      <c r="N133" s="232" t="s">
        <v>39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673</v>
      </c>
      <c r="AT133" s="235" t="s">
        <v>132</v>
      </c>
      <c r="AU133" s="235" t="s">
        <v>84</v>
      </c>
      <c r="AY133" s="17" t="s">
        <v>129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82</v>
      </c>
      <c r="BK133" s="236">
        <f>ROUND(I133*H133,2)</f>
        <v>0</v>
      </c>
      <c r="BL133" s="17" t="s">
        <v>673</v>
      </c>
      <c r="BM133" s="235" t="s">
        <v>697</v>
      </c>
    </row>
    <row r="134" spans="2:63" s="11" customFormat="1" ht="22.8" customHeight="1">
      <c r="B134" s="208"/>
      <c r="C134" s="209"/>
      <c r="D134" s="210" t="s">
        <v>73</v>
      </c>
      <c r="E134" s="222" t="s">
        <v>698</v>
      </c>
      <c r="F134" s="222" t="s">
        <v>699</v>
      </c>
      <c r="G134" s="209"/>
      <c r="H134" s="209"/>
      <c r="I134" s="212"/>
      <c r="J134" s="223">
        <f>BK134</f>
        <v>0</v>
      </c>
      <c r="K134" s="209"/>
      <c r="L134" s="214"/>
      <c r="M134" s="215"/>
      <c r="N134" s="216"/>
      <c r="O134" s="216"/>
      <c r="P134" s="217">
        <f>SUM(P135:P136)</f>
        <v>0</v>
      </c>
      <c r="Q134" s="216"/>
      <c r="R134" s="217">
        <f>SUM(R135:R136)</f>
        <v>0</v>
      </c>
      <c r="S134" s="216"/>
      <c r="T134" s="218">
        <f>SUM(T135:T136)</f>
        <v>0</v>
      </c>
      <c r="AR134" s="219" t="s">
        <v>159</v>
      </c>
      <c r="AT134" s="220" t="s">
        <v>73</v>
      </c>
      <c r="AU134" s="220" t="s">
        <v>82</v>
      </c>
      <c r="AY134" s="219" t="s">
        <v>129</v>
      </c>
      <c r="BK134" s="221">
        <f>SUM(BK135:BK136)</f>
        <v>0</v>
      </c>
    </row>
    <row r="135" spans="2:65" s="1" customFormat="1" ht="16.5" customHeight="1">
      <c r="B135" s="38"/>
      <c r="C135" s="224" t="s">
        <v>194</v>
      </c>
      <c r="D135" s="224" t="s">
        <v>132</v>
      </c>
      <c r="E135" s="225" t="s">
        <v>700</v>
      </c>
      <c r="F135" s="226" t="s">
        <v>701</v>
      </c>
      <c r="G135" s="227" t="s">
        <v>579</v>
      </c>
      <c r="H135" s="228">
        <v>1</v>
      </c>
      <c r="I135" s="229"/>
      <c r="J135" s="230">
        <f>ROUND(I135*H135,2)</f>
        <v>0</v>
      </c>
      <c r="K135" s="226" t="s">
        <v>136</v>
      </c>
      <c r="L135" s="43"/>
      <c r="M135" s="231" t="s">
        <v>1</v>
      </c>
      <c r="N135" s="232" t="s">
        <v>39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673</v>
      </c>
      <c r="AT135" s="235" t="s">
        <v>132</v>
      </c>
      <c r="AU135" s="235" t="s">
        <v>84</v>
      </c>
      <c r="AY135" s="17" t="s">
        <v>129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82</v>
      </c>
      <c r="BK135" s="236">
        <f>ROUND(I135*H135,2)</f>
        <v>0</v>
      </c>
      <c r="BL135" s="17" t="s">
        <v>673</v>
      </c>
      <c r="BM135" s="235" t="s">
        <v>702</v>
      </c>
    </row>
    <row r="136" spans="2:65" s="1" customFormat="1" ht="16.5" customHeight="1">
      <c r="B136" s="38"/>
      <c r="C136" s="224" t="s">
        <v>199</v>
      </c>
      <c r="D136" s="224" t="s">
        <v>132</v>
      </c>
      <c r="E136" s="225" t="s">
        <v>703</v>
      </c>
      <c r="F136" s="226" t="s">
        <v>704</v>
      </c>
      <c r="G136" s="227" t="s">
        <v>579</v>
      </c>
      <c r="H136" s="228">
        <v>1</v>
      </c>
      <c r="I136" s="229"/>
      <c r="J136" s="230">
        <f>ROUND(I136*H136,2)</f>
        <v>0</v>
      </c>
      <c r="K136" s="226" t="s">
        <v>136</v>
      </c>
      <c r="L136" s="43"/>
      <c r="M136" s="292" t="s">
        <v>1</v>
      </c>
      <c r="N136" s="293" t="s">
        <v>39</v>
      </c>
      <c r="O136" s="294"/>
      <c r="P136" s="295">
        <f>O136*H136</f>
        <v>0</v>
      </c>
      <c r="Q136" s="295">
        <v>0</v>
      </c>
      <c r="R136" s="295">
        <f>Q136*H136</f>
        <v>0</v>
      </c>
      <c r="S136" s="295">
        <v>0</v>
      </c>
      <c r="T136" s="296">
        <f>S136*H136</f>
        <v>0</v>
      </c>
      <c r="AR136" s="235" t="s">
        <v>673</v>
      </c>
      <c r="AT136" s="235" t="s">
        <v>132</v>
      </c>
      <c r="AU136" s="235" t="s">
        <v>84</v>
      </c>
      <c r="AY136" s="17" t="s">
        <v>129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7" t="s">
        <v>82</v>
      </c>
      <c r="BK136" s="236">
        <f>ROUND(I136*H136,2)</f>
        <v>0</v>
      </c>
      <c r="BL136" s="17" t="s">
        <v>673</v>
      </c>
      <c r="BM136" s="235" t="s">
        <v>705</v>
      </c>
    </row>
    <row r="137" spans="2:12" s="1" customFormat="1" ht="6.95" customHeight="1">
      <c r="B137" s="61"/>
      <c r="C137" s="62"/>
      <c r="D137" s="62"/>
      <c r="E137" s="62"/>
      <c r="F137" s="62"/>
      <c r="G137" s="62"/>
      <c r="H137" s="62"/>
      <c r="I137" s="173"/>
      <c r="J137" s="62"/>
      <c r="K137" s="62"/>
      <c r="L137" s="43"/>
    </row>
  </sheetData>
  <sheetProtection password="CC35" sheet="1" objects="1" scenarios="1" formatColumns="0" formatRows="0" autoFilter="0"/>
  <autoFilter ref="C119:K13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2023-08-23T07:16:42Z</dcterms:created>
  <dcterms:modified xsi:type="dcterms:W3CDTF">2023-08-23T07:16:44Z</dcterms:modified>
  <cp:category/>
  <cp:version/>
  <cp:contentType/>
  <cp:contentStatus/>
</cp:coreProperties>
</file>