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2 - Oprava střechy" sheetId="2" r:id="rId2"/>
  </sheets>
  <definedNames>
    <definedName name="_xlnm.Print_Area" localSheetId="0">'Rekapitulace stavby'!$D$4:$AO$76,'Rekapitulace stavby'!$C$82:$AQ$96</definedName>
    <definedName name="_xlnm._FilterDatabase" localSheetId="1" hidden="1">'02 - Oprava střechy'!$C$127:$K$203</definedName>
    <definedName name="_xlnm.Print_Area" localSheetId="1">'02 - Oprava střechy'!$C$4:$J$76,'02 - Oprava střechy'!$C$82:$J$109,'02 - Oprava střechy'!$C$115:$K$203</definedName>
    <definedName name="_xlnm.Print_Titles" localSheetId="0">'Rekapitulace stavby'!$92:$92</definedName>
    <definedName name="_xlnm.Print_Titles" localSheetId="1">'02 - Oprava střechy'!$127:$127</definedName>
  </definedNames>
  <calcPr fullCalcOnLoad="1"/>
</workbook>
</file>

<file path=xl/sharedStrings.xml><?xml version="1.0" encoding="utf-8"?>
<sst xmlns="http://schemas.openxmlformats.org/spreadsheetml/2006/main" count="931" uniqueCount="288">
  <si>
    <t>Export Komplet</t>
  </si>
  <si>
    <t/>
  </si>
  <si>
    <t>2.0</t>
  </si>
  <si>
    <t>ZAMOK</t>
  </si>
  <si>
    <t>False</t>
  </si>
  <si>
    <t>{5edbdc48-520f-44f5-bf8a-d99dc510df7d}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</si>
  <si>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</si>
  <si>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</si>
  <si>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</si>
  <si>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</si>
  <si>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</si>
  <si>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</si>
  <si>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</si>
  <si>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</si>
  <si>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240517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</si>
  <si>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</si>
  <si>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</si>
  <si>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průmyslového objektu č.p. 2997, Česká Lípa - oprava střechy</t>
  </si>
  <si>
    <t>0,1</t>
  </si>
  <si>
    <t>KSO:</t>
  </si>
  <si>
    <t>CC-CZ:</t>
  </si>
  <si>
    <t>1</t>
  </si>
  <si>
    <t>Místo:</t>
  </si>
  <si>
    <t>Česká Lípa</t>
  </si>
  <si>
    <t>Datum:</t>
  </si>
  <si>
    <t>16. 5. 2024</t>
  </si>
  <si>
    <t>10</t>
  </si>
  <si>
    <t>100</t>
  </si>
  <si>
    <t>Zadavatel:</t>
  </si>
  <si>
    <t>IČ:</t>
  </si>
  <si>
    <t>HOLLEN CZ s.r.o.</t>
  </si>
  <si>
    <t>DIČ:</t>
  </si>
  <si>
    <t>Uchazeč:</t>
  </si>
  <si>
    <t>Vyplň údaj</t>
  </si>
  <si>
    <t>Projektant:</t>
  </si>
  <si>
    <t>Ing. Kateřina Iwanejko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</si>
  <si>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</si>
  <si>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</si>
  <si>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</si>
  <si>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</si>
  <si>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</si>
  <si>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</si>
  <si>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</si>
  <si>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</si>
  <si>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</si>
  <si>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</si>
  <si>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</si>
  <si>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</si>
  <si>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</si>
  <si>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</si>
  <si>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</si>
  <si>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</si>
  <si>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</si>
  <si>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</si>
  <si>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</si>
  <si>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</si>
  <si>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</si>
  <si>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</si>
  <si>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</si>
  <si>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</si>
  <si>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</si>
  <si>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</si>
  <si>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</si>
  <si>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</si>
  <si>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</si>
  <si>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</si>
  <si>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</si>
  <si>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</si>
  <si>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</si>
  <si>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</si>
  <si>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</si>
  <si>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</si>
  <si>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</si>
  <si>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</si>
  <si>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</si>
  <si>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</si>
  <si>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</si>
  <si>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</si>
  <si>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</si>
  <si>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</si>
  <si>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</si>
  <si>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</si>
  <si>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</si>
  <si>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</si>
  <si>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</si>
  <si>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02</t>
  </si>
  <si>
    <t>Oprava střechy</t>
  </si>
  <si>
    <t>STA</t>
  </si>
  <si>
    <t>{fd8fda36-9383-446f-97e7-016819cd02c7}</t>
  </si>
  <si>
    <t>2</t>
  </si>
  <si>
    <t>KRYCÍ LIST SOUPISU PRACÍ</t>
  </si>
  <si>
    <t>Objekt:</t>
  </si>
  <si>
    <t>02 - Oprava střechy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</si>
  <si>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</si>
  <si>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</si>
  <si>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</si>
  <si>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</si>
  <si>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</si>
  <si>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</si>
  <si>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práce-bourání</t>
  </si>
  <si>
    <t xml:space="preserve">      99 - Přesun hmot</t>
  </si>
  <si>
    <t>PSV - Práce a dodávky PSV</t>
  </si>
  <si>
    <t xml:space="preserve">    712 - Povlakové krytiny</t>
  </si>
  <si>
    <t xml:space="preserve">    721 - Zdravotechnika - vnitřní kanalizace</t>
  </si>
  <si>
    <t xml:space="preserve">    741 - Elektroinstalace - silnoproud</t>
  </si>
  <si>
    <t xml:space="preserve">    762 - Konstrukce tesařské</t>
  </si>
  <si>
    <t xml:space="preserve">    767 - Konstrukce zámečnické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</si>
  <si>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</si>
  <si>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</si>
  <si>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</si>
  <si>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</si>
  <si>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</si>
  <si>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</si>
  <si>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</si>
  <si>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</si>
  <si>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</si>
  <si>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</si>
  <si>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</si>
  <si>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</si>
  <si>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</si>
  <si>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</si>
  <si>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</si>
  <si>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</si>
  <si>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</si>
  <si>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</si>
  <si>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</si>
  <si>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</si>
  <si>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práce-bourání</t>
  </si>
  <si>
    <t>K</t>
  </si>
  <si>
    <t>961000001</t>
  </si>
  <si>
    <t>Demontáž a likvidace oplechování, hromosvodu</t>
  </si>
  <si>
    <t>kpl</t>
  </si>
  <si>
    <t>4</t>
  </si>
  <si>
    <t>-121933044</t>
  </si>
  <si>
    <t>PP</t>
  </si>
  <si>
    <t xml:space="preserve">Demontáž a likvidace oplechování, hromosvodu, světlíků </t>
  </si>
  <si>
    <t>968100001</t>
  </si>
  <si>
    <t>Zaslepení prostupů</t>
  </si>
  <si>
    <t>-2115070895</t>
  </si>
  <si>
    <t>99</t>
  </si>
  <si>
    <t>Přesun hmot</t>
  </si>
  <si>
    <t>3</t>
  </si>
  <si>
    <t>949310001</t>
  </si>
  <si>
    <t>Stavební výtah - montáž, demontáž, pronájem (případně jiný vhodný způsob dopravy materiálu dle dodavatele)</t>
  </si>
  <si>
    <t>-487991114</t>
  </si>
  <si>
    <t>PSV</t>
  </si>
  <si>
    <t>Práce a dodávky PSV</t>
  </si>
  <si>
    <t>712</t>
  </si>
  <si>
    <t>Povlakové krytiny</t>
  </si>
  <si>
    <t>712363001</t>
  </si>
  <si>
    <t>Provedení povlakové krytiny střech do 10° termoplastickou fólií PVC rozvinutím a natažením v ploše</t>
  </si>
  <si>
    <t>m2</t>
  </si>
  <si>
    <t>CS ÚRS 2024 01</t>
  </si>
  <si>
    <t>16</t>
  </si>
  <si>
    <t>-2116282444</t>
  </si>
  <si>
    <t>Provedení povlakové krytiny střech plochých do 10° fólií termoplastickou mPVC (měkčené PVC) rozvinutí a natažení fólie v ploše</t>
  </si>
  <si>
    <t>5</t>
  </si>
  <si>
    <t>M</t>
  </si>
  <si>
    <t>DEK.1015102080</t>
  </si>
  <si>
    <t>DEKPLAN 76 kotvený 1,5mm š.1,60m šedá (24m2)</t>
  </si>
  <si>
    <t>32</t>
  </si>
  <si>
    <t>-1309806294</t>
  </si>
  <si>
    <t>VV</t>
  </si>
  <si>
    <t>1021*1,1655 'Přepočtené koeficientem množství</t>
  </si>
  <si>
    <t>6</t>
  </si>
  <si>
    <t>712363353</t>
  </si>
  <si>
    <t>Povlakové krytiny střech do 10° z tvarovaných poplastovaných lišt délky 2 m koutová lišta vnější rš atyp r.š.250 mm</t>
  </si>
  <si>
    <t>m</t>
  </si>
  <si>
    <t>-1232794670</t>
  </si>
  <si>
    <t>Povlakové krytiny střech plochých do 10° z tvarovaných poplastovaných lišt pro mPVC vnější koutová lišta rš 100 mm</t>
  </si>
  <si>
    <t>7</t>
  </si>
  <si>
    <t>71236335R</t>
  </si>
  <si>
    <t>Povlakové krytiny střech do 10° z tvarovaných poplastovaných lišt délky 2 m koutová lišta rš 100 mm</t>
  </si>
  <si>
    <t>1091110829</t>
  </si>
  <si>
    <t>Povlakové krytiny střech plochých do 10° z tvarovaných poplastovaných lišt pro mPVC vnitřní koutová lišta rš 100 mm</t>
  </si>
  <si>
    <t xml:space="preserve">lišta rohová vnější a vnější </t>
  </si>
  <si>
    <t>366</t>
  </si>
  <si>
    <t>lišta vnější a vnitřní</t>
  </si>
  <si>
    <t>364</t>
  </si>
  <si>
    <t>Součet</t>
  </si>
  <si>
    <t>8</t>
  </si>
  <si>
    <t>712363358</t>
  </si>
  <si>
    <t>Povlakové krytiny střech do 10° z tvarovaných poplastovaných lišt délky 2 m závětrná lišta rš 250 mm</t>
  </si>
  <si>
    <t>-345915</t>
  </si>
  <si>
    <t>Povlakové krytiny střech plochých do 10° z tvarovaných poplastovaných lišt pro mPVC závětrná lišta rš 250 mm</t>
  </si>
  <si>
    <t>71236336R</t>
  </si>
  <si>
    <t>Povlakové krytiny střech do 10° z tvarovaných poplastovaných lišt délky 2 m koutová lišta rš 150 mm</t>
  </si>
  <si>
    <t>-550451887</t>
  </si>
  <si>
    <t>712363369</t>
  </si>
  <si>
    <t>Povlakové krytiny střech do 10° z tvarovaných poplastovaných lišt délky 2 m příklopná lišta rš 100 mm</t>
  </si>
  <si>
    <t>-183817322</t>
  </si>
  <si>
    <t>Povlakové krytiny střech plochých do 10° z tvarovaných poplastovaných lišt pro mPVC příklopná lišta rš 100 mm</t>
  </si>
  <si>
    <t>11</t>
  </si>
  <si>
    <t>712392172</t>
  </si>
  <si>
    <t>Povlakové krytiny střech plochých do 10° ochranné textilní vrstvy</t>
  </si>
  <si>
    <t>111760563</t>
  </si>
  <si>
    <t>Povlakové krytiny střech plochých do 10° - ostatní práce provedení vrstvy textilní ochranné</t>
  </si>
  <si>
    <t>712463103</t>
  </si>
  <si>
    <t>Provedení povlakové krytiny střech přes 10° do 30° ukotvení fólie talířovou hmoždinkou do betonu nebo ŽB</t>
  </si>
  <si>
    <t>kus</t>
  </si>
  <si>
    <t>2027337519</t>
  </si>
  <si>
    <t>Provedení povlakové krytiny střech šikmých přes 10° do 30° fólií ostatní činnosti při pokládání hydroizolačních fólií (materiál ve specifikaci) mechanické ukotvení talířovou hmoždinkou do prostého nebo železového betonu</t>
  </si>
  <si>
    <t>13</t>
  </si>
  <si>
    <t>59055014</t>
  </si>
  <si>
    <t>kotva EJOT SFS s podložkou</t>
  </si>
  <si>
    <t>-1780076706</t>
  </si>
  <si>
    <t>kotva průvlaková včetně podložky a matky M8x75mm</t>
  </si>
  <si>
    <t>14</t>
  </si>
  <si>
    <t>71299820R</t>
  </si>
  <si>
    <t>Dodávka a montáž komínové hlavice PVC 110</t>
  </si>
  <si>
    <t>-138945690</t>
  </si>
  <si>
    <t>15</t>
  </si>
  <si>
    <t>71299830R</t>
  </si>
  <si>
    <t xml:space="preserve">Dodávka a montáž systémová tvarovka PVC  </t>
  </si>
  <si>
    <t>ks</t>
  </si>
  <si>
    <t>-677685228</t>
  </si>
  <si>
    <t>998712112</t>
  </si>
  <si>
    <t>Přesun hmot tonážní pro krytiny povlakové s omezením mechanizace v objektech v přes 6 do 12 m</t>
  </si>
  <si>
    <t>t</t>
  </si>
  <si>
    <t>-1224666311</t>
  </si>
  <si>
    <t>Přesun hmot pro povlakové krytiny stanovený z hmotnosti přesunovaného materiálu vodorovná dopravní vzdálenost do 50 m s omezením mechanizace v objektech výšky přes 6 do 12 m</t>
  </si>
  <si>
    <t>721</t>
  </si>
  <si>
    <t>Zdravotechnika - vnitřní kanalizace</t>
  </si>
  <si>
    <t>17</t>
  </si>
  <si>
    <t>721233112</t>
  </si>
  <si>
    <t>Střešní vtok polypropylen PP pro ploché střechy svislý odtok DN 90</t>
  </si>
  <si>
    <t>-493409817</t>
  </si>
  <si>
    <t>Střešní vtoky (vpusti) polypropylenové (PP) pro ploché střechy s odtokem svislým DN 110</t>
  </si>
  <si>
    <t>741</t>
  </si>
  <si>
    <t>Elektroinstalace - silnoproud</t>
  </si>
  <si>
    <t>18</t>
  </si>
  <si>
    <t>741410001</t>
  </si>
  <si>
    <t>Hromosvod - nové lano a plastové patice + revize (vodorovná soustava)</t>
  </si>
  <si>
    <t>1082417445</t>
  </si>
  <si>
    <t>762</t>
  </si>
  <si>
    <t>Konstrukce tesařské</t>
  </si>
  <si>
    <t>19</t>
  </si>
  <si>
    <t>762341670</t>
  </si>
  <si>
    <t>Montáž bednění štítových okapových říms z dřevotřískových na sraz</t>
  </si>
  <si>
    <t>-1403411681</t>
  </si>
  <si>
    <t>Montáž bednění střech štítových okapových říms, krajnic, závětrných prken a žaluzií ve spádu nebo rovnoběžně s okapem z desek dřevotřískových nebo dřevoštěpkových na sraz</t>
  </si>
  <si>
    <t>20</t>
  </si>
  <si>
    <t>60624134</t>
  </si>
  <si>
    <t>překližka stavební s fólií hladkou tl 21mm</t>
  </si>
  <si>
    <t>1960806237</t>
  </si>
  <si>
    <t>78*1,1 'Přepočtené koeficientem množství</t>
  </si>
  <si>
    <t>998762112</t>
  </si>
  <si>
    <t>Přesun hmot tonážní pro kce tesařské s omezením mechanizace v objektech v přes 6 do 12 m</t>
  </si>
  <si>
    <t>-426160732</t>
  </si>
  <si>
    <t>Přesun hmot pro konstrukce tesařské stanovený z hmotnosti přesunovaného materiálu vodorovná dopravní vzdálenost do 50 m s omezením mechanizace v objektech výšky přes 6 do 12 m</t>
  </si>
  <si>
    <t>767</t>
  </si>
  <si>
    <t>Konstrukce zámečnické</t>
  </si>
  <si>
    <t>25</t>
  </si>
  <si>
    <t>767300001</t>
  </si>
  <si>
    <t xml:space="preserve">Dodávka a montáž světlík plochý, drátosklo, rozm. 750x1250 mm, vč. přesklívací kopule </t>
  </si>
  <si>
    <t>-876198828</t>
  </si>
  <si>
    <t>26</t>
  </si>
  <si>
    <t>767300002</t>
  </si>
  <si>
    <t>Dodávka a montáž světlík - PVC manžeta+oplechování</t>
  </si>
  <si>
    <t>-1741269631</t>
  </si>
  <si>
    <t>27</t>
  </si>
  <si>
    <t>767311830</t>
  </si>
  <si>
    <t>Demontáž světlíků bodových se skleněnou výplní</t>
  </si>
  <si>
    <t>-1308318753</t>
  </si>
  <si>
    <t>Demontáž světlíků se skleněnou výplní bodových</t>
  </si>
  <si>
    <t>demontáž světlíků</t>
  </si>
  <si>
    <t>16*0,75*1,25</t>
  </si>
  <si>
    <t>22</t>
  </si>
  <si>
    <t>76732221R</t>
  </si>
  <si>
    <t>Dodávka a montáž víka výlezu s podstavcem</t>
  </si>
  <si>
    <t>-1882463999</t>
  </si>
  <si>
    <t>Montáž podsvětlíků z profilů válcovaných bez zasklení, rozpětí 1800 mm</t>
  </si>
  <si>
    <t>VRN</t>
  </si>
  <si>
    <t>Vedlejší rozpočtové náklady</t>
  </si>
  <si>
    <t>VRN3</t>
  </si>
  <si>
    <t>Zařízení staveniště</t>
  </si>
  <si>
    <t>23</t>
  </si>
  <si>
    <t>030001000</t>
  </si>
  <si>
    <t>Kč</t>
  </si>
  <si>
    <t>1024</t>
  </si>
  <si>
    <t>-966715015</t>
  </si>
  <si>
    <t>Základní rozdělení průvodních činností a nákladů zařízení staveniště</t>
  </si>
  <si>
    <t>VRN7</t>
  </si>
  <si>
    <t>Provozní vlivy</t>
  </si>
  <si>
    <t>24</t>
  </si>
  <si>
    <t>070001000</t>
  </si>
  <si>
    <t>-1865555948</t>
  </si>
  <si>
    <t>Základní rozdělení průvodních činností a nákladů provozní vlivy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</si>
</sst>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7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left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18</v>
      </c>
    </row>
    <row r="7" spans="2:71" s="1" customFormat="1" ht="12" customHeight="1">
      <c r="B7" s="21"/>
      <c r="C7" s="22"/>
      <c r="D7" s="32" t="s">
        <v>19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21</v>
      </c>
    </row>
    <row r="8" spans="2:71" s="1" customFormat="1" ht="12" customHeight="1">
      <c r="B8" s="21"/>
      <c r="C8" s="22"/>
      <c r="D8" s="32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24</v>
      </c>
      <c r="AL8" s="22"/>
      <c r="AM8" s="22"/>
      <c r="AN8" s="33" t="s">
        <v>25</v>
      </c>
      <c r="AO8" s="22"/>
      <c r="AP8" s="22"/>
      <c r="AQ8" s="22"/>
      <c r="AR8" s="20"/>
      <c r="BE8" s="31"/>
      <c r="BS8" s="17" t="s">
        <v>26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27</v>
      </c>
    </row>
    <row r="10" spans="2:71" s="1" customFormat="1" ht="12" customHeight="1">
      <c r="B10" s="21"/>
      <c r="C10" s="22"/>
      <c r="D10" s="32" t="s">
        <v>28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29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18</v>
      </c>
    </row>
    <row r="11" spans="2:71" s="1" customFormat="1" ht="18.45" customHeight="1">
      <c r="B11" s="21"/>
      <c r="C11" s="22"/>
      <c r="D11" s="22"/>
      <c r="E11" s="27" t="s">
        <v>30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31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18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18</v>
      </c>
    </row>
    <row r="13" spans="2:71" s="1" customFormat="1" ht="12" customHeight="1">
      <c r="B13" s="21"/>
      <c r="C13" s="22"/>
      <c r="D13" s="32" t="s">
        <v>32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29</v>
      </c>
      <c r="AL13" s="22"/>
      <c r="AM13" s="22"/>
      <c r="AN13" s="34" t="s">
        <v>33</v>
      </c>
      <c r="AO13" s="22"/>
      <c r="AP13" s="22"/>
      <c r="AQ13" s="22"/>
      <c r="AR13" s="20"/>
      <c r="BE13" s="31"/>
      <c r="BS13" s="17" t="s">
        <v>18</v>
      </c>
    </row>
    <row r="14" spans="2:71" ht="12">
      <c r="B14" s="21"/>
      <c r="C14" s="22"/>
      <c r="D14" s="22"/>
      <c r="E14" s="34" t="s">
        <v>33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31</v>
      </c>
      <c r="AL14" s="22"/>
      <c r="AM14" s="22"/>
      <c r="AN14" s="34" t="s">
        <v>33</v>
      </c>
      <c r="AO14" s="22"/>
      <c r="AP14" s="22"/>
      <c r="AQ14" s="22"/>
      <c r="AR14" s="20"/>
      <c r="BE14" s="31"/>
      <c r="BS14" s="17" t="s">
        <v>18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34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29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35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31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36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29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38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31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36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39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40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41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42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43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44</v>
      </c>
      <c r="E29" s="47"/>
      <c r="F29" s="32" t="s">
        <v>45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46</v>
      </c>
      <c r="G30" s="47"/>
      <c r="H30" s="47"/>
      <c r="I30" s="47"/>
      <c r="J30" s="47"/>
      <c r="K30" s="47"/>
      <c r="L30" s="48">
        <v>0.12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47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48</v>
      </c>
      <c r="G32" s="47"/>
      <c r="H32" s="47"/>
      <c r="I32" s="47"/>
      <c r="J32" s="47"/>
      <c r="K32" s="47"/>
      <c r="L32" s="48">
        <v>0.12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49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50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51</v>
      </c>
      <c r="U35" s="54"/>
      <c r="V35" s="54"/>
      <c r="W35" s="54"/>
      <c r="X35" s="56" t="s">
        <v>52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53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54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55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56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55</v>
      </c>
      <c r="AI60" s="42"/>
      <c r="AJ60" s="42"/>
      <c r="AK60" s="42"/>
      <c r="AL60" s="42"/>
      <c r="AM60" s="64" t="s">
        <v>56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57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58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55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56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55</v>
      </c>
      <c r="AI75" s="42"/>
      <c r="AJ75" s="42"/>
      <c r="AK75" s="42"/>
      <c r="AL75" s="42"/>
      <c r="AM75" s="64" t="s">
        <v>56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59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240517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Stavební úpravy průmyslového objektu č.p. 2997, Česká Lípa - oprava střechy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22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Česká Lípa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24</v>
      </c>
      <c r="AJ87" s="40"/>
      <c r="AK87" s="40"/>
      <c r="AL87" s="40"/>
      <c r="AM87" s="79" t="str">
        <f>IF(AN8="","",AN8)</f>
        <v>16. 5. 2024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28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HOLLEN CZ s.r.o.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34</v>
      </c>
      <c r="AJ89" s="40"/>
      <c r="AK89" s="40"/>
      <c r="AL89" s="40"/>
      <c r="AM89" s="80" t="str">
        <f>IF(E17="","",E17)</f>
        <v>Ing. Kateřina Iwanejko</v>
      </c>
      <c r="AN89" s="71"/>
      <c r="AO89" s="71"/>
      <c r="AP89" s="71"/>
      <c r="AQ89" s="40"/>
      <c r="AR89" s="44"/>
      <c r="AS89" s="81" t="s">
        <v>60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32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37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61</v>
      </c>
      <c r="D92" s="94"/>
      <c r="E92" s="94"/>
      <c r="F92" s="94"/>
      <c r="G92" s="94"/>
      <c r="H92" s="95"/>
      <c r="I92" s="96" t="s">
        <v>62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63</v>
      </c>
      <c r="AH92" s="94"/>
      <c r="AI92" s="94"/>
      <c r="AJ92" s="94"/>
      <c r="AK92" s="94"/>
      <c r="AL92" s="94"/>
      <c r="AM92" s="94"/>
      <c r="AN92" s="96" t="s">
        <v>64</v>
      </c>
      <c r="AO92" s="94"/>
      <c r="AP92" s="98"/>
      <c r="AQ92" s="99" t="s">
        <v>65</v>
      </c>
      <c r="AR92" s="44"/>
      <c r="AS92" s="100" t="s">
        <v>66</v>
      </c>
      <c r="AT92" s="101" t="s">
        <v>67</v>
      </c>
      <c r="AU92" s="101" t="s">
        <v>68</v>
      </c>
      <c r="AV92" s="101" t="s">
        <v>69</v>
      </c>
      <c r="AW92" s="101" t="s">
        <v>70</v>
      </c>
      <c r="AX92" s="101" t="s">
        <v>71</v>
      </c>
      <c r="AY92" s="101" t="s">
        <v>72</v>
      </c>
      <c r="AZ92" s="101" t="s">
        <v>73</v>
      </c>
      <c r="BA92" s="101" t="s">
        <v>74</v>
      </c>
      <c r="BB92" s="101" t="s">
        <v>75</v>
      </c>
      <c r="BC92" s="101" t="s">
        <v>76</v>
      </c>
      <c r="BD92" s="102" t="s">
        <v>77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78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79</v>
      </c>
      <c r="BT94" s="117" t="s">
        <v>80</v>
      </c>
      <c r="BU94" s="118" t="s">
        <v>81</v>
      </c>
      <c r="BV94" s="117" t="s">
        <v>82</v>
      </c>
      <c r="BW94" s="117" t="s">
        <v>5</v>
      </c>
      <c r="BX94" s="117" t="s">
        <v>83</v>
      </c>
      <c r="CL94" s="117" t="s">
        <v>1</v>
      </c>
    </row>
    <row r="95" spans="1:91" s="7" customFormat="1" ht="16.5" customHeight="1">
      <c r="A95" s="119" t="s">
        <v>84</v>
      </c>
      <c r="B95" s="120"/>
      <c r="C95" s="121"/>
      <c r="D95" s="122" t="s">
        <v>85</v>
      </c>
      <c r="E95" s="122"/>
      <c r="F95" s="122"/>
      <c r="G95" s="122"/>
      <c r="H95" s="122"/>
      <c r="I95" s="123"/>
      <c r="J95" s="122" t="s">
        <v>86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'02 - Oprava střechy'!J30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87</v>
      </c>
      <c r="AR95" s="126"/>
      <c r="AS95" s="127">
        <v>0</v>
      </c>
      <c r="AT95" s="128">
        <f>ROUND(SUM(AV95:AW95),2)</f>
        <v>0</v>
      </c>
      <c r="AU95" s="129">
        <f>'02 - Oprava střechy'!P128</f>
        <v>0</v>
      </c>
      <c r="AV95" s="128">
        <f>'02 - Oprava střechy'!J33</f>
        <v>0</v>
      </c>
      <c r="AW95" s="128">
        <f>'02 - Oprava střechy'!J34</f>
        <v>0</v>
      </c>
      <c r="AX95" s="128">
        <f>'02 - Oprava střechy'!J35</f>
        <v>0</v>
      </c>
      <c r="AY95" s="128">
        <f>'02 - Oprava střechy'!J36</f>
        <v>0</v>
      </c>
      <c r="AZ95" s="128">
        <f>'02 - Oprava střechy'!F33</f>
        <v>0</v>
      </c>
      <c r="BA95" s="128">
        <f>'02 - Oprava střechy'!F34</f>
        <v>0</v>
      </c>
      <c r="BB95" s="128">
        <f>'02 - Oprava střechy'!F35</f>
        <v>0</v>
      </c>
      <c r="BC95" s="128">
        <f>'02 - Oprava střechy'!F36</f>
        <v>0</v>
      </c>
      <c r="BD95" s="130">
        <f>'02 - Oprava střechy'!F37</f>
        <v>0</v>
      </c>
      <c r="BE95" s="7"/>
      <c r="BT95" s="131" t="s">
        <v>21</v>
      </c>
      <c r="BV95" s="131" t="s">
        <v>82</v>
      </c>
      <c r="BW95" s="131" t="s">
        <v>88</v>
      </c>
      <c r="BX95" s="131" t="s">
        <v>5</v>
      </c>
      <c r="CL95" s="131" t="s">
        <v>1</v>
      </c>
      <c r="CM95" s="131" t="s">
        <v>89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A9C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02 - Oprava střech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88</v>
      </c>
    </row>
    <row r="3" spans="2:46" s="1" customFormat="1" ht="6.95" customHeight="1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20"/>
      <c r="AT3" s="17" t="s">
        <v>89</v>
      </c>
    </row>
    <row r="4" spans="2:46" s="1" customFormat="1" ht="24.95" customHeight="1">
      <c r="B4" s="20"/>
      <c r="D4" s="134" t="s">
        <v>90</v>
      </c>
      <c r="L4" s="20"/>
      <c r="M4" s="135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6" t="s">
        <v>16</v>
      </c>
      <c r="L6" s="20"/>
    </row>
    <row r="7" spans="2:12" s="1" customFormat="1" ht="26.25" customHeight="1">
      <c r="B7" s="20"/>
      <c r="E7" s="137" t="str">
        <f>'Rekapitulace stavby'!K6</f>
        <v>Stavební úpravy průmyslového objektu č.p. 2997, Česká Lípa - oprava střechy</v>
      </c>
      <c r="F7" s="136"/>
      <c r="G7" s="136"/>
      <c r="H7" s="136"/>
      <c r="L7" s="20"/>
    </row>
    <row r="8" spans="1:31" s="2" customFormat="1" ht="12" customHeight="1">
      <c r="A8" s="38"/>
      <c r="B8" s="44"/>
      <c r="C8" s="38"/>
      <c r="D8" s="136" t="s">
        <v>91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8" t="s">
        <v>92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6" t="s">
        <v>19</v>
      </c>
      <c r="E11" s="38"/>
      <c r="F11" s="139" t="s">
        <v>1</v>
      </c>
      <c r="G11" s="38"/>
      <c r="H11" s="38"/>
      <c r="I11" s="136" t="s">
        <v>20</v>
      </c>
      <c r="J11" s="139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6" t="s">
        <v>22</v>
      </c>
      <c r="E12" s="38"/>
      <c r="F12" s="139" t="s">
        <v>23</v>
      </c>
      <c r="G12" s="38"/>
      <c r="H12" s="38"/>
      <c r="I12" s="136" t="s">
        <v>24</v>
      </c>
      <c r="J12" s="140" t="str">
        <f>'Rekapitulace stavby'!AN8</f>
        <v>16. 5. 2024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6" t="s">
        <v>28</v>
      </c>
      <c r="E14" s="38"/>
      <c r="F14" s="38"/>
      <c r="G14" s="38"/>
      <c r="H14" s="38"/>
      <c r="I14" s="136" t="s">
        <v>29</v>
      </c>
      <c r="J14" s="139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9" t="str">
        <f>IF('Rekapitulace stavby'!E11="","",'Rekapitulace stavby'!E11)</f>
        <v>HOLLEN CZ s.r.o.</v>
      </c>
      <c r="F15" s="38"/>
      <c r="G15" s="38"/>
      <c r="H15" s="38"/>
      <c r="I15" s="136" t="s">
        <v>31</v>
      </c>
      <c r="J15" s="139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6" t="s">
        <v>32</v>
      </c>
      <c r="E17" s="38"/>
      <c r="F17" s="38"/>
      <c r="G17" s="38"/>
      <c r="H17" s="38"/>
      <c r="I17" s="136" t="s">
        <v>29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9"/>
      <c r="G18" s="139"/>
      <c r="H18" s="139"/>
      <c r="I18" s="136" t="s">
        <v>31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6" t="s">
        <v>34</v>
      </c>
      <c r="E20" s="38"/>
      <c r="F20" s="38"/>
      <c r="G20" s="38"/>
      <c r="H20" s="38"/>
      <c r="I20" s="136" t="s">
        <v>29</v>
      </c>
      <c r="J20" s="139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9" t="s">
        <v>35</v>
      </c>
      <c r="F21" s="38"/>
      <c r="G21" s="38"/>
      <c r="H21" s="38"/>
      <c r="I21" s="136" t="s">
        <v>31</v>
      </c>
      <c r="J21" s="139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6" t="s">
        <v>37</v>
      </c>
      <c r="E23" s="38"/>
      <c r="F23" s="38"/>
      <c r="G23" s="38"/>
      <c r="H23" s="38"/>
      <c r="I23" s="136" t="s">
        <v>29</v>
      </c>
      <c r="J23" s="139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9" t="str">
        <f>IF('Rekapitulace stavby'!E20="","",'Rekapitulace stavby'!E20)</f>
        <v xml:space="preserve"> </v>
      </c>
      <c r="F24" s="38"/>
      <c r="G24" s="38"/>
      <c r="H24" s="38"/>
      <c r="I24" s="136" t="s">
        <v>31</v>
      </c>
      <c r="J24" s="139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6" t="s">
        <v>39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1"/>
      <c r="B27" s="142"/>
      <c r="C27" s="141"/>
      <c r="D27" s="141"/>
      <c r="E27" s="143" t="s">
        <v>1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5"/>
      <c r="E29" s="145"/>
      <c r="F29" s="145"/>
      <c r="G29" s="145"/>
      <c r="H29" s="145"/>
      <c r="I29" s="145"/>
      <c r="J29" s="145"/>
      <c r="K29" s="145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6" t="s">
        <v>40</v>
      </c>
      <c r="E30" s="38"/>
      <c r="F30" s="38"/>
      <c r="G30" s="38"/>
      <c r="H30" s="38"/>
      <c r="I30" s="38"/>
      <c r="J30" s="147">
        <f>ROUND(J128,2)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5"/>
      <c r="E31" s="145"/>
      <c r="F31" s="145"/>
      <c r="G31" s="145"/>
      <c r="H31" s="145"/>
      <c r="I31" s="145"/>
      <c r="J31" s="145"/>
      <c r="K31" s="145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8" t="s">
        <v>42</v>
      </c>
      <c r="G32" s="38"/>
      <c r="H32" s="38"/>
      <c r="I32" s="148" t="s">
        <v>41</v>
      </c>
      <c r="J32" s="148" t="s">
        <v>43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9" t="s">
        <v>44</v>
      </c>
      <c r="E33" s="136" t="s">
        <v>45</v>
      </c>
      <c r="F33" s="150">
        <f>ROUND((SUM(BE128:BE203)),2)</f>
        <v>0</v>
      </c>
      <c r="G33" s="38"/>
      <c r="H33" s="38"/>
      <c r="I33" s="151">
        <v>0.21</v>
      </c>
      <c r="J33" s="150">
        <f>ROUND(((SUM(BE128:BE203))*I33),2)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6" t="s">
        <v>46</v>
      </c>
      <c r="F34" s="150">
        <f>ROUND((SUM(BF128:BF203)),2)</f>
        <v>0</v>
      </c>
      <c r="G34" s="38"/>
      <c r="H34" s="38"/>
      <c r="I34" s="151">
        <v>0.12</v>
      </c>
      <c r="J34" s="150">
        <f>ROUND(((SUM(BF128:BF203))*I34),2)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6" t="s">
        <v>47</v>
      </c>
      <c r="F35" s="150">
        <f>ROUND((SUM(BG128:BG203)),2)</f>
        <v>0</v>
      </c>
      <c r="G35" s="38"/>
      <c r="H35" s="38"/>
      <c r="I35" s="151">
        <v>0.21</v>
      </c>
      <c r="J35" s="150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6" t="s">
        <v>48</v>
      </c>
      <c r="F36" s="150">
        <f>ROUND((SUM(BH128:BH203)),2)</f>
        <v>0</v>
      </c>
      <c r="G36" s="38"/>
      <c r="H36" s="38"/>
      <c r="I36" s="151">
        <v>0.12</v>
      </c>
      <c r="J36" s="150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6" t="s">
        <v>49</v>
      </c>
      <c r="F37" s="150">
        <f>ROUND((SUM(BI128:BI203)),2)</f>
        <v>0</v>
      </c>
      <c r="G37" s="38"/>
      <c r="H37" s="38"/>
      <c r="I37" s="151">
        <v>0</v>
      </c>
      <c r="J37" s="15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2"/>
      <c r="D39" s="153" t="s">
        <v>50</v>
      </c>
      <c r="E39" s="154"/>
      <c r="F39" s="154"/>
      <c r="G39" s="155" t="s">
        <v>51</v>
      </c>
      <c r="H39" s="156" t="s">
        <v>52</v>
      </c>
      <c r="I39" s="154"/>
      <c r="J39" s="157">
        <f>SUM(J30:J37)</f>
        <v>0</v>
      </c>
      <c r="K39" s="15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59" t="s">
        <v>53</v>
      </c>
      <c r="E50" s="160"/>
      <c r="F50" s="160"/>
      <c r="G50" s="159" t="s">
        <v>54</v>
      </c>
      <c r="H50" s="160"/>
      <c r="I50" s="160"/>
      <c r="J50" s="160"/>
      <c r="K50" s="160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1" t="s">
        <v>55</v>
      </c>
      <c r="E61" s="162"/>
      <c r="F61" s="163" t="s">
        <v>56</v>
      </c>
      <c r="G61" s="161" t="s">
        <v>55</v>
      </c>
      <c r="H61" s="162"/>
      <c r="I61" s="162"/>
      <c r="J61" s="164" t="s">
        <v>56</v>
      </c>
      <c r="K61" s="162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59" t="s">
        <v>57</v>
      </c>
      <c r="E65" s="165"/>
      <c r="F65" s="165"/>
      <c r="G65" s="159" t="s">
        <v>58</v>
      </c>
      <c r="H65" s="165"/>
      <c r="I65" s="165"/>
      <c r="J65" s="165"/>
      <c r="K65" s="165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1" t="s">
        <v>55</v>
      </c>
      <c r="E76" s="162"/>
      <c r="F76" s="163" t="s">
        <v>56</v>
      </c>
      <c r="G76" s="161" t="s">
        <v>55</v>
      </c>
      <c r="H76" s="162"/>
      <c r="I76" s="162"/>
      <c r="J76" s="164" t="s">
        <v>56</v>
      </c>
      <c r="K76" s="162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6"/>
      <c r="C77" s="167"/>
      <c r="D77" s="167"/>
      <c r="E77" s="167"/>
      <c r="F77" s="167"/>
      <c r="G77" s="167"/>
      <c r="H77" s="167"/>
      <c r="I77" s="167"/>
      <c r="J77" s="167"/>
      <c r="K77" s="167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68"/>
      <c r="C81" s="169"/>
      <c r="D81" s="169"/>
      <c r="E81" s="169"/>
      <c r="F81" s="169"/>
      <c r="G81" s="169"/>
      <c r="H81" s="169"/>
      <c r="I81" s="169"/>
      <c r="J81" s="169"/>
      <c r="K81" s="169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70" t="str">
        <f>E7</f>
        <v>Stavební úpravy průmyslového objektu č.p. 2997, Česká Lípa - oprava střechy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91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02 - Oprava střechy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22</v>
      </c>
      <c r="D89" s="40"/>
      <c r="E89" s="40"/>
      <c r="F89" s="27" t="str">
        <f>F12</f>
        <v>Česká Lípa</v>
      </c>
      <c r="G89" s="40"/>
      <c r="H89" s="40"/>
      <c r="I89" s="32" t="s">
        <v>24</v>
      </c>
      <c r="J89" s="79" t="str">
        <f>IF(J12="","",J12)</f>
        <v>16. 5. 2024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28</v>
      </c>
      <c r="D91" s="40"/>
      <c r="E91" s="40"/>
      <c r="F91" s="27" t="str">
        <f>E15</f>
        <v>HOLLEN CZ s.r.o.</v>
      </c>
      <c r="G91" s="40"/>
      <c r="H91" s="40"/>
      <c r="I91" s="32" t="s">
        <v>34</v>
      </c>
      <c r="J91" s="36" t="str">
        <f>E21</f>
        <v>Ing. Kateřina Iwanejko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32</v>
      </c>
      <c r="D92" s="40"/>
      <c r="E92" s="40"/>
      <c r="F92" s="27" t="str">
        <f>IF(E18="","",E18)</f>
        <v>Vyplň údaj</v>
      </c>
      <c r="G92" s="40"/>
      <c r="H92" s="40"/>
      <c r="I92" s="32" t="s">
        <v>37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1" t="s">
        <v>94</v>
      </c>
      <c r="D94" s="172"/>
      <c r="E94" s="172"/>
      <c r="F94" s="172"/>
      <c r="G94" s="172"/>
      <c r="H94" s="172"/>
      <c r="I94" s="172"/>
      <c r="J94" s="173" t="s">
        <v>95</v>
      </c>
      <c r="K94" s="172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4" t="s">
        <v>96</v>
      </c>
      <c r="D96" s="40"/>
      <c r="E96" s="40"/>
      <c r="F96" s="40"/>
      <c r="G96" s="40"/>
      <c r="H96" s="40"/>
      <c r="I96" s="40"/>
      <c r="J96" s="110">
        <f>J128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97</v>
      </c>
    </row>
    <row r="97" spans="1:31" s="9" customFormat="1" ht="24.95" customHeight="1">
      <c r="A97" s="9"/>
      <c r="B97" s="175"/>
      <c r="C97" s="176"/>
      <c r="D97" s="177" t="s">
        <v>98</v>
      </c>
      <c r="E97" s="178"/>
      <c r="F97" s="178"/>
      <c r="G97" s="178"/>
      <c r="H97" s="178"/>
      <c r="I97" s="178"/>
      <c r="J97" s="179">
        <f>J129</f>
        <v>0</v>
      </c>
      <c r="K97" s="176"/>
      <c r="L97" s="18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1"/>
      <c r="C98" s="182"/>
      <c r="D98" s="183" t="s">
        <v>99</v>
      </c>
      <c r="E98" s="184"/>
      <c r="F98" s="184"/>
      <c r="G98" s="184"/>
      <c r="H98" s="184"/>
      <c r="I98" s="184"/>
      <c r="J98" s="185">
        <f>J130</f>
        <v>0</v>
      </c>
      <c r="K98" s="182"/>
      <c r="L98" s="18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4.85" customHeight="1">
      <c r="A99" s="10"/>
      <c r="B99" s="181"/>
      <c r="C99" s="182"/>
      <c r="D99" s="183" t="s">
        <v>100</v>
      </c>
      <c r="E99" s="184"/>
      <c r="F99" s="184"/>
      <c r="G99" s="184"/>
      <c r="H99" s="184"/>
      <c r="I99" s="184"/>
      <c r="J99" s="185">
        <f>J135</f>
        <v>0</v>
      </c>
      <c r="K99" s="182"/>
      <c r="L99" s="18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75"/>
      <c r="C100" s="176"/>
      <c r="D100" s="177" t="s">
        <v>101</v>
      </c>
      <c r="E100" s="178"/>
      <c r="F100" s="178"/>
      <c r="G100" s="178"/>
      <c r="H100" s="178"/>
      <c r="I100" s="178"/>
      <c r="J100" s="179">
        <f>J138</f>
        <v>0</v>
      </c>
      <c r="K100" s="176"/>
      <c r="L100" s="180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181"/>
      <c r="C101" s="182"/>
      <c r="D101" s="183" t="s">
        <v>102</v>
      </c>
      <c r="E101" s="184"/>
      <c r="F101" s="184"/>
      <c r="G101" s="184"/>
      <c r="H101" s="184"/>
      <c r="I101" s="184"/>
      <c r="J101" s="185">
        <f>J139</f>
        <v>0</v>
      </c>
      <c r="K101" s="182"/>
      <c r="L101" s="18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1"/>
      <c r="C102" s="182"/>
      <c r="D102" s="183" t="s">
        <v>103</v>
      </c>
      <c r="E102" s="184"/>
      <c r="F102" s="184"/>
      <c r="G102" s="184"/>
      <c r="H102" s="184"/>
      <c r="I102" s="184"/>
      <c r="J102" s="185">
        <f>J172</f>
        <v>0</v>
      </c>
      <c r="K102" s="182"/>
      <c r="L102" s="18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1"/>
      <c r="C103" s="182"/>
      <c r="D103" s="183" t="s">
        <v>104</v>
      </c>
      <c r="E103" s="184"/>
      <c r="F103" s="184"/>
      <c r="G103" s="184"/>
      <c r="H103" s="184"/>
      <c r="I103" s="184"/>
      <c r="J103" s="185">
        <f>J175</f>
        <v>0</v>
      </c>
      <c r="K103" s="182"/>
      <c r="L103" s="18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1"/>
      <c r="C104" s="182"/>
      <c r="D104" s="183" t="s">
        <v>105</v>
      </c>
      <c r="E104" s="184"/>
      <c r="F104" s="184"/>
      <c r="G104" s="184"/>
      <c r="H104" s="184"/>
      <c r="I104" s="184"/>
      <c r="J104" s="185">
        <f>J178</f>
        <v>0</v>
      </c>
      <c r="K104" s="182"/>
      <c r="L104" s="18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1"/>
      <c r="C105" s="182"/>
      <c r="D105" s="183" t="s">
        <v>106</v>
      </c>
      <c r="E105" s="184"/>
      <c r="F105" s="184"/>
      <c r="G105" s="184"/>
      <c r="H105" s="184"/>
      <c r="I105" s="184"/>
      <c r="J105" s="185">
        <f>J186</f>
        <v>0</v>
      </c>
      <c r="K105" s="182"/>
      <c r="L105" s="18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75"/>
      <c r="C106" s="176"/>
      <c r="D106" s="177" t="s">
        <v>107</v>
      </c>
      <c r="E106" s="178"/>
      <c r="F106" s="178"/>
      <c r="G106" s="178"/>
      <c r="H106" s="178"/>
      <c r="I106" s="178"/>
      <c r="J106" s="179">
        <f>J197</f>
        <v>0</v>
      </c>
      <c r="K106" s="176"/>
      <c r="L106" s="180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81"/>
      <c r="C107" s="182"/>
      <c r="D107" s="183" t="s">
        <v>108</v>
      </c>
      <c r="E107" s="184"/>
      <c r="F107" s="184"/>
      <c r="G107" s="184"/>
      <c r="H107" s="184"/>
      <c r="I107" s="184"/>
      <c r="J107" s="185">
        <f>J198</f>
        <v>0</v>
      </c>
      <c r="K107" s="182"/>
      <c r="L107" s="18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1"/>
      <c r="C108" s="182"/>
      <c r="D108" s="183" t="s">
        <v>109</v>
      </c>
      <c r="E108" s="184"/>
      <c r="F108" s="184"/>
      <c r="G108" s="184"/>
      <c r="H108" s="184"/>
      <c r="I108" s="184"/>
      <c r="J108" s="185">
        <f>J201</f>
        <v>0</v>
      </c>
      <c r="K108" s="182"/>
      <c r="L108" s="18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66"/>
      <c r="C110" s="67"/>
      <c r="D110" s="67"/>
      <c r="E110" s="67"/>
      <c r="F110" s="67"/>
      <c r="G110" s="67"/>
      <c r="H110" s="67"/>
      <c r="I110" s="67"/>
      <c r="J110" s="67"/>
      <c r="K110" s="67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4" spans="1:31" s="2" customFormat="1" ht="6.95" customHeight="1">
      <c r="A114" s="38"/>
      <c r="B114" s="68"/>
      <c r="C114" s="69"/>
      <c r="D114" s="69"/>
      <c r="E114" s="69"/>
      <c r="F114" s="69"/>
      <c r="G114" s="69"/>
      <c r="H114" s="69"/>
      <c r="I114" s="69"/>
      <c r="J114" s="69"/>
      <c r="K114" s="69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4.95" customHeight="1">
      <c r="A115" s="38"/>
      <c r="B115" s="39"/>
      <c r="C115" s="23" t="s">
        <v>110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16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26.25" customHeight="1">
      <c r="A118" s="38"/>
      <c r="B118" s="39"/>
      <c r="C118" s="40"/>
      <c r="D118" s="40"/>
      <c r="E118" s="170" t="str">
        <f>E7</f>
        <v>Stavební úpravy průmyslového objektu č.p. 2997, Česká Lípa - oprava střechy</v>
      </c>
      <c r="F118" s="32"/>
      <c r="G118" s="32"/>
      <c r="H118" s="32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91</v>
      </c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6.5" customHeight="1">
      <c r="A120" s="38"/>
      <c r="B120" s="39"/>
      <c r="C120" s="40"/>
      <c r="D120" s="40"/>
      <c r="E120" s="76" t="str">
        <f>E9</f>
        <v>02 - Oprava střechy</v>
      </c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22</v>
      </c>
      <c r="D122" s="40"/>
      <c r="E122" s="40"/>
      <c r="F122" s="27" t="str">
        <f>F12</f>
        <v>Česká Lípa</v>
      </c>
      <c r="G122" s="40"/>
      <c r="H122" s="40"/>
      <c r="I122" s="32" t="s">
        <v>24</v>
      </c>
      <c r="J122" s="79" t="str">
        <f>IF(J12="","",J12)</f>
        <v>16. 5. 2024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28</v>
      </c>
      <c r="D124" s="40"/>
      <c r="E124" s="40"/>
      <c r="F124" s="27" t="str">
        <f>E15</f>
        <v>HOLLEN CZ s.r.o.</v>
      </c>
      <c r="G124" s="40"/>
      <c r="H124" s="40"/>
      <c r="I124" s="32" t="s">
        <v>34</v>
      </c>
      <c r="J124" s="36" t="str">
        <f>E21</f>
        <v>Ing. Kateřina Iwanejko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15" customHeight="1">
      <c r="A125" s="38"/>
      <c r="B125" s="39"/>
      <c r="C125" s="32" t="s">
        <v>32</v>
      </c>
      <c r="D125" s="40"/>
      <c r="E125" s="40"/>
      <c r="F125" s="27" t="str">
        <f>IF(E18="","",E18)</f>
        <v>Vyplň údaj</v>
      </c>
      <c r="G125" s="40"/>
      <c r="H125" s="40"/>
      <c r="I125" s="32" t="s">
        <v>37</v>
      </c>
      <c r="J125" s="36" t="str">
        <f>E24</f>
        <v xml:space="preserve"> 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0.3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11" customFormat="1" ht="29.25" customHeight="1">
      <c r="A127" s="187"/>
      <c r="B127" s="188"/>
      <c r="C127" s="189" t="s">
        <v>111</v>
      </c>
      <c r="D127" s="190" t="s">
        <v>65</v>
      </c>
      <c r="E127" s="190" t="s">
        <v>61</v>
      </c>
      <c r="F127" s="190" t="s">
        <v>62</v>
      </c>
      <c r="G127" s="190" t="s">
        <v>112</v>
      </c>
      <c r="H127" s="190" t="s">
        <v>113</v>
      </c>
      <c r="I127" s="190" t="s">
        <v>114</v>
      </c>
      <c r="J127" s="190" t="s">
        <v>95</v>
      </c>
      <c r="K127" s="191" t="s">
        <v>115</v>
      </c>
      <c r="L127" s="192"/>
      <c r="M127" s="100" t="s">
        <v>1</v>
      </c>
      <c r="N127" s="101" t="s">
        <v>44</v>
      </c>
      <c r="O127" s="101" t="s">
        <v>116</v>
      </c>
      <c r="P127" s="101" t="s">
        <v>117</v>
      </c>
      <c r="Q127" s="101" t="s">
        <v>118</v>
      </c>
      <c r="R127" s="101" t="s">
        <v>119</v>
      </c>
      <c r="S127" s="101" t="s">
        <v>120</v>
      </c>
      <c r="T127" s="102" t="s">
        <v>121</v>
      </c>
      <c r="U127" s="187"/>
      <c r="V127" s="187"/>
      <c r="W127" s="187"/>
      <c r="X127" s="187"/>
      <c r="Y127" s="187"/>
      <c r="Z127" s="187"/>
      <c r="AA127" s="187"/>
      <c r="AB127" s="187"/>
      <c r="AC127" s="187"/>
      <c r="AD127" s="187"/>
      <c r="AE127" s="187"/>
    </row>
    <row r="128" spans="1:63" s="2" customFormat="1" ht="22.8" customHeight="1">
      <c r="A128" s="38"/>
      <c r="B128" s="39"/>
      <c r="C128" s="107" t="s">
        <v>122</v>
      </c>
      <c r="D128" s="40"/>
      <c r="E128" s="40"/>
      <c r="F128" s="40"/>
      <c r="G128" s="40"/>
      <c r="H128" s="40"/>
      <c r="I128" s="40"/>
      <c r="J128" s="193">
        <f>BK128</f>
        <v>0</v>
      </c>
      <c r="K128" s="40"/>
      <c r="L128" s="44"/>
      <c r="M128" s="103"/>
      <c r="N128" s="194"/>
      <c r="O128" s="104"/>
      <c r="P128" s="195">
        <f>P129+P138+P197</f>
        <v>0</v>
      </c>
      <c r="Q128" s="104"/>
      <c r="R128" s="195">
        <f>R129+R138+R197</f>
        <v>4.4807644</v>
      </c>
      <c r="S128" s="104"/>
      <c r="T128" s="196">
        <f>T129+T138+T197</f>
        <v>0.26999999999999996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79</v>
      </c>
      <c r="AU128" s="17" t="s">
        <v>97</v>
      </c>
      <c r="BK128" s="197">
        <f>BK129+BK138+BK197</f>
        <v>0</v>
      </c>
    </row>
    <row r="129" spans="1:63" s="12" customFormat="1" ht="25.9" customHeight="1">
      <c r="A129" s="12"/>
      <c r="B129" s="198"/>
      <c r="C129" s="199"/>
      <c r="D129" s="200" t="s">
        <v>79</v>
      </c>
      <c r="E129" s="201" t="s">
        <v>123</v>
      </c>
      <c r="F129" s="201" t="s">
        <v>124</v>
      </c>
      <c r="G129" s="199"/>
      <c r="H129" s="199"/>
      <c r="I129" s="202"/>
      <c r="J129" s="203">
        <f>BK129</f>
        <v>0</v>
      </c>
      <c r="K129" s="199"/>
      <c r="L129" s="204"/>
      <c r="M129" s="205"/>
      <c r="N129" s="206"/>
      <c r="O129" s="206"/>
      <c r="P129" s="207">
        <f>P130</f>
        <v>0</v>
      </c>
      <c r="Q129" s="206"/>
      <c r="R129" s="207">
        <f>R130</f>
        <v>0</v>
      </c>
      <c r="S129" s="206"/>
      <c r="T129" s="208">
        <f>T130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9" t="s">
        <v>21</v>
      </c>
      <c r="AT129" s="210" t="s">
        <v>79</v>
      </c>
      <c r="AU129" s="210" t="s">
        <v>80</v>
      </c>
      <c r="AY129" s="209" t="s">
        <v>125</v>
      </c>
      <c r="BK129" s="211">
        <f>BK130</f>
        <v>0</v>
      </c>
    </row>
    <row r="130" spans="1:63" s="12" customFormat="1" ht="22.8" customHeight="1">
      <c r="A130" s="12"/>
      <c r="B130" s="198"/>
      <c r="C130" s="199"/>
      <c r="D130" s="200" t="s">
        <v>79</v>
      </c>
      <c r="E130" s="212" t="s">
        <v>126</v>
      </c>
      <c r="F130" s="212" t="s">
        <v>127</v>
      </c>
      <c r="G130" s="199"/>
      <c r="H130" s="199"/>
      <c r="I130" s="202"/>
      <c r="J130" s="213">
        <f>BK130</f>
        <v>0</v>
      </c>
      <c r="K130" s="199"/>
      <c r="L130" s="204"/>
      <c r="M130" s="205"/>
      <c r="N130" s="206"/>
      <c r="O130" s="206"/>
      <c r="P130" s="207">
        <f>P131+SUM(P132:P135)</f>
        <v>0</v>
      </c>
      <c r="Q130" s="206"/>
      <c r="R130" s="207">
        <f>R131+SUM(R132:R135)</f>
        <v>0</v>
      </c>
      <c r="S130" s="206"/>
      <c r="T130" s="208">
        <f>T131+SUM(T132:T135)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9" t="s">
        <v>21</v>
      </c>
      <c r="AT130" s="210" t="s">
        <v>79</v>
      </c>
      <c r="AU130" s="210" t="s">
        <v>21</v>
      </c>
      <c r="AY130" s="209" t="s">
        <v>125</v>
      </c>
      <c r="BK130" s="211">
        <f>BK131+SUM(BK132:BK135)</f>
        <v>0</v>
      </c>
    </row>
    <row r="131" spans="1:65" s="2" customFormat="1" ht="16.5" customHeight="1">
      <c r="A131" s="38"/>
      <c r="B131" s="39"/>
      <c r="C131" s="214" t="s">
        <v>21</v>
      </c>
      <c r="D131" s="214" t="s">
        <v>128</v>
      </c>
      <c r="E131" s="215" t="s">
        <v>129</v>
      </c>
      <c r="F131" s="216" t="s">
        <v>130</v>
      </c>
      <c r="G131" s="217" t="s">
        <v>131</v>
      </c>
      <c r="H131" s="218">
        <v>1</v>
      </c>
      <c r="I131" s="219"/>
      <c r="J131" s="220">
        <f>ROUND(I131*H131,2)</f>
        <v>0</v>
      </c>
      <c r="K131" s="216" t="s">
        <v>1</v>
      </c>
      <c r="L131" s="44"/>
      <c r="M131" s="221" t="s">
        <v>1</v>
      </c>
      <c r="N131" s="222" t="s">
        <v>45</v>
      </c>
      <c r="O131" s="91"/>
      <c r="P131" s="223">
        <f>O131*H131</f>
        <v>0</v>
      </c>
      <c r="Q131" s="223">
        <v>0</v>
      </c>
      <c r="R131" s="223">
        <f>Q131*H131</f>
        <v>0</v>
      </c>
      <c r="S131" s="223">
        <v>0</v>
      </c>
      <c r="T131" s="224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5" t="s">
        <v>132</v>
      </c>
      <c r="AT131" s="225" t="s">
        <v>128</v>
      </c>
      <c r="AU131" s="225" t="s">
        <v>89</v>
      </c>
      <c r="AY131" s="17" t="s">
        <v>125</v>
      </c>
      <c r="BE131" s="226">
        <f>IF(N131="základní",J131,0)</f>
        <v>0</v>
      </c>
      <c r="BF131" s="226">
        <f>IF(N131="snížená",J131,0)</f>
        <v>0</v>
      </c>
      <c r="BG131" s="226">
        <f>IF(N131="zákl. přenesená",J131,0)</f>
        <v>0</v>
      </c>
      <c r="BH131" s="226">
        <f>IF(N131="sníž. přenesená",J131,0)</f>
        <v>0</v>
      </c>
      <c r="BI131" s="226">
        <f>IF(N131="nulová",J131,0)</f>
        <v>0</v>
      </c>
      <c r="BJ131" s="17" t="s">
        <v>21</v>
      </c>
      <c r="BK131" s="226">
        <f>ROUND(I131*H131,2)</f>
        <v>0</v>
      </c>
      <c r="BL131" s="17" t="s">
        <v>132</v>
      </c>
      <c r="BM131" s="225" t="s">
        <v>133</v>
      </c>
    </row>
    <row r="132" spans="1:47" s="2" customFormat="1" ht="12">
      <c r="A132" s="38"/>
      <c r="B132" s="39"/>
      <c r="C132" s="40"/>
      <c r="D132" s="227" t="s">
        <v>134</v>
      </c>
      <c r="E132" s="40"/>
      <c r="F132" s="228" t="s">
        <v>135</v>
      </c>
      <c r="G132" s="40"/>
      <c r="H132" s="40"/>
      <c r="I132" s="229"/>
      <c r="J132" s="40"/>
      <c r="K132" s="40"/>
      <c r="L132" s="44"/>
      <c r="M132" s="230"/>
      <c r="N132" s="231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134</v>
      </c>
      <c r="AU132" s="17" t="s">
        <v>89</v>
      </c>
    </row>
    <row r="133" spans="1:65" s="2" customFormat="1" ht="16.5" customHeight="1">
      <c r="A133" s="38"/>
      <c r="B133" s="39"/>
      <c r="C133" s="214" t="s">
        <v>89</v>
      </c>
      <c r="D133" s="214" t="s">
        <v>128</v>
      </c>
      <c r="E133" s="215" t="s">
        <v>136</v>
      </c>
      <c r="F133" s="216" t="s">
        <v>137</v>
      </c>
      <c r="G133" s="217" t="s">
        <v>131</v>
      </c>
      <c r="H133" s="218">
        <v>21</v>
      </c>
      <c r="I133" s="219"/>
      <c r="J133" s="220">
        <f>ROUND(I133*H133,2)</f>
        <v>0</v>
      </c>
      <c r="K133" s="216" t="s">
        <v>1</v>
      </c>
      <c r="L133" s="44"/>
      <c r="M133" s="221" t="s">
        <v>1</v>
      </c>
      <c r="N133" s="222" t="s">
        <v>45</v>
      </c>
      <c r="O133" s="91"/>
      <c r="P133" s="223">
        <f>O133*H133</f>
        <v>0</v>
      </c>
      <c r="Q133" s="223">
        <v>0</v>
      </c>
      <c r="R133" s="223">
        <f>Q133*H133</f>
        <v>0</v>
      </c>
      <c r="S133" s="223">
        <v>0</v>
      </c>
      <c r="T133" s="224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5" t="s">
        <v>132</v>
      </c>
      <c r="AT133" s="225" t="s">
        <v>128</v>
      </c>
      <c r="AU133" s="225" t="s">
        <v>89</v>
      </c>
      <c r="AY133" s="17" t="s">
        <v>125</v>
      </c>
      <c r="BE133" s="226">
        <f>IF(N133="základní",J133,0)</f>
        <v>0</v>
      </c>
      <c r="BF133" s="226">
        <f>IF(N133="snížená",J133,0)</f>
        <v>0</v>
      </c>
      <c r="BG133" s="226">
        <f>IF(N133="zákl. přenesená",J133,0)</f>
        <v>0</v>
      </c>
      <c r="BH133" s="226">
        <f>IF(N133="sníž. přenesená",J133,0)</f>
        <v>0</v>
      </c>
      <c r="BI133" s="226">
        <f>IF(N133="nulová",J133,0)</f>
        <v>0</v>
      </c>
      <c r="BJ133" s="17" t="s">
        <v>21</v>
      </c>
      <c r="BK133" s="226">
        <f>ROUND(I133*H133,2)</f>
        <v>0</v>
      </c>
      <c r="BL133" s="17" t="s">
        <v>132</v>
      </c>
      <c r="BM133" s="225" t="s">
        <v>138</v>
      </c>
    </row>
    <row r="134" spans="1:47" s="2" customFormat="1" ht="12">
      <c r="A134" s="38"/>
      <c r="B134" s="39"/>
      <c r="C134" s="40"/>
      <c r="D134" s="227" t="s">
        <v>134</v>
      </c>
      <c r="E134" s="40"/>
      <c r="F134" s="228" t="s">
        <v>137</v>
      </c>
      <c r="G134" s="40"/>
      <c r="H134" s="40"/>
      <c r="I134" s="229"/>
      <c r="J134" s="40"/>
      <c r="K134" s="40"/>
      <c r="L134" s="44"/>
      <c r="M134" s="230"/>
      <c r="N134" s="231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134</v>
      </c>
      <c r="AU134" s="17" t="s">
        <v>89</v>
      </c>
    </row>
    <row r="135" spans="1:63" s="12" customFormat="1" ht="20.85" customHeight="1">
      <c r="A135" s="12"/>
      <c r="B135" s="198"/>
      <c r="C135" s="199"/>
      <c r="D135" s="200" t="s">
        <v>79</v>
      </c>
      <c r="E135" s="212" t="s">
        <v>139</v>
      </c>
      <c r="F135" s="212" t="s">
        <v>140</v>
      </c>
      <c r="G135" s="199"/>
      <c r="H135" s="199"/>
      <c r="I135" s="202"/>
      <c r="J135" s="213">
        <f>BK135</f>
        <v>0</v>
      </c>
      <c r="K135" s="199"/>
      <c r="L135" s="204"/>
      <c r="M135" s="205"/>
      <c r="N135" s="206"/>
      <c r="O135" s="206"/>
      <c r="P135" s="207">
        <f>SUM(P136:P137)</f>
        <v>0</v>
      </c>
      <c r="Q135" s="206"/>
      <c r="R135" s="207">
        <f>SUM(R136:R137)</f>
        <v>0</v>
      </c>
      <c r="S135" s="206"/>
      <c r="T135" s="208">
        <f>SUM(T136:T137)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09" t="s">
        <v>21</v>
      </c>
      <c r="AT135" s="210" t="s">
        <v>79</v>
      </c>
      <c r="AU135" s="210" t="s">
        <v>89</v>
      </c>
      <c r="AY135" s="209" t="s">
        <v>125</v>
      </c>
      <c r="BK135" s="211">
        <f>SUM(BK136:BK137)</f>
        <v>0</v>
      </c>
    </row>
    <row r="136" spans="1:65" s="2" customFormat="1" ht="37.8" customHeight="1">
      <c r="A136" s="38"/>
      <c r="B136" s="39"/>
      <c r="C136" s="214" t="s">
        <v>141</v>
      </c>
      <c r="D136" s="214" t="s">
        <v>128</v>
      </c>
      <c r="E136" s="215" t="s">
        <v>142</v>
      </c>
      <c r="F136" s="216" t="s">
        <v>143</v>
      </c>
      <c r="G136" s="217" t="s">
        <v>131</v>
      </c>
      <c r="H136" s="218">
        <v>1</v>
      </c>
      <c r="I136" s="219"/>
      <c r="J136" s="220">
        <f>ROUND(I136*H136,2)</f>
        <v>0</v>
      </c>
      <c r="K136" s="216" t="s">
        <v>1</v>
      </c>
      <c r="L136" s="44"/>
      <c r="M136" s="221" t="s">
        <v>1</v>
      </c>
      <c r="N136" s="222" t="s">
        <v>45</v>
      </c>
      <c r="O136" s="91"/>
      <c r="P136" s="223">
        <f>O136*H136</f>
        <v>0</v>
      </c>
      <c r="Q136" s="223">
        <v>0</v>
      </c>
      <c r="R136" s="223">
        <f>Q136*H136</f>
        <v>0</v>
      </c>
      <c r="S136" s="223">
        <v>0</v>
      </c>
      <c r="T136" s="224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5" t="s">
        <v>132</v>
      </c>
      <c r="AT136" s="225" t="s">
        <v>128</v>
      </c>
      <c r="AU136" s="225" t="s">
        <v>141</v>
      </c>
      <c r="AY136" s="17" t="s">
        <v>125</v>
      </c>
      <c r="BE136" s="226">
        <f>IF(N136="základní",J136,0)</f>
        <v>0</v>
      </c>
      <c r="BF136" s="226">
        <f>IF(N136="snížená",J136,0)</f>
        <v>0</v>
      </c>
      <c r="BG136" s="226">
        <f>IF(N136="zákl. přenesená",J136,0)</f>
        <v>0</v>
      </c>
      <c r="BH136" s="226">
        <f>IF(N136="sníž. přenesená",J136,0)</f>
        <v>0</v>
      </c>
      <c r="BI136" s="226">
        <f>IF(N136="nulová",J136,0)</f>
        <v>0</v>
      </c>
      <c r="BJ136" s="17" t="s">
        <v>21</v>
      </c>
      <c r="BK136" s="226">
        <f>ROUND(I136*H136,2)</f>
        <v>0</v>
      </c>
      <c r="BL136" s="17" t="s">
        <v>132</v>
      </c>
      <c r="BM136" s="225" t="s">
        <v>144</v>
      </c>
    </row>
    <row r="137" spans="1:47" s="2" customFormat="1" ht="12">
      <c r="A137" s="38"/>
      <c r="B137" s="39"/>
      <c r="C137" s="40"/>
      <c r="D137" s="227" t="s">
        <v>134</v>
      </c>
      <c r="E137" s="40"/>
      <c r="F137" s="228" t="s">
        <v>143</v>
      </c>
      <c r="G137" s="40"/>
      <c r="H137" s="40"/>
      <c r="I137" s="229"/>
      <c r="J137" s="40"/>
      <c r="K137" s="40"/>
      <c r="L137" s="44"/>
      <c r="M137" s="230"/>
      <c r="N137" s="231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134</v>
      </c>
      <c r="AU137" s="17" t="s">
        <v>141</v>
      </c>
    </row>
    <row r="138" spans="1:63" s="12" customFormat="1" ht="25.9" customHeight="1">
      <c r="A138" s="12"/>
      <c r="B138" s="198"/>
      <c r="C138" s="199"/>
      <c r="D138" s="200" t="s">
        <v>79</v>
      </c>
      <c r="E138" s="201" t="s">
        <v>145</v>
      </c>
      <c r="F138" s="201" t="s">
        <v>146</v>
      </c>
      <c r="G138" s="199"/>
      <c r="H138" s="199"/>
      <c r="I138" s="202"/>
      <c r="J138" s="203">
        <f>BK138</f>
        <v>0</v>
      </c>
      <c r="K138" s="199"/>
      <c r="L138" s="204"/>
      <c r="M138" s="205"/>
      <c r="N138" s="206"/>
      <c r="O138" s="206"/>
      <c r="P138" s="207">
        <f>P139+P172+P175+P178+P186</f>
        <v>0</v>
      </c>
      <c r="Q138" s="206"/>
      <c r="R138" s="207">
        <f>R139+R172+R175+R178+R186</f>
        <v>4.4807644</v>
      </c>
      <c r="S138" s="206"/>
      <c r="T138" s="208">
        <f>T139+T172+T175+T178+T186</f>
        <v>0.26999999999999996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9" t="s">
        <v>89</v>
      </c>
      <c r="AT138" s="210" t="s">
        <v>79</v>
      </c>
      <c r="AU138" s="210" t="s">
        <v>80</v>
      </c>
      <c r="AY138" s="209" t="s">
        <v>125</v>
      </c>
      <c r="BK138" s="211">
        <f>BK139+BK172+BK175+BK178+BK186</f>
        <v>0</v>
      </c>
    </row>
    <row r="139" spans="1:63" s="12" customFormat="1" ht="22.8" customHeight="1">
      <c r="A139" s="12"/>
      <c r="B139" s="198"/>
      <c r="C139" s="199"/>
      <c r="D139" s="200" t="s">
        <v>79</v>
      </c>
      <c r="E139" s="212" t="s">
        <v>147</v>
      </c>
      <c r="F139" s="212" t="s">
        <v>148</v>
      </c>
      <c r="G139" s="199"/>
      <c r="H139" s="199"/>
      <c r="I139" s="202"/>
      <c r="J139" s="213">
        <f>BK139</f>
        <v>0</v>
      </c>
      <c r="K139" s="199"/>
      <c r="L139" s="204"/>
      <c r="M139" s="205"/>
      <c r="N139" s="206"/>
      <c r="O139" s="206"/>
      <c r="P139" s="207">
        <f>SUM(P140:P171)</f>
        <v>0</v>
      </c>
      <c r="Q139" s="206"/>
      <c r="R139" s="207">
        <f>SUM(R140:R171)</f>
        <v>3.0307044000000003</v>
      </c>
      <c r="S139" s="206"/>
      <c r="T139" s="208">
        <f>SUM(T140:T171)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9" t="s">
        <v>89</v>
      </c>
      <c r="AT139" s="210" t="s">
        <v>79</v>
      </c>
      <c r="AU139" s="210" t="s">
        <v>21</v>
      </c>
      <c r="AY139" s="209" t="s">
        <v>125</v>
      </c>
      <c r="BK139" s="211">
        <f>SUM(BK140:BK171)</f>
        <v>0</v>
      </c>
    </row>
    <row r="140" spans="1:65" s="2" customFormat="1" ht="37.8" customHeight="1">
      <c r="A140" s="38"/>
      <c r="B140" s="39"/>
      <c r="C140" s="214" t="s">
        <v>132</v>
      </c>
      <c r="D140" s="214" t="s">
        <v>128</v>
      </c>
      <c r="E140" s="215" t="s">
        <v>149</v>
      </c>
      <c r="F140" s="216" t="s">
        <v>150</v>
      </c>
      <c r="G140" s="217" t="s">
        <v>151</v>
      </c>
      <c r="H140" s="218">
        <v>1021</v>
      </c>
      <c r="I140" s="219"/>
      <c r="J140" s="220">
        <f>ROUND(I140*H140,2)</f>
        <v>0</v>
      </c>
      <c r="K140" s="216" t="s">
        <v>152</v>
      </c>
      <c r="L140" s="44"/>
      <c r="M140" s="221" t="s">
        <v>1</v>
      </c>
      <c r="N140" s="222" t="s">
        <v>45</v>
      </c>
      <c r="O140" s="91"/>
      <c r="P140" s="223">
        <f>O140*H140</f>
        <v>0</v>
      </c>
      <c r="Q140" s="223">
        <v>0</v>
      </c>
      <c r="R140" s="223">
        <f>Q140*H140</f>
        <v>0</v>
      </c>
      <c r="S140" s="223">
        <v>0</v>
      </c>
      <c r="T140" s="224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5" t="s">
        <v>153</v>
      </c>
      <c r="AT140" s="225" t="s">
        <v>128</v>
      </c>
      <c r="AU140" s="225" t="s">
        <v>89</v>
      </c>
      <c r="AY140" s="17" t="s">
        <v>125</v>
      </c>
      <c r="BE140" s="226">
        <f>IF(N140="základní",J140,0)</f>
        <v>0</v>
      </c>
      <c r="BF140" s="226">
        <f>IF(N140="snížená",J140,0)</f>
        <v>0</v>
      </c>
      <c r="BG140" s="226">
        <f>IF(N140="zákl. přenesená",J140,0)</f>
        <v>0</v>
      </c>
      <c r="BH140" s="226">
        <f>IF(N140="sníž. přenesená",J140,0)</f>
        <v>0</v>
      </c>
      <c r="BI140" s="226">
        <f>IF(N140="nulová",J140,0)</f>
        <v>0</v>
      </c>
      <c r="BJ140" s="17" t="s">
        <v>21</v>
      </c>
      <c r="BK140" s="226">
        <f>ROUND(I140*H140,2)</f>
        <v>0</v>
      </c>
      <c r="BL140" s="17" t="s">
        <v>153</v>
      </c>
      <c r="BM140" s="225" t="s">
        <v>154</v>
      </c>
    </row>
    <row r="141" spans="1:47" s="2" customFormat="1" ht="12">
      <c r="A141" s="38"/>
      <c r="B141" s="39"/>
      <c r="C141" s="40"/>
      <c r="D141" s="227" t="s">
        <v>134</v>
      </c>
      <c r="E141" s="40"/>
      <c r="F141" s="228" t="s">
        <v>155</v>
      </c>
      <c r="G141" s="40"/>
      <c r="H141" s="40"/>
      <c r="I141" s="229"/>
      <c r="J141" s="40"/>
      <c r="K141" s="40"/>
      <c r="L141" s="44"/>
      <c r="M141" s="230"/>
      <c r="N141" s="231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134</v>
      </c>
      <c r="AU141" s="17" t="s">
        <v>89</v>
      </c>
    </row>
    <row r="142" spans="1:65" s="2" customFormat="1" ht="24.15" customHeight="1">
      <c r="A142" s="38"/>
      <c r="B142" s="39"/>
      <c r="C142" s="232" t="s">
        <v>156</v>
      </c>
      <c r="D142" s="232" t="s">
        <v>157</v>
      </c>
      <c r="E142" s="233" t="s">
        <v>158</v>
      </c>
      <c r="F142" s="234" t="s">
        <v>159</v>
      </c>
      <c r="G142" s="235" t="s">
        <v>151</v>
      </c>
      <c r="H142" s="236">
        <v>1189.976</v>
      </c>
      <c r="I142" s="237"/>
      <c r="J142" s="238">
        <f>ROUND(I142*H142,2)</f>
        <v>0</v>
      </c>
      <c r="K142" s="234" t="s">
        <v>1</v>
      </c>
      <c r="L142" s="239"/>
      <c r="M142" s="240" t="s">
        <v>1</v>
      </c>
      <c r="N142" s="241" t="s">
        <v>45</v>
      </c>
      <c r="O142" s="91"/>
      <c r="P142" s="223">
        <f>O142*H142</f>
        <v>0</v>
      </c>
      <c r="Q142" s="223">
        <v>0.0019</v>
      </c>
      <c r="R142" s="223">
        <f>Q142*H142</f>
        <v>2.2609544</v>
      </c>
      <c r="S142" s="223">
        <v>0</v>
      </c>
      <c r="T142" s="224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5" t="s">
        <v>160</v>
      </c>
      <c r="AT142" s="225" t="s">
        <v>157</v>
      </c>
      <c r="AU142" s="225" t="s">
        <v>89</v>
      </c>
      <c r="AY142" s="17" t="s">
        <v>125</v>
      </c>
      <c r="BE142" s="226">
        <f>IF(N142="základní",J142,0)</f>
        <v>0</v>
      </c>
      <c r="BF142" s="226">
        <f>IF(N142="snížená",J142,0)</f>
        <v>0</v>
      </c>
      <c r="BG142" s="226">
        <f>IF(N142="zákl. přenesená",J142,0)</f>
        <v>0</v>
      </c>
      <c r="BH142" s="226">
        <f>IF(N142="sníž. přenesená",J142,0)</f>
        <v>0</v>
      </c>
      <c r="BI142" s="226">
        <f>IF(N142="nulová",J142,0)</f>
        <v>0</v>
      </c>
      <c r="BJ142" s="17" t="s">
        <v>21</v>
      </c>
      <c r="BK142" s="226">
        <f>ROUND(I142*H142,2)</f>
        <v>0</v>
      </c>
      <c r="BL142" s="17" t="s">
        <v>153</v>
      </c>
      <c r="BM142" s="225" t="s">
        <v>161</v>
      </c>
    </row>
    <row r="143" spans="1:47" s="2" customFormat="1" ht="12">
      <c r="A143" s="38"/>
      <c r="B143" s="39"/>
      <c r="C143" s="40"/>
      <c r="D143" s="227" t="s">
        <v>134</v>
      </c>
      <c r="E143" s="40"/>
      <c r="F143" s="228" t="s">
        <v>159</v>
      </c>
      <c r="G143" s="40"/>
      <c r="H143" s="40"/>
      <c r="I143" s="229"/>
      <c r="J143" s="40"/>
      <c r="K143" s="40"/>
      <c r="L143" s="44"/>
      <c r="M143" s="230"/>
      <c r="N143" s="231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134</v>
      </c>
      <c r="AU143" s="17" t="s">
        <v>89</v>
      </c>
    </row>
    <row r="144" spans="1:51" s="13" customFormat="1" ht="12">
      <c r="A144" s="13"/>
      <c r="B144" s="242"/>
      <c r="C144" s="243"/>
      <c r="D144" s="227" t="s">
        <v>162</v>
      </c>
      <c r="E144" s="243"/>
      <c r="F144" s="244" t="s">
        <v>163</v>
      </c>
      <c r="G144" s="243"/>
      <c r="H144" s="245">
        <v>1189.976</v>
      </c>
      <c r="I144" s="246"/>
      <c r="J144" s="243"/>
      <c r="K144" s="243"/>
      <c r="L144" s="247"/>
      <c r="M144" s="248"/>
      <c r="N144" s="249"/>
      <c r="O144" s="249"/>
      <c r="P144" s="249"/>
      <c r="Q144" s="249"/>
      <c r="R144" s="249"/>
      <c r="S144" s="249"/>
      <c r="T144" s="250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1" t="s">
        <v>162</v>
      </c>
      <c r="AU144" s="251" t="s">
        <v>89</v>
      </c>
      <c r="AV144" s="13" t="s">
        <v>89</v>
      </c>
      <c r="AW144" s="13" t="s">
        <v>4</v>
      </c>
      <c r="AX144" s="13" t="s">
        <v>21</v>
      </c>
      <c r="AY144" s="251" t="s">
        <v>125</v>
      </c>
    </row>
    <row r="145" spans="1:65" s="2" customFormat="1" ht="37.8" customHeight="1">
      <c r="A145" s="38"/>
      <c r="B145" s="39"/>
      <c r="C145" s="214" t="s">
        <v>164</v>
      </c>
      <c r="D145" s="214" t="s">
        <v>128</v>
      </c>
      <c r="E145" s="215" t="s">
        <v>165</v>
      </c>
      <c r="F145" s="216" t="s">
        <v>166</v>
      </c>
      <c r="G145" s="217" t="s">
        <v>167</v>
      </c>
      <c r="H145" s="218">
        <v>4</v>
      </c>
      <c r="I145" s="219"/>
      <c r="J145" s="220">
        <f>ROUND(I145*H145,2)</f>
        <v>0</v>
      </c>
      <c r="K145" s="216" t="s">
        <v>152</v>
      </c>
      <c r="L145" s="44"/>
      <c r="M145" s="221" t="s">
        <v>1</v>
      </c>
      <c r="N145" s="222" t="s">
        <v>45</v>
      </c>
      <c r="O145" s="91"/>
      <c r="P145" s="223">
        <f>O145*H145</f>
        <v>0</v>
      </c>
      <c r="Q145" s="223">
        <v>0.0006</v>
      </c>
      <c r="R145" s="223">
        <f>Q145*H145</f>
        <v>0.0024</v>
      </c>
      <c r="S145" s="223">
        <v>0</v>
      </c>
      <c r="T145" s="224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5" t="s">
        <v>153</v>
      </c>
      <c r="AT145" s="225" t="s">
        <v>128</v>
      </c>
      <c r="AU145" s="225" t="s">
        <v>89</v>
      </c>
      <c r="AY145" s="17" t="s">
        <v>125</v>
      </c>
      <c r="BE145" s="226">
        <f>IF(N145="základní",J145,0)</f>
        <v>0</v>
      </c>
      <c r="BF145" s="226">
        <f>IF(N145="snížená",J145,0)</f>
        <v>0</v>
      </c>
      <c r="BG145" s="226">
        <f>IF(N145="zákl. přenesená",J145,0)</f>
        <v>0</v>
      </c>
      <c r="BH145" s="226">
        <f>IF(N145="sníž. přenesená",J145,0)</f>
        <v>0</v>
      </c>
      <c r="BI145" s="226">
        <f>IF(N145="nulová",J145,0)</f>
        <v>0</v>
      </c>
      <c r="BJ145" s="17" t="s">
        <v>21</v>
      </c>
      <c r="BK145" s="226">
        <f>ROUND(I145*H145,2)</f>
        <v>0</v>
      </c>
      <c r="BL145" s="17" t="s">
        <v>153</v>
      </c>
      <c r="BM145" s="225" t="s">
        <v>168</v>
      </c>
    </row>
    <row r="146" spans="1:47" s="2" customFormat="1" ht="12">
      <c r="A146" s="38"/>
      <c r="B146" s="39"/>
      <c r="C146" s="40"/>
      <c r="D146" s="227" t="s">
        <v>134</v>
      </c>
      <c r="E146" s="40"/>
      <c r="F146" s="228" t="s">
        <v>169</v>
      </c>
      <c r="G146" s="40"/>
      <c r="H146" s="40"/>
      <c r="I146" s="229"/>
      <c r="J146" s="40"/>
      <c r="K146" s="40"/>
      <c r="L146" s="44"/>
      <c r="M146" s="230"/>
      <c r="N146" s="231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134</v>
      </c>
      <c r="AU146" s="17" t="s">
        <v>89</v>
      </c>
    </row>
    <row r="147" spans="1:65" s="2" customFormat="1" ht="33" customHeight="1">
      <c r="A147" s="38"/>
      <c r="B147" s="39"/>
      <c r="C147" s="214" t="s">
        <v>170</v>
      </c>
      <c r="D147" s="214" t="s">
        <v>128</v>
      </c>
      <c r="E147" s="215" t="s">
        <v>171</v>
      </c>
      <c r="F147" s="216" t="s">
        <v>172</v>
      </c>
      <c r="G147" s="217" t="s">
        <v>167</v>
      </c>
      <c r="H147" s="218">
        <v>730</v>
      </c>
      <c r="I147" s="219"/>
      <c r="J147" s="220">
        <f>ROUND(I147*H147,2)</f>
        <v>0</v>
      </c>
      <c r="K147" s="216" t="s">
        <v>1</v>
      </c>
      <c r="L147" s="44"/>
      <c r="M147" s="221" t="s">
        <v>1</v>
      </c>
      <c r="N147" s="222" t="s">
        <v>45</v>
      </c>
      <c r="O147" s="91"/>
      <c r="P147" s="223">
        <f>O147*H147</f>
        <v>0</v>
      </c>
      <c r="Q147" s="223">
        <v>0.0006</v>
      </c>
      <c r="R147" s="223">
        <f>Q147*H147</f>
        <v>0.43799999999999994</v>
      </c>
      <c r="S147" s="223">
        <v>0</v>
      </c>
      <c r="T147" s="224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5" t="s">
        <v>153</v>
      </c>
      <c r="AT147" s="225" t="s">
        <v>128</v>
      </c>
      <c r="AU147" s="225" t="s">
        <v>89</v>
      </c>
      <c r="AY147" s="17" t="s">
        <v>125</v>
      </c>
      <c r="BE147" s="226">
        <f>IF(N147="základní",J147,0)</f>
        <v>0</v>
      </c>
      <c r="BF147" s="226">
        <f>IF(N147="snížená",J147,0)</f>
        <v>0</v>
      </c>
      <c r="BG147" s="226">
        <f>IF(N147="zákl. přenesená",J147,0)</f>
        <v>0</v>
      </c>
      <c r="BH147" s="226">
        <f>IF(N147="sníž. přenesená",J147,0)</f>
        <v>0</v>
      </c>
      <c r="BI147" s="226">
        <f>IF(N147="nulová",J147,0)</f>
        <v>0</v>
      </c>
      <c r="BJ147" s="17" t="s">
        <v>21</v>
      </c>
      <c r="BK147" s="226">
        <f>ROUND(I147*H147,2)</f>
        <v>0</v>
      </c>
      <c r="BL147" s="17" t="s">
        <v>153</v>
      </c>
      <c r="BM147" s="225" t="s">
        <v>173</v>
      </c>
    </row>
    <row r="148" spans="1:47" s="2" customFormat="1" ht="12">
      <c r="A148" s="38"/>
      <c r="B148" s="39"/>
      <c r="C148" s="40"/>
      <c r="D148" s="227" t="s">
        <v>134</v>
      </c>
      <c r="E148" s="40"/>
      <c r="F148" s="228" t="s">
        <v>174</v>
      </c>
      <c r="G148" s="40"/>
      <c r="H148" s="40"/>
      <c r="I148" s="229"/>
      <c r="J148" s="40"/>
      <c r="K148" s="40"/>
      <c r="L148" s="44"/>
      <c r="M148" s="230"/>
      <c r="N148" s="231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134</v>
      </c>
      <c r="AU148" s="17" t="s">
        <v>89</v>
      </c>
    </row>
    <row r="149" spans="1:51" s="14" customFormat="1" ht="12">
      <c r="A149" s="14"/>
      <c r="B149" s="252"/>
      <c r="C149" s="253"/>
      <c r="D149" s="227" t="s">
        <v>162</v>
      </c>
      <c r="E149" s="254" t="s">
        <v>1</v>
      </c>
      <c r="F149" s="255" t="s">
        <v>175</v>
      </c>
      <c r="G149" s="253"/>
      <c r="H149" s="254" t="s">
        <v>1</v>
      </c>
      <c r="I149" s="256"/>
      <c r="J149" s="253"/>
      <c r="K149" s="253"/>
      <c r="L149" s="257"/>
      <c r="M149" s="258"/>
      <c r="N149" s="259"/>
      <c r="O149" s="259"/>
      <c r="P149" s="259"/>
      <c r="Q149" s="259"/>
      <c r="R149" s="259"/>
      <c r="S149" s="259"/>
      <c r="T149" s="260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1" t="s">
        <v>162</v>
      </c>
      <c r="AU149" s="261" t="s">
        <v>89</v>
      </c>
      <c r="AV149" s="14" t="s">
        <v>21</v>
      </c>
      <c r="AW149" s="14" t="s">
        <v>36</v>
      </c>
      <c r="AX149" s="14" t="s">
        <v>80</v>
      </c>
      <c r="AY149" s="261" t="s">
        <v>125</v>
      </c>
    </row>
    <row r="150" spans="1:51" s="13" customFormat="1" ht="12">
      <c r="A150" s="13"/>
      <c r="B150" s="242"/>
      <c r="C150" s="243"/>
      <c r="D150" s="227" t="s">
        <v>162</v>
      </c>
      <c r="E150" s="262" t="s">
        <v>1</v>
      </c>
      <c r="F150" s="244" t="s">
        <v>176</v>
      </c>
      <c r="G150" s="243"/>
      <c r="H150" s="245">
        <v>366</v>
      </c>
      <c r="I150" s="246"/>
      <c r="J150" s="243"/>
      <c r="K150" s="243"/>
      <c r="L150" s="247"/>
      <c r="M150" s="248"/>
      <c r="N150" s="249"/>
      <c r="O150" s="249"/>
      <c r="P150" s="249"/>
      <c r="Q150" s="249"/>
      <c r="R150" s="249"/>
      <c r="S150" s="249"/>
      <c r="T150" s="25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1" t="s">
        <v>162</v>
      </c>
      <c r="AU150" s="251" t="s">
        <v>89</v>
      </c>
      <c r="AV150" s="13" t="s">
        <v>89</v>
      </c>
      <c r="AW150" s="13" t="s">
        <v>36</v>
      </c>
      <c r="AX150" s="13" t="s">
        <v>80</v>
      </c>
      <c r="AY150" s="251" t="s">
        <v>125</v>
      </c>
    </row>
    <row r="151" spans="1:51" s="14" customFormat="1" ht="12">
      <c r="A151" s="14"/>
      <c r="B151" s="252"/>
      <c r="C151" s="253"/>
      <c r="D151" s="227" t="s">
        <v>162</v>
      </c>
      <c r="E151" s="254" t="s">
        <v>1</v>
      </c>
      <c r="F151" s="255" t="s">
        <v>177</v>
      </c>
      <c r="G151" s="253"/>
      <c r="H151" s="254" t="s">
        <v>1</v>
      </c>
      <c r="I151" s="256"/>
      <c r="J151" s="253"/>
      <c r="K151" s="253"/>
      <c r="L151" s="257"/>
      <c r="M151" s="258"/>
      <c r="N151" s="259"/>
      <c r="O151" s="259"/>
      <c r="P151" s="259"/>
      <c r="Q151" s="259"/>
      <c r="R151" s="259"/>
      <c r="S151" s="259"/>
      <c r="T151" s="260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1" t="s">
        <v>162</v>
      </c>
      <c r="AU151" s="261" t="s">
        <v>89</v>
      </c>
      <c r="AV151" s="14" t="s">
        <v>21</v>
      </c>
      <c r="AW151" s="14" t="s">
        <v>36</v>
      </c>
      <c r="AX151" s="14" t="s">
        <v>80</v>
      </c>
      <c r="AY151" s="261" t="s">
        <v>125</v>
      </c>
    </row>
    <row r="152" spans="1:51" s="13" customFormat="1" ht="12">
      <c r="A152" s="13"/>
      <c r="B152" s="242"/>
      <c r="C152" s="243"/>
      <c r="D152" s="227" t="s">
        <v>162</v>
      </c>
      <c r="E152" s="262" t="s">
        <v>1</v>
      </c>
      <c r="F152" s="244" t="s">
        <v>178</v>
      </c>
      <c r="G152" s="243"/>
      <c r="H152" s="245">
        <v>364</v>
      </c>
      <c r="I152" s="246"/>
      <c r="J152" s="243"/>
      <c r="K152" s="243"/>
      <c r="L152" s="247"/>
      <c r="M152" s="248"/>
      <c r="N152" s="249"/>
      <c r="O152" s="249"/>
      <c r="P152" s="249"/>
      <c r="Q152" s="249"/>
      <c r="R152" s="249"/>
      <c r="S152" s="249"/>
      <c r="T152" s="250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1" t="s">
        <v>162</v>
      </c>
      <c r="AU152" s="251" t="s">
        <v>89</v>
      </c>
      <c r="AV152" s="13" t="s">
        <v>89</v>
      </c>
      <c r="AW152" s="13" t="s">
        <v>36</v>
      </c>
      <c r="AX152" s="13" t="s">
        <v>80</v>
      </c>
      <c r="AY152" s="251" t="s">
        <v>125</v>
      </c>
    </row>
    <row r="153" spans="1:51" s="15" customFormat="1" ht="12">
      <c r="A153" s="15"/>
      <c r="B153" s="263"/>
      <c r="C153" s="264"/>
      <c r="D153" s="227" t="s">
        <v>162</v>
      </c>
      <c r="E153" s="265" t="s">
        <v>1</v>
      </c>
      <c r="F153" s="266" t="s">
        <v>179</v>
      </c>
      <c r="G153" s="264"/>
      <c r="H153" s="267">
        <v>730</v>
      </c>
      <c r="I153" s="268"/>
      <c r="J153" s="264"/>
      <c r="K153" s="264"/>
      <c r="L153" s="269"/>
      <c r="M153" s="270"/>
      <c r="N153" s="271"/>
      <c r="O153" s="271"/>
      <c r="P153" s="271"/>
      <c r="Q153" s="271"/>
      <c r="R153" s="271"/>
      <c r="S153" s="271"/>
      <c r="T153" s="272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73" t="s">
        <v>162</v>
      </c>
      <c r="AU153" s="273" t="s">
        <v>89</v>
      </c>
      <c r="AV153" s="15" t="s">
        <v>132</v>
      </c>
      <c r="AW153" s="15" t="s">
        <v>36</v>
      </c>
      <c r="AX153" s="15" t="s">
        <v>21</v>
      </c>
      <c r="AY153" s="273" t="s">
        <v>125</v>
      </c>
    </row>
    <row r="154" spans="1:65" s="2" customFormat="1" ht="33" customHeight="1">
      <c r="A154" s="38"/>
      <c r="B154" s="39"/>
      <c r="C154" s="214" t="s">
        <v>180</v>
      </c>
      <c r="D154" s="214" t="s">
        <v>128</v>
      </c>
      <c r="E154" s="215" t="s">
        <v>181</v>
      </c>
      <c r="F154" s="216" t="s">
        <v>182</v>
      </c>
      <c r="G154" s="217" t="s">
        <v>167</v>
      </c>
      <c r="H154" s="218">
        <v>126</v>
      </c>
      <c r="I154" s="219"/>
      <c r="J154" s="220">
        <f>ROUND(I154*H154,2)</f>
        <v>0</v>
      </c>
      <c r="K154" s="216" t="s">
        <v>152</v>
      </c>
      <c r="L154" s="44"/>
      <c r="M154" s="221" t="s">
        <v>1</v>
      </c>
      <c r="N154" s="222" t="s">
        <v>45</v>
      </c>
      <c r="O154" s="91"/>
      <c r="P154" s="223">
        <f>O154*H154</f>
        <v>0</v>
      </c>
      <c r="Q154" s="223">
        <v>0.0015</v>
      </c>
      <c r="R154" s="223">
        <f>Q154*H154</f>
        <v>0.189</v>
      </c>
      <c r="S154" s="223">
        <v>0</v>
      </c>
      <c r="T154" s="224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5" t="s">
        <v>153</v>
      </c>
      <c r="AT154" s="225" t="s">
        <v>128</v>
      </c>
      <c r="AU154" s="225" t="s">
        <v>89</v>
      </c>
      <c r="AY154" s="17" t="s">
        <v>125</v>
      </c>
      <c r="BE154" s="226">
        <f>IF(N154="základní",J154,0)</f>
        <v>0</v>
      </c>
      <c r="BF154" s="226">
        <f>IF(N154="snížená",J154,0)</f>
        <v>0</v>
      </c>
      <c r="BG154" s="226">
        <f>IF(N154="zákl. přenesená",J154,0)</f>
        <v>0</v>
      </c>
      <c r="BH154" s="226">
        <f>IF(N154="sníž. přenesená",J154,0)</f>
        <v>0</v>
      </c>
      <c r="BI154" s="226">
        <f>IF(N154="nulová",J154,0)</f>
        <v>0</v>
      </c>
      <c r="BJ154" s="17" t="s">
        <v>21</v>
      </c>
      <c r="BK154" s="226">
        <f>ROUND(I154*H154,2)</f>
        <v>0</v>
      </c>
      <c r="BL154" s="17" t="s">
        <v>153</v>
      </c>
      <c r="BM154" s="225" t="s">
        <v>183</v>
      </c>
    </row>
    <row r="155" spans="1:47" s="2" customFormat="1" ht="12">
      <c r="A155" s="38"/>
      <c r="B155" s="39"/>
      <c r="C155" s="40"/>
      <c r="D155" s="227" t="s">
        <v>134</v>
      </c>
      <c r="E155" s="40"/>
      <c r="F155" s="228" t="s">
        <v>184</v>
      </c>
      <c r="G155" s="40"/>
      <c r="H155" s="40"/>
      <c r="I155" s="229"/>
      <c r="J155" s="40"/>
      <c r="K155" s="40"/>
      <c r="L155" s="44"/>
      <c r="M155" s="230"/>
      <c r="N155" s="231"/>
      <c r="O155" s="91"/>
      <c r="P155" s="91"/>
      <c r="Q155" s="91"/>
      <c r="R155" s="91"/>
      <c r="S155" s="91"/>
      <c r="T155" s="92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134</v>
      </c>
      <c r="AU155" s="17" t="s">
        <v>89</v>
      </c>
    </row>
    <row r="156" spans="1:65" s="2" customFormat="1" ht="33" customHeight="1">
      <c r="A156" s="38"/>
      <c r="B156" s="39"/>
      <c r="C156" s="214" t="s">
        <v>126</v>
      </c>
      <c r="D156" s="214" t="s">
        <v>128</v>
      </c>
      <c r="E156" s="215" t="s">
        <v>185</v>
      </c>
      <c r="F156" s="216" t="s">
        <v>186</v>
      </c>
      <c r="G156" s="217" t="s">
        <v>167</v>
      </c>
      <c r="H156" s="218">
        <v>4</v>
      </c>
      <c r="I156" s="219"/>
      <c r="J156" s="220">
        <f>ROUND(I156*H156,2)</f>
        <v>0</v>
      </c>
      <c r="K156" s="216" t="s">
        <v>1</v>
      </c>
      <c r="L156" s="44"/>
      <c r="M156" s="221" t="s">
        <v>1</v>
      </c>
      <c r="N156" s="222" t="s">
        <v>45</v>
      </c>
      <c r="O156" s="91"/>
      <c r="P156" s="223">
        <f>O156*H156</f>
        <v>0</v>
      </c>
      <c r="Q156" s="223">
        <v>0.0006</v>
      </c>
      <c r="R156" s="223">
        <f>Q156*H156</f>
        <v>0.0024</v>
      </c>
      <c r="S156" s="223">
        <v>0</v>
      </c>
      <c r="T156" s="224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5" t="s">
        <v>153</v>
      </c>
      <c r="AT156" s="225" t="s">
        <v>128</v>
      </c>
      <c r="AU156" s="225" t="s">
        <v>89</v>
      </c>
      <c r="AY156" s="17" t="s">
        <v>125</v>
      </c>
      <c r="BE156" s="226">
        <f>IF(N156="základní",J156,0)</f>
        <v>0</v>
      </c>
      <c r="BF156" s="226">
        <f>IF(N156="snížená",J156,0)</f>
        <v>0</v>
      </c>
      <c r="BG156" s="226">
        <f>IF(N156="zákl. přenesená",J156,0)</f>
        <v>0</v>
      </c>
      <c r="BH156" s="226">
        <f>IF(N156="sníž. přenesená",J156,0)</f>
        <v>0</v>
      </c>
      <c r="BI156" s="226">
        <f>IF(N156="nulová",J156,0)</f>
        <v>0</v>
      </c>
      <c r="BJ156" s="17" t="s">
        <v>21</v>
      </c>
      <c r="BK156" s="226">
        <f>ROUND(I156*H156,2)</f>
        <v>0</v>
      </c>
      <c r="BL156" s="17" t="s">
        <v>153</v>
      </c>
      <c r="BM156" s="225" t="s">
        <v>187</v>
      </c>
    </row>
    <row r="157" spans="1:47" s="2" customFormat="1" ht="12">
      <c r="A157" s="38"/>
      <c r="B157" s="39"/>
      <c r="C157" s="40"/>
      <c r="D157" s="227" t="s">
        <v>134</v>
      </c>
      <c r="E157" s="40"/>
      <c r="F157" s="228" t="s">
        <v>174</v>
      </c>
      <c r="G157" s="40"/>
      <c r="H157" s="40"/>
      <c r="I157" s="229"/>
      <c r="J157" s="40"/>
      <c r="K157" s="40"/>
      <c r="L157" s="44"/>
      <c r="M157" s="230"/>
      <c r="N157" s="231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134</v>
      </c>
      <c r="AU157" s="17" t="s">
        <v>89</v>
      </c>
    </row>
    <row r="158" spans="1:65" s="2" customFormat="1" ht="33" customHeight="1">
      <c r="A158" s="38"/>
      <c r="B158" s="39"/>
      <c r="C158" s="214" t="s">
        <v>26</v>
      </c>
      <c r="D158" s="214" t="s">
        <v>128</v>
      </c>
      <c r="E158" s="215" t="s">
        <v>188</v>
      </c>
      <c r="F158" s="216" t="s">
        <v>189</v>
      </c>
      <c r="G158" s="217" t="s">
        <v>167</v>
      </c>
      <c r="H158" s="218">
        <v>8</v>
      </c>
      <c r="I158" s="219"/>
      <c r="J158" s="220">
        <f>ROUND(I158*H158,2)</f>
        <v>0</v>
      </c>
      <c r="K158" s="216" t="s">
        <v>152</v>
      </c>
      <c r="L158" s="44"/>
      <c r="M158" s="221" t="s">
        <v>1</v>
      </c>
      <c r="N158" s="222" t="s">
        <v>45</v>
      </c>
      <c r="O158" s="91"/>
      <c r="P158" s="223">
        <f>O158*H158</f>
        <v>0</v>
      </c>
      <c r="Q158" s="223">
        <v>0.00054</v>
      </c>
      <c r="R158" s="223">
        <f>Q158*H158</f>
        <v>0.00432</v>
      </c>
      <c r="S158" s="223">
        <v>0</v>
      </c>
      <c r="T158" s="224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5" t="s">
        <v>153</v>
      </c>
      <c r="AT158" s="225" t="s">
        <v>128</v>
      </c>
      <c r="AU158" s="225" t="s">
        <v>89</v>
      </c>
      <c r="AY158" s="17" t="s">
        <v>125</v>
      </c>
      <c r="BE158" s="226">
        <f>IF(N158="základní",J158,0)</f>
        <v>0</v>
      </c>
      <c r="BF158" s="226">
        <f>IF(N158="snížená",J158,0)</f>
        <v>0</v>
      </c>
      <c r="BG158" s="226">
        <f>IF(N158="zákl. přenesená",J158,0)</f>
        <v>0</v>
      </c>
      <c r="BH158" s="226">
        <f>IF(N158="sníž. přenesená",J158,0)</f>
        <v>0</v>
      </c>
      <c r="BI158" s="226">
        <f>IF(N158="nulová",J158,0)</f>
        <v>0</v>
      </c>
      <c r="BJ158" s="17" t="s">
        <v>21</v>
      </c>
      <c r="BK158" s="226">
        <f>ROUND(I158*H158,2)</f>
        <v>0</v>
      </c>
      <c r="BL158" s="17" t="s">
        <v>153</v>
      </c>
      <c r="BM158" s="225" t="s">
        <v>190</v>
      </c>
    </row>
    <row r="159" spans="1:47" s="2" customFormat="1" ht="12">
      <c r="A159" s="38"/>
      <c r="B159" s="39"/>
      <c r="C159" s="40"/>
      <c r="D159" s="227" t="s">
        <v>134</v>
      </c>
      <c r="E159" s="40"/>
      <c r="F159" s="228" t="s">
        <v>191</v>
      </c>
      <c r="G159" s="40"/>
      <c r="H159" s="40"/>
      <c r="I159" s="229"/>
      <c r="J159" s="40"/>
      <c r="K159" s="40"/>
      <c r="L159" s="44"/>
      <c r="M159" s="230"/>
      <c r="N159" s="231"/>
      <c r="O159" s="91"/>
      <c r="P159" s="91"/>
      <c r="Q159" s="91"/>
      <c r="R159" s="91"/>
      <c r="S159" s="91"/>
      <c r="T159" s="92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134</v>
      </c>
      <c r="AU159" s="17" t="s">
        <v>89</v>
      </c>
    </row>
    <row r="160" spans="1:65" s="2" customFormat="1" ht="24.15" customHeight="1">
      <c r="A160" s="38"/>
      <c r="B160" s="39"/>
      <c r="C160" s="214" t="s">
        <v>192</v>
      </c>
      <c r="D160" s="214" t="s">
        <v>128</v>
      </c>
      <c r="E160" s="215" t="s">
        <v>193</v>
      </c>
      <c r="F160" s="216" t="s">
        <v>194</v>
      </c>
      <c r="G160" s="217" t="s">
        <v>151</v>
      </c>
      <c r="H160" s="218">
        <v>1021</v>
      </c>
      <c r="I160" s="219"/>
      <c r="J160" s="220">
        <f>ROUND(I160*H160,2)</f>
        <v>0</v>
      </c>
      <c r="K160" s="216" t="s">
        <v>152</v>
      </c>
      <c r="L160" s="44"/>
      <c r="M160" s="221" t="s">
        <v>1</v>
      </c>
      <c r="N160" s="222" t="s">
        <v>45</v>
      </c>
      <c r="O160" s="91"/>
      <c r="P160" s="223">
        <f>O160*H160</f>
        <v>0</v>
      </c>
      <c r="Q160" s="223">
        <v>0.00013</v>
      </c>
      <c r="R160" s="223">
        <f>Q160*H160</f>
        <v>0.13273</v>
      </c>
      <c r="S160" s="223">
        <v>0</v>
      </c>
      <c r="T160" s="224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5" t="s">
        <v>153</v>
      </c>
      <c r="AT160" s="225" t="s">
        <v>128</v>
      </c>
      <c r="AU160" s="225" t="s">
        <v>89</v>
      </c>
      <c r="AY160" s="17" t="s">
        <v>125</v>
      </c>
      <c r="BE160" s="226">
        <f>IF(N160="základní",J160,0)</f>
        <v>0</v>
      </c>
      <c r="BF160" s="226">
        <f>IF(N160="snížená",J160,0)</f>
        <v>0</v>
      </c>
      <c r="BG160" s="226">
        <f>IF(N160="zákl. přenesená",J160,0)</f>
        <v>0</v>
      </c>
      <c r="BH160" s="226">
        <f>IF(N160="sníž. přenesená",J160,0)</f>
        <v>0</v>
      </c>
      <c r="BI160" s="226">
        <f>IF(N160="nulová",J160,0)</f>
        <v>0</v>
      </c>
      <c r="BJ160" s="17" t="s">
        <v>21</v>
      </c>
      <c r="BK160" s="226">
        <f>ROUND(I160*H160,2)</f>
        <v>0</v>
      </c>
      <c r="BL160" s="17" t="s">
        <v>153</v>
      </c>
      <c r="BM160" s="225" t="s">
        <v>195</v>
      </c>
    </row>
    <row r="161" spans="1:47" s="2" customFormat="1" ht="12">
      <c r="A161" s="38"/>
      <c r="B161" s="39"/>
      <c r="C161" s="40"/>
      <c r="D161" s="227" t="s">
        <v>134</v>
      </c>
      <c r="E161" s="40"/>
      <c r="F161" s="228" t="s">
        <v>196</v>
      </c>
      <c r="G161" s="40"/>
      <c r="H161" s="40"/>
      <c r="I161" s="229"/>
      <c r="J161" s="40"/>
      <c r="K161" s="40"/>
      <c r="L161" s="44"/>
      <c r="M161" s="230"/>
      <c r="N161" s="231"/>
      <c r="O161" s="91"/>
      <c r="P161" s="91"/>
      <c r="Q161" s="91"/>
      <c r="R161" s="91"/>
      <c r="S161" s="91"/>
      <c r="T161" s="92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134</v>
      </c>
      <c r="AU161" s="17" t="s">
        <v>89</v>
      </c>
    </row>
    <row r="162" spans="1:65" s="2" customFormat="1" ht="33" customHeight="1">
      <c r="A162" s="38"/>
      <c r="B162" s="39"/>
      <c r="C162" s="214" t="s">
        <v>8</v>
      </c>
      <c r="D162" s="214" t="s">
        <v>128</v>
      </c>
      <c r="E162" s="215" t="s">
        <v>197</v>
      </c>
      <c r="F162" s="216" t="s">
        <v>198</v>
      </c>
      <c r="G162" s="217" t="s">
        <v>199</v>
      </c>
      <c r="H162" s="218">
        <v>4342</v>
      </c>
      <c r="I162" s="219"/>
      <c r="J162" s="220">
        <f>ROUND(I162*H162,2)</f>
        <v>0</v>
      </c>
      <c r="K162" s="216" t="s">
        <v>152</v>
      </c>
      <c r="L162" s="44"/>
      <c r="M162" s="221" t="s">
        <v>1</v>
      </c>
      <c r="N162" s="222" t="s">
        <v>45</v>
      </c>
      <c r="O162" s="91"/>
      <c r="P162" s="223">
        <f>O162*H162</f>
        <v>0</v>
      </c>
      <c r="Q162" s="223">
        <v>0</v>
      </c>
      <c r="R162" s="223">
        <f>Q162*H162</f>
        <v>0</v>
      </c>
      <c r="S162" s="223">
        <v>0</v>
      </c>
      <c r="T162" s="224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5" t="s">
        <v>153</v>
      </c>
      <c r="AT162" s="225" t="s">
        <v>128</v>
      </c>
      <c r="AU162" s="225" t="s">
        <v>89</v>
      </c>
      <c r="AY162" s="17" t="s">
        <v>125</v>
      </c>
      <c r="BE162" s="226">
        <f>IF(N162="základní",J162,0)</f>
        <v>0</v>
      </c>
      <c r="BF162" s="226">
        <f>IF(N162="snížená",J162,0)</f>
        <v>0</v>
      </c>
      <c r="BG162" s="226">
        <f>IF(N162="zákl. přenesená",J162,0)</f>
        <v>0</v>
      </c>
      <c r="BH162" s="226">
        <f>IF(N162="sníž. přenesená",J162,0)</f>
        <v>0</v>
      </c>
      <c r="BI162" s="226">
        <f>IF(N162="nulová",J162,0)</f>
        <v>0</v>
      </c>
      <c r="BJ162" s="17" t="s">
        <v>21</v>
      </c>
      <c r="BK162" s="226">
        <f>ROUND(I162*H162,2)</f>
        <v>0</v>
      </c>
      <c r="BL162" s="17" t="s">
        <v>153</v>
      </c>
      <c r="BM162" s="225" t="s">
        <v>200</v>
      </c>
    </row>
    <row r="163" spans="1:47" s="2" customFormat="1" ht="12">
      <c r="A163" s="38"/>
      <c r="B163" s="39"/>
      <c r="C163" s="40"/>
      <c r="D163" s="227" t="s">
        <v>134</v>
      </c>
      <c r="E163" s="40"/>
      <c r="F163" s="228" t="s">
        <v>201</v>
      </c>
      <c r="G163" s="40"/>
      <c r="H163" s="40"/>
      <c r="I163" s="229"/>
      <c r="J163" s="40"/>
      <c r="K163" s="40"/>
      <c r="L163" s="44"/>
      <c r="M163" s="230"/>
      <c r="N163" s="231"/>
      <c r="O163" s="91"/>
      <c r="P163" s="91"/>
      <c r="Q163" s="91"/>
      <c r="R163" s="91"/>
      <c r="S163" s="91"/>
      <c r="T163" s="92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134</v>
      </c>
      <c r="AU163" s="17" t="s">
        <v>89</v>
      </c>
    </row>
    <row r="164" spans="1:65" s="2" customFormat="1" ht="16.5" customHeight="1">
      <c r="A164" s="38"/>
      <c r="B164" s="39"/>
      <c r="C164" s="232" t="s">
        <v>202</v>
      </c>
      <c r="D164" s="232" t="s">
        <v>157</v>
      </c>
      <c r="E164" s="233" t="s">
        <v>203</v>
      </c>
      <c r="F164" s="234" t="s">
        <v>204</v>
      </c>
      <c r="G164" s="235" t="s">
        <v>199</v>
      </c>
      <c r="H164" s="236">
        <v>4560</v>
      </c>
      <c r="I164" s="237"/>
      <c r="J164" s="238">
        <f>ROUND(I164*H164,2)</f>
        <v>0</v>
      </c>
      <c r="K164" s="234" t="s">
        <v>152</v>
      </c>
      <c r="L164" s="239"/>
      <c r="M164" s="240" t="s">
        <v>1</v>
      </c>
      <c r="N164" s="241" t="s">
        <v>45</v>
      </c>
      <c r="O164" s="91"/>
      <c r="P164" s="223">
        <f>O164*H164</f>
        <v>0</v>
      </c>
      <c r="Q164" s="223">
        <v>0</v>
      </c>
      <c r="R164" s="223">
        <f>Q164*H164</f>
        <v>0</v>
      </c>
      <c r="S164" s="223">
        <v>0</v>
      </c>
      <c r="T164" s="224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5" t="s">
        <v>160</v>
      </c>
      <c r="AT164" s="225" t="s">
        <v>157</v>
      </c>
      <c r="AU164" s="225" t="s">
        <v>89</v>
      </c>
      <c r="AY164" s="17" t="s">
        <v>125</v>
      </c>
      <c r="BE164" s="226">
        <f>IF(N164="základní",J164,0)</f>
        <v>0</v>
      </c>
      <c r="BF164" s="226">
        <f>IF(N164="snížená",J164,0)</f>
        <v>0</v>
      </c>
      <c r="BG164" s="226">
        <f>IF(N164="zákl. přenesená",J164,0)</f>
        <v>0</v>
      </c>
      <c r="BH164" s="226">
        <f>IF(N164="sníž. přenesená",J164,0)</f>
        <v>0</v>
      </c>
      <c r="BI164" s="226">
        <f>IF(N164="nulová",J164,0)</f>
        <v>0</v>
      </c>
      <c r="BJ164" s="17" t="s">
        <v>21</v>
      </c>
      <c r="BK164" s="226">
        <f>ROUND(I164*H164,2)</f>
        <v>0</v>
      </c>
      <c r="BL164" s="17" t="s">
        <v>153</v>
      </c>
      <c r="BM164" s="225" t="s">
        <v>205</v>
      </c>
    </row>
    <row r="165" spans="1:47" s="2" customFormat="1" ht="12">
      <c r="A165" s="38"/>
      <c r="B165" s="39"/>
      <c r="C165" s="40"/>
      <c r="D165" s="227" t="s">
        <v>134</v>
      </c>
      <c r="E165" s="40"/>
      <c r="F165" s="228" t="s">
        <v>206</v>
      </c>
      <c r="G165" s="40"/>
      <c r="H165" s="40"/>
      <c r="I165" s="229"/>
      <c r="J165" s="40"/>
      <c r="K165" s="40"/>
      <c r="L165" s="44"/>
      <c r="M165" s="230"/>
      <c r="N165" s="231"/>
      <c r="O165" s="91"/>
      <c r="P165" s="91"/>
      <c r="Q165" s="91"/>
      <c r="R165" s="91"/>
      <c r="S165" s="91"/>
      <c r="T165" s="92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134</v>
      </c>
      <c r="AU165" s="17" t="s">
        <v>89</v>
      </c>
    </row>
    <row r="166" spans="1:65" s="2" customFormat="1" ht="16.5" customHeight="1">
      <c r="A166" s="38"/>
      <c r="B166" s="39"/>
      <c r="C166" s="214" t="s">
        <v>207</v>
      </c>
      <c r="D166" s="214" t="s">
        <v>128</v>
      </c>
      <c r="E166" s="215" t="s">
        <v>208</v>
      </c>
      <c r="F166" s="216" t="s">
        <v>209</v>
      </c>
      <c r="G166" s="217" t="s">
        <v>199</v>
      </c>
      <c r="H166" s="218">
        <v>9</v>
      </c>
      <c r="I166" s="219"/>
      <c r="J166" s="220">
        <f>ROUND(I166*H166,2)</f>
        <v>0</v>
      </c>
      <c r="K166" s="216" t="s">
        <v>1</v>
      </c>
      <c r="L166" s="44"/>
      <c r="M166" s="221" t="s">
        <v>1</v>
      </c>
      <c r="N166" s="222" t="s">
        <v>45</v>
      </c>
      <c r="O166" s="91"/>
      <c r="P166" s="223">
        <f>O166*H166</f>
        <v>0</v>
      </c>
      <c r="Q166" s="223">
        <v>0.0001</v>
      </c>
      <c r="R166" s="223">
        <f>Q166*H166</f>
        <v>0.0009000000000000001</v>
      </c>
      <c r="S166" s="223">
        <v>0</v>
      </c>
      <c r="T166" s="224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5" t="s">
        <v>153</v>
      </c>
      <c r="AT166" s="225" t="s">
        <v>128</v>
      </c>
      <c r="AU166" s="225" t="s">
        <v>89</v>
      </c>
      <c r="AY166" s="17" t="s">
        <v>125</v>
      </c>
      <c r="BE166" s="226">
        <f>IF(N166="základní",J166,0)</f>
        <v>0</v>
      </c>
      <c r="BF166" s="226">
        <f>IF(N166="snížená",J166,0)</f>
        <v>0</v>
      </c>
      <c r="BG166" s="226">
        <f>IF(N166="zákl. přenesená",J166,0)</f>
        <v>0</v>
      </c>
      <c r="BH166" s="226">
        <f>IF(N166="sníž. přenesená",J166,0)</f>
        <v>0</v>
      </c>
      <c r="BI166" s="226">
        <f>IF(N166="nulová",J166,0)</f>
        <v>0</v>
      </c>
      <c r="BJ166" s="17" t="s">
        <v>21</v>
      </c>
      <c r="BK166" s="226">
        <f>ROUND(I166*H166,2)</f>
        <v>0</v>
      </c>
      <c r="BL166" s="17" t="s">
        <v>153</v>
      </c>
      <c r="BM166" s="225" t="s">
        <v>210</v>
      </c>
    </row>
    <row r="167" spans="1:47" s="2" customFormat="1" ht="12">
      <c r="A167" s="38"/>
      <c r="B167" s="39"/>
      <c r="C167" s="40"/>
      <c r="D167" s="227" t="s">
        <v>134</v>
      </c>
      <c r="E167" s="40"/>
      <c r="F167" s="228" t="s">
        <v>209</v>
      </c>
      <c r="G167" s="40"/>
      <c r="H167" s="40"/>
      <c r="I167" s="229"/>
      <c r="J167" s="40"/>
      <c r="K167" s="40"/>
      <c r="L167" s="44"/>
      <c r="M167" s="230"/>
      <c r="N167" s="231"/>
      <c r="O167" s="91"/>
      <c r="P167" s="91"/>
      <c r="Q167" s="91"/>
      <c r="R167" s="91"/>
      <c r="S167" s="91"/>
      <c r="T167" s="92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134</v>
      </c>
      <c r="AU167" s="17" t="s">
        <v>89</v>
      </c>
    </row>
    <row r="168" spans="1:65" s="2" customFormat="1" ht="16.5" customHeight="1">
      <c r="A168" s="38"/>
      <c r="B168" s="39"/>
      <c r="C168" s="214" t="s">
        <v>211</v>
      </c>
      <c r="D168" s="214" t="s">
        <v>128</v>
      </c>
      <c r="E168" s="215" t="s">
        <v>212</v>
      </c>
      <c r="F168" s="216" t="s">
        <v>213</v>
      </c>
      <c r="G168" s="217" t="s">
        <v>214</v>
      </c>
      <c r="H168" s="218">
        <v>84</v>
      </c>
      <c r="I168" s="219"/>
      <c r="J168" s="220">
        <f>ROUND(I168*H168,2)</f>
        <v>0</v>
      </c>
      <c r="K168" s="216" t="s">
        <v>1</v>
      </c>
      <c r="L168" s="44"/>
      <c r="M168" s="221" t="s">
        <v>1</v>
      </c>
      <c r="N168" s="222" t="s">
        <v>45</v>
      </c>
      <c r="O168" s="91"/>
      <c r="P168" s="223">
        <f>O168*H168</f>
        <v>0</v>
      </c>
      <c r="Q168" s="223">
        <v>0</v>
      </c>
      <c r="R168" s="223">
        <f>Q168*H168</f>
        <v>0</v>
      </c>
      <c r="S168" s="223">
        <v>0</v>
      </c>
      <c r="T168" s="224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5" t="s">
        <v>153</v>
      </c>
      <c r="AT168" s="225" t="s">
        <v>128</v>
      </c>
      <c r="AU168" s="225" t="s">
        <v>89</v>
      </c>
      <c r="AY168" s="17" t="s">
        <v>125</v>
      </c>
      <c r="BE168" s="226">
        <f>IF(N168="základní",J168,0)</f>
        <v>0</v>
      </c>
      <c r="BF168" s="226">
        <f>IF(N168="snížená",J168,0)</f>
        <v>0</v>
      </c>
      <c r="BG168" s="226">
        <f>IF(N168="zákl. přenesená",J168,0)</f>
        <v>0</v>
      </c>
      <c r="BH168" s="226">
        <f>IF(N168="sníž. přenesená",J168,0)</f>
        <v>0</v>
      </c>
      <c r="BI168" s="226">
        <f>IF(N168="nulová",J168,0)</f>
        <v>0</v>
      </c>
      <c r="BJ168" s="17" t="s">
        <v>21</v>
      </c>
      <c r="BK168" s="226">
        <f>ROUND(I168*H168,2)</f>
        <v>0</v>
      </c>
      <c r="BL168" s="17" t="s">
        <v>153</v>
      </c>
      <c r="BM168" s="225" t="s">
        <v>215</v>
      </c>
    </row>
    <row r="169" spans="1:47" s="2" customFormat="1" ht="12">
      <c r="A169" s="38"/>
      <c r="B169" s="39"/>
      <c r="C169" s="40"/>
      <c r="D169" s="227" t="s">
        <v>134</v>
      </c>
      <c r="E169" s="40"/>
      <c r="F169" s="228" t="s">
        <v>213</v>
      </c>
      <c r="G169" s="40"/>
      <c r="H169" s="40"/>
      <c r="I169" s="229"/>
      <c r="J169" s="40"/>
      <c r="K169" s="40"/>
      <c r="L169" s="44"/>
      <c r="M169" s="230"/>
      <c r="N169" s="231"/>
      <c r="O169" s="91"/>
      <c r="P169" s="91"/>
      <c r="Q169" s="91"/>
      <c r="R169" s="91"/>
      <c r="S169" s="91"/>
      <c r="T169" s="92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134</v>
      </c>
      <c r="AU169" s="17" t="s">
        <v>89</v>
      </c>
    </row>
    <row r="170" spans="1:65" s="2" customFormat="1" ht="33" customHeight="1">
      <c r="A170" s="38"/>
      <c r="B170" s="39"/>
      <c r="C170" s="214" t="s">
        <v>153</v>
      </c>
      <c r="D170" s="214" t="s">
        <v>128</v>
      </c>
      <c r="E170" s="215" t="s">
        <v>216</v>
      </c>
      <c r="F170" s="216" t="s">
        <v>217</v>
      </c>
      <c r="G170" s="217" t="s">
        <v>218</v>
      </c>
      <c r="H170" s="218">
        <v>3.031</v>
      </c>
      <c r="I170" s="219"/>
      <c r="J170" s="220">
        <f>ROUND(I170*H170,2)</f>
        <v>0</v>
      </c>
      <c r="K170" s="216" t="s">
        <v>152</v>
      </c>
      <c r="L170" s="44"/>
      <c r="M170" s="221" t="s">
        <v>1</v>
      </c>
      <c r="N170" s="222" t="s">
        <v>45</v>
      </c>
      <c r="O170" s="91"/>
      <c r="P170" s="223">
        <f>O170*H170</f>
        <v>0</v>
      </c>
      <c r="Q170" s="223">
        <v>0</v>
      </c>
      <c r="R170" s="223">
        <f>Q170*H170</f>
        <v>0</v>
      </c>
      <c r="S170" s="223">
        <v>0</v>
      </c>
      <c r="T170" s="224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5" t="s">
        <v>153</v>
      </c>
      <c r="AT170" s="225" t="s">
        <v>128</v>
      </c>
      <c r="AU170" s="225" t="s">
        <v>89</v>
      </c>
      <c r="AY170" s="17" t="s">
        <v>125</v>
      </c>
      <c r="BE170" s="226">
        <f>IF(N170="základní",J170,0)</f>
        <v>0</v>
      </c>
      <c r="BF170" s="226">
        <f>IF(N170="snížená",J170,0)</f>
        <v>0</v>
      </c>
      <c r="BG170" s="226">
        <f>IF(N170="zákl. přenesená",J170,0)</f>
        <v>0</v>
      </c>
      <c r="BH170" s="226">
        <f>IF(N170="sníž. přenesená",J170,0)</f>
        <v>0</v>
      </c>
      <c r="BI170" s="226">
        <f>IF(N170="nulová",J170,0)</f>
        <v>0</v>
      </c>
      <c r="BJ170" s="17" t="s">
        <v>21</v>
      </c>
      <c r="BK170" s="226">
        <f>ROUND(I170*H170,2)</f>
        <v>0</v>
      </c>
      <c r="BL170" s="17" t="s">
        <v>153</v>
      </c>
      <c r="BM170" s="225" t="s">
        <v>219</v>
      </c>
    </row>
    <row r="171" spans="1:47" s="2" customFormat="1" ht="12">
      <c r="A171" s="38"/>
      <c r="B171" s="39"/>
      <c r="C171" s="40"/>
      <c r="D171" s="227" t="s">
        <v>134</v>
      </c>
      <c r="E171" s="40"/>
      <c r="F171" s="228" t="s">
        <v>220</v>
      </c>
      <c r="G171" s="40"/>
      <c r="H171" s="40"/>
      <c r="I171" s="229"/>
      <c r="J171" s="40"/>
      <c r="K171" s="40"/>
      <c r="L171" s="44"/>
      <c r="M171" s="230"/>
      <c r="N171" s="231"/>
      <c r="O171" s="91"/>
      <c r="P171" s="91"/>
      <c r="Q171" s="91"/>
      <c r="R171" s="91"/>
      <c r="S171" s="91"/>
      <c r="T171" s="92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134</v>
      </c>
      <c r="AU171" s="17" t="s">
        <v>89</v>
      </c>
    </row>
    <row r="172" spans="1:63" s="12" customFormat="1" ht="22.8" customHeight="1">
      <c r="A172" s="12"/>
      <c r="B172" s="198"/>
      <c r="C172" s="199"/>
      <c r="D172" s="200" t="s">
        <v>79</v>
      </c>
      <c r="E172" s="212" t="s">
        <v>221</v>
      </c>
      <c r="F172" s="212" t="s">
        <v>222</v>
      </c>
      <c r="G172" s="199"/>
      <c r="H172" s="199"/>
      <c r="I172" s="202"/>
      <c r="J172" s="213">
        <f>BK172</f>
        <v>0</v>
      </c>
      <c r="K172" s="199"/>
      <c r="L172" s="204"/>
      <c r="M172" s="205"/>
      <c r="N172" s="206"/>
      <c r="O172" s="206"/>
      <c r="P172" s="207">
        <f>SUM(P173:P174)</f>
        <v>0</v>
      </c>
      <c r="Q172" s="206"/>
      <c r="R172" s="207">
        <f>SUM(R173:R174)</f>
        <v>0.00848</v>
      </c>
      <c r="S172" s="206"/>
      <c r="T172" s="208">
        <f>SUM(T173:T174)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09" t="s">
        <v>89</v>
      </c>
      <c r="AT172" s="210" t="s">
        <v>79</v>
      </c>
      <c r="AU172" s="210" t="s">
        <v>21</v>
      </c>
      <c r="AY172" s="209" t="s">
        <v>125</v>
      </c>
      <c r="BK172" s="211">
        <f>SUM(BK173:BK174)</f>
        <v>0</v>
      </c>
    </row>
    <row r="173" spans="1:65" s="2" customFormat="1" ht="24.15" customHeight="1">
      <c r="A173" s="38"/>
      <c r="B173" s="39"/>
      <c r="C173" s="214" t="s">
        <v>223</v>
      </c>
      <c r="D173" s="214" t="s">
        <v>128</v>
      </c>
      <c r="E173" s="215" t="s">
        <v>224</v>
      </c>
      <c r="F173" s="216" t="s">
        <v>225</v>
      </c>
      <c r="G173" s="217" t="s">
        <v>199</v>
      </c>
      <c r="H173" s="218">
        <v>4</v>
      </c>
      <c r="I173" s="219"/>
      <c r="J173" s="220">
        <f>ROUND(I173*H173,2)</f>
        <v>0</v>
      </c>
      <c r="K173" s="216" t="s">
        <v>152</v>
      </c>
      <c r="L173" s="44"/>
      <c r="M173" s="221" t="s">
        <v>1</v>
      </c>
      <c r="N173" s="222" t="s">
        <v>45</v>
      </c>
      <c r="O173" s="91"/>
      <c r="P173" s="223">
        <f>O173*H173</f>
        <v>0</v>
      </c>
      <c r="Q173" s="223">
        <v>0.00212</v>
      </c>
      <c r="R173" s="223">
        <f>Q173*H173</f>
        <v>0.00848</v>
      </c>
      <c r="S173" s="223">
        <v>0</v>
      </c>
      <c r="T173" s="224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5" t="s">
        <v>153</v>
      </c>
      <c r="AT173" s="225" t="s">
        <v>128</v>
      </c>
      <c r="AU173" s="225" t="s">
        <v>89</v>
      </c>
      <c r="AY173" s="17" t="s">
        <v>125</v>
      </c>
      <c r="BE173" s="226">
        <f>IF(N173="základní",J173,0)</f>
        <v>0</v>
      </c>
      <c r="BF173" s="226">
        <f>IF(N173="snížená",J173,0)</f>
        <v>0</v>
      </c>
      <c r="BG173" s="226">
        <f>IF(N173="zákl. přenesená",J173,0)</f>
        <v>0</v>
      </c>
      <c r="BH173" s="226">
        <f>IF(N173="sníž. přenesená",J173,0)</f>
        <v>0</v>
      </c>
      <c r="BI173" s="226">
        <f>IF(N173="nulová",J173,0)</f>
        <v>0</v>
      </c>
      <c r="BJ173" s="17" t="s">
        <v>21</v>
      </c>
      <c r="BK173" s="226">
        <f>ROUND(I173*H173,2)</f>
        <v>0</v>
      </c>
      <c r="BL173" s="17" t="s">
        <v>153</v>
      </c>
      <c r="BM173" s="225" t="s">
        <v>226</v>
      </c>
    </row>
    <row r="174" spans="1:47" s="2" customFormat="1" ht="12">
      <c r="A174" s="38"/>
      <c r="B174" s="39"/>
      <c r="C174" s="40"/>
      <c r="D174" s="227" t="s">
        <v>134</v>
      </c>
      <c r="E174" s="40"/>
      <c r="F174" s="228" t="s">
        <v>227</v>
      </c>
      <c r="G174" s="40"/>
      <c r="H174" s="40"/>
      <c r="I174" s="229"/>
      <c r="J174" s="40"/>
      <c r="K174" s="40"/>
      <c r="L174" s="44"/>
      <c r="M174" s="230"/>
      <c r="N174" s="231"/>
      <c r="O174" s="91"/>
      <c r="P174" s="91"/>
      <c r="Q174" s="91"/>
      <c r="R174" s="91"/>
      <c r="S174" s="91"/>
      <c r="T174" s="92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134</v>
      </c>
      <c r="AU174" s="17" t="s">
        <v>89</v>
      </c>
    </row>
    <row r="175" spans="1:63" s="12" customFormat="1" ht="22.8" customHeight="1">
      <c r="A175" s="12"/>
      <c r="B175" s="198"/>
      <c r="C175" s="199"/>
      <c r="D175" s="200" t="s">
        <v>79</v>
      </c>
      <c r="E175" s="212" t="s">
        <v>228</v>
      </c>
      <c r="F175" s="212" t="s">
        <v>229</v>
      </c>
      <c r="G175" s="199"/>
      <c r="H175" s="199"/>
      <c r="I175" s="202"/>
      <c r="J175" s="213">
        <f>BK175</f>
        <v>0</v>
      </c>
      <c r="K175" s="199"/>
      <c r="L175" s="204"/>
      <c r="M175" s="205"/>
      <c r="N175" s="206"/>
      <c r="O175" s="206"/>
      <c r="P175" s="207">
        <f>SUM(P176:P177)</f>
        <v>0</v>
      </c>
      <c r="Q175" s="206"/>
      <c r="R175" s="207">
        <f>SUM(R176:R177)</f>
        <v>0</v>
      </c>
      <c r="S175" s="206"/>
      <c r="T175" s="208">
        <f>SUM(T176:T177)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09" t="s">
        <v>89</v>
      </c>
      <c r="AT175" s="210" t="s">
        <v>79</v>
      </c>
      <c r="AU175" s="210" t="s">
        <v>21</v>
      </c>
      <c r="AY175" s="209" t="s">
        <v>125</v>
      </c>
      <c r="BK175" s="211">
        <f>SUM(BK176:BK177)</f>
        <v>0</v>
      </c>
    </row>
    <row r="176" spans="1:65" s="2" customFormat="1" ht="24.15" customHeight="1">
      <c r="A176" s="38"/>
      <c r="B176" s="39"/>
      <c r="C176" s="214" t="s">
        <v>230</v>
      </c>
      <c r="D176" s="214" t="s">
        <v>128</v>
      </c>
      <c r="E176" s="215" t="s">
        <v>231</v>
      </c>
      <c r="F176" s="216" t="s">
        <v>232</v>
      </c>
      <c r="G176" s="217" t="s">
        <v>131</v>
      </c>
      <c r="H176" s="218">
        <v>1</v>
      </c>
      <c r="I176" s="219"/>
      <c r="J176" s="220">
        <f>ROUND(I176*H176,2)</f>
        <v>0</v>
      </c>
      <c r="K176" s="216" t="s">
        <v>152</v>
      </c>
      <c r="L176" s="44"/>
      <c r="M176" s="221" t="s">
        <v>1</v>
      </c>
      <c r="N176" s="222" t="s">
        <v>45</v>
      </c>
      <c r="O176" s="91"/>
      <c r="P176" s="223">
        <f>O176*H176</f>
        <v>0</v>
      </c>
      <c r="Q176" s="223">
        <v>0</v>
      </c>
      <c r="R176" s="223">
        <f>Q176*H176</f>
        <v>0</v>
      </c>
      <c r="S176" s="223">
        <v>0</v>
      </c>
      <c r="T176" s="224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5" t="s">
        <v>153</v>
      </c>
      <c r="AT176" s="225" t="s">
        <v>128</v>
      </c>
      <c r="AU176" s="225" t="s">
        <v>89</v>
      </c>
      <c r="AY176" s="17" t="s">
        <v>125</v>
      </c>
      <c r="BE176" s="226">
        <f>IF(N176="základní",J176,0)</f>
        <v>0</v>
      </c>
      <c r="BF176" s="226">
        <f>IF(N176="snížená",J176,0)</f>
        <v>0</v>
      </c>
      <c r="BG176" s="226">
        <f>IF(N176="zákl. přenesená",J176,0)</f>
        <v>0</v>
      </c>
      <c r="BH176" s="226">
        <f>IF(N176="sníž. přenesená",J176,0)</f>
        <v>0</v>
      </c>
      <c r="BI176" s="226">
        <f>IF(N176="nulová",J176,0)</f>
        <v>0</v>
      </c>
      <c r="BJ176" s="17" t="s">
        <v>21</v>
      </c>
      <c r="BK176" s="226">
        <f>ROUND(I176*H176,2)</f>
        <v>0</v>
      </c>
      <c r="BL176" s="17" t="s">
        <v>153</v>
      </c>
      <c r="BM176" s="225" t="s">
        <v>233</v>
      </c>
    </row>
    <row r="177" spans="1:47" s="2" customFormat="1" ht="12">
      <c r="A177" s="38"/>
      <c r="B177" s="39"/>
      <c r="C177" s="40"/>
      <c r="D177" s="227" t="s">
        <v>134</v>
      </c>
      <c r="E177" s="40"/>
      <c r="F177" s="228" t="s">
        <v>232</v>
      </c>
      <c r="G177" s="40"/>
      <c r="H177" s="40"/>
      <c r="I177" s="229"/>
      <c r="J177" s="40"/>
      <c r="K177" s="40"/>
      <c r="L177" s="44"/>
      <c r="M177" s="230"/>
      <c r="N177" s="231"/>
      <c r="O177" s="91"/>
      <c r="P177" s="91"/>
      <c r="Q177" s="91"/>
      <c r="R177" s="91"/>
      <c r="S177" s="91"/>
      <c r="T177" s="92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134</v>
      </c>
      <c r="AU177" s="17" t="s">
        <v>89</v>
      </c>
    </row>
    <row r="178" spans="1:63" s="12" customFormat="1" ht="22.8" customHeight="1">
      <c r="A178" s="12"/>
      <c r="B178" s="198"/>
      <c r="C178" s="199"/>
      <c r="D178" s="200" t="s">
        <v>79</v>
      </c>
      <c r="E178" s="212" t="s">
        <v>234</v>
      </c>
      <c r="F178" s="212" t="s">
        <v>235</v>
      </c>
      <c r="G178" s="199"/>
      <c r="H178" s="199"/>
      <c r="I178" s="202"/>
      <c r="J178" s="213">
        <f>BK178</f>
        <v>0</v>
      </c>
      <c r="K178" s="199"/>
      <c r="L178" s="204"/>
      <c r="M178" s="205"/>
      <c r="N178" s="206"/>
      <c r="O178" s="206"/>
      <c r="P178" s="207">
        <f>SUM(P179:P185)</f>
        <v>0</v>
      </c>
      <c r="Q178" s="206"/>
      <c r="R178" s="207">
        <f>SUM(R179:R185)</f>
        <v>1.4414399999999998</v>
      </c>
      <c r="S178" s="206"/>
      <c r="T178" s="208">
        <f>SUM(T179:T185)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09" t="s">
        <v>89</v>
      </c>
      <c r="AT178" s="210" t="s">
        <v>79</v>
      </c>
      <c r="AU178" s="210" t="s">
        <v>21</v>
      </c>
      <c r="AY178" s="209" t="s">
        <v>125</v>
      </c>
      <c r="BK178" s="211">
        <f>SUM(BK179:BK185)</f>
        <v>0</v>
      </c>
    </row>
    <row r="179" spans="1:65" s="2" customFormat="1" ht="24.15" customHeight="1">
      <c r="A179" s="38"/>
      <c r="B179" s="39"/>
      <c r="C179" s="214" t="s">
        <v>236</v>
      </c>
      <c r="D179" s="214" t="s">
        <v>128</v>
      </c>
      <c r="E179" s="215" t="s">
        <v>237</v>
      </c>
      <c r="F179" s="216" t="s">
        <v>238</v>
      </c>
      <c r="G179" s="217" t="s">
        <v>151</v>
      </c>
      <c r="H179" s="218">
        <v>78</v>
      </c>
      <c r="I179" s="219"/>
      <c r="J179" s="220">
        <f>ROUND(I179*H179,2)</f>
        <v>0</v>
      </c>
      <c r="K179" s="216" t="s">
        <v>152</v>
      </c>
      <c r="L179" s="44"/>
      <c r="M179" s="221" t="s">
        <v>1</v>
      </c>
      <c r="N179" s="222" t="s">
        <v>45</v>
      </c>
      <c r="O179" s="91"/>
      <c r="P179" s="223">
        <f>O179*H179</f>
        <v>0</v>
      </c>
      <c r="Q179" s="223">
        <v>0</v>
      </c>
      <c r="R179" s="223">
        <f>Q179*H179</f>
        <v>0</v>
      </c>
      <c r="S179" s="223">
        <v>0</v>
      </c>
      <c r="T179" s="224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5" t="s">
        <v>153</v>
      </c>
      <c r="AT179" s="225" t="s">
        <v>128</v>
      </c>
      <c r="AU179" s="225" t="s">
        <v>89</v>
      </c>
      <c r="AY179" s="17" t="s">
        <v>125</v>
      </c>
      <c r="BE179" s="226">
        <f>IF(N179="základní",J179,0)</f>
        <v>0</v>
      </c>
      <c r="BF179" s="226">
        <f>IF(N179="snížená",J179,0)</f>
        <v>0</v>
      </c>
      <c r="BG179" s="226">
        <f>IF(N179="zákl. přenesená",J179,0)</f>
        <v>0</v>
      </c>
      <c r="BH179" s="226">
        <f>IF(N179="sníž. přenesená",J179,0)</f>
        <v>0</v>
      </c>
      <c r="BI179" s="226">
        <f>IF(N179="nulová",J179,0)</f>
        <v>0</v>
      </c>
      <c r="BJ179" s="17" t="s">
        <v>21</v>
      </c>
      <c r="BK179" s="226">
        <f>ROUND(I179*H179,2)</f>
        <v>0</v>
      </c>
      <c r="BL179" s="17" t="s">
        <v>153</v>
      </c>
      <c r="BM179" s="225" t="s">
        <v>239</v>
      </c>
    </row>
    <row r="180" spans="1:47" s="2" customFormat="1" ht="12">
      <c r="A180" s="38"/>
      <c r="B180" s="39"/>
      <c r="C180" s="40"/>
      <c r="D180" s="227" t="s">
        <v>134</v>
      </c>
      <c r="E180" s="40"/>
      <c r="F180" s="228" t="s">
        <v>240</v>
      </c>
      <c r="G180" s="40"/>
      <c r="H180" s="40"/>
      <c r="I180" s="229"/>
      <c r="J180" s="40"/>
      <c r="K180" s="40"/>
      <c r="L180" s="44"/>
      <c r="M180" s="230"/>
      <c r="N180" s="231"/>
      <c r="O180" s="91"/>
      <c r="P180" s="91"/>
      <c r="Q180" s="91"/>
      <c r="R180" s="91"/>
      <c r="S180" s="91"/>
      <c r="T180" s="92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134</v>
      </c>
      <c r="AU180" s="17" t="s">
        <v>89</v>
      </c>
    </row>
    <row r="181" spans="1:65" s="2" customFormat="1" ht="16.5" customHeight="1">
      <c r="A181" s="38"/>
      <c r="B181" s="39"/>
      <c r="C181" s="232" t="s">
        <v>241</v>
      </c>
      <c r="D181" s="232" t="s">
        <v>157</v>
      </c>
      <c r="E181" s="233" t="s">
        <v>242</v>
      </c>
      <c r="F181" s="234" t="s">
        <v>243</v>
      </c>
      <c r="G181" s="235" t="s">
        <v>151</v>
      </c>
      <c r="H181" s="236">
        <v>85.8</v>
      </c>
      <c r="I181" s="237"/>
      <c r="J181" s="238">
        <f>ROUND(I181*H181,2)</f>
        <v>0</v>
      </c>
      <c r="K181" s="234" t="s">
        <v>152</v>
      </c>
      <c r="L181" s="239"/>
      <c r="M181" s="240" t="s">
        <v>1</v>
      </c>
      <c r="N181" s="241" t="s">
        <v>45</v>
      </c>
      <c r="O181" s="91"/>
      <c r="P181" s="223">
        <f>O181*H181</f>
        <v>0</v>
      </c>
      <c r="Q181" s="223">
        <v>0.0168</v>
      </c>
      <c r="R181" s="223">
        <f>Q181*H181</f>
        <v>1.4414399999999998</v>
      </c>
      <c r="S181" s="223">
        <v>0</v>
      </c>
      <c r="T181" s="224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5" t="s">
        <v>160</v>
      </c>
      <c r="AT181" s="225" t="s">
        <v>157</v>
      </c>
      <c r="AU181" s="225" t="s">
        <v>89</v>
      </c>
      <c r="AY181" s="17" t="s">
        <v>125</v>
      </c>
      <c r="BE181" s="226">
        <f>IF(N181="základní",J181,0)</f>
        <v>0</v>
      </c>
      <c r="BF181" s="226">
        <f>IF(N181="snížená",J181,0)</f>
        <v>0</v>
      </c>
      <c r="BG181" s="226">
        <f>IF(N181="zákl. přenesená",J181,0)</f>
        <v>0</v>
      </c>
      <c r="BH181" s="226">
        <f>IF(N181="sníž. přenesená",J181,0)</f>
        <v>0</v>
      </c>
      <c r="BI181" s="226">
        <f>IF(N181="nulová",J181,0)</f>
        <v>0</v>
      </c>
      <c r="BJ181" s="17" t="s">
        <v>21</v>
      </c>
      <c r="BK181" s="226">
        <f>ROUND(I181*H181,2)</f>
        <v>0</v>
      </c>
      <c r="BL181" s="17" t="s">
        <v>153</v>
      </c>
      <c r="BM181" s="225" t="s">
        <v>244</v>
      </c>
    </row>
    <row r="182" spans="1:47" s="2" customFormat="1" ht="12">
      <c r="A182" s="38"/>
      <c r="B182" s="39"/>
      <c r="C182" s="40"/>
      <c r="D182" s="227" t="s">
        <v>134</v>
      </c>
      <c r="E182" s="40"/>
      <c r="F182" s="228" t="s">
        <v>243</v>
      </c>
      <c r="G182" s="40"/>
      <c r="H182" s="40"/>
      <c r="I182" s="229"/>
      <c r="J182" s="40"/>
      <c r="K182" s="40"/>
      <c r="L182" s="44"/>
      <c r="M182" s="230"/>
      <c r="N182" s="231"/>
      <c r="O182" s="91"/>
      <c r="P182" s="91"/>
      <c r="Q182" s="91"/>
      <c r="R182" s="91"/>
      <c r="S182" s="91"/>
      <c r="T182" s="92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134</v>
      </c>
      <c r="AU182" s="17" t="s">
        <v>89</v>
      </c>
    </row>
    <row r="183" spans="1:51" s="13" customFormat="1" ht="12">
      <c r="A183" s="13"/>
      <c r="B183" s="242"/>
      <c r="C183" s="243"/>
      <c r="D183" s="227" t="s">
        <v>162</v>
      </c>
      <c r="E183" s="243"/>
      <c r="F183" s="244" t="s">
        <v>245</v>
      </c>
      <c r="G183" s="243"/>
      <c r="H183" s="245">
        <v>85.8</v>
      </c>
      <c r="I183" s="246"/>
      <c r="J183" s="243"/>
      <c r="K183" s="243"/>
      <c r="L183" s="247"/>
      <c r="M183" s="248"/>
      <c r="N183" s="249"/>
      <c r="O183" s="249"/>
      <c r="P183" s="249"/>
      <c r="Q183" s="249"/>
      <c r="R183" s="249"/>
      <c r="S183" s="249"/>
      <c r="T183" s="250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1" t="s">
        <v>162</v>
      </c>
      <c r="AU183" s="251" t="s">
        <v>89</v>
      </c>
      <c r="AV183" s="13" t="s">
        <v>89</v>
      </c>
      <c r="AW183" s="13" t="s">
        <v>4</v>
      </c>
      <c r="AX183" s="13" t="s">
        <v>21</v>
      </c>
      <c r="AY183" s="251" t="s">
        <v>125</v>
      </c>
    </row>
    <row r="184" spans="1:65" s="2" customFormat="1" ht="33" customHeight="1">
      <c r="A184" s="38"/>
      <c r="B184" s="39"/>
      <c r="C184" s="214" t="s">
        <v>7</v>
      </c>
      <c r="D184" s="214" t="s">
        <v>128</v>
      </c>
      <c r="E184" s="215" t="s">
        <v>246</v>
      </c>
      <c r="F184" s="216" t="s">
        <v>247</v>
      </c>
      <c r="G184" s="217" t="s">
        <v>218</v>
      </c>
      <c r="H184" s="218">
        <v>1.441</v>
      </c>
      <c r="I184" s="219"/>
      <c r="J184" s="220">
        <f>ROUND(I184*H184,2)</f>
        <v>0</v>
      </c>
      <c r="K184" s="216" t="s">
        <v>152</v>
      </c>
      <c r="L184" s="44"/>
      <c r="M184" s="221" t="s">
        <v>1</v>
      </c>
      <c r="N184" s="222" t="s">
        <v>45</v>
      </c>
      <c r="O184" s="91"/>
      <c r="P184" s="223">
        <f>O184*H184</f>
        <v>0</v>
      </c>
      <c r="Q184" s="223">
        <v>0</v>
      </c>
      <c r="R184" s="223">
        <f>Q184*H184</f>
        <v>0</v>
      </c>
      <c r="S184" s="223">
        <v>0</v>
      </c>
      <c r="T184" s="224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5" t="s">
        <v>153</v>
      </c>
      <c r="AT184" s="225" t="s">
        <v>128</v>
      </c>
      <c r="AU184" s="225" t="s">
        <v>89</v>
      </c>
      <c r="AY184" s="17" t="s">
        <v>125</v>
      </c>
      <c r="BE184" s="226">
        <f>IF(N184="základní",J184,0)</f>
        <v>0</v>
      </c>
      <c r="BF184" s="226">
        <f>IF(N184="snížená",J184,0)</f>
        <v>0</v>
      </c>
      <c r="BG184" s="226">
        <f>IF(N184="zákl. přenesená",J184,0)</f>
        <v>0</v>
      </c>
      <c r="BH184" s="226">
        <f>IF(N184="sníž. přenesená",J184,0)</f>
        <v>0</v>
      </c>
      <c r="BI184" s="226">
        <f>IF(N184="nulová",J184,0)</f>
        <v>0</v>
      </c>
      <c r="BJ184" s="17" t="s">
        <v>21</v>
      </c>
      <c r="BK184" s="226">
        <f>ROUND(I184*H184,2)</f>
        <v>0</v>
      </c>
      <c r="BL184" s="17" t="s">
        <v>153</v>
      </c>
      <c r="BM184" s="225" t="s">
        <v>248</v>
      </c>
    </row>
    <row r="185" spans="1:47" s="2" customFormat="1" ht="12">
      <c r="A185" s="38"/>
      <c r="B185" s="39"/>
      <c r="C185" s="40"/>
      <c r="D185" s="227" t="s">
        <v>134</v>
      </c>
      <c r="E185" s="40"/>
      <c r="F185" s="228" t="s">
        <v>249</v>
      </c>
      <c r="G185" s="40"/>
      <c r="H185" s="40"/>
      <c r="I185" s="229"/>
      <c r="J185" s="40"/>
      <c r="K185" s="40"/>
      <c r="L185" s="44"/>
      <c r="M185" s="230"/>
      <c r="N185" s="231"/>
      <c r="O185" s="91"/>
      <c r="P185" s="91"/>
      <c r="Q185" s="91"/>
      <c r="R185" s="91"/>
      <c r="S185" s="91"/>
      <c r="T185" s="92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134</v>
      </c>
      <c r="AU185" s="17" t="s">
        <v>89</v>
      </c>
    </row>
    <row r="186" spans="1:63" s="12" customFormat="1" ht="22.8" customHeight="1">
      <c r="A186" s="12"/>
      <c r="B186" s="198"/>
      <c r="C186" s="199"/>
      <c r="D186" s="200" t="s">
        <v>79</v>
      </c>
      <c r="E186" s="212" t="s">
        <v>250</v>
      </c>
      <c r="F186" s="212" t="s">
        <v>251</v>
      </c>
      <c r="G186" s="199"/>
      <c r="H186" s="199"/>
      <c r="I186" s="202"/>
      <c r="J186" s="213">
        <f>BK186</f>
        <v>0</v>
      </c>
      <c r="K186" s="199"/>
      <c r="L186" s="204"/>
      <c r="M186" s="205"/>
      <c r="N186" s="206"/>
      <c r="O186" s="206"/>
      <c r="P186" s="207">
        <f>SUM(P187:P196)</f>
        <v>0</v>
      </c>
      <c r="Q186" s="206"/>
      <c r="R186" s="207">
        <f>SUM(R187:R196)</f>
        <v>0.00014</v>
      </c>
      <c r="S186" s="206"/>
      <c r="T186" s="208">
        <f>SUM(T187:T196)</f>
        <v>0.26999999999999996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09" t="s">
        <v>89</v>
      </c>
      <c r="AT186" s="210" t="s">
        <v>79</v>
      </c>
      <c r="AU186" s="210" t="s">
        <v>21</v>
      </c>
      <c r="AY186" s="209" t="s">
        <v>125</v>
      </c>
      <c r="BK186" s="211">
        <f>SUM(BK187:BK196)</f>
        <v>0</v>
      </c>
    </row>
    <row r="187" spans="1:65" s="2" customFormat="1" ht="24.15" customHeight="1">
      <c r="A187" s="38"/>
      <c r="B187" s="39"/>
      <c r="C187" s="214" t="s">
        <v>252</v>
      </c>
      <c r="D187" s="214" t="s">
        <v>128</v>
      </c>
      <c r="E187" s="215" t="s">
        <v>253</v>
      </c>
      <c r="F187" s="216" t="s">
        <v>254</v>
      </c>
      <c r="G187" s="217" t="s">
        <v>199</v>
      </c>
      <c r="H187" s="218">
        <v>16</v>
      </c>
      <c r="I187" s="219"/>
      <c r="J187" s="220">
        <f>ROUND(I187*H187,2)</f>
        <v>0</v>
      </c>
      <c r="K187" s="216" t="s">
        <v>1</v>
      </c>
      <c r="L187" s="44"/>
      <c r="M187" s="221" t="s">
        <v>1</v>
      </c>
      <c r="N187" s="222" t="s">
        <v>45</v>
      </c>
      <c r="O187" s="91"/>
      <c r="P187" s="223">
        <f>O187*H187</f>
        <v>0</v>
      </c>
      <c r="Q187" s="223">
        <v>0</v>
      </c>
      <c r="R187" s="223">
        <f>Q187*H187</f>
        <v>0</v>
      </c>
      <c r="S187" s="223">
        <v>0</v>
      </c>
      <c r="T187" s="224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5" t="s">
        <v>153</v>
      </c>
      <c r="AT187" s="225" t="s">
        <v>128</v>
      </c>
      <c r="AU187" s="225" t="s">
        <v>89</v>
      </c>
      <c r="AY187" s="17" t="s">
        <v>125</v>
      </c>
      <c r="BE187" s="226">
        <f>IF(N187="základní",J187,0)</f>
        <v>0</v>
      </c>
      <c r="BF187" s="226">
        <f>IF(N187="snížená",J187,0)</f>
        <v>0</v>
      </c>
      <c r="BG187" s="226">
        <f>IF(N187="zákl. přenesená",J187,0)</f>
        <v>0</v>
      </c>
      <c r="BH187" s="226">
        <f>IF(N187="sníž. přenesená",J187,0)</f>
        <v>0</v>
      </c>
      <c r="BI187" s="226">
        <f>IF(N187="nulová",J187,0)</f>
        <v>0</v>
      </c>
      <c r="BJ187" s="17" t="s">
        <v>21</v>
      </c>
      <c r="BK187" s="226">
        <f>ROUND(I187*H187,2)</f>
        <v>0</v>
      </c>
      <c r="BL187" s="17" t="s">
        <v>153</v>
      </c>
      <c r="BM187" s="225" t="s">
        <v>255</v>
      </c>
    </row>
    <row r="188" spans="1:47" s="2" customFormat="1" ht="12">
      <c r="A188" s="38"/>
      <c r="B188" s="39"/>
      <c r="C188" s="40"/>
      <c r="D188" s="227" t="s">
        <v>134</v>
      </c>
      <c r="E188" s="40"/>
      <c r="F188" s="228" t="s">
        <v>254</v>
      </c>
      <c r="G188" s="40"/>
      <c r="H188" s="40"/>
      <c r="I188" s="229"/>
      <c r="J188" s="40"/>
      <c r="K188" s="40"/>
      <c r="L188" s="44"/>
      <c r="M188" s="230"/>
      <c r="N188" s="231"/>
      <c r="O188" s="91"/>
      <c r="P188" s="91"/>
      <c r="Q188" s="91"/>
      <c r="R188" s="91"/>
      <c r="S188" s="91"/>
      <c r="T188" s="92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134</v>
      </c>
      <c r="AU188" s="17" t="s">
        <v>89</v>
      </c>
    </row>
    <row r="189" spans="1:65" s="2" customFormat="1" ht="21.75" customHeight="1">
      <c r="A189" s="38"/>
      <c r="B189" s="39"/>
      <c r="C189" s="214" t="s">
        <v>256</v>
      </c>
      <c r="D189" s="214" t="s">
        <v>128</v>
      </c>
      <c r="E189" s="215" t="s">
        <v>257</v>
      </c>
      <c r="F189" s="216" t="s">
        <v>258</v>
      </c>
      <c r="G189" s="217" t="s">
        <v>199</v>
      </c>
      <c r="H189" s="218">
        <v>16</v>
      </c>
      <c r="I189" s="219"/>
      <c r="J189" s="220">
        <f>ROUND(I189*H189,2)</f>
        <v>0</v>
      </c>
      <c r="K189" s="216" t="s">
        <v>1</v>
      </c>
      <c r="L189" s="44"/>
      <c r="M189" s="221" t="s">
        <v>1</v>
      </c>
      <c r="N189" s="222" t="s">
        <v>45</v>
      </c>
      <c r="O189" s="91"/>
      <c r="P189" s="223">
        <f>O189*H189</f>
        <v>0</v>
      </c>
      <c r="Q189" s="223">
        <v>0</v>
      </c>
      <c r="R189" s="223">
        <f>Q189*H189</f>
        <v>0</v>
      </c>
      <c r="S189" s="223">
        <v>0</v>
      </c>
      <c r="T189" s="224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5" t="s">
        <v>153</v>
      </c>
      <c r="AT189" s="225" t="s">
        <v>128</v>
      </c>
      <c r="AU189" s="225" t="s">
        <v>89</v>
      </c>
      <c r="AY189" s="17" t="s">
        <v>125</v>
      </c>
      <c r="BE189" s="226">
        <f>IF(N189="základní",J189,0)</f>
        <v>0</v>
      </c>
      <c r="BF189" s="226">
        <f>IF(N189="snížená",J189,0)</f>
        <v>0</v>
      </c>
      <c r="BG189" s="226">
        <f>IF(N189="zákl. přenesená",J189,0)</f>
        <v>0</v>
      </c>
      <c r="BH189" s="226">
        <f>IF(N189="sníž. přenesená",J189,0)</f>
        <v>0</v>
      </c>
      <c r="BI189" s="226">
        <f>IF(N189="nulová",J189,0)</f>
        <v>0</v>
      </c>
      <c r="BJ189" s="17" t="s">
        <v>21</v>
      </c>
      <c r="BK189" s="226">
        <f>ROUND(I189*H189,2)</f>
        <v>0</v>
      </c>
      <c r="BL189" s="17" t="s">
        <v>153</v>
      </c>
      <c r="BM189" s="225" t="s">
        <v>259</v>
      </c>
    </row>
    <row r="190" spans="1:47" s="2" customFormat="1" ht="12">
      <c r="A190" s="38"/>
      <c r="B190" s="39"/>
      <c r="C190" s="40"/>
      <c r="D190" s="227" t="s">
        <v>134</v>
      </c>
      <c r="E190" s="40"/>
      <c r="F190" s="228" t="s">
        <v>258</v>
      </c>
      <c r="G190" s="40"/>
      <c r="H190" s="40"/>
      <c r="I190" s="229"/>
      <c r="J190" s="40"/>
      <c r="K190" s="40"/>
      <c r="L190" s="44"/>
      <c r="M190" s="230"/>
      <c r="N190" s="231"/>
      <c r="O190" s="91"/>
      <c r="P190" s="91"/>
      <c r="Q190" s="91"/>
      <c r="R190" s="91"/>
      <c r="S190" s="91"/>
      <c r="T190" s="92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134</v>
      </c>
      <c r="AU190" s="17" t="s">
        <v>89</v>
      </c>
    </row>
    <row r="191" spans="1:65" s="2" customFormat="1" ht="16.5" customHeight="1">
      <c r="A191" s="38"/>
      <c r="B191" s="39"/>
      <c r="C191" s="214" t="s">
        <v>260</v>
      </c>
      <c r="D191" s="214" t="s">
        <v>128</v>
      </c>
      <c r="E191" s="215" t="s">
        <v>261</v>
      </c>
      <c r="F191" s="216" t="s">
        <v>262</v>
      </c>
      <c r="G191" s="217" t="s">
        <v>151</v>
      </c>
      <c r="H191" s="218">
        <v>15</v>
      </c>
      <c r="I191" s="219"/>
      <c r="J191" s="220">
        <f>ROUND(I191*H191,2)</f>
        <v>0</v>
      </c>
      <c r="K191" s="216" t="s">
        <v>152</v>
      </c>
      <c r="L191" s="44"/>
      <c r="M191" s="221" t="s">
        <v>1</v>
      </c>
      <c r="N191" s="222" t="s">
        <v>45</v>
      </c>
      <c r="O191" s="91"/>
      <c r="P191" s="223">
        <f>O191*H191</f>
        <v>0</v>
      </c>
      <c r="Q191" s="223">
        <v>0</v>
      </c>
      <c r="R191" s="223">
        <f>Q191*H191</f>
        <v>0</v>
      </c>
      <c r="S191" s="223">
        <v>0.018</v>
      </c>
      <c r="T191" s="224">
        <f>S191*H191</f>
        <v>0.26999999999999996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5" t="s">
        <v>153</v>
      </c>
      <c r="AT191" s="225" t="s">
        <v>128</v>
      </c>
      <c r="AU191" s="225" t="s">
        <v>89</v>
      </c>
      <c r="AY191" s="17" t="s">
        <v>125</v>
      </c>
      <c r="BE191" s="226">
        <f>IF(N191="základní",J191,0)</f>
        <v>0</v>
      </c>
      <c r="BF191" s="226">
        <f>IF(N191="snížená",J191,0)</f>
        <v>0</v>
      </c>
      <c r="BG191" s="226">
        <f>IF(N191="zákl. přenesená",J191,0)</f>
        <v>0</v>
      </c>
      <c r="BH191" s="226">
        <f>IF(N191="sníž. přenesená",J191,0)</f>
        <v>0</v>
      </c>
      <c r="BI191" s="226">
        <f>IF(N191="nulová",J191,0)</f>
        <v>0</v>
      </c>
      <c r="BJ191" s="17" t="s">
        <v>21</v>
      </c>
      <c r="BK191" s="226">
        <f>ROUND(I191*H191,2)</f>
        <v>0</v>
      </c>
      <c r="BL191" s="17" t="s">
        <v>153</v>
      </c>
      <c r="BM191" s="225" t="s">
        <v>263</v>
      </c>
    </row>
    <row r="192" spans="1:47" s="2" customFormat="1" ht="12">
      <c r="A192" s="38"/>
      <c r="B192" s="39"/>
      <c r="C192" s="40"/>
      <c r="D192" s="227" t="s">
        <v>134</v>
      </c>
      <c r="E192" s="40"/>
      <c r="F192" s="228" t="s">
        <v>264</v>
      </c>
      <c r="G192" s="40"/>
      <c r="H192" s="40"/>
      <c r="I192" s="229"/>
      <c r="J192" s="40"/>
      <c r="K192" s="40"/>
      <c r="L192" s="44"/>
      <c r="M192" s="230"/>
      <c r="N192" s="231"/>
      <c r="O192" s="91"/>
      <c r="P192" s="91"/>
      <c r="Q192" s="91"/>
      <c r="R192" s="91"/>
      <c r="S192" s="91"/>
      <c r="T192" s="92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134</v>
      </c>
      <c r="AU192" s="17" t="s">
        <v>89</v>
      </c>
    </row>
    <row r="193" spans="1:51" s="14" customFormat="1" ht="12">
      <c r="A193" s="14"/>
      <c r="B193" s="252"/>
      <c r="C193" s="253"/>
      <c r="D193" s="227" t="s">
        <v>162</v>
      </c>
      <c r="E193" s="254" t="s">
        <v>1</v>
      </c>
      <c r="F193" s="255" t="s">
        <v>265</v>
      </c>
      <c r="G193" s="253"/>
      <c r="H193" s="254" t="s">
        <v>1</v>
      </c>
      <c r="I193" s="256"/>
      <c r="J193" s="253"/>
      <c r="K193" s="253"/>
      <c r="L193" s="257"/>
      <c r="M193" s="258"/>
      <c r="N193" s="259"/>
      <c r="O193" s="259"/>
      <c r="P193" s="259"/>
      <c r="Q193" s="259"/>
      <c r="R193" s="259"/>
      <c r="S193" s="259"/>
      <c r="T193" s="260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61" t="s">
        <v>162</v>
      </c>
      <c r="AU193" s="261" t="s">
        <v>89</v>
      </c>
      <c r="AV193" s="14" t="s">
        <v>21</v>
      </c>
      <c r="AW193" s="14" t="s">
        <v>36</v>
      </c>
      <c r="AX193" s="14" t="s">
        <v>80</v>
      </c>
      <c r="AY193" s="261" t="s">
        <v>125</v>
      </c>
    </row>
    <row r="194" spans="1:51" s="13" customFormat="1" ht="12">
      <c r="A194" s="13"/>
      <c r="B194" s="242"/>
      <c r="C194" s="243"/>
      <c r="D194" s="227" t="s">
        <v>162</v>
      </c>
      <c r="E194" s="262" t="s">
        <v>1</v>
      </c>
      <c r="F194" s="244" t="s">
        <v>266</v>
      </c>
      <c r="G194" s="243"/>
      <c r="H194" s="245">
        <v>15</v>
      </c>
      <c r="I194" s="246"/>
      <c r="J194" s="243"/>
      <c r="K194" s="243"/>
      <c r="L194" s="247"/>
      <c r="M194" s="248"/>
      <c r="N194" s="249"/>
      <c r="O194" s="249"/>
      <c r="P194" s="249"/>
      <c r="Q194" s="249"/>
      <c r="R194" s="249"/>
      <c r="S194" s="249"/>
      <c r="T194" s="250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1" t="s">
        <v>162</v>
      </c>
      <c r="AU194" s="251" t="s">
        <v>89</v>
      </c>
      <c r="AV194" s="13" t="s">
        <v>89</v>
      </c>
      <c r="AW194" s="13" t="s">
        <v>36</v>
      </c>
      <c r="AX194" s="13" t="s">
        <v>21</v>
      </c>
      <c r="AY194" s="251" t="s">
        <v>125</v>
      </c>
    </row>
    <row r="195" spans="1:65" s="2" customFormat="1" ht="16.5" customHeight="1">
      <c r="A195" s="38"/>
      <c r="B195" s="39"/>
      <c r="C195" s="214" t="s">
        <v>267</v>
      </c>
      <c r="D195" s="214" t="s">
        <v>128</v>
      </c>
      <c r="E195" s="215" t="s">
        <v>268</v>
      </c>
      <c r="F195" s="216" t="s">
        <v>269</v>
      </c>
      <c r="G195" s="217" t="s">
        <v>199</v>
      </c>
      <c r="H195" s="218">
        <v>1</v>
      </c>
      <c r="I195" s="219"/>
      <c r="J195" s="220">
        <f>ROUND(I195*H195,2)</f>
        <v>0</v>
      </c>
      <c r="K195" s="216" t="s">
        <v>1</v>
      </c>
      <c r="L195" s="44"/>
      <c r="M195" s="221" t="s">
        <v>1</v>
      </c>
      <c r="N195" s="222" t="s">
        <v>45</v>
      </c>
      <c r="O195" s="91"/>
      <c r="P195" s="223">
        <f>O195*H195</f>
        <v>0</v>
      </c>
      <c r="Q195" s="223">
        <v>0.00014</v>
      </c>
      <c r="R195" s="223">
        <f>Q195*H195</f>
        <v>0.00014</v>
      </c>
      <c r="S195" s="223">
        <v>0</v>
      </c>
      <c r="T195" s="224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5" t="s">
        <v>153</v>
      </c>
      <c r="AT195" s="225" t="s">
        <v>128</v>
      </c>
      <c r="AU195" s="225" t="s">
        <v>89</v>
      </c>
      <c r="AY195" s="17" t="s">
        <v>125</v>
      </c>
      <c r="BE195" s="226">
        <f>IF(N195="základní",J195,0)</f>
        <v>0</v>
      </c>
      <c r="BF195" s="226">
        <f>IF(N195="snížená",J195,0)</f>
        <v>0</v>
      </c>
      <c r="BG195" s="226">
        <f>IF(N195="zákl. přenesená",J195,0)</f>
        <v>0</v>
      </c>
      <c r="BH195" s="226">
        <f>IF(N195="sníž. přenesená",J195,0)</f>
        <v>0</v>
      </c>
      <c r="BI195" s="226">
        <f>IF(N195="nulová",J195,0)</f>
        <v>0</v>
      </c>
      <c r="BJ195" s="17" t="s">
        <v>21</v>
      </c>
      <c r="BK195" s="226">
        <f>ROUND(I195*H195,2)</f>
        <v>0</v>
      </c>
      <c r="BL195" s="17" t="s">
        <v>153</v>
      </c>
      <c r="BM195" s="225" t="s">
        <v>270</v>
      </c>
    </row>
    <row r="196" spans="1:47" s="2" customFormat="1" ht="12">
      <c r="A196" s="38"/>
      <c r="B196" s="39"/>
      <c r="C196" s="40"/>
      <c r="D196" s="227" t="s">
        <v>134</v>
      </c>
      <c r="E196" s="40"/>
      <c r="F196" s="228" t="s">
        <v>271</v>
      </c>
      <c r="G196" s="40"/>
      <c r="H196" s="40"/>
      <c r="I196" s="229"/>
      <c r="J196" s="40"/>
      <c r="K196" s="40"/>
      <c r="L196" s="44"/>
      <c r="M196" s="230"/>
      <c r="N196" s="231"/>
      <c r="O196" s="91"/>
      <c r="P196" s="91"/>
      <c r="Q196" s="91"/>
      <c r="R196" s="91"/>
      <c r="S196" s="91"/>
      <c r="T196" s="92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134</v>
      </c>
      <c r="AU196" s="17" t="s">
        <v>89</v>
      </c>
    </row>
    <row r="197" spans="1:63" s="12" customFormat="1" ht="25.9" customHeight="1">
      <c r="A197" s="12"/>
      <c r="B197" s="198"/>
      <c r="C197" s="199"/>
      <c r="D197" s="200" t="s">
        <v>79</v>
      </c>
      <c r="E197" s="201" t="s">
        <v>272</v>
      </c>
      <c r="F197" s="201" t="s">
        <v>273</v>
      </c>
      <c r="G197" s="199"/>
      <c r="H197" s="199"/>
      <c r="I197" s="202"/>
      <c r="J197" s="203">
        <f>BK197</f>
        <v>0</v>
      </c>
      <c r="K197" s="199"/>
      <c r="L197" s="204"/>
      <c r="M197" s="205"/>
      <c r="N197" s="206"/>
      <c r="O197" s="206"/>
      <c r="P197" s="207">
        <f>P198+P201</f>
        <v>0</v>
      </c>
      <c r="Q197" s="206"/>
      <c r="R197" s="207">
        <f>R198+R201</f>
        <v>0</v>
      </c>
      <c r="S197" s="206"/>
      <c r="T197" s="208">
        <f>T198+T201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09" t="s">
        <v>156</v>
      </c>
      <c r="AT197" s="210" t="s">
        <v>79</v>
      </c>
      <c r="AU197" s="210" t="s">
        <v>80</v>
      </c>
      <c r="AY197" s="209" t="s">
        <v>125</v>
      </c>
      <c r="BK197" s="211">
        <f>BK198+BK201</f>
        <v>0</v>
      </c>
    </row>
    <row r="198" spans="1:63" s="12" customFormat="1" ht="22.8" customHeight="1">
      <c r="A198" s="12"/>
      <c r="B198" s="198"/>
      <c r="C198" s="199"/>
      <c r="D198" s="200" t="s">
        <v>79</v>
      </c>
      <c r="E198" s="212" t="s">
        <v>274</v>
      </c>
      <c r="F198" s="212" t="s">
        <v>275</v>
      </c>
      <c r="G198" s="199"/>
      <c r="H198" s="199"/>
      <c r="I198" s="202"/>
      <c r="J198" s="213">
        <f>BK198</f>
        <v>0</v>
      </c>
      <c r="K198" s="199"/>
      <c r="L198" s="204"/>
      <c r="M198" s="205"/>
      <c r="N198" s="206"/>
      <c r="O198" s="206"/>
      <c r="P198" s="207">
        <f>SUM(P199:P200)</f>
        <v>0</v>
      </c>
      <c r="Q198" s="206"/>
      <c r="R198" s="207">
        <f>SUM(R199:R200)</f>
        <v>0</v>
      </c>
      <c r="S198" s="206"/>
      <c r="T198" s="208">
        <f>SUM(T199:T200)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09" t="s">
        <v>156</v>
      </c>
      <c r="AT198" s="210" t="s">
        <v>79</v>
      </c>
      <c r="AU198" s="210" t="s">
        <v>21</v>
      </c>
      <c r="AY198" s="209" t="s">
        <v>125</v>
      </c>
      <c r="BK198" s="211">
        <f>SUM(BK199:BK200)</f>
        <v>0</v>
      </c>
    </row>
    <row r="199" spans="1:65" s="2" customFormat="1" ht="16.5" customHeight="1">
      <c r="A199" s="38"/>
      <c r="B199" s="39"/>
      <c r="C199" s="214" t="s">
        <v>276</v>
      </c>
      <c r="D199" s="214" t="s">
        <v>128</v>
      </c>
      <c r="E199" s="215" t="s">
        <v>277</v>
      </c>
      <c r="F199" s="216" t="s">
        <v>275</v>
      </c>
      <c r="G199" s="217" t="s">
        <v>278</v>
      </c>
      <c r="H199" s="218">
        <v>1</v>
      </c>
      <c r="I199" s="219"/>
      <c r="J199" s="220">
        <f>ROUND(I199*H199,2)</f>
        <v>0</v>
      </c>
      <c r="K199" s="216" t="s">
        <v>152</v>
      </c>
      <c r="L199" s="44"/>
      <c r="M199" s="221" t="s">
        <v>1</v>
      </c>
      <c r="N199" s="222" t="s">
        <v>45</v>
      </c>
      <c r="O199" s="91"/>
      <c r="P199" s="223">
        <f>O199*H199</f>
        <v>0</v>
      </c>
      <c r="Q199" s="223">
        <v>0</v>
      </c>
      <c r="R199" s="223">
        <f>Q199*H199</f>
        <v>0</v>
      </c>
      <c r="S199" s="223">
        <v>0</v>
      </c>
      <c r="T199" s="224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5" t="s">
        <v>279</v>
      </c>
      <c r="AT199" s="225" t="s">
        <v>128</v>
      </c>
      <c r="AU199" s="225" t="s">
        <v>89</v>
      </c>
      <c r="AY199" s="17" t="s">
        <v>125</v>
      </c>
      <c r="BE199" s="226">
        <f>IF(N199="základní",J199,0)</f>
        <v>0</v>
      </c>
      <c r="BF199" s="226">
        <f>IF(N199="snížená",J199,0)</f>
        <v>0</v>
      </c>
      <c r="BG199" s="226">
        <f>IF(N199="zákl. přenesená",J199,0)</f>
        <v>0</v>
      </c>
      <c r="BH199" s="226">
        <f>IF(N199="sníž. přenesená",J199,0)</f>
        <v>0</v>
      </c>
      <c r="BI199" s="226">
        <f>IF(N199="nulová",J199,0)</f>
        <v>0</v>
      </c>
      <c r="BJ199" s="17" t="s">
        <v>21</v>
      </c>
      <c r="BK199" s="226">
        <f>ROUND(I199*H199,2)</f>
        <v>0</v>
      </c>
      <c r="BL199" s="17" t="s">
        <v>279</v>
      </c>
      <c r="BM199" s="225" t="s">
        <v>280</v>
      </c>
    </row>
    <row r="200" spans="1:47" s="2" customFormat="1" ht="12">
      <c r="A200" s="38"/>
      <c r="B200" s="39"/>
      <c r="C200" s="40"/>
      <c r="D200" s="227" t="s">
        <v>134</v>
      </c>
      <c r="E200" s="40"/>
      <c r="F200" s="228" t="s">
        <v>281</v>
      </c>
      <c r="G200" s="40"/>
      <c r="H200" s="40"/>
      <c r="I200" s="229"/>
      <c r="J200" s="40"/>
      <c r="K200" s="40"/>
      <c r="L200" s="44"/>
      <c r="M200" s="230"/>
      <c r="N200" s="231"/>
      <c r="O200" s="91"/>
      <c r="P200" s="91"/>
      <c r="Q200" s="91"/>
      <c r="R200" s="91"/>
      <c r="S200" s="91"/>
      <c r="T200" s="92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134</v>
      </c>
      <c r="AU200" s="17" t="s">
        <v>89</v>
      </c>
    </row>
    <row r="201" spans="1:63" s="12" customFormat="1" ht="22.8" customHeight="1">
      <c r="A201" s="12"/>
      <c r="B201" s="198"/>
      <c r="C201" s="199"/>
      <c r="D201" s="200" t="s">
        <v>79</v>
      </c>
      <c r="E201" s="212" t="s">
        <v>282</v>
      </c>
      <c r="F201" s="212" t="s">
        <v>283</v>
      </c>
      <c r="G201" s="199"/>
      <c r="H201" s="199"/>
      <c r="I201" s="202"/>
      <c r="J201" s="213">
        <f>BK201</f>
        <v>0</v>
      </c>
      <c r="K201" s="199"/>
      <c r="L201" s="204"/>
      <c r="M201" s="205"/>
      <c r="N201" s="206"/>
      <c r="O201" s="206"/>
      <c r="P201" s="207">
        <f>SUM(P202:P203)</f>
        <v>0</v>
      </c>
      <c r="Q201" s="206"/>
      <c r="R201" s="207">
        <f>SUM(R202:R203)</f>
        <v>0</v>
      </c>
      <c r="S201" s="206"/>
      <c r="T201" s="208">
        <f>SUM(T202:T203)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09" t="s">
        <v>156</v>
      </c>
      <c r="AT201" s="210" t="s">
        <v>79</v>
      </c>
      <c r="AU201" s="210" t="s">
        <v>21</v>
      </c>
      <c r="AY201" s="209" t="s">
        <v>125</v>
      </c>
      <c r="BK201" s="211">
        <f>SUM(BK202:BK203)</f>
        <v>0</v>
      </c>
    </row>
    <row r="202" spans="1:65" s="2" customFormat="1" ht="16.5" customHeight="1">
      <c r="A202" s="38"/>
      <c r="B202" s="39"/>
      <c r="C202" s="214" t="s">
        <v>284</v>
      </c>
      <c r="D202" s="214" t="s">
        <v>128</v>
      </c>
      <c r="E202" s="215" t="s">
        <v>285</v>
      </c>
      <c r="F202" s="216" t="s">
        <v>283</v>
      </c>
      <c r="G202" s="217" t="s">
        <v>278</v>
      </c>
      <c r="H202" s="218">
        <v>1</v>
      </c>
      <c r="I202" s="219"/>
      <c r="J202" s="220">
        <f>ROUND(I202*H202,2)</f>
        <v>0</v>
      </c>
      <c r="K202" s="216" t="s">
        <v>152</v>
      </c>
      <c r="L202" s="44"/>
      <c r="M202" s="221" t="s">
        <v>1</v>
      </c>
      <c r="N202" s="222" t="s">
        <v>45</v>
      </c>
      <c r="O202" s="91"/>
      <c r="P202" s="223">
        <f>O202*H202</f>
        <v>0</v>
      </c>
      <c r="Q202" s="223">
        <v>0</v>
      </c>
      <c r="R202" s="223">
        <f>Q202*H202</f>
        <v>0</v>
      </c>
      <c r="S202" s="223">
        <v>0</v>
      </c>
      <c r="T202" s="224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5" t="s">
        <v>279</v>
      </c>
      <c r="AT202" s="225" t="s">
        <v>128</v>
      </c>
      <c r="AU202" s="225" t="s">
        <v>89</v>
      </c>
      <c r="AY202" s="17" t="s">
        <v>125</v>
      </c>
      <c r="BE202" s="226">
        <f>IF(N202="základní",J202,0)</f>
        <v>0</v>
      </c>
      <c r="BF202" s="226">
        <f>IF(N202="snížená",J202,0)</f>
        <v>0</v>
      </c>
      <c r="BG202" s="226">
        <f>IF(N202="zákl. přenesená",J202,0)</f>
        <v>0</v>
      </c>
      <c r="BH202" s="226">
        <f>IF(N202="sníž. přenesená",J202,0)</f>
        <v>0</v>
      </c>
      <c r="BI202" s="226">
        <f>IF(N202="nulová",J202,0)</f>
        <v>0</v>
      </c>
      <c r="BJ202" s="17" t="s">
        <v>21</v>
      </c>
      <c r="BK202" s="226">
        <f>ROUND(I202*H202,2)</f>
        <v>0</v>
      </c>
      <c r="BL202" s="17" t="s">
        <v>279</v>
      </c>
      <c r="BM202" s="225" t="s">
        <v>286</v>
      </c>
    </row>
    <row r="203" spans="1:47" s="2" customFormat="1" ht="12">
      <c r="A203" s="38"/>
      <c r="B203" s="39"/>
      <c r="C203" s="40"/>
      <c r="D203" s="227" t="s">
        <v>134</v>
      </c>
      <c r="E203" s="40"/>
      <c r="F203" s="228" t="s">
        <v>287</v>
      </c>
      <c r="G203" s="40"/>
      <c r="H203" s="40"/>
      <c r="I203" s="229"/>
      <c r="J203" s="40"/>
      <c r="K203" s="40"/>
      <c r="L203" s="44"/>
      <c r="M203" s="274"/>
      <c r="N203" s="275"/>
      <c r="O203" s="276"/>
      <c r="P203" s="276"/>
      <c r="Q203" s="276"/>
      <c r="R203" s="276"/>
      <c r="S203" s="276"/>
      <c r="T203" s="277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134</v>
      </c>
      <c r="AU203" s="17" t="s">
        <v>89</v>
      </c>
    </row>
    <row r="204" spans="1:31" s="2" customFormat="1" ht="6.95" customHeight="1">
      <c r="A204" s="38"/>
      <c r="B204" s="66"/>
      <c r="C204" s="67"/>
      <c r="D204" s="67"/>
      <c r="E204" s="67"/>
      <c r="F204" s="67"/>
      <c r="G204" s="67"/>
      <c r="H204" s="67"/>
      <c r="I204" s="67"/>
      <c r="J204" s="67"/>
      <c r="K204" s="67"/>
      <c r="L204" s="44"/>
      <c r="M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</row>
  </sheetData>
  <sheetProtection password="CA9C" sheet="1" objects="1" scenarios="1" formatColumns="0" formatRows="0" autoFilter="0"/>
  <autoFilter ref="C127:K203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ASUS\Alena</dc:creator>
  <cp:keywords/>
  <dc:description/>
  <cp:lastModifiedBy>ASUS\Alena</cp:lastModifiedBy>
  <dcterms:created xsi:type="dcterms:W3CDTF">2024-05-28T17:28:03Z</dcterms:created>
  <dcterms:modified xsi:type="dcterms:W3CDTF">2024-05-28T17:28:04Z</dcterms:modified>
  <cp:category/>
  <cp:version/>
  <cp:contentType/>
  <cp:contentStatus/>
</cp:coreProperties>
</file>