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520" windowHeight="13380"/>
  </bookViews>
  <sheets>
    <sheet name="Stavba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 Pol'!$A$1:$G$52</definedName>
    <definedName name="_xlnm.Print_Area" localSheetId="0">Stavba!$A$1:$J$51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47" i="12"/>
  <c r="G45"/>
  <c r="G43"/>
  <c r="G41"/>
  <c r="G40" s="1"/>
  <c r="I50" i="1" s="1"/>
  <c r="I17" s="1"/>
  <c r="G38" i="12"/>
  <c r="G37" s="1"/>
  <c r="I49" i="1" s="1"/>
  <c r="G35" i="12"/>
  <c r="G34" s="1"/>
  <c r="I48" i="1" s="1"/>
  <c r="G32" i="12"/>
  <c r="G30"/>
  <c r="G28"/>
  <c r="G18" l="1"/>
  <c r="E11" l="1"/>
  <c r="G11" s="1"/>
  <c r="O49"/>
  <c r="F39" i="1" s="1"/>
  <c r="P49" i="12"/>
  <c r="G39" i="1" s="1"/>
  <c r="G40" s="1"/>
  <c r="G9" i="12"/>
  <c r="G13"/>
  <c r="G15"/>
  <c r="G20"/>
  <c r="G22"/>
  <c r="G24"/>
  <c r="G26"/>
  <c r="I20" i="1"/>
  <c r="I19"/>
  <c r="I18"/>
  <c r="G27"/>
  <c r="J28"/>
  <c r="J26"/>
  <c r="G38"/>
  <c r="F38"/>
  <c r="H32"/>
  <c r="J23"/>
  <c r="J24"/>
  <c r="J25"/>
  <c r="J27"/>
  <c r="E24"/>
  <c r="E26"/>
  <c r="G8" i="12" l="1"/>
  <c r="G49" s="1"/>
  <c r="H39" i="1"/>
  <c r="H40" s="1"/>
  <c r="F40"/>
  <c r="G24"/>
  <c r="I39" l="1"/>
  <c r="I40" s="1"/>
  <c r="J39" s="1"/>
  <c r="J40" s="1"/>
  <c r="G28"/>
  <c r="I47"/>
  <c r="I16" l="1"/>
  <c r="I21" s="1"/>
  <c r="G25" s="1"/>
  <c r="I51"/>
  <c r="G26" l="1"/>
  <c r="G29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<sst xmlns="http://schemas.openxmlformats.org/spreadsheetml/2006/main" count="201" uniqueCount="130">
  <si>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</si>
  <si>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</si>
  <si>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</si>
  <si>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</si>
  <si>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</si>
  <si>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</si>
  <si>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</si>
  <si>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</si>
  <si>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</si>
  <si>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</si>
  <si>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</si>
  <si>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</si>
  <si>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</si>
  <si>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</si>
  <si>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</si>
  <si>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</si>
  <si>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</si>
  <si>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</si>
  <si>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</si>
  <si>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</si>
  <si>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</si>
  <si>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</si>
  <si>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</si>
  <si>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</si>
  <si>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</si>
  <si>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</si>
  <si>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</si>
  <si>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</si>
  <si>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</si>
  <si>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</si>
  <si>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</si>
  <si>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</si>
  <si>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</si>
  <si>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</si>
  <si>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</si>
  <si>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</si>
  <si>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</si>
  <si>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</si>
  <si>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Objekt:</t>
  </si>
  <si>
    <t>Rozpočet:</t>
  </si>
  <si>
    <t>Celkem za stavbu</t>
  </si>
  <si>
    <t>CZK</t>
  </si>
  <si>
    <t>Rekapitulace dílů</t>
  </si>
  <si>
    <t>Typ dílu</t>
  </si>
  <si>
    <t>1</t>
  </si>
  <si>
    <t>Zemní práce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</si>
  <si>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</si>
  <si>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</si>
  <si>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</si>
  <si>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</si>
  <si>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</si>
  <si>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</si>
  <si>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</si>
  <si>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</si>
  <si>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</si>
  <si>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</si>
  <si>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</si>
  <si>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</si>
  <si>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</si>
  <si>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</si>
  <si>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</si>
  <si>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</si>
  <si>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</si>
  <si>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121101103R00</t>
  </si>
  <si>
    <t>Sejmutí ornice s přemístěním přes 100 do 250 m, uložena pro sadové úpravy</t>
  </si>
  <si>
    <t>m3</t>
  </si>
  <si>
    <t>POL1_0</t>
  </si>
  <si>
    <t>VV</t>
  </si>
  <si>
    <t>131201113R00</t>
  </si>
  <si>
    <t>Hloubení nezapaž. jam hor.3 do 10000 m3, STROJNĚ</t>
  </si>
  <si>
    <t>131201119R00</t>
  </si>
  <si>
    <t>Příplatek za lepivost - hloubení nezap.jam v hor.3</t>
  </si>
  <si>
    <t>162301102R00</t>
  </si>
  <si>
    <t>Vodorovné přemístění výkopku z hor.1-4 do 1000 m</t>
  </si>
  <si>
    <t xml:space="preserve">výkopek na deponii: : </t>
  </si>
  <si>
    <t>162701109R00</t>
  </si>
  <si>
    <t>Příplatek k vod. přemístění hor.1-4 za další 1 km</t>
  </si>
  <si>
    <t>171201201R00</t>
  </si>
  <si>
    <t>Uložení sypaniny na skl.-sypanina na výšku přes 2m</t>
  </si>
  <si>
    <t>199000002R00</t>
  </si>
  <si>
    <t>Poplatek za skládku horniny 1- 4</t>
  </si>
  <si>
    <t>151201201R00</t>
  </si>
  <si>
    <t>m2</t>
  </si>
  <si>
    <t>151201211R00</t>
  </si>
  <si>
    <t/>
  </si>
  <si>
    <t>SUM</t>
  </si>
  <si>
    <t xml:space="preserve">PowerBridge </t>
  </si>
  <si>
    <t>SO 500 HTU</t>
  </si>
  <si>
    <t>PowerBridge</t>
  </si>
  <si>
    <t>0,2*3014</t>
  </si>
  <si>
    <t>70,9*18+50,2*16</t>
  </si>
  <si>
    <t>2079,4*19</t>
  </si>
  <si>
    <r>
      <t xml:space="preserve">Pažení stěn výkopu - zátažné - hloubky do 4 m </t>
    </r>
    <r>
      <rPr>
        <sz val="8"/>
        <color rgb="FFFF0000"/>
        <rFont val="Arial CE"/>
        <charset val="238"/>
      </rPr>
      <t>- zrušeno</t>
    </r>
  </si>
  <si>
    <r>
      <t xml:space="preserve">Odstranění pažení stěn - zátažné - hl. do 4 m </t>
    </r>
    <r>
      <rPr>
        <sz val="8"/>
        <color rgb="FFFF0000"/>
        <rFont val="Arial CE"/>
        <charset val="238"/>
      </rPr>
      <t>- zrušeno</t>
    </r>
  </si>
  <si>
    <t>151822301R00</t>
  </si>
  <si>
    <t>Vrty pro zápory nezap.do 380 mm hl.0-5 m hor.3</t>
  </si>
  <si>
    <t>m</t>
  </si>
  <si>
    <t>pro HEB 240:1*16</t>
  </si>
  <si>
    <t>151823101R00</t>
  </si>
  <si>
    <t>Osazení zápor ocelových jednoduchých do dl. 8 m</t>
  </si>
  <si>
    <t>HEB 240:5*16</t>
  </si>
  <si>
    <t>13487125R</t>
  </si>
  <si>
    <t>Tyč průřezu HEB 240, hrubé, jakost oceli S235, 11375</t>
  </si>
  <si>
    <t>t</t>
  </si>
  <si>
    <t>HEB 240:5*16*83,2/1000</t>
  </si>
  <si>
    <t>2</t>
  </si>
  <si>
    <t>Základy,zvláštní zakládání</t>
  </si>
  <si>
    <t>224311412R00</t>
  </si>
  <si>
    <t>Výplň pilot z C 25/30 XF3, se suspenzí</t>
  </si>
  <si>
    <t>pro HEB 240-paty:1*16*3,14*0,19*0,19</t>
  </si>
  <si>
    <t>762</t>
  </si>
  <si>
    <t>Konstrukce tesařské</t>
  </si>
  <si>
    <t>762134122R00</t>
  </si>
  <si>
    <t>Montáž bednění stěn, fošny hobl. do 60 mm, na sraz</t>
  </si>
  <si>
    <t>výdřeva mezi HEB:4*32</t>
  </si>
  <si>
    <t>60512670R</t>
  </si>
  <si>
    <t>Fošna SM/JD omít.II.jak.tl.7,5 dl.400-600 š.25-30</t>
  </si>
  <si>
    <t>výdřeva mezi HEB:4*32*0,06*1,1</t>
  </si>
  <si>
    <t>762195000R00</t>
  </si>
  <si>
    <t>Spojovací a ochranné prostředky pro montáž stěn</t>
  </si>
  <si>
    <t>998762202R00</t>
  </si>
  <si>
    <t>Přesun hmot pro tesařské konstrukce, výšky do 6 m</t>
  </si>
  <si>
    <t>změna původní položky</t>
  </si>
  <si>
    <t>nová položka</t>
  </si>
  <si>
    <t>99</t>
  </si>
  <si>
    <t>Staveništní přesun hmot</t>
  </si>
  <si>
    <t>998001011R00</t>
  </si>
  <si>
    <t>Přesun hmot pro piloty betonované na místě</t>
  </si>
  <si>
    <t>22,03*1</t>
  </si>
  <si>
    <t>Položkový výkaz výměr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</si>
</sst>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 applyAlignment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16" fillId="0" borderId="26" xfId="0" applyNumberFormat="1" applyFont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vertical="top"/>
    </xf>
    <xf numFmtId="49" fontId="0" fillId="2" borderId="50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1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" fontId="16" fillId="0" borderId="33" xfId="0" applyNumberFormat="1" applyFont="1" applyBorder="1" applyAlignment="1">
      <alignment vertical="top" shrinkToFit="1"/>
    </xf>
    <xf numFmtId="0" fontId="16" fillId="0" borderId="26" xfId="0" applyFont="1" applyFill="1" applyBorder="1" applyAlignment="1">
      <alignment vertical="top"/>
    </xf>
    <xf numFmtId="0" fontId="16" fillId="0" borderId="26" xfId="0" applyNumberFormat="1" applyFont="1" applyFill="1" applyBorder="1" applyAlignment="1">
      <alignment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34" xfId="0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vertical="top" shrinkToFit="1"/>
    </xf>
    <xf numFmtId="0" fontId="17" fillId="0" borderId="33" xfId="0" applyNumberFormat="1" applyFont="1" applyFill="1" applyBorder="1" applyAlignment="1">
      <alignment horizontal="left" vertical="top" wrapText="1"/>
    </xf>
    <xf numFmtId="0" fontId="17" fillId="0" borderId="34" xfId="0" applyNumberFormat="1" applyFont="1" applyFill="1" applyBorder="1" applyAlignment="1">
      <alignment horizontal="center" vertical="top" wrapText="1" shrinkToFit="1"/>
    </xf>
    <xf numFmtId="4" fontId="17" fillId="0" borderId="33" xfId="0" applyNumberFormat="1" applyFont="1" applyFill="1" applyBorder="1" applyAlignment="1">
      <alignment vertical="top" wrapText="1" shrinkToFit="1"/>
    </xf>
    <xf numFmtId="0" fontId="17" fillId="0" borderId="33" xfId="0" quotePrefix="1" applyNumberFormat="1" applyFont="1" applyFill="1" applyBorder="1" applyAlignment="1">
      <alignment horizontal="left" vertical="top" wrapText="1"/>
    </xf>
    <xf numFmtId="0" fontId="16" fillId="5" borderId="33" xfId="0" applyNumberFormat="1" applyFont="1" applyFill="1" applyBorder="1" applyAlignment="1">
      <alignment horizontal="left" vertical="top" wrapText="1"/>
    </xf>
    <xf numFmtId="49" fontId="0" fillId="6" borderId="0" xfId="0" applyNumberFormat="1" applyFill="1"/>
    <xf numFmtId="49" fontId="0" fillId="5" borderId="0" xfId="0" applyNumberFormat="1" applyFill="1"/>
    <xf numFmtId="0" fontId="0" fillId="0" borderId="0" xfId="0"/>
    <xf numFmtId="49" fontId="0" fillId="0" borderId="0" xfId="0" applyNumberFormat="1"/>
    <xf numFmtId="0" fontId="16" fillId="0" borderId="0" xfId="0" applyFont="1"/>
    <xf numFmtId="0" fontId="0" fillId="2" borderId="10" xfId="0" applyFill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0" fillId="2" borderId="38" xfId="0" applyNumberFormat="1" applyFill="1" applyBorder="1" applyAlignment="1">
      <alignment vertical="top" shrinkToFit="1"/>
    </xf>
    <xf numFmtId="0" fontId="16" fillId="6" borderId="26" xfId="0" applyFont="1" applyFill="1" applyBorder="1" applyAlignment="1">
      <alignment vertical="top"/>
    </xf>
    <xf numFmtId="0" fontId="16" fillId="6" borderId="26" xfId="0" applyNumberFormat="1" applyFont="1" applyFill="1" applyBorder="1" applyAlignment="1">
      <alignment vertical="top"/>
    </xf>
    <xf numFmtId="0" fontId="16" fillId="6" borderId="33" xfId="0" applyNumberFormat="1" applyFont="1" applyFill="1" applyBorder="1" applyAlignment="1">
      <alignment horizontal="left" vertical="top" wrapText="1"/>
    </xf>
    <xf numFmtId="4" fontId="16" fillId="6" borderId="33" xfId="0" applyNumberFormat="1" applyFont="1" applyFill="1" applyBorder="1" applyAlignment="1">
      <alignment vertical="top" shrinkToFit="1"/>
    </xf>
    <xf numFmtId="0" fontId="17" fillId="6" borderId="33" xfId="0" quotePrefix="1" applyNumberFormat="1" applyFont="1" applyFill="1" applyBorder="1" applyAlignment="1">
      <alignment horizontal="left" vertical="top" wrapText="1"/>
    </xf>
    <xf numFmtId="0" fontId="16" fillId="6" borderId="10" xfId="0" applyFont="1" applyFill="1" applyBorder="1" applyAlignment="1">
      <alignment vertical="top"/>
    </xf>
    <xf numFmtId="0" fontId="16" fillId="6" borderId="10" xfId="0" applyNumberFormat="1" applyFont="1" applyFill="1" applyBorder="1" applyAlignment="1">
      <alignment vertical="top"/>
    </xf>
    <xf numFmtId="0" fontId="16" fillId="6" borderId="38" xfId="0" applyNumberFormat="1" applyFont="1" applyFill="1" applyBorder="1" applyAlignment="1">
      <alignment horizontal="left" vertical="top" wrapText="1"/>
    </xf>
    <xf numFmtId="4" fontId="16" fillId="6" borderId="38" xfId="0" applyNumberFormat="1" applyFont="1" applyFill="1" applyBorder="1" applyAlignment="1">
      <alignment vertical="top" shrinkToFit="1"/>
    </xf>
    <xf numFmtId="4" fontId="17" fillId="6" borderId="33" xfId="0" applyNumberFormat="1" applyFont="1" applyFill="1" applyBorder="1" applyAlignment="1">
      <alignment vertical="top" wrapText="1" shrinkToFit="1"/>
    </xf>
    <xf numFmtId="0" fontId="0" fillId="0" borderId="0" xfId="0" applyAlignment="1">
      <alignment horizontal="center" vertical="top"/>
    </xf>
    <xf numFmtId="4" fontId="0" fillId="0" borderId="0" xfId="0" applyNumberFormat="1"/>
    <xf numFmtId="0" fontId="0" fillId="2" borderId="10" xfId="0" applyFill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38" xfId="0" applyNumberFormat="1" applyFill="1" applyBorder="1" applyAlignment="1">
      <alignment horizontal="left" vertical="top" wrapText="1"/>
    </xf>
    <xf numFmtId="0" fontId="16" fillId="6" borderId="34" xfId="0" applyFont="1" applyFill="1" applyBorder="1" applyAlignment="1">
      <alignment horizontal="center" vertical="top" shrinkToFit="1"/>
    </xf>
    <xf numFmtId="0" fontId="17" fillId="6" borderId="34" xfId="0" applyNumberFormat="1" applyFont="1" applyFill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16" fillId="6" borderId="37" xfId="0" applyFont="1" applyFill="1" applyBorder="1" applyAlignment="1">
      <alignment horizontal="center" vertical="top" shrinkToFit="1"/>
    </xf>
    <xf numFmtId="4" fontId="16" fillId="6" borderId="33" xfId="0" applyNumberFormat="1" applyFont="1" applyFill="1" applyBorder="1" applyAlignment="1" applyProtection="1">
      <alignment vertical="top" shrinkToFit="1"/>
      <protection locked="0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4" borderId="38" xfId="0" applyNumberFormat="1" applyFont="1" applyFill="1" applyBorder="1" applyAlignment="1"/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49" xfId="0" applyNumberFormat="1" applyFont="1" applyBorder="1" applyAlignment="1">
      <alignment horizontal="center" vertical="center"/>
    </xf>
    <xf numFmtId="4" fontId="7" fillId="0" borderId="49" xfId="0" applyNumberFormat="1" applyFont="1" applyBorder="1" applyAlignment="1">
      <alignment vertical="center"/>
    </xf>
    <xf numFmtId="4" fontId="7" fillId="0" borderId="49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4"/>
  <sheetViews>
    <sheetView showGridLines="0" tabSelected="1" view="pageBreakPreview" topLeftCell="B1" zoomScale="85" zoomScaleNormal="100" zoomScaleSheetLayoutView="85" workbookViewId="0">
      <selection activeCell="N29" sqref="N29"/>
    </sheetView>
  </sheetViews>
  <sheetFormatPr defaultColWidth="9" defaultRowHeight="12.75"/>
  <cols>
    <col min="1" max="1" width="1.1406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34</v>
      </c>
      <c r="B1" s="248" t="s">
        <v>129</v>
      </c>
      <c r="C1" s="249"/>
      <c r="D1" s="249"/>
      <c r="E1" s="249"/>
      <c r="F1" s="249"/>
      <c r="G1" s="249"/>
      <c r="H1" s="249"/>
      <c r="I1" s="249"/>
      <c r="J1" s="250"/>
    </row>
    <row r="2" spans="1:15" ht="23.25" customHeight="1">
      <c r="A2" s="4"/>
      <c r="B2" s="81" t="s">
        <v>36</v>
      </c>
      <c r="C2" s="82"/>
      <c r="D2" s="83"/>
      <c r="E2" s="182" t="s">
        <v>88</v>
      </c>
      <c r="F2" s="84"/>
      <c r="G2" s="85"/>
      <c r="H2" s="84"/>
      <c r="I2" s="85"/>
      <c r="J2" s="86"/>
      <c r="O2" s="2"/>
    </row>
    <row r="3" spans="1:15" ht="23.25" customHeight="1">
      <c r="A3" s="4"/>
      <c r="B3" s="87" t="s">
        <v>38</v>
      </c>
      <c r="C3" s="82"/>
      <c r="D3" s="88"/>
      <c r="E3" s="183" t="s">
        <v>87</v>
      </c>
      <c r="F3" s="89"/>
      <c r="G3" s="89"/>
      <c r="H3" s="82"/>
      <c r="I3" s="90"/>
      <c r="J3" s="91"/>
    </row>
    <row r="4" spans="1:15" ht="23.25" customHeight="1">
      <c r="A4" s="4"/>
      <c r="B4" s="92" t="s">
        <v>39</v>
      </c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7" t="s">
        <v>21</v>
      </c>
      <c r="C5" s="5"/>
      <c r="D5" s="98"/>
      <c r="E5" s="26"/>
      <c r="F5" s="26"/>
      <c r="G5" s="26"/>
      <c r="H5" s="28" t="s">
        <v>31</v>
      </c>
      <c r="I5" s="98"/>
      <c r="J5" s="11"/>
    </row>
    <row r="6" spans="1:15" ht="15.75" customHeight="1">
      <c r="A6" s="4"/>
      <c r="B6" s="41"/>
      <c r="C6" s="26"/>
      <c r="D6" s="98"/>
      <c r="E6" s="26"/>
      <c r="F6" s="26"/>
      <c r="G6" s="26"/>
      <c r="H6" s="28" t="s">
        <v>32</v>
      </c>
      <c r="I6" s="98"/>
      <c r="J6" s="11"/>
    </row>
    <row r="7" spans="1:15" ht="15.75" customHeight="1">
      <c r="A7" s="4"/>
      <c r="B7" s="42"/>
      <c r="C7" s="99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54"/>
      <c r="E11" s="254"/>
      <c r="F11" s="254"/>
      <c r="G11" s="254"/>
      <c r="H11" s="28" t="s">
        <v>31</v>
      </c>
      <c r="I11" s="101"/>
      <c r="J11" s="11"/>
    </row>
    <row r="12" spans="1:15" ht="15.75" customHeight="1">
      <c r="A12" s="4"/>
      <c r="B12" s="41"/>
      <c r="C12" s="26"/>
      <c r="D12" s="246"/>
      <c r="E12" s="246"/>
      <c r="F12" s="246"/>
      <c r="G12" s="246"/>
      <c r="H12" s="28" t="s">
        <v>32</v>
      </c>
      <c r="I12" s="101"/>
      <c r="J12" s="11"/>
    </row>
    <row r="13" spans="1:15" ht="15.75" customHeight="1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29</v>
      </c>
      <c r="C15" s="72"/>
      <c r="D15" s="53"/>
      <c r="E15" s="253"/>
      <c r="F15" s="253"/>
      <c r="G15" s="255"/>
      <c r="H15" s="255"/>
      <c r="I15" s="255" t="s">
        <v>28</v>
      </c>
      <c r="J15" s="256"/>
    </row>
    <row r="16" spans="1:15" ht="23.25" customHeight="1">
      <c r="A16" s="139" t="s">
        <v>23</v>
      </c>
      <c r="B16" s="140" t="s">
        <v>23</v>
      </c>
      <c r="C16" s="58"/>
      <c r="D16" s="59"/>
      <c r="E16" s="232"/>
      <c r="F16" s="233"/>
      <c r="G16" s="232"/>
      <c r="H16" s="233"/>
      <c r="I16" s="232">
        <f>SUMIF(F47:F49,A16,I47:I49)+SUMIF(F47:F49,"PSU",I47:I49)</f>
        <v>0</v>
      </c>
      <c r="J16" s="234"/>
    </row>
    <row r="17" spans="1:10" ht="23.25" customHeight="1">
      <c r="A17" s="139" t="s">
        <v>24</v>
      </c>
      <c r="B17" s="140" t="s">
        <v>24</v>
      </c>
      <c r="C17" s="58"/>
      <c r="D17" s="59"/>
      <c r="E17" s="232"/>
      <c r="F17" s="233"/>
      <c r="G17" s="232"/>
      <c r="H17" s="233"/>
      <c r="I17" s="232">
        <f>I50</f>
        <v>0</v>
      </c>
      <c r="J17" s="234"/>
    </row>
    <row r="18" spans="1:10" ht="23.25" customHeight="1">
      <c r="A18" s="139" t="s">
        <v>25</v>
      </c>
      <c r="B18" s="140" t="s">
        <v>25</v>
      </c>
      <c r="C18" s="58"/>
      <c r="D18" s="59"/>
      <c r="E18" s="232"/>
      <c r="F18" s="233"/>
      <c r="G18" s="232"/>
      <c r="H18" s="233"/>
      <c r="I18" s="232">
        <f>SUMIF(F47:F47,A18,I47:I47)</f>
        <v>0</v>
      </c>
      <c r="J18" s="234"/>
    </row>
    <row r="19" spans="1:10" ht="23.25" customHeight="1">
      <c r="A19" s="139" t="s">
        <v>46</v>
      </c>
      <c r="B19" s="140" t="s">
        <v>26</v>
      </c>
      <c r="C19" s="58"/>
      <c r="D19" s="59"/>
      <c r="E19" s="232"/>
      <c r="F19" s="233"/>
      <c r="G19" s="232"/>
      <c r="H19" s="233"/>
      <c r="I19" s="232">
        <f>SUMIF(F47:F47,A19,I47:I47)</f>
        <v>0</v>
      </c>
      <c r="J19" s="234"/>
    </row>
    <row r="20" spans="1:10" ht="23.25" customHeight="1">
      <c r="A20" s="139" t="s">
        <v>47</v>
      </c>
      <c r="B20" s="140" t="s">
        <v>27</v>
      </c>
      <c r="C20" s="58"/>
      <c r="D20" s="59"/>
      <c r="E20" s="232"/>
      <c r="F20" s="233"/>
      <c r="G20" s="232"/>
      <c r="H20" s="233"/>
      <c r="I20" s="232">
        <f>SUMIF(F47:F47,A20,I47:I47)</f>
        <v>0</v>
      </c>
      <c r="J20" s="234"/>
    </row>
    <row r="21" spans="1:10" ht="23.25" customHeight="1">
      <c r="A21" s="4"/>
      <c r="B21" s="74" t="s">
        <v>28</v>
      </c>
      <c r="C21" s="75"/>
      <c r="D21" s="76"/>
      <c r="E21" s="240"/>
      <c r="F21" s="244"/>
      <c r="G21" s="240"/>
      <c r="H21" s="244"/>
      <c r="I21" s="240">
        <f>SUM(I16:J20)</f>
        <v>0</v>
      </c>
      <c r="J21" s="241"/>
    </row>
    <row r="22" spans="1:10" ht="33" customHeight="1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38">
        <v>0</v>
      </c>
      <c r="H23" s="239"/>
      <c r="I23" s="239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6">
        <f>ZakladDPHSni*SazbaDPH1/100</f>
        <v>0</v>
      </c>
      <c r="H24" s="237"/>
      <c r="I24" s="237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238">
        <f>I21</f>
        <v>0</v>
      </c>
      <c r="H25" s="239"/>
      <c r="I25" s="239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51">
        <f>ZakladDPHZakl*SazbaDPH2/100</f>
        <v>0</v>
      </c>
      <c r="H26" s="252"/>
      <c r="I26" s="252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242">
        <f>0</f>
        <v>0</v>
      </c>
      <c r="H27" s="242"/>
      <c r="I27" s="242"/>
      <c r="J27" s="63" t="str">
        <f t="shared" si="0"/>
        <v>CZK</v>
      </c>
    </row>
    <row r="28" spans="1:10" ht="27.75" hidden="1" customHeight="1" thickBot="1">
      <c r="A28" s="4"/>
      <c r="B28" s="120" t="s">
        <v>22</v>
      </c>
      <c r="C28" s="121"/>
      <c r="D28" s="121"/>
      <c r="E28" s="122"/>
      <c r="F28" s="123"/>
      <c r="G28" s="245" t="e">
        <f>ZakladDPHSniVypocet+ZakladDPHZaklVypocet</f>
        <v>#REF!</v>
      </c>
      <c r="H28" s="245"/>
      <c r="I28" s="245"/>
      <c r="J28" s="124" t="str">
        <f t="shared" si="0"/>
        <v>CZK</v>
      </c>
    </row>
    <row r="29" spans="1:10" ht="27.75" customHeight="1" thickBot="1">
      <c r="A29" s="4"/>
      <c r="B29" s="120" t="s">
        <v>33</v>
      </c>
      <c r="C29" s="125"/>
      <c r="D29" s="125"/>
      <c r="E29" s="125"/>
      <c r="F29" s="125"/>
      <c r="G29" s="243">
        <f>ZakladDPHSni+DPHSni+ZakladDPHZakl+DPHZakl+Zaokrouhleni</f>
        <v>0</v>
      </c>
      <c r="H29" s="243"/>
      <c r="I29" s="243"/>
      <c r="J29" s="126" t="s">
        <v>41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42906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35" t="s">
        <v>2</v>
      </c>
      <c r="E35" s="235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>
      <c r="A38" s="104" t="s">
        <v>35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>
      <c r="A39" s="104">
        <v>1</v>
      </c>
      <c r="B39" s="110"/>
      <c r="C39" s="225"/>
      <c r="D39" s="226"/>
      <c r="E39" s="226"/>
      <c r="F39" s="115" t="e">
        <f>' Pol'!O49</f>
        <v>#REF!</v>
      </c>
      <c r="G39" s="116" t="e">
        <f>' Pol'!P49</f>
        <v>#REF!</v>
      </c>
      <c r="H39" s="117" t="e">
        <f>(F39*SazbaDPH1/100)+(G39*SazbaDPH2/100)</f>
        <v>#REF!</v>
      </c>
      <c r="I39" s="117" t="e">
        <f>F39+G39+H39</f>
        <v>#REF!</v>
      </c>
      <c r="J39" s="111" t="e">
        <f>IF(CenaCelkemVypocet=0,"",I39/CenaCelkemVypocet*100)</f>
        <v>#REF!</v>
      </c>
    </row>
    <row r="40" spans="1:10" ht="25.5" hidden="1" customHeight="1">
      <c r="A40" s="104"/>
      <c r="B40" s="227" t="s">
        <v>40</v>
      </c>
      <c r="C40" s="228"/>
      <c r="D40" s="228"/>
      <c r="E40" s="229"/>
      <c r="F40" s="118" t="e">
        <f>SUMIF(A39:A39,"=1",F39:F39)</f>
        <v>#REF!</v>
      </c>
      <c r="G40" s="119" t="e">
        <f>SUMIF(A39:A39,"=1",G39:G39)</f>
        <v>#REF!</v>
      </c>
      <c r="H40" s="119" t="e">
        <f>SUMIF(A39:A39,"=1",H39:H39)</f>
        <v>#REF!</v>
      </c>
      <c r="I40" s="119" t="e">
        <f>SUMIF(A39:A39,"=1",I39:I39)</f>
        <v>#REF!</v>
      </c>
      <c r="J40" s="105" t="e">
        <f>SUMIF(A39:A39,"=1",J39:J39)</f>
        <v>#REF!</v>
      </c>
    </row>
    <row r="44" spans="1:10" ht="15.75">
      <c r="B44" s="127" t="s">
        <v>42</v>
      </c>
    </row>
    <row r="46" spans="1:10" ht="25.5" customHeight="1">
      <c r="A46" s="128"/>
      <c r="B46" s="131" t="s">
        <v>16</v>
      </c>
      <c r="C46" s="131" t="s">
        <v>5</v>
      </c>
      <c r="D46" s="132"/>
      <c r="E46" s="132"/>
      <c r="F46" s="135" t="s">
        <v>43</v>
      </c>
      <c r="G46" s="135"/>
      <c r="H46" s="135"/>
      <c r="I46" s="230" t="s">
        <v>28</v>
      </c>
      <c r="J46" s="230"/>
    </row>
    <row r="47" spans="1:10" ht="25.5" customHeight="1">
      <c r="A47" s="129"/>
      <c r="B47" s="271" t="s">
        <v>44</v>
      </c>
      <c r="C47" s="272" t="s">
        <v>45</v>
      </c>
      <c r="D47" s="273"/>
      <c r="E47" s="273"/>
      <c r="F47" s="274" t="s">
        <v>23</v>
      </c>
      <c r="G47" s="275"/>
      <c r="H47" s="275"/>
      <c r="I47" s="276">
        <f>' Pol'!G8</f>
        <v>0</v>
      </c>
      <c r="J47" s="276"/>
    </row>
    <row r="48" spans="1:10" s="197" customFormat="1" ht="25.5" customHeight="1">
      <c r="A48" s="129"/>
      <c r="B48" s="277" t="s">
        <v>105</v>
      </c>
      <c r="C48" s="278" t="s">
        <v>106</v>
      </c>
      <c r="D48" s="279"/>
      <c r="E48" s="279"/>
      <c r="F48" s="280" t="s">
        <v>23</v>
      </c>
      <c r="G48" s="281"/>
      <c r="H48" s="281"/>
      <c r="I48" s="282">
        <f>' Pol'!G34</f>
        <v>0</v>
      </c>
      <c r="J48" s="282"/>
    </row>
    <row r="49" spans="1:10" s="197" customFormat="1" ht="25.5" customHeight="1">
      <c r="A49" s="129"/>
      <c r="B49" s="277" t="s">
        <v>124</v>
      </c>
      <c r="C49" s="278" t="s">
        <v>125</v>
      </c>
      <c r="D49" s="279"/>
      <c r="E49" s="279"/>
      <c r="F49" s="280" t="s">
        <v>23</v>
      </c>
      <c r="G49" s="281"/>
      <c r="H49" s="281"/>
      <c r="I49" s="282">
        <f>' Pol'!G37</f>
        <v>0</v>
      </c>
      <c r="J49" s="282"/>
    </row>
    <row r="50" spans="1:10" s="197" customFormat="1" ht="25.5" customHeight="1">
      <c r="A50" s="129"/>
      <c r="B50" s="268" t="s">
        <v>110</v>
      </c>
      <c r="C50" s="283" t="s">
        <v>111</v>
      </c>
      <c r="D50" s="284"/>
      <c r="E50" s="284"/>
      <c r="F50" s="269" t="s">
        <v>24</v>
      </c>
      <c r="G50" s="270"/>
      <c r="H50" s="270"/>
      <c r="I50" s="285">
        <f>' Pol'!G40</f>
        <v>0</v>
      </c>
      <c r="J50" s="285"/>
    </row>
    <row r="51" spans="1:10" ht="25.5" customHeight="1">
      <c r="A51" s="130"/>
      <c r="B51" s="133" t="s">
        <v>1</v>
      </c>
      <c r="C51" s="133"/>
      <c r="D51" s="134"/>
      <c r="E51" s="134"/>
      <c r="F51" s="136"/>
      <c r="G51" s="137"/>
      <c r="H51" s="137"/>
      <c r="I51" s="231">
        <f>SUM(I47:J50)</f>
        <v>0</v>
      </c>
      <c r="J51" s="231"/>
    </row>
    <row r="52" spans="1:10">
      <c r="F52" s="138"/>
      <c r="G52" s="103"/>
      <c r="H52" s="138"/>
      <c r="I52" s="103"/>
      <c r="J52" s="103"/>
    </row>
    <row r="53" spans="1:10">
      <c r="F53" s="138"/>
      <c r="G53" s="103"/>
      <c r="H53" s="138"/>
      <c r="I53" s="103"/>
      <c r="J53" s="103"/>
    </row>
    <row r="54" spans="1:10">
      <c r="F54" s="138"/>
      <c r="G54" s="103"/>
      <c r="H54" s="138"/>
      <c r="I54" s="103"/>
      <c r="J54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C48:E48"/>
    <mergeCell ref="I48:J48"/>
    <mergeCell ref="C49:E49"/>
    <mergeCell ref="I49:J49"/>
    <mergeCell ref="C50:E50"/>
    <mergeCell ref="I50:J50"/>
    <mergeCell ref="D12:G12"/>
    <mergeCell ref="D13:G13"/>
    <mergeCell ref="G20:H20"/>
    <mergeCell ref="B1:J1"/>
    <mergeCell ref="G26:I26"/>
    <mergeCell ref="E21:F21"/>
    <mergeCell ref="E15:F15"/>
    <mergeCell ref="D11:G11"/>
    <mergeCell ref="G15:H15"/>
    <mergeCell ref="I15:J15"/>
    <mergeCell ref="E16:F16"/>
    <mergeCell ref="G27:I27"/>
    <mergeCell ref="G29:I29"/>
    <mergeCell ref="G25:I25"/>
    <mergeCell ref="I16:J16"/>
    <mergeCell ref="I19:J19"/>
    <mergeCell ref="G21:H21"/>
    <mergeCell ref="G28:I28"/>
    <mergeCell ref="I51:J5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>
      <c r="A2" s="79" t="s">
        <v>37</v>
      </c>
      <c r="B2" s="78"/>
      <c r="C2" s="259"/>
      <c r="D2" s="259"/>
      <c r="E2" s="259"/>
      <c r="F2" s="259"/>
      <c r="G2" s="260"/>
    </row>
    <row r="3" spans="1:7" ht="24.95" hidden="1" customHeight="1">
      <c r="A3" s="79" t="s">
        <v>7</v>
      </c>
      <c r="B3" s="78"/>
      <c r="C3" s="259"/>
      <c r="D3" s="259"/>
      <c r="E3" s="259"/>
      <c r="F3" s="259"/>
      <c r="G3" s="260"/>
    </row>
    <row r="4" spans="1:7" ht="24.95" hidden="1" customHeight="1">
      <c r="A4" s="79" t="s">
        <v>8</v>
      </c>
      <c r="B4" s="78"/>
      <c r="C4" s="259"/>
      <c r="D4" s="259"/>
      <c r="E4" s="259"/>
      <c r="F4" s="259"/>
      <c r="G4" s="260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T52"/>
  <sheetViews>
    <sheetView view="pageBreakPreview" topLeftCell="A22" zoomScale="115" zoomScaleNormal="100" zoomScaleSheetLayoutView="115" workbookViewId="0">
      <selection activeCell="J26" sqref="J26"/>
    </sheetView>
  </sheetViews>
  <sheetFormatPr defaultRowHeight="12.75" outlineLevelRow="1"/>
  <cols>
    <col min="1" max="1" width="4.28515625" customWidth="1"/>
    <col min="2" max="2" width="14.42578125" style="102" customWidth="1"/>
    <col min="3" max="3" width="38.28515625" style="102" customWidth="1"/>
    <col min="4" max="4" width="4.5703125" style="181" customWidth="1"/>
    <col min="5" max="5" width="10.5703125" style="214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>
      <c r="A1" s="261" t="s">
        <v>129</v>
      </c>
      <c r="B1" s="261"/>
      <c r="C1" s="261"/>
      <c r="D1" s="261"/>
      <c r="E1" s="261"/>
      <c r="F1" s="261"/>
      <c r="G1" s="261"/>
      <c r="Q1" t="s">
        <v>49</v>
      </c>
    </row>
    <row r="2" spans="1:46" ht="24.95" customHeight="1">
      <c r="A2" s="143" t="s">
        <v>48</v>
      </c>
      <c r="B2" s="141"/>
      <c r="C2" s="262" t="s">
        <v>86</v>
      </c>
      <c r="D2" s="263"/>
      <c r="E2" s="263"/>
      <c r="F2" s="263"/>
      <c r="G2" s="264"/>
      <c r="Q2" t="s">
        <v>50</v>
      </c>
    </row>
    <row r="3" spans="1:46" ht="24.95" customHeight="1">
      <c r="A3" s="144" t="s">
        <v>7</v>
      </c>
      <c r="B3" s="142"/>
      <c r="C3" s="265" t="s">
        <v>87</v>
      </c>
      <c r="D3" s="265"/>
      <c r="E3" s="265"/>
      <c r="F3" s="265"/>
      <c r="G3" s="266"/>
      <c r="Q3" t="s">
        <v>51</v>
      </c>
    </row>
    <row r="4" spans="1:46" ht="24.95" customHeight="1">
      <c r="A4" s="144" t="s">
        <v>8</v>
      </c>
      <c r="B4" s="142"/>
      <c r="C4" s="267"/>
      <c r="D4" s="265"/>
      <c r="E4" s="265"/>
      <c r="F4" s="265"/>
      <c r="G4" s="266"/>
      <c r="Q4" t="s">
        <v>52</v>
      </c>
    </row>
    <row r="5" spans="1:46">
      <c r="A5" s="145" t="s">
        <v>53</v>
      </c>
      <c r="B5" s="146"/>
      <c r="C5" s="147"/>
      <c r="D5" s="175"/>
      <c r="E5" s="170"/>
      <c r="F5" s="148"/>
      <c r="G5" s="149"/>
      <c r="Q5" t="s">
        <v>54</v>
      </c>
    </row>
    <row r="7" spans="1:46">
      <c r="A7" s="153" t="s">
        <v>55</v>
      </c>
      <c r="B7" s="154" t="s">
        <v>56</v>
      </c>
      <c r="C7" s="154" t="s">
        <v>57</v>
      </c>
      <c r="D7" s="176" t="s">
        <v>58</v>
      </c>
      <c r="E7" s="171" t="s">
        <v>59</v>
      </c>
      <c r="F7" s="150" t="s">
        <v>60</v>
      </c>
      <c r="G7" s="157" t="s">
        <v>28</v>
      </c>
    </row>
    <row r="8" spans="1:46">
      <c r="A8" s="158" t="s">
        <v>61</v>
      </c>
      <c r="B8" s="159" t="s">
        <v>44</v>
      </c>
      <c r="C8" s="160" t="s">
        <v>45</v>
      </c>
      <c r="D8" s="177"/>
      <c r="E8" s="161"/>
      <c r="F8" s="161"/>
      <c r="G8" s="161">
        <f>SUMIF(Q9:Q33,"&lt;&gt;NOR",G9:G33)</f>
        <v>0</v>
      </c>
      <c r="Q8" t="s">
        <v>62</v>
      </c>
    </row>
    <row r="9" spans="1:46" ht="22.5" outlineLevel="1">
      <c r="A9" s="152">
        <v>1</v>
      </c>
      <c r="B9" s="155" t="s">
        <v>63</v>
      </c>
      <c r="C9" s="166" t="s">
        <v>64</v>
      </c>
      <c r="D9" s="178" t="s">
        <v>65</v>
      </c>
      <c r="E9" s="217">
        <v>602.79999999999995</v>
      </c>
      <c r="F9" s="184"/>
      <c r="G9" s="156">
        <f>ROUND(E9*F9,2)</f>
        <v>0</v>
      </c>
      <c r="H9" s="151"/>
      <c r="I9" s="151"/>
      <c r="J9" s="151"/>
      <c r="K9" s="151"/>
      <c r="L9" s="151"/>
      <c r="M9" s="151"/>
      <c r="N9" s="151"/>
      <c r="O9" s="151"/>
      <c r="P9" s="151"/>
      <c r="Q9" s="151" t="s">
        <v>66</v>
      </c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</row>
    <row r="10" spans="1:46" outlineLevel="1">
      <c r="A10" s="152"/>
      <c r="B10" s="155"/>
      <c r="C10" s="167" t="s">
        <v>89</v>
      </c>
      <c r="D10" s="179"/>
      <c r="E10" s="172">
        <v>602.79999999999995</v>
      </c>
      <c r="F10" s="184"/>
      <c r="G10" s="156"/>
      <c r="H10" s="151"/>
      <c r="I10" s="151"/>
      <c r="J10" s="151"/>
      <c r="K10" s="151"/>
      <c r="L10" s="151"/>
      <c r="M10" s="151"/>
      <c r="N10" s="151"/>
      <c r="O10" s="151"/>
      <c r="P10" s="151"/>
      <c r="Q10" s="151" t="s">
        <v>67</v>
      </c>
      <c r="R10" s="151">
        <v>0</v>
      </c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</row>
    <row r="11" spans="1:46" outlineLevel="1">
      <c r="A11" s="185">
        <v>2</v>
      </c>
      <c r="B11" s="186" t="s">
        <v>68</v>
      </c>
      <c r="C11" s="187" t="s">
        <v>69</v>
      </c>
      <c r="D11" s="188" t="s">
        <v>65</v>
      </c>
      <c r="E11" s="189">
        <f>SUM(E12:E12)</f>
        <v>2079.4</v>
      </c>
      <c r="F11" s="189"/>
      <c r="G11" s="189">
        <f>ROUND(E11*F11,2)</f>
        <v>0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 t="s">
        <v>66</v>
      </c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</row>
    <row r="12" spans="1:46" outlineLevel="1">
      <c r="A12" s="185"/>
      <c r="B12" s="186"/>
      <c r="C12" s="190" t="s">
        <v>90</v>
      </c>
      <c r="D12" s="191"/>
      <c r="E12" s="192">
        <v>2079.4</v>
      </c>
      <c r="F12" s="189"/>
      <c r="G12" s="189"/>
      <c r="H12" s="151"/>
      <c r="I12" s="151"/>
      <c r="J12" s="151"/>
      <c r="K12" s="151"/>
      <c r="L12" s="151"/>
      <c r="M12" s="151"/>
      <c r="N12" s="151"/>
      <c r="O12" s="151"/>
      <c r="P12" s="151"/>
      <c r="Q12" s="151" t="s">
        <v>67</v>
      </c>
      <c r="R12" s="151">
        <v>0</v>
      </c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</row>
    <row r="13" spans="1:46" outlineLevel="1">
      <c r="A13" s="185">
        <v>3</v>
      </c>
      <c r="B13" s="186" t="s">
        <v>70</v>
      </c>
      <c r="C13" s="187" t="s">
        <v>71</v>
      </c>
      <c r="D13" s="188" t="s">
        <v>65</v>
      </c>
      <c r="E13" s="189">
        <v>1805.4</v>
      </c>
      <c r="F13" s="189"/>
      <c r="G13" s="189">
        <f>ROUND(E13*F13,2)</f>
        <v>0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 t="s">
        <v>66</v>
      </c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</row>
    <row r="14" spans="1:46" outlineLevel="1">
      <c r="A14" s="185"/>
      <c r="B14" s="186"/>
      <c r="C14" s="193"/>
      <c r="D14" s="191"/>
      <c r="E14" s="192"/>
      <c r="F14" s="189"/>
      <c r="G14" s="189"/>
      <c r="H14" s="151"/>
      <c r="I14" s="151"/>
      <c r="J14" s="151"/>
      <c r="K14" s="151"/>
      <c r="L14" s="151"/>
      <c r="M14" s="151"/>
      <c r="N14" s="151"/>
      <c r="O14" s="151"/>
      <c r="P14" s="151"/>
      <c r="Q14" s="151" t="s">
        <v>67</v>
      </c>
      <c r="R14" s="151">
        <v>0</v>
      </c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</row>
    <row r="15" spans="1:46" outlineLevel="1">
      <c r="A15" s="185">
        <v>4</v>
      </c>
      <c r="B15" s="186" t="s">
        <v>72</v>
      </c>
      <c r="C15" s="187" t="s">
        <v>73</v>
      </c>
      <c r="D15" s="188" t="s">
        <v>65</v>
      </c>
      <c r="E15" s="189">
        <v>2079.4</v>
      </c>
      <c r="F15" s="189"/>
      <c r="G15" s="189">
        <f>ROUND(E15*F15,2)</f>
        <v>0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 t="s">
        <v>66</v>
      </c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</row>
    <row r="16" spans="1:46" outlineLevel="1">
      <c r="A16" s="185"/>
      <c r="B16" s="186"/>
      <c r="C16" s="193" t="s">
        <v>74</v>
      </c>
      <c r="D16" s="191"/>
      <c r="E16" s="192"/>
      <c r="F16" s="189"/>
      <c r="G16" s="189"/>
      <c r="H16" s="151"/>
      <c r="I16" s="151"/>
      <c r="J16" s="151"/>
      <c r="K16" s="151"/>
      <c r="L16" s="151"/>
      <c r="M16" s="151"/>
      <c r="N16" s="151"/>
      <c r="O16" s="151"/>
      <c r="P16" s="151"/>
      <c r="Q16" s="151" t="s">
        <v>67</v>
      </c>
      <c r="R16" s="151">
        <v>0</v>
      </c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</row>
    <row r="17" spans="1:46" outlineLevel="1">
      <c r="A17" s="185"/>
      <c r="B17" s="186"/>
      <c r="C17" s="193"/>
      <c r="D17" s="191"/>
      <c r="E17" s="192"/>
      <c r="F17" s="189"/>
      <c r="G17" s="189"/>
      <c r="H17" s="151"/>
      <c r="I17" s="151"/>
      <c r="J17" s="151"/>
      <c r="K17" s="151"/>
      <c r="L17" s="151"/>
      <c r="M17" s="151"/>
      <c r="N17" s="151"/>
      <c r="O17" s="151"/>
      <c r="P17" s="151"/>
      <c r="Q17" s="151" t="s">
        <v>67</v>
      </c>
      <c r="R17" s="151">
        <v>0</v>
      </c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</row>
    <row r="18" spans="1:46" outlineLevel="1">
      <c r="A18" s="185">
        <v>5</v>
      </c>
      <c r="B18" s="186" t="s">
        <v>75</v>
      </c>
      <c r="C18" s="187" t="s">
        <v>76</v>
      </c>
      <c r="D18" s="188" t="s">
        <v>65</v>
      </c>
      <c r="E18" s="189">
        <v>39508.6</v>
      </c>
      <c r="F18" s="189"/>
      <c r="G18" s="189">
        <f>ROUND(E18*F18,2)</f>
        <v>0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 t="s">
        <v>66</v>
      </c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</row>
    <row r="19" spans="1:46" outlineLevel="1">
      <c r="A19" s="185"/>
      <c r="B19" s="186"/>
      <c r="C19" s="190" t="s">
        <v>91</v>
      </c>
      <c r="D19" s="191"/>
      <c r="E19" s="192">
        <v>39508.6</v>
      </c>
      <c r="F19" s="189"/>
      <c r="G19" s="189"/>
      <c r="H19" s="151"/>
      <c r="I19" s="151"/>
      <c r="J19" s="151"/>
      <c r="K19" s="151"/>
      <c r="L19" s="151"/>
      <c r="M19" s="151"/>
      <c r="N19" s="151"/>
      <c r="O19" s="151"/>
      <c r="P19" s="151"/>
      <c r="Q19" s="151" t="s">
        <v>67</v>
      </c>
      <c r="R19" s="151">
        <v>0</v>
      </c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</row>
    <row r="20" spans="1:46" outlineLevel="1">
      <c r="A20" s="185">
        <v>6</v>
      </c>
      <c r="B20" s="186" t="s">
        <v>77</v>
      </c>
      <c r="C20" s="187" t="s">
        <v>78</v>
      </c>
      <c r="D20" s="188" t="s">
        <v>65</v>
      </c>
      <c r="E20" s="189">
        <v>2079.4</v>
      </c>
      <c r="F20" s="189"/>
      <c r="G20" s="189">
        <f>ROUND(E20*F20,2)</f>
        <v>0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 t="s">
        <v>66</v>
      </c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</row>
    <row r="21" spans="1:46" outlineLevel="1">
      <c r="A21" s="185"/>
      <c r="B21" s="186"/>
      <c r="C21" s="193"/>
      <c r="D21" s="191"/>
      <c r="E21" s="192"/>
      <c r="F21" s="189"/>
      <c r="G21" s="189"/>
      <c r="H21" s="151"/>
      <c r="I21" s="151"/>
      <c r="J21" s="151"/>
      <c r="K21" s="151"/>
      <c r="L21" s="151"/>
      <c r="M21" s="151"/>
      <c r="N21" s="151"/>
      <c r="O21" s="151"/>
      <c r="P21" s="151"/>
      <c r="Q21" s="151" t="s">
        <v>67</v>
      </c>
      <c r="R21" s="151">
        <v>0</v>
      </c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</row>
    <row r="22" spans="1:46" outlineLevel="1">
      <c r="A22" s="185">
        <v>7</v>
      </c>
      <c r="B22" s="186" t="s">
        <v>79</v>
      </c>
      <c r="C22" s="187" t="s">
        <v>80</v>
      </c>
      <c r="D22" s="188" t="s">
        <v>65</v>
      </c>
      <c r="E22" s="189">
        <v>2079.4</v>
      </c>
      <c r="F22" s="189"/>
      <c r="G22" s="189">
        <f>ROUND(E22*F22,2)</f>
        <v>0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 t="s">
        <v>66</v>
      </c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</row>
    <row r="23" spans="1:46" outlineLevel="1">
      <c r="A23" s="185"/>
      <c r="B23" s="186"/>
      <c r="C23" s="193"/>
      <c r="D23" s="191"/>
      <c r="E23" s="192"/>
      <c r="F23" s="189"/>
      <c r="G23" s="189"/>
      <c r="H23" s="151"/>
      <c r="I23" s="151"/>
      <c r="J23" s="151"/>
      <c r="K23" s="151"/>
      <c r="L23" s="151"/>
      <c r="M23" s="151"/>
      <c r="N23" s="151"/>
      <c r="O23" s="151"/>
      <c r="P23" s="151"/>
      <c r="Q23" s="151" t="s">
        <v>67</v>
      </c>
      <c r="R23" s="151">
        <v>0</v>
      </c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</row>
    <row r="24" spans="1:46" ht="22.5" outlineLevel="1">
      <c r="A24" s="185">
        <v>8</v>
      </c>
      <c r="B24" s="186" t="s">
        <v>81</v>
      </c>
      <c r="C24" s="194" t="s">
        <v>92</v>
      </c>
      <c r="D24" s="188" t="s">
        <v>82</v>
      </c>
      <c r="E24" s="189">
        <v>0</v>
      </c>
      <c r="F24" s="189"/>
      <c r="G24" s="189">
        <f>ROUND(E24*F24,2)</f>
        <v>0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 t="s">
        <v>66</v>
      </c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</row>
    <row r="25" spans="1:46" outlineLevel="1">
      <c r="A25" s="185"/>
      <c r="B25" s="186"/>
      <c r="C25" s="193">
        <v>0</v>
      </c>
      <c r="D25" s="191"/>
      <c r="E25" s="192">
        <v>0</v>
      </c>
      <c r="F25" s="189"/>
      <c r="G25" s="189"/>
      <c r="H25" s="151"/>
      <c r="I25" s="151"/>
      <c r="J25" s="151"/>
      <c r="K25" s="151"/>
      <c r="L25" s="151"/>
      <c r="M25" s="151"/>
      <c r="N25" s="151"/>
      <c r="O25" s="151"/>
      <c r="P25" s="151"/>
      <c r="Q25" s="151" t="s">
        <v>67</v>
      </c>
      <c r="R25" s="151">
        <v>0</v>
      </c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</row>
    <row r="26" spans="1:46" ht="22.5" outlineLevel="1">
      <c r="A26" s="185">
        <v>9</v>
      </c>
      <c r="B26" s="186" t="s">
        <v>83</v>
      </c>
      <c r="C26" s="194" t="s">
        <v>93</v>
      </c>
      <c r="D26" s="188" t="s">
        <v>82</v>
      </c>
      <c r="E26" s="189">
        <v>0</v>
      </c>
      <c r="F26" s="189"/>
      <c r="G26" s="189">
        <f>ROUND(E26*F26,2)</f>
        <v>0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 t="s">
        <v>66</v>
      </c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</row>
    <row r="27" spans="1:46" outlineLevel="1">
      <c r="A27" s="185"/>
      <c r="B27" s="186"/>
      <c r="C27" s="193">
        <v>0</v>
      </c>
      <c r="D27" s="191"/>
      <c r="E27" s="192">
        <v>0</v>
      </c>
      <c r="F27" s="189"/>
      <c r="G27" s="189"/>
      <c r="H27" s="151"/>
      <c r="I27" s="151"/>
      <c r="J27" s="151"/>
      <c r="K27" s="151"/>
      <c r="L27" s="151"/>
      <c r="M27" s="151"/>
      <c r="N27" s="151"/>
      <c r="O27" s="151"/>
      <c r="P27" s="151"/>
      <c r="Q27" s="151" t="s">
        <v>67</v>
      </c>
      <c r="R27" s="151">
        <v>0</v>
      </c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</row>
    <row r="28" spans="1:46" outlineLevel="1">
      <c r="A28" s="203">
        <v>10</v>
      </c>
      <c r="B28" s="204" t="s">
        <v>94</v>
      </c>
      <c r="C28" s="205" t="s">
        <v>95</v>
      </c>
      <c r="D28" s="220" t="s">
        <v>96</v>
      </c>
      <c r="E28" s="206">
        <v>16</v>
      </c>
      <c r="F28" s="206"/>
      <c r="G28" s="206">
        <f>F28*E28</f>
        <v>0</v>
      </c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</row>
    <row r="29" spans="1:46" outlineLevel="1">
      <c r="A29" s="203"/>
      <c r="B29" s="204"/>
      <c r="C29" s="207" t="s">
        <v>97</v>
      </c>
      <c r="D29" s="221"/>
      <c r="E29" s="212">
        <v>16</v>
      </c>
      <c r="F29" s="206"/>
      <c r="G29" s="206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</row>
    <row r="30" spans="1:46" outlineLevel="1">
      <c r="A30" s="203">
        <v>11</v>
      </c>
      <c r="B30" s="204" t="s">
        <v>98</v>
      </c>
      <c r="C30" s="205" t="s">
        <v>99</v>
      </c>
      <c r="D30" s="220" t="s">
        <v>96</v>
      </c>
      <c r="E30" s="206">
        <v>80</v>
      </c>
      <c r="F30" s="206"/>
      <c r="G30" s="206">
        <f>F30*E30</f>
        <v>0</v>
      </c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</row>
    <row r="31" spans="1:46" outlineLevel="1">
      <c r="A31" s="203"/>
      <c r="B31" s="204"/>
      <c r="C31" s="207" t="s">
        <v>100</v>
      </c>
      <c r="D31" s="221"/>
      <c r="E31" s="212">
        <v>80</v>
      </c>
      <c r="F31" s="206"/>
      <c r="G31" s="206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</row>
    <row r="32" spans="1:46" ht="22.5" outlineLevel="1">
      <c r="A32" s="203">
        <v>12</v>
      </c>
      <c r="B32" s="204" t="s">
        <v>101</v>
      </c>
      <c r="C32" s="205" t="s">
        <v>102</v>
      </c>
      <c r="D32" s="220" t="s">
        <v>103</v>
      </c>
      <c r="E32" s="206">
        <v>6.6559999999999997</v>
      </c>
      <c r="F32" s="206"/>
      <c r="G32" s="206">
        <f>F32*E32</f>
        <v>0</v>
      </c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</row>
    <row r="33" spans="1:46" outlineLevel="1">
      <c r="A33" s="203"/>
      <c r="B33" s="204"/>
      <c r="C33" s="207" t="s">
        <v>104</v>
      </c>
      <c r="D33" s="221"/>
      <c r="E33" s="212">
        <v>6.6559999999999997</v>
      </c>
      <c r="F33" s="206"/>
      <c r="G33" s="206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</row>
    <row r="34" spans="1:46" outlineLevel="1">
      <c r="A34" s="200" t="s">
        <v>61</v>
      </c>
      <c r="B34" s="201" t="s">
        <v>105</v>
      </c>
      <c r="C34" s="219" t="s">
        <v>106</v>
      </c>
      <c r="D34" s="222"/>
      <c r="E34" s="218"/>
      <c r="F34" s="202"/>
      <c r="G34" s="202">
        <f>SUM(G35:G36)</f>
        <v>0</v>
      </c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</row>
    <row r="35" spans="1:46" outlineLevel="1">
      <c r="A35" s="203">
        <v>13</v>
      </c>
      <c r="B35" s="204" t="s">
        <v>107</v>
      </c>
      <c r="C35" s="205" t="s">
        <v>108</v>
      </c>
      <c r="D35" s="220" t="s">
        <v>65</v>
      </c>
      <c r="E35" s="206">
        <v>1.8136640000000002</v>
      </c>
      <c r="F35" s="206"/>
      <c r="G35" s="206">
        <f>F35*E35</f>
        <v>0</v>
      </c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</row>
    <row r="36" spans="1:46" outlineLevel="1">
      <c r="A36" s="203"/>
      <c r="B36" s="204"/>
      <c r="C36" s="207" t="s">
        <v>109</v>
      </c>
      <c r="D36" s="221"/>
      <c r="E36" s="212">
        <v>1.8136639999999999</v>
      </c>
      <c r="F36" s="206"/>
      <c r="G36" s="206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</row>
    <row r="37" spans="1:46" s="197" customFormat="1" outlineLevel="1">
      <c r="A37" s="215" t="s">
        <v>61</v>
      </c>
      <c r="B37" s="216" t="s">
        <v>124</v>
      </c>
      <c r="C37" s="219" t="s">
        <v>125</v>
      </c>
      <c r="D37" s="222"/>
      <c r="E37" s="218"/>
      <c r="F37" s="218"/>
      <c r="G37" s="218">
        <f>SUM(G38:G39)</f>
        <v>0</v>
      </c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</row>
    <row r="38" spans="1:46" s="197" customFormat="1" outlineLevel="1">
      <c r="A38" s="203">
        <v>14</v>
      </c>
      <c r="B38" s="204" t="s">
        <v>126</v>
      </c>
      <c r="C38" s="205" t="s">
        <v>127</v>
      </c>
      <c r="D38" s="220" t="s">
        <v>103</v>
      </c>
      <c r="E38" s="206">
        <v>22.03</v>
      </c>
      <c r="F38" s="224"/>
      <c r="G38" s="206">
        <f>F38*E38</f>
        <v>0</v>
      </c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</row>
    <row r="39" spans="1:46" s="197" customFormat="1" outlineLevel="1">
      <c r="A39" s="203"/>
      <c r="B39" s="204"/>
      <c r="C39" s="207" t="s">
        <v>128</v>
      </c>
      <c r="D39" s="221"/>
      <c r="E39" s="212">
        <v>22.03</v>
      </c>
      <c r="F39" s="206"/>
      <c r="G39" s="206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</row>
    <row r="40" spans="1:46" outlineLevel="1">
      <c r="A40" s="200" t="s">
        <v>61</v>
      </c>
      <c r="B40" s="201" t="s">
        <v>110</v>
      </c>
      <c r="C40" s="219" t="s">
        <v>111</v>
      </c>
      <c r="D40" s="222"/>
      <c r="E40" s="218"/>
      <c r="F40" s="202"/>
      <c r="G40" s="202">
        <f>SUM(G41:G47)</f>
        <v>0</v>
      </c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</row>
    <row r="41" spans="1:46" outlineLevel="1">
      <c r="A41" s="203">
        <v>15</v>
      </c>
      <c r="B41" s="204" t="s">
        <v>112</v>
      </c>
      <c r="C41" s="205" t="s">
        <v>113</v>
      </c>
      <c r="D41" s="220" t="s">
        <v>82</v>
      </c>
      <c r="E41" s="206">
        <v>128</v>
      </c>
      <c r="F41" s="206"/>
      <c r="G41" s="206">
        <f>F41*E41</f>
        <v>0</v>
      </c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</row>
    <row r="42" spans="1:46" outlineLevel="1">
      <c r="A42" s="203"/>
      <c r="B42" s="204"/>
      <c r="C42" s="207" t="s">
        <v>114</v>
      </c>
      <c r="D42" s="221"/>
      <c r="E42" s="212">
        <v>128</v>
      </c>
      <c r="F42" s="206"/>
      <c r="G42" s="206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</row>
    <row r="43" spans="1:46" outlineLevel="1">
      <c r="A43" s="203">
        <v>16</v>
      </c>
      <c r="B43" s="204" t="s">
        <v>115</v>
      </c>
      <c r="C43" s="205" t="s">
        <v>116</v>
      </c>
      <c r="D43" s="220" t="s">
        <v>65</v>
      </c>
      <c r="E43" s="206">
        <v>8.4480000000000004</v>
      </c>
      <c r="F43" s="206"/>
      <c r="G43" s="206">
        <f>F43*E43</f>
        <v>0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</row>
    <row r="44" spans="1:46" outlineLevel="1">
      <c r="A44" s="203"/>
      <c r="B44" s="204"/>
      <c r="C44" s="207" t="s">
        <v>117</v>
      </c>
      <c r="D44" s="221"/>
      <c r="E44" s="212">
        <v>8.4480000000000004</v>
      </c>
      <c r="F44" s="206"/>
      <c r="G44" s="206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</row>
    <row r="45" spans="1:46" outlineLevel="1">
      <c r="A45" s="203">
        <v>17</v>
      </c>
      <c r="B45" s="204" t="s">
        <v>118</v>
      </c>
      <c r="C45" s="205" t="s">
        <v>119</v>
      </c>
      <c r="D45" s="220" t="s">
        <v>65</v>
      </c>
      <c r="E45" s="206">
        <v>8.4480000000000004</v>
      </c>
      <c r="F45" s="206"/>
      <c r="G45" s="206">
        <f>F45*E45</f>
        <v>0</v>
      </c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</row>
    <row r="46" spans="1:46" outlineLevel="1">
      <c r="A46" s="203"/>
      <c r="B46" s="204"/>
      <c r="C46" s="207" t="s">
        <v>117</v>
      </c>
      <c r="D46" s="221"/>
      <c r="E46" s="212">
        <v>8.4480000000000004</v>
      </c>
      <c r="F46" s="206"/>
      <c r="G46" s="206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</row>
    <row r="47" spans="1:46" outlineLevel="1">
      <c r="A47" s="208">
        <v>18</v>
      </c>
      <c r="B47" s="209" t="s">
        <v>120</v>
      </c>
      <c r="C47" s="210" t="s">
        <v>121</v>
      </c>
      <c r="D47" s="223" t="s">
        <v>0</v>
      </c>
      <c r="E47" s="211">
        <v>6.5</v>
      </c>
      <c r="F47" s="211"/>
      <c r="G47" s="211">
        <f>F47*E47</f>
        <v>0</v>
      </c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</row>
    <row r="48" spans="1:46">
      <c r="A48" s="6"/>
      <c r="B48" s="7" t="s">
        <v>84</v>
      </c>
      <c r="C48" s="168" t="s">
        <v>84</v>
      </c>
      <c r="D48" s="213"/>
      <c r="E48" s="173"/>
      <c r="F48" s="6"/>
      <c r="G48" s="6"/>
      <c r="O48">
        <v>15</v>
      </c>
      <c r="P48">
        <v>21</v>
      </c>
    </row>
    <row r="49" spans="1:17">
      <c r="A49" s="162"/>
      <c r="B49" s="163" t="s">
        <v>28</v>
      </c>
      <c r="C49" s="169" t="s">
        <v>84</v>
      </c>
      <c r="D49" s="180"/>
      <c r="E49" s="174"/>
      <c r="F49" s="164"/>
      <c r="G49" s="165">
        <f>G8+G34+G40+G37</f>
        <v>0</v>
      </c>
      <c r="O49" t="e">
        <f>SUMIF(#REF!,O48,G7:G27)</f>
        <v>#REF!</v>
      </c>
      <c r="P49" t="e">
        <f>SUMIF(#REF!,P48,G7:G27)</f>
        <v>#REF!</v>
      </c>
      <c r="Q49" t="s">
        <v>85</v>
      </c>
    </row>
    <row r="51" spans="1:17">
      <c r="B51" s="196"/>
      <c r="C51" s="198" t="s">
        <v>122</v>
      </c>
    </row>
    <row r="52" spans="1:17">
      <c r="B52" s="195"/>
      <c r="C52" s="198" t="s">
        <v>123</v>
      </c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orientation="portrait" r:id="rId1"/>
  <headerFooter>
    <oddHeader>Stránka &amp;P z &amp;N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Pol'!Názvy_tisku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2014-02-28T09:52:57Z</cp:lastPrinted>
  <dcterms:created xsi:type="dcterms:W3CDTF">2009-04-08T07:15:50Z</dcterms:created>
  <dcterms:modified xsi:type="dcterms:W3CDTF">2017-06-20T07:45:42Z</dcterms:modified>
</cp:coreProperties>
</file>