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25" windowWidth="24240" windowHeight="12465" tabRatio="840" activeTab="0"/>
  </bookViews>
  <sheets>
    <sheet name="Rekapitulace stavby" sheetId="1" r:id="rId1"/>
    <sheet name="170310a - ZDRAVOTECHNIKA" sheetId="2" r:id="rId2"/>
    <sheet name="170310b - KANALIZACE  SPL.. (2)" sheetId="10" r:id="rId3"/>
    <sheet name="170310c - KANALIZACE  SPL..." sheetId="4" r:id="rId4"/>
    <sheet name="170310d - KANALIZACE  DEŠ..." sheetId="5" r:id="rId5"/>
    <sheet name="170310e - KANALIZACE  DEŠ..." sheetId="6" r:id="rId6"/>
    <sheet name="170310f - KANALIZACE  DEŠ..." sheetId="7" r:id="rId7"/>
    <sheet name="170310g - VODOVODNÍ  PŘÍP.. (2)" sheetId="9" r:id="rId8"/>
  </sheets>
  <externalReferences>
    <externalReference r:id="rId11"/>
    <externalReference r:id="rId12"/>
  </externalReferences>
  <definedNames>
    <definedName name="_xlnm.Print_Area" localSheetId="1">'170310a - ZDRAVOTECHNIKA'!$C$4:$Q$70,'170310a - ZDRAVOTECHNIKA'!$C$76:$Q$103,'170310a - ZDRAVOTECHNIKA'!$C$109:$Q$255</definedName>
    <definedName name="_xlnm.Print_Area" localSheetId="2">'170310b - KANALIZACE  SPL.. (2)'!$C$4:$Q$70,'170310b - KANALIZACE  SPL.. (2)'!$C$76:$Q$98,'170310b - KANALIZACE  SPL.. (2)'!$C$104:$Q$144</definedName>
    <definedName name="_xlnm.Print_Area" localSheetId="3">'170310c - KANALIZACE  SPL...'!$C$4:$Q$70,'170310c - KANALIZACE  SPL...'!$C$76:$Q$97,'170310c - KANALIZACE  SPL...'!$C$103:$Q$143</definedName>
    <definedName name="_xlnm.Print_Area" localSheetId="4">'170310d - KANALIZACE  DEŠ...'!$C$4:$Q$70,'170310d - KANALIZACE  DEŠ...'!$C$76:$Q$98,'170310d - KANALIZACE  DEŠ...'!$C$104:$Q$166</definedName>
    <definedName name="_xlnm.Print_Area" localSheetId="5">'170310e - KANALIZACE  DEŠ...'!$C$4:$Q$70,'170310e - KANALIZACE  DEŠ...'!$C$76:$Q$97,'170310e - KANALIZACE  DEŠ...'!$C$103:$Q$143</definedName>
    <definedName name="_xlnm.Print_Area" localSheetId="6">'170310f - KANALIZACE  DEŠ...'!$C$4:$Q$70,'170310f - KANALIZACE  DEŠ...'!$C$76:$Q$97,'170310f - KANALIZACE  DEŠ...'!$C$103:$Q$143</definedName>
    <definedName name="_xlnm.Print_Area" localSheetId="7">'170310g - VODOVODNÍ  PŘÍP.. (2)'!$C$4:$Q$70,'170310g - VODOVODNÍ  PŘÍP.. (2)'!$C$76:$Q$97,'170310g - VODOVODNÍ  PŘÍP.. (2)'!$C$103:$Q$142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'170310a - ZDRAVOTECHNIKA'!$119:$119</definedName>
    <definedName name="_xlnm.Print_Titles" localSheetId="2">'170310b - KANALIZACE  SPL.. (2)'!$114:$114</definedName>
    <definedName name="_xlnm.Print_Titles" localSheetId="3">'170310c - KANALIZACE  SPL...'!$113:$113</definedName>
    <definedName name="_xlnm.Print_Titles" localSheetId="4">'170310d - KANALIZACE  DEŠ...'!$114:$114</definedName>
    <definedName name="_xlnm.Print_Titles" localSheetId="5">'170310e - KANALIZACE  DEŠ...'!$113:$113</definedName>
    <definedName name="_xlnm.Print_Titles" localSheetId="6">'170310f - KANALIZACE  DEŠ...'!$113:$113</definedName>
    <definedName name="_xlnm.Print_Titles" localSheetId="7">'170310g - VODOVODNÍ  PŘÍP.. (2)'!$113:$113</definedName>
  </definedNames>
  <calcPr calcId="125725"/>
</workbook>
</file>

<file path=xl/sharedStrings.xml><?xml version="1.0" encoding="utf-8"?>
<sst xmlns="http://schemas.openxmlformats.org/spreadsheetml/2006/main" count="5275" uniqueCount="933">
  <si>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</si>
  <si>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</si>
  <si>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</si>
  <si>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</si>
  <si>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</si>
  <si>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</si>
  <si>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</si>
  <si>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</si>
  <si>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</si>
  <si>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</si>
  <si>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</si>
  <si>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</si>
  <si>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</si>
  <si>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</si>
  <si>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</si>
  <si>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</si>
  <si>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170310</t>
  </si>
  <si>
    <t>Stavba:</t>
  </si>
  <si>
    <t>Hala POWERBRIGDE</t>
  </si>
  <si>
    <t>JKSO:</t>
  </si>
  <si>
    <t>CC-CZ:</t>
  </si>
  <si>
    <t>Místo:</t>
  </si>
  <si>
    <t>POPŮVKY</t>
  </si>
  <si>
    <t>Datum:</t>
  </si>
  <si>
    <t>29.3.2017</t>
  </si>
  <si>
    <t>Objednatel:</t>
  </si>
  <si>
    <t>IČ:</t>
  </si>
  <si>
    <t>Powerbrigde spol. s.r.o. Popůvky</t>
  </si>
  <si>
    <t>DIČ:</t>
  </si>
  <si>
    <t>Zhotovitel:</t>
  </si>
  <si>
    <t xml:space="preserve"> </t>
  </si>
  <si>
    <t>Projektant:</t>
  </si>
  <si>
    <t>True</t>
  </si>
  <si>
    <t>Zpracovatel:</t>
  </si>
  <si>
    <t>Kepertová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</si>
  <si>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</si>
  <si>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</si>
  <si>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</si>
  <si>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</si>
  <si>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</si>
  <si>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</si>
  <si>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</si>
  <si>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</si>
  <si>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</si>
  <si>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</si>
  <si>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</si>
  <si>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</si>
  <si>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</si>
  <si>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</si>
  <si>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</si>
  <si>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</si>
  <si>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</si>
  <si>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</si>
  <si>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</si>
  <si>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</si>
  <si>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</si>
  <si>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</si>
  <si>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</si>
  <si>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</si>
  <si>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</si>
  <si>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</si>
  <si>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</si>
  <si>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</si>
  <si>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</si>
  <si>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</si>
  <si>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</si>
  <si>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</si>
  <si>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</si>
  <si>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</si>
  <si>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</si>
  <si>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</si>
  <si>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</si>
  <si>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</si>
  <si>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</si>
  <si>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</si>
  <si>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</si>
  <si>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</si>
  <si>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</si>
  <si>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{5fee78d0-2167-4ad4-9a75-2311c669672c}</t>
  </si>
  <si>
    <t>{00000000-0000-0000-0000-000000000000}</t>
  </si>
  <si>
    <t>/</t>
  </si>
  <si>
    <t>170310a</t>
  </si>
  <si>
    <t>ZDRAVOTECHNIKA</t>
  </si>
  <si>
    <t>1</t>
  </si>
  <si>
    <t>{3de3dc0d-9a65-4b3d-a899-2820147a79a2}</t>
  </si>
  <si>
    <t>170310b</t>
  </si>
  <si>
    <t>KANALIZACE  SPLAŠKOVÁ VENKY</t>
  </si>
  <si>
    <t>{f4645cb7-efd7-4e36-aa3e-1e2a78daf4d8}</t>
  </si>
  <si>
    <t>170310c</t>
  </si>
  <si>
    <t>KANALIZACE  SPLAŠKOVÁ  PŘÍPOJKA</t>
  </si>
  <si>
    <t>{f3aa2abe-5390-4201-9aff-6b14094c7c34}</t>
  </si>
  <si>
    <t>170310d</t>
  </si>
  <si>
    <t>KANALIZACE  DEŠTOVÁ  VENKY</t>
  </si>
  <si>
    <t>{35cf5a1c-48d3-43fb-bd6b-97f67d7a2a3c}</t>
  </si>
  <si>
    <t>170310e</t>
  </si>
  <si>
    <t>KANALIZACE  DEŠŤOVÁ  PŘÍPOJKA  č.1</t>
  </si>
  <si>
    <t>{0b8f262d-09d2-4087-bd8c-9461436ea703}</t>
  </si>
  <si>
    <t>170310f</t>
  </si>
  <si>
    <t>KANALIZACE  DEŠŤOVÁ  PŘÍPOJKA č. 2</t>
  </si>
  <si>
    <t>{e1d53cc2-952a-48c9-a83f-546764123af2}</t>
  </si>
  <si>
    <t>170310g</t>
  </si>
  <si>
    <t>VODOVODNÍ  PŘÍPOJKA</t>
  </si>
  <si>
    <t>{16b0d3fb-a148-4e56-b59b-0d872c2273d7}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</si>
  <si>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</si>
  <si>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</si>
  <si>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</si>
  <si>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</si>
  <si>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</si>
  <si>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</si>
  <si>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</si>
  <si>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</si>
  <si>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</si>
  <si>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</si>
  <si>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</si>
  <si>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</si>
  <si>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170310a - ZDRAVOTECHNIKA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</si>
  <si>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</si>
  <si>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</si>
  <si>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</si>
  <si>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</si>
  <si>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</si>
  <si>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</si>
  <si>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</si>
  <si>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</si>
  <si>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</si>
  <si>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</si>
  <si>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</si>
  <si>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</si>
  <si>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</si>
  <si>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</si>
  <si>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</si>
  <si>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</si>
  <si>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</si>
  <si>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783 - Dokončovací práce -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</si>
  <si>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</si>
  <si>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</si>
  <si>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</si>
  <si>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</si>
  <si>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</si>
  <si>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</si>
  <si>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</si>
  <si>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</si>
  <si>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</si>
  <si>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</si>
  <si>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</si>
  <si>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</si>
  <si>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</si>
  <si>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</si>
  <si>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</si>
  <si>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</si>
  <si>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</si>
  <si>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132201201</t>
  </si>
  <si>
    <t>Hloubení rýh š do 2000 mm v hornině tř. 3 objemu do 100 m3</t>
  </si>
  <si>
    <t>m3</t>
  </si>
  <si>
    <t>4</t>
  </si>
  <si>
    <t>-1967839831</t>
  </si>
  <si>
    <t>132201209</t>
  </si>
  <si>
    <t>Příplatek za lepivost k hloubení rýh š do 2000 mm v hornině tř. 3</t>
  </si>
  <si>
    <t>-1542654803</t>
  </si>
  <si>
    <t>3</t>
  </si>
  <si>
    <t>161101101</t>
  </si>
  <si>
    <t>Svislé přemístění výkopku z horniny tř. 1 až 4 hl výkopu do 2,5 m</t>
  </si>
  <si>
    <t>-171946323</t>
  </si>
  <si>
    <t>162701102</t>
  </si>
  <si>
    <t>Vodorovné přemístění do 7000 m výkopku/sypaniny z horniny tř. 1 až 4</t>
  </si>
  <si>
    <t>-306306249</t>
  </si>
  <si>
    <t>5</t>
  </si>
  <si>
    <t>171201201</t>
  </si>
  <si>
    <t>Uložení sypaniny na skládky</t>
  </si>
  <si>
    <t>-2007471810</t>
  </si>
  <si>
    <t>6</t>
  </si>
  <si>
    <t>171201211</t>
  </si>
  <si>
    <t>Poplatek za uložení odpadu ze sypaniny na skládce (skládkovné) ( 1m3=1,8t)</t>
  </si>
  <si>
    <t>t</t>
  </si>
  <si>
    <t>-1726741917</t>
  </si>
  <si>
    <t>7</t>
  </si>
  <si>
    <t>174101101</t>
  </si>
  <si>
    <t>Zásyp jam, šachet rýh nebo kolem objektů sypaninou se zhutněním</t>
  </si>
  <si>
    <t>-33699953</t>
  </si>
  <si>
    <t>8</t>
  </si>
  <si>
    <t>175111101</t>
  </si>
  <si>
    <t>Obsypání potrubí ručně sypaninou bez prohození, uloženou do 3 m</t>
  </si>
  <si>
    <t>-428081787</t>
  </si>
  <si>
    <t>9</t>
  </si>
  <si>
    <t>M</t>
  </si>
  <si>
    <t>583373030</t>
  </si>
  <si>
    <t>štěrkopísek frakce 0-8</t>
  </si>
  <si>
    <t>267266407</t>
  </si>
  <si>
    <t>10</t>
  </si>
  <si>
    <t>451572111</t>
  </si>
  <si>
    <t>Lože pod potrubí otevřený výkop z kameniva drobného těženého</t>
  </si>
  <si>
    <t>2101200706</t>
  </si>
  <si>
    <t>11</t>
  </si>
  <si>
    <t>998011001</t>
  </si>
  <si>
    <t>Přesun hmot pro budovy zděné v do 6 m</t>
  </si>
  <si>
    <t>1697679202</t>
  </si>
  <si>
    <t>12</t>
  </si>
  <si>
    <t>721173401</t>
  </si>
  <si>
    <t>Potrubí kanalizační plastové svodné SN 4 DN 100</t>
  </si>
  <si>
    <t>m</t>
  </si>
  <si>
    <t>16</t>
  </si>
  <si>
    <t>95749791</t>
  </si>
  <si>
    <t>13</t>
  </si>
  <si>
    <t>721173402</t>
  </si>
  <si>
    <t>Potrubí kanalizační plastové svodné SN 4 DN 125</t>
  </si>
  <si>
    <t>1782575389</t>
  </si>
  <si>
    <t>14</t>
  </si>
  <si>
    <t>721173403</t>
  </si>
  <si>
    <t>Potrubí kanalizační plastové svodné SN 4  DN 150</t>
  </si>
  <si>
    <t>1057777625</t>
  </si>
  <si>
    <t>721173404</t>
  </si>
  <si>
    <t>Potrubí kanalizační plastové svodné   SN 4 DN 200</t>
  </si>
  <si>
    <t>-1424240282</t>
  </si>
  <si>
    <t>721174024</t>
  </si>
  <si>
    <t>Potrubí kanalizační  odpadní systém DN 70</t>
  </si>
  <si>
    <t>441544543</t>
  </si>
  <si>
    <t>17</t>
  </si>
  <si>
    <t>721174025</t>
  </si>
  <si>
    <t>Potrubí kanalizační  odpadní systém  DN 100</t>
  </si>
  <si>
    <t>-465231541</t>
  </si>
  <si>
    <t>18</t>
  </si>
  <si>
    <t>721174042</t>
  </si>
  <si>
    <t>Potrubí kanalizační připojovací  DN 40</t>
  </si>
  <si>
    <t>-5433047</t>
  </si>
  <si>
    <t>19</t>
  </si>
  <si>
    <t>721174043</t>
  </si>
  <si>
    <t>Potrubí kanalizační  připojovací  DN 50</t>
  </si>
  <si>
    <t>1000285551</t>
  </si>
  <si>
    <t>20</t>
  </si>
  <si>
    <t>721174045</t>
  </si>
  <si>
    <t>Potrubí kanalizační  připojovací DN 100</t>
  </si>
  <si>
    <t>138563991</t>
  </si>
  <si>
    <t>721194105</t>
  </si>
  <si>
    <t>Vyvedení a upevnění odpadních výpustek DN 50</t>
  </si>
  <si>
    <t>kus</t>
  </si>
  <si>
    <t>-615985877</t>
  </si>
  <si>
    <t>22</t>
  </si>
  <si>
    <t>721194109</t>
  </si>
  <si>
    <t>Vyvedení a upevnění odpadních výpustek DN 100</t>
  </si>
  <si>
    <t>132469433</t>
  </si>
  <si>
    <t>23</t>
  </si>
  <si>
    <t>721211421</t>
  </si>
  <si>
    <t>Vpusť podlahová se svislým odtokem DN 50/75/110 mřížka nerez 115x115mm</t>
  </si>
  <si>
    <t>592291787</t>
  </si>
  <si>
    <t>24</t>
  </si>
  <si>
    <t>721212114r1</t>
  </si>
  <si>
    <t>Liniová vpust  - montáž a dodávka</t>
  </si>
  <si>
    <t>-1801761378</t>
  </si>
  <si>
    <t>25</t>
  </si>
  <si>
    <t>721220003</t>
  </si>
  <si>
    <t>Kalich pro úkapy</t>
  </si>
  <si>
    <t>-1163852565</t>
  </si>
  <si>
    <t>26</t>
  </si>
  <si>
    <t>721226511</t>
  </si>
  <si>
    <t>Zápachová uzávěrka podomítková pro pračku a myčku DN 40</t>
  </si>
  <si>
    <t>1799167049</t>
  </si>
  <si>
    <t>27</t>
  </si>
  <si>
    <t>72122PC1</t>
  </si>
  <si>
    <t xml:space="preserve">Zápachová uzávěrka pro kondenzát DN40 </t>
  </si>
  <si>
    <t>815023977</t>
  </si>
  <si>
    <t>28</t>
  </si>
  <si>
    <t>721273152</t>
  </si>
  <si>
    <t>Hlavice ventilační DN 75</t>
  </si>
  <si>
    <t>1950048064</t>
  </si>
  <si>
    <t>29</t>
  </si>
  <si>
    <t>721273153</t>
  </si>
  <si>
    <t xml:space="preserve">Hlavice ventilační  DN 110  </t>
  </si>
  <si>
    <t>-2019140871</t>
  </si>
  <si>
    <t>30</t>
  </si>
  <si>
    <t>721274103</t>
  </si>
  <si>
    <t xml:space="preserve">Přivzdušňovací ventil venkovní odpadních potrubí DN 110 </t>
  </si>
  <si>
    <t>-314692847</t>
  </si>
  <si>
    <t>31</t>
  </si>
  <si>
    <t>721290111</t>
  </si>
  <si>
    <t>Zkouška těsnosti potrubí kanalizace vodou do DN 125</t>
  </si>
  <si>
    <t>-106606116</t>
  </si>
  <si>
    <t>32</t>
  </si>
  <si>
    <t>721290112</t>
  </si>
  <si>
    <t>Zkouška těsnosti potrubí kanalizace vodou do DN 200</t>
  </si>
  <si>
    <t>-1080039714</t>
  </si>
  <si>
    <t>33</t>
  </si>
  <si>
    <t>998721201</t>
  </si>
  <si>
    <t>Přesun hmot procentní pro vnitřní kanalizace v objektech v do 6 m</t>
  </si>
  <si>
    <t>%</t>
  </si>
  <si>
    <t>-1817227084</t>
  </si>
  <si>
    <t>34</t>
  </si>
  <si>
    <t>722130233</t>
  </si>
  <si>
    <t>Potrubí vodovodní ocelové  běžné DN 25</t>
  </si>
  <si>
    <t>-568495016</t>
  </si>
  <si>
    <t>35</t>
  </si>
  <si>
    <t>722130234</t>
  </si>
  <si>
    <t>Potrubí vodovodní ocelové  běžné DN 32</t>
  </si>
  <si>
    <t>894890465</t>
  </si>
  <si>
    <t>36</t>
  </si>
  <si>
    <t>722130235</t>
  </si>
  <si>
    <t>Potrubí vodovodní ocelové běžné DN 40</t>
  </si>
  <si>
    <t>-884008717</t>
  </si>
  <si>
    <t>37</t>
  </si>
  <si>
    <t>722174022</t>
  </si>
  <si>
    <t>Potrubí vodovodní plastové   PN 20 D 20 x 3,4 mm</t>
  </si>
  <si>
    <t>-581558276</t>
  </si>
  <si>
    <t>38</t>
  </si>
  <si>
    <t>722174024</t>
  </si>
  <si>
    <t>Potrubí vodovodní plastové   PN 20 D 32 x5,4 mm</t>
  </si>
  <si>
    <t>-685294011</t>
  </si>
  <si>
    <t>39</t>
  </si>
  <si>
    <t>722174023</t>
  </si>
  <si>
    <t>Potrubí vodovodní plastové  PN 20 D 25 x 4,2 mm</t>
  </si>
  <si>
    <t>447166224</t>
  </si>
  <si>
    <t>40</t>
  </si>
  <si>
    <t>722174025</t>
  </si>
  <si>
    <t>Potrubí vodovodní plastové  PN 20 D 40 x 6,7 mm</t>
  </si>
  <si>
    <t>140020790</t>
  </si>
  <si>
    <t>41</t>
  </si>
  <si>
    <t>722174026</t>
  </si>
  <si>
    <t>Potrubí vodovodní plastové   PN 20 D 50 x 8,4 mm</t>
  </si>
  <si>
    <t>1400472686</t>
  </si>
  <si>
    <t>42</t>
  </si>
  <si>
    <t>722174087</t>
  </si>
  <si>
    <t>Potrubí vodovodní plastové do D 50 mm</t>
  </si>
  <si>
    <t>1422669281</t>
  </si>
  <si>
    <t>43</t>
  </si>
  <si>
    <t>722181231</t>
  </si>
  <si>
    <t>Ochrana vodovodního potrubí   tl do 15 mm DN do 22 mm</t>
  </si>
  <si>
    <t>1160016256</t>
  </si>
  <si>
    <t>44</t>
  </si>
  <si>
    <t>722181232</t>
  </si>
  <si>
    <t>Ochrana vodovodního potrubí   tl do 15 mm DN do 42 mm</t>
  </si>
  <si>
    <t>1378985839</t>
  </si>
  <si>
    <t>45</t>
  </si>
  <si>
    <t>722181233</t>
  </si>
  <si>
    <t>Ochrana vodovodního potrubí   tl do 15 mm DN do 62 mm</t>
  </si>
  <si>
    <t>15660109</t>
  </si>
  <si>
    <t>46</t>
  </si>
  <si>
    <t>722181241</t>
  </si>
  <si>
    <t>Ochrana vodovodního potrubí  tl do 20 mm DN do 22 mm</t>
  </si>
  <si>
    <t>-1414574845</t>
  </si>
  <si>
    <t>47</t>
  </si>
  <si>
    <t>722181252</t>
  </si>
  <si>
    <t>Ochrana vodovodního potrubí  tl do 25 mm DN do 45 mm</t>
  </si>
  <si>
    <t>1126882556</t>
  </si>
  <si>
    <t>48</t>
  </si>
  <si>
    <t>722181252R1</t>
  </si>
  <si>
    <t>Ochrana vodovodního potrubí  tl do 30 mm DN do 45 mm</t>
  </si>
  <si>
    <t>-1757044135</t>
  </si>
  <si>
    <t>49</t>
  </si>
  <si>
    <t>722181252R2</t>
  </si>
  <si>
    <t>Ochrana vodovodního potrubí  tl do 40 mm DN do 45 mm</t>
  </si>
  <si>
    <t>-361124498</t>
  </si>
  <si>
    <t>50</t>
  </si>
  <si>
    <t>722181253R1</t>
  </si>
  <si>
    <t>Ochrana vodovodního potrubí tl do 50 mm DN do 63 mm</t>
  </si>
  <si>
    <t>1613678652</t>
  </si>
  <si>
    <t>51</t>
  </si>
  <si>
    <t>722190401</t>
  </si>
  <si>
    <t>Vyvedení a upevnění výpustku do DN 25</t>
  </si>
  <si>
    <t>1039678639</t>
  </si>
  <si>
    <t>52</t>
  </si>
  <si>
    <t>722229102</t>
  </si>
  <si>
    <t>Montáž vodovodních armatur s jedním závitem G 3/4 ostatní typ</t>
  </si>
  <si>
    <t>1829654362</t>
  </si>
  <si>
    <t>53</t>
  </si>
  <si>
    <t>551PC01</t>
  </si>
  <si>
    <t>zpětná klapka DN 20</t>
  </si>
  <si>
    <t>315995139</t>
  </si>
  <si>
    <t>54</t>
  </si>
  <si>
    <t>722229105</t>
  </si>
  <si>
    <t>Montáž vodovodních armatur s jedním závitem G 6/4 ostatní typ</t>
  </si>
  <si>
    <t>-2109004382</t>
  </si>
  <si>
    <t>55</t>
  </si>
  <si>
    <t>551PC24</t>
  </si>
  <si>
    <t>zpětná klapka DN 40</t>
  </si>
  <si>
    <t>1890477781</t>
  </si>
  <si>
    <t>56</t>
  </si>
  <si>
    <t>722239105</t>
  </si>
  <si>
    <t>Montáž armatur vodovodních se dvěma závity G 6/4</t>
  </si>
  <si>
    <t>2100766391</t>
  </si>
  <si>
    <t>57</t>
  </si>
  <si>
    <t>562PC3</t>
  </si>
  <si>
    <t>zpětná klapka EA  DN 40</t>
  </si>
  <si>
    <t>2041336312</t>
  </si>
  <si>
    <t>58</t>
  </si>
  <si>
    <t>722232061</t>
  </si>
  <si>
    <t>Kohout kulový přímý G 1/2 PN 42 do 185°C vnitřní závit s vypouštěním</t>
  </si>
  <si>
    <t>2089925745</t>
  </si>
  <si>
    <t>59</t>
  </si>
  <si>
    <t>722232062</t>
  </si>
  <si>
    <t>Kohout kulový přímý G 3/4 PN 42 do 185°C vnitřní závit s vypouštěním</t>
  </si>
  <si>
    <t>2009728466</t>
  </si>
  <si>
    <t>60</t>
  </si>
  <si>
    <t>722232065</t>
  </si>
  <si>
    <t>Kohout kulový přímý G 6/4 PN 42 do 185°C vnitřní závit s vypouštěním</t>
  </si>
  <si>
    <t>-2075130276</t>
  </si>
  <si>
    <t>61</t>
  </si>
  <si>
    <t>722231141</t>
  </si>
  <si>
    <t>Ventil závitový pojistný rohový G 1/2</t>
  </si>
  <si>
    <t>-763454590</t>
  </si>
  <si>
    <t>62</t>
  </si>
  <si>
    <t>722232043</t>
  </si>
  <si>
    <t>Kohout kulový přímý G 1/2 PN 42 do 185°C vnitřní závit</t>
  </si>
  <si>
    <t>-1143500369</t>
  </si>
  <si>
    <t>63</t>
  </si>
  <si>
    <t>722232044</t>
  </si>
  <si>
    <t>Kohout kulový přímý G 3/4 PN 42 do 185°C vnitřní závit</t>
  </si>
  <si>
    <t>89557132</t>
  </si>
  <si>
    <t>64</t>
  </si>
  <si>
    <t>722232046</t>
  </si>
  <si>
    <t>Kohout kulový přímý G 1 1/4 PN 42 do 185°C vnitřní závit</t>
  </si>
  <si>
    <t>317345998</t>
  </si>
  <si>
    <t>65</t>
  </si>
  <si>
    <t>722232047</t>
  </si>
  <si>
    <t>Kohout kulový přímý G 6/4 PN 42 do 185°C vnitřní závit</t>
  </si>
  <si>
    <t>-1535447530</t>
  </si>
  <si>
    <t>66</t>
  </si>
  <si>
    <t>722234264</t>
  </si>
  <si>
    <t>Filtr mosazný G 3/4 PN 16 do 120°C s 2x vnitřním závitem</t>
  </si>
  <si>
    <t>1813897172</t>
  </si>
  <si>
    <t>67</t>
  </si>
  <si>
    <t>722250133</t>
  </si>
  <si>
    <t xml:space="preserve">Hydrantový systém s tvarově stálou hadicí D 25 x 30 m </t>
  </si>
  <si>
    <t>soubor</t>
  </si>
  <si>
    <t>101556405</t>
  </si>
  <si>
    <t>68</t>
  </si>
  <si>
    <t>722290226</t>
  </si>
  <si>
    <t>Zkouška těsnosti vodovodního potrubí závitového do DN 50</t>
  </si>
  <si>
    <t>25169290</t>
  </si>
  <si>
    <t>69</t>
  </si>
  <si>
    <t>722290234</t>
  </si>
  <si>
    <t>Proplach a dezinfekce vodovodního potrubí do DN 80</t>
  </si>
  <si>
    <t>-869540307</t>
  </si>
  <si>
    <t>70</t>
  </si>
  <si>
    <t>998722201</t>
  </si>
  <si>
    <t>Přesun hmot procentní pro vnitřní vodovod v objektech v do 6 m</t>
  </si>
  <si>
    <t>-1324687812</t>
  </si>
  <si>
    <t>71</t>
  </si>
  <si>
    <t>724141132</t>
  </si>
  <si>
    <t xml:space="preserve">Čerpadlo vodovodní </t>
  </si>
  <si>
    <t>-985343197</t>
  </si>
  <si>
    <t>72</t>
  </si>
  <si>
    <t>724231128</t>
  </si>
  <si>
    <t>Manometr</t>
  </si>
  <si>
    <t>-881594692</t>
  </si>
  <si>
    <t>73</t>
  </si>
  <si>
    <t>998724201</t>
  </si>
  <si>
    <t>Přesun hmot procentní pro strojní vybavení v objektech v do 6 m</t>
  </si>
  <si>
    <t>74108274</t>
  </si>
  <si>
    <t>74</t>
  </si>
  <si>
    <t>725119123</t>
  </si>
  <si>
    <t xml:space="preserve">Montáž klozetových mís závěsných </t>
  </si>
  <si>
    <t>-19883379</t>
  </si>
  <si>
    <t>75</t>
  </si>
  <si>
    <t>642360510</t>
  </si>
  <si>
    <t xml:space="preserve">klozet keramický závěsný hluboké splachování handicap </t>
  </si>
  <si>
    <t>-1071368458</t>
  </si>
  <si>
    <t>76</t>
  </si>
  <si>
    <t>642360511</t>
  </si>
  <si>
    <t>sedátko bez poklopu</t>
  </si>
  <si>
    <t>-352603355</t>
  </si>
  <si>
    <t>77</t>
  </si>
  <si>
    <t>725119125</t>
  </si>
  <si>
    <t>771290999</t>
  </si>
  <si>
    <t>78</t>
  </si>
  <si>
    <t>642R1</t>
  </si>
  <si>
    <t xml:space="preserve">mísa klozetová keramická závěsná s hlubokým splachováním </t>
  </si>
  <si>
    <t>1652570782</t>
  </si>
  <si>
    <t>79</t>
  </si>
  <si>
    <t>642R3</t>
  </si>
  <si>
    <t>mísa klozetová keramická závěsná s hlubokým splachováním  53 cm</t>
  </si>
  <si>
    <t>-1863343851</t>
  </si>
  <si>
    <t>80</t>
  </si>
  <si>
    <t>642R2</t>
  </si>
  <si>
    <t>sedátko</t>
  </si>
  <si>
    <t>-457982925</t>
  </si>
  <si>
    <t>81</t>
  </si>
  <si>
    <t>642R4</t>
  </si>
  <si>
    <t>sedátko nerez úchyty</t>
  </si>
  <si>
    <t>-2127056547</t>
  </si>
  <si>
    <t>82</t>
  </si>
  <si>
    <t>725129102</t>
  </si>
  <si>
    <t>Montáž pisoáru s automatickým splachováním</t>
  </si>
  <si>
    <t>-1469339244</t>
  </si>
  <si>
    <t>83</t>
  </si>
  <si>
    <t>642509070</t>
  </si>
  <si>
    <t>urinál   odsávací s radar senzorem</t>
  </si>
  <si>
    <t>966015565</t>
  </si>
  <si>
    <t>84</t>
  </si>
  <si>
    <t>6420001</t>
  </si>
  <si>
    <t>napájecí zdroj</t>
  </si>
  <si>
    <t>-1725227585</t>
  </si>
  <si>
    <t>85</t>
  </si>
  <si>
    <t>7252191011</t>
  </si>
  <si>
    <t>Montáž umyvadla závěsné</t>
  </si>
  <si>
    <t>-1876939826</t>
  </si>
  <si>
    <t>86</t>
  </si>
  <si>
    <t>725219102</t>
  </si>
  <si>
    <t xml:space="preserve">Montáž umyvadla </t>
  </si>
  <si>
    <t>958493941</t>
  </si>
  <si>
    <t>87</t>
  </si>
  <si>
    <t>642110000</t>
  </si>
  <si>
    <t>umyvadlo rozm.50x41 s otvorem pro bateri</t>
  </si>
  <si>
    <t>-543737110</t>
  </si>
  <si>
    <t>88</t>
  </si>
  <si>
    <t>642110001</t>
  </si>
  <si>
    <t>umyvadlo rozm. 60x49 s otvorem pro bateri</t>
  </si>
  <si>
    <t>-1954630923</t>
  </si>
  <si>
    <t>89</t>
  </si>
  <si>
    <t>642110002</t>
  </si>
  <si>
    <t>umyvadlo rozm. 55x45  s otvorem pro bateri s přepadem</t>
  </si>
  <si>
    <t>-63522369</t>
  </si>
  <si>
    <t>90</t>
  </si>
  <si>
    <t>642110003</t>
  </si>
  <si>
    <t>umyvadlo rozm. 640x550 mm zdravotní s otvorem pro baterii a přepadem</t>
  </si>
  <si>
    <t>-307606306</t>
  </si>
  <si>
    <t>91</t>
  </si>
  <si>
    <t>725829131</t>
  </si>
  <si>
    <t>Montáž baterie umyvadlové stojánkové G 1/2 ostatní typ</t>
  </si>
  <si>
    <t>-1575237004</t>
  </si>
  <si>
    <t>92</t>
  </si>
  <si>
    <t>551PC 31</t>
  </si>
  <si>
    <t xml:space="preserve">baterie umyvadlová </t>
  </si>
  <si>
    <t>167844139</t>
  </si>
  <si>
    <t>93</t>
  </si>
  <si>
    <t>551PC 32</t>
  </si>
  <si>
    <t>-1403766172</t>
  </si>
  <si>
    <t>94</t>
  </si>
  <si>
    <t>551PC 33</t>
  </si>
  <si>
    <t>baterie umyvadlová s raménkem 210 mm</t>
  </si>
  <si>
    <t>-2037132634</t>
  </si>
  <si>
    <t>95</t>
  </si>
  <si>
    <t>551PC 34</t>
  </si>
  <si>
    <t>baterie umyvadlová s automatickou zátkou</t>
  </si>
  <si>
    <t>-1377190006</t>
  </si>
  <si>
    <t>96</t>
  </si>
  <si>
    <t>725849412</t>
  </si>
  <si>
    <t xml:space="preserve">Montáž baterie sprchové nástěnné </t>
  </si>
  <si>
    <t>864654127</t>
  </si>
  <si>
    <t>97</t>
  </si>
  <si>
    <t>551450000</t>
  </si>
  <si>
    <t>baterie sprchová podomítková</t>
  </si>
  <si>
    <t>-1932138623</t>
  </si>
  <si>
    <t>98</t>
  </si>
  <si>
    <t>725849412R</t>
  </si>
  <si>
    <t>Montáž sprchy  hlavové</t>
  </si>
  <si>
    <t>-25523709</t>
  </si>
  <si>
    <t>99</t>
  </si>
  <si>
    <t>551PC40</t>
  </si>
  <si>
    <t>hlavová sprcha průtok pouze 9 lt/min</t>
  </si>
  <si>
    <t>184005230</t>
  </si>
  <si>
    <t>100</t>
  </si>
  <si>
    <t>551PC41</t>
  </si>
  <si>
    <t xml:space="preserve"> rameno k hlavové sprše 30 cm</t>
  </si>
  <si>
    <t>289651359</t>
  </si>
  <si>
    <t>101</t>
  </si>
  <si>
    <t>725862103</t>
  </si>
  <si>
    <t>Zápachová uzávěrka pro myčku, dřez  DN 40/50</t>
  </si>
  <si>
    <t>149703015</t>
  </si>
  <si>
    <t>102</t>
  </si>
  <si>
    <t>725869101</t>
  </si>
  <si>
    <t>Montáž zápachových uzávěrek umyvadlových do DN 40</t>
  </si>
  <si>
    <t>347643015</t>
  </si>
  <si>
    <t>103</t>
  </si>
  <si>
    <t>551610000</t>
  </si>
  <si>
    <t xml:space="preserve">sifon umyvadlový </t>
  </si>
  <si>
    <t>1953897785</t>
  </si>
  <si>
    <t>104</t>
  </si>
  <si>
    <t>551610001</t>
  </si>
  <si>
    <t>sifon umyvadlový    místo šetřící</t>
  </si>
  <si>
    <t>-1298187123</t>
  </si>
  <si>
    <t>105</t>
  </si>
  <si>
    <t>725821326</t>
  </si>
  <si>
    <t xml:space="preserve">Baterie dřezové stojánkové pákové </t>
  </si>
  <si>
    <t>704130599</t>
  </si>
  <si>
    <t>106</t>
  </si>
  <si>
    <t>72529r1</t>
  </si>
  <si>
    <t>Doplňky zařízení koupelen a záchodů nerezové madlo toaletní  dl 900 mm</t>
  </si>
  <si>
    <t>1672902592</t>
  </si>
  <si>
    <t>107</t>
  </si>
  <si>
    <t>72529r2</t>
  </si>
  <si>
    <t xml:space="preserve">Doplňky zařízení koupelen a záchodů nerezové madlo toaletní  dl 800 mm </t>
  </si>
  <si>
    <t>-612952903</t>
  </si>
  <si>
    <t>108</t>
  </si>
  <si>
    <t>725311121</t>
  </si>
  <si>
    <t>Dřez jednoduchý nerezový se zápachovou uzávěrkou s odkapávací plochou 560x480 mm a miskou</t>
  </si>
  <si>
    <t>1384517406</t>
  </si>
  <si>
    <t>109</t>
  </si>
  <si>
    <t>725311131</t>
  </si>
  <si>
    <t>Dřez dvojitý nerezový se zápachovou uzávěrkou nástavný 900x600 mm</t>
  </si>
  <si>
    <t>-294190999</t>
  </si>
  <si>
    <t>110</t>
  </si>
  <si>
    <t>725331111</t>
  </si>
  <si>
    <t xml:space="preserve">Výlevka bez výtokových armatur keramická se sklopnou plastovou mřížkou 425 mm </t>
  </si>
  <si>
    <t>883462002</t>
  </si>
  <si>
    <t>111</t>
  </si>
  <si>
    <t>725819401</t>
  </si>
  <si>
    <t>Montáž ventilů rohových G 1/2 s připojovací trubičkou</t>
  </si>
  <si>
    <t>810956506</t>
  </si>
  <si>
    <t>112</t>
  </si>
  <si>
    <t>551456330</t>
  </si>
  <si>
    <t>ventil rohový 1/2" flexi hadička</t>
  </si>
  <si>
    <t>792443231</t>
  </si>
  <si>
    <t>113</t>
  </si>
  <si>
    <t>998725201</t>
  </si>
  <si>
    <t>Přesun hmot procentní pro zařizovací předměty v objektech v do 6 m</t>
  </si>
  <si>
    <t>-197547073</t>
  </si>
  <si>
    <t>114</t>
  </si>
  <si>
    <t>726131001R</t>
  </si>
  <si>
    <t>Instalační předstěna - umyvadlodo lehkých stěn s kovovou kcí</t>
  </si>
  <si>
    <t>-1626342766</t>
  </si>
  <si>
    <t>115</t>
  </si>
  <si>
    <t>726131011R</t>
  </si>
  <si>
    <t xml:space="preserve">Instalační předstěna - pro výlevku </t>
  </si>
  <si>
    <t>-1021024632</t>
  </si>
  <si>
    <t>116</t>
  </si>
  <si>
    <t>72613PC1</t>
  </si>
  <si>
    <t>Instalační předstěna - tlačítko</t>
  </si>
  <si>
    <t>-239439790</t>
  </si>
  <si>
    <t>117</t>
  </si>
  <si>
    <t>726131041R</t>
  </si>
  <si>
    <t xml:space="preserve">Instalační předstěna -  WC systém, připojení odpadu 90/110 ukotvení </t>
  </si>
  <si>
    <t>832121103</t>
  </si>
  <si>
    <t>118</t>
  </si>
  <si>
    <t>726131043R</t>
  </si>
  <si>
    <t>Instalační předstěna -WC systém pro postižené pro upevnění madel</t>
  </si>
  <si>
    <t>1702934264</t>
  </si>
  <si>
    <t>119</t>
  </si>
  <si>
    <t>72613PC2</t>
  </si>
  <si>
    <t>Instalační předstěna - tlačítko splachovací</t>
  </si>
  <si>
    <t>-731764610</t>
  </si>
  <si>
    <t>120</t>
  </si>
  <si>
    <t>726141021R</t>
  </si>
  <si>
    <t>Instalační předstěna - URINAL  do nosných stěn, nastavitelné nohy</t>
  </si>
  <si>
    <t>1613867876</t>
  </si>
  <si>
    <t>121</t>
  </si>
  <si>
    <t>726191002R</t>
  </si>
  <si>
    <t>Instalační předstěna -   WC systém HANDICAP - oddálené tlačítko</t>
  </si>
  <si>
    <t>-1589456423</t>
  </si>
  <si>
    <t>122</t>
  </si>
  <si>
    <t>998726211</t>
  </si>
  <si>
    <t>Přesun hmot procentní pro instalační prefabrikáty v objektech v do 6 m</t>
  </si>
  <si>
    <t>-2013427724</t>
  </si>
  <si>
    <t>123</t>
  </si>
  <si>
    <t>783614651</t>
  </si>
  <si>
    <t>Základní antikorozní jednonásobný syntetický potrubí DN do 50 mm</t>
  </si>
  <si>
    <t>-1089611714</t>
  </si>
  <si>
    <t>124</t>
  </si>
  <si>
    <t>783617611</t>
  </si>
  <si>
    <t>Krycí dvojnásobný syntetický nátěr potrubí DN do 50 mm</t>
  </si>
  <si>
    <t>-714260776</t>
  </si>
  <si>
    <t>170310b - KANALIZACE  SPLAŠKOVÁ VENKY</t>
  </si>
  <si>
    <t xml:space="preserve">    3 - Svislé a kompletní konstrukce</t>
  </si>
  <si>
    <t xml:space="preserve">    8 - Trubní vedení</t>
  </si>
  <si>
    <t>-140858484</t>
  </si>
  <si>
    <t>-1782792497</t>
  </si>
  <si>
    <t>151101102</t>
  </si>
  <si>
    <t>Zřízení příložného pažení a rozepření stěn rýh hl do 4 m</t>
  </si>
  <si>
    <t>m2</t>
  </si>
  <si>
    <t>945843927</t>
  </si>
  <si>
    <t>151101112</t>
  </si>
  <si>
    <t>Odstranění příložného pažení a rozepření stěn rýh hl do 4 m</t>
  </si>
  <si>
    <t>-674256505</t>
  </si>
  <si>
    <t>-624704669</t>
  </si>
  <si>
    <t>646869710</t>
  </si>
  <si>
    <t>-1076492585</t>
  </si>
  <si>
    <t>1943857357</t>
  </si>
  <si>
    <t>1509380142</t>
  </si>
  <si>
    <t>-1409210064</t>
  </si>
  <si>
    <t>1936857544</t>
  </si>
  <si>
    <t>38241PC5</t>
  </si>
  <si>
    <t>Montáž čerpací jímky s výstrojí</t>
  </si>
  <si>
    <t>kpl</t>
  </si>
  <si>
    <t>-224158692</t>
  </si>
  <si>
    <t>426PC1</t>
  </si>
  <si>
    <t>čerpací jímka s výstrojí - dle nabídky</t>
  </si>
  <si>
    <t>soub</t>
  </si>
  <si>
    <t>-615284717</t>
  </si>
  <si>
    <t>-954176931</t>
  </si>
  <si>
    <t>452311141</t>
  </si>
  <si>
    <t>Podkladní desky z betonu prostého tř. C 16/20 otevřený výkop</t>
  </si>
  <si>
    <t>1306425781</t>
  </si>
  <si>
    <t>831263195</t>
  </si>
  <si>
    <t>Příplatek za zřízení kanalizační přípojky DN 100 až 300</t>
  </si>
  <si>
    <t>381920647</t>
  </si>
  <si>
    <t>871224201</t>
  </si>
  <si>
    <t>Montáž kanalizačního potrubí z PE SDR11 otevřený výkop sklon do 20 %  svařovaných na tupo D 63</t>
  </si>
  <si>
    <t>962908190</t>
  </si>
  <si>
    <t>286133820</t>
  </si>
  <si>
    <t>-1149976247</t>
  </si>
  <si>
    <t>892241111</t>
  </si>
  <si>
    <t>Tlaková zkouška vodou potrubí do 80</t>
  </si>
  <si>
    <t>1057658129</t>
  </si>
  <si>
    <t>892372111</t>
  </si>
  <si>
    <t>Zabezpečení konců potrubí DN do 300 při tlakových zkouškách vodou</t>
  </si>
  <si>
    <t>-150576492</t>
  </si>
  <si>
    <t>899721111</t>
  </si>
  <si>
    <t>Signalizační vodič DN do 150 mm na potrubí PVC</t>
  </si>
  <si>
    <t>421710487</t>
  </si>
  <si>
    <t>899722113</t>
  </si>
  <si>
    <t>Krytí potrubí z plastů výstražnou fólií z PVC 34cm</t>
  </si>
  <si>
    <t>-1501474300</t>
  </si>
  <si>
    <t>998276101</t>
  </si>
  <si>
    <t>Přesun hmot pro trubní vedení z trub z plastických hmot otevřený výkop</t>
  </si>
  <si>
    <t>-1424471715</t>
  </si>
  <si>
    <t>170310c - KANALIZACE  SPLAŠKOVÁ  PŘÍPOJKA</t>
  </si>
  <si>
    <t>1116570431</t>
  </si>
  <si>
    <t>-1752147534</t>
  </si>
  <si>
    <t>580981082</t>
  </si>
  <si>
    <t>2141083418</t>
  </si>
  <si>
    <t>1859983873</t>
  </si>
  <si>
    <t>-1707783146</t>
  </si>
  <si>
    <t>927325577</t>
  </si>
  <si>
    <t>-1794786747</t>
  </si>
  <si>
    <t>387360939</t>
  </si>
  <si>
    <t>-1908046404</t>
  </si>
  <si>
    <t>1334839575</t>
  </si>
  <si>
    <t>-958806808</t>
  </si>
  <si>
    <t>226673539</t>
  </si>
  <si>
    <t>871315241</t>
  </si>
  <si>
    <t>Kanalizační potrubí z tvrdého PVC vícevrstvé tuhost třídy SN12 DN 150</t>
  </si>
  <si>
    <t>2121870312</t>
  </si>
  <si>
    <t>892351111</t>
  </si>
  <si>
    <t>Tlaková zkouška vodou potrubí DN 150 nebo 200</t>
  </si>
  <si>
    <t>-1021277910</t>
  </si>
  <si>
    <t>-1984406506</t>
  </si>
  <si>
    <t>894812201</t>
  </si>
  <si>
    <t>Revizní a čistící šachta z PP šachtové dno DN 425/150 průtočné - ŠS1</t>
  </si>
  <si>
    <t>509791602</t>
  </si>
  <si>
    <t>894812232</t>
  </si>
  <si>
    <t>Revizní a čistící šachta z PP DN 425 šachtová roura korugovaná bez hrdla světlé hloubky 2000 mm</t>
  </si>
  <si>
    <t>-1857234090</t>
  </si>
  <si>
    <t>894812241</t>
  </si>
  <si>
    <t>Revizní a čistící šachta z PP DN 425 šachtová roura teleskopická světlé hloubky 375 mm</t>
  </si>
  <si>
    <t>-1569631174</t>
  </si>
  <si>
    <t>894812249</t>
  </si>
  <si>
    <t>Příplatek k rourám revizní a čistící šachty z PP DN 425 za uříznutí šachtové roury</t>
  </si>
  <si>
    <t>955188616</t>
  </si>
  <si>
    <t>894812262</t>
  </si>
  <si>
    <t>Revizní a čistící šachta z PP DN 425 poklop litinový plný do teleskopické trubky pro zatížení  40 t</t>
  </si>
  <si>
    <t>-210437097</t>
  </si>
  <si>
    <t>295328192</t>
  </si>
  <si>
    <t>-1332138675</t>
  </si>
  <si>
    <t>1663581590</t>
  </si>
  <si>
    <t>170310d - KANALIZACE  DEŠTOVÁ  VENKY</t>
  </si>
  <si>
    <t>131201102</t>
  </si>
  <si>
    <t>Hloubení jam nezapažených v hornině tř. 3 objemu do 1000 m3</t>
  </si>
  <si>
    <t>-16831462</t>
  </si>
  <si>
    <t>131201109</t>
  </si>
  <si>
    <t>Příplatek za lepivost u hloubení jam nezapažených v hornině tř. 3</t>
  </si>
  <si>
    <t>36048441</t>
  </si>
  <si>
    <t>132201202</t>
  </si>
  <si>
    <t>Hloubení rýh š do 2000 mm v hornině tř. 3 objemu do 1000 m3</t>
  </si>
  <si>
    <t>-477739049</t>
  </si>
  <si>
    <t>-1593813187</t>
  </si>
  <si>
    <t>-844044441</t>
  </si>
  <si>
    <t>110639802</t>
  </si>
  <si>
    <t>1374610073</t>
  </si>
  <si>
    <t>-46463100</t>
  </si>
  <si>
    <t>959710533</t>
  </si>
  <si>
    <t>1919546330</t>
  </si>
  <si>
    <t>1978814788</t>
  </si>
  <si>
    <t>175101201</t>
  </si>
  <si>
    <t>Obsypání objektu nad přilehlým původním terénem sypaninou bez prohození, uloženou do 3 m</t>
  </si>
  <si>
    <t>1256354330</t>
  </si>
  <si>
    <t>583441710</t>
  </si>
  <si>
    <t>štěrkodrť frakce 0-32</t>
  </si>
  <si>
    <t>-469307889</t>
  </si>
  <si>
    <t>726809100</t>
  </si>
  <si>
    <t>164848109</t>
  </si>
  <si>
    <t>382413113R</t>
  </si>
  <si>
    <t xml:space="preserve">Osazení retenční nádrže do terénu  vč hydroizolace </t>
  </si>
  <si>
    <t>1304710043</t>
  </si>
  <si>
    <t>562PC1</t>
  </si>
  <si>
    <t>retenční nádrž včetně regulačních prvků čistících,šachtových komínků,příslušenství - dle nabídky</t>
  </si>
  <si>
    <t>-333553406</t>
  </si>
  <si>
    <t>562PC2</t>
  </si>
  <si>
    <t>hydroizolace retenční nádrže - dle nabídky</t>
  </si>
  <si>
    <t>339790433</t>
  </si>
  <si>
    <t>-2025641078</t>
  </si>
  <si>
    <t>-1810456112</t>
  </si>
  <si>
    <t>871355241</t>
  </si>
  <si>
    <t>Kanalizační potrubí z tvrdého PVC vícevrstvé tuhost třídy SN12 DN 200</t>
  </si>
  <si>
    <t>1409562095</t>
  </si>
  <si>
    <t>8912663311</t>
  </si>
  <si>
    <t>Montáž střešních vtoků</t>
  </si>
  <si>
    <t>104047210</t>
  </si>
  <si>
    <t>562311100</t>
  </si>
  <si>
    <t>vtok střešní pro PVC izolaci pro plochou střechu  75,110,125,160 mm + nástavec  vyhřívané - dle nabídky</t>
  </si>
  <si>
    <t>2126676156</t>
  </si>
  <si>
    <t>-889604554</t>
  </si>
  <si>
    <t>-1890281130</t>
  </si>
  <si>
    <t>894411111</t>
  </si>
  <si>
    <t>Zřízení šachet kanalizačních z betonových dílců na potrubí DN do 200 dno beton tř. C 25/30 - ŠD 4</t>
  </si>
  <si>
    <t>1565829666</t>
  </si>
  <si>
    <t>592241800</t>
  </si>
  <si>
    <t>dno betonové šachtové TZZ-Q 100/115 D 130x115x15 cm</t>
  </si>
  <si>
    <t>-729214422</t>
  </si>
  <si>
    <t>592241620</t>
  </si>
  <si>
    <t>skruž betonová s ocelová se stupadly +PE povlakem TBH-Q 1000/1000/120 SP 100x100x12 cm</t>
  </si>
  <si>
    <t>-86559816</t>
  </si>
  <si>
    <t>592243120</t>
  </si>
  <si>
    <t>konus šachetní betonový TBR-Q.1 100-63/58/12 KPS 100x62,5x58 cm</t>
  </si>
  <si>
    <t>-1208176757</t>
  </si>
  <si>
    <t>894812204</t>
  </si>
  <si>
    <t>Revizní a čistící šachta z PP šachtové dno DN 425/150 sběrné tvaru X - ŠD2, ŠD3</t>
  </si>
  <si>
    <t>-580777962</t>
  </si>
  <si>
    <t>894812231</t>
  </si>
  <si>
    <t>Revizní a čistící šachta z PP DN 425 šachtová roura korugovaná bez hrdla světlé hloubky 1500 mm</t>
  </si>
  <si>
    <t>-1545879992</t>
  </si>
  <si>
    <t>1848772478</t>
  </si>
  <si>
    <t>-657674210</t>
  </si>
  <si>
    <t>-1158581727</t>
  </si>
  <si>
    <t>1439327818</t>
  </si>
  <si>
    <t>895941311</t>
  </si>
  <si>
    <t>Zřízení vpusti kanalizační uliční - VP1 - VP4</t>
  </si>
  <si>
    <t>1047335877</t>
  </si>
  <si>
    <t>286PC1</t>
  </si>
  <si>
    <t>vpusť silniční bez sifonu 425/150 - dle nabídky</t>
  </si>
  <si>
    <t>-2045577979</t>
  </si>
  <si>
    <t>286PC2</t>
  </si>
  <si>
    <t>teleskopická roura s těsněním 425/375 - dle nabídky</t>
  </si>
  <si>
    <t>-2014596600</t>
  </si>
  <si>
    <t>286PC3</t>
  </si>
  <si>
    <t>litinová dešťová mříž 425 /D400 - dle nabídky</t>
  </si>
  <si>
    <t>1931186653</t>
  </si>
  <si>
    <t>286PC4</t>
  </si>
  <si>
    <t>kalový koš ocelový 425/UV  40t - dle nabídky</t>
  </si>
  <si>
    <t>1980916378</t>
  </si>
  <si>
    <t>899103111</t>
  </si>
  <si>
    <t>Osazení poklopů litinových nebo ocelových včetně rámů hmotnosti nad 100 do 150 kg</t>
  </si>
  <si>
    <t>-892157520</t>
  </si>
  <si>
    <t>552414120</t>
  </si>
  <si>
    <t>poklop šachtový s rámem DN600 třída D 400,</t>
  </si>
  <si>
    <t>2027562318</t>
  </si>
  <si>
    <t>-1198401518</t>
  </si>
  <si>
    <t>565859781</t>
  </si>
  <si>
    <t>-1119803420</t>
  </si>
  <si>
    <t>170310e - KANALIZACE  DEŠŤOVÁ  PŘÍPOJKA  č.1</t>
  </si>
  <si>
    <t>2123612206</t>
  </si>
  <si>
    <t>1587530851</t>
  </si>
  <si>
    <t>545652558</t>
  </si>
  <si>
    <t>649130143</t>
  </si>
  <si>
    <t>413605849</t>
  </si>
  <si>
    <t>1349665292</t>
  </si>
  <si>
    <t>287213562</t>
  </si>
  <si>
    <t>-481810885</t>
  </si>
  <si>
    <t>-787969980</t>
  </si>
  <si>
    <t>-698058976</t>
  </si>
  <si>
    <t>1953728813</t>
  </si>
  <si>
    <t>-135073509</t>
  </si>
  <si>
    <t>-1740941456</t>
  </si>
  <si>
    <t>-86261317</t>
  </si>
  <si>
    <t>-258702238</t>
  </si>
  <si>
    <t>-1074210313</t>
  </si>
  <si>
    <t>894812202</t>
  </si>
  <si>
    <t>Revizní a čistící šachta z PP šachtové dno DN 425/150 průtočné 30°,60°,90° - ŠD 1</t>
  </si>
  <si>
    <t>-1821754514</t>
  </si>
  <si>
    <t>894812233</t>
  </si>
  <si>
    <t>Revizní a čistící šachta z PP DN 425 šachtová roura korugovaná bez hrdla světlé hloubky 3000 mm</t>
  </si>
  <si>
    <t>405489464</t>
  </si>
  <si>
    <t>25717456</t>
  </si>
  <si>
    <t>788344550</t>
  </si>
  <si>
    <t>-522568233</t>
  </si>
  <si>
    <t>-469495758</t>
  </si>
  <si>
    <t>550999625</t>
  </si>
  <si>
    <t>1450145643</t>
  </si>
  <si>
    <t>170310f - KANALIZACE  DEŠŤOVÁ  PŘÍPOJKA č. 2</t>
  </si>
  <si>
    <t>2081728198</t>
  </si>
  <si>
    <t>-1241742545</t>
  </si>
  <si>
    <t>615190883</t>
  </si>
  <si>
    <t>-887853156</t>
  </si>
  <si>
    <t>335104237</t>
  </si>
  <si>
    <t>-25734779</t>
  </si>
  <si>
    <t>593435586</t>
  </si>
  <si>
    <t>1729860318</t>
  </si>
  <si>
    <t>75484651</t>
  </si>
  <si>
    <t>-1421587189</t>
  </si>
  <si>
    <t>1125377498</t>
  </si>
  <si>
    <t>2027035497</t>
  </si>
  <si>
    <t>1916906404</t>
  </si>
  <si>
    <t>870870559</t>
  </si>
  <si>
    <t>-1539369811</t>
  </si>
  <si>
    <t>1496558521</t>
  </si>
  <si>
    <t>Revizní a čistící šachta z PP šachtové dno DN 425/150 průtočné 30°,60°,90° - ŠD 5</t>
  </si>
  <si>
    <t>-2034195511</t>
  </si>
  <si>
    <t>-1099412949</t>
  </si>
  <si>
    <t>-987261499</t>
  </si>
  <si>
    <t>-2111508157</t>
  </si>
  <si>
    <t>582529267</t>
  </si>
  <si>
    <t>-437876580</t>
  </si>
  <si>
    <t>-1774031833</t>
  </si>
  <si>
    <t>2081271833</t>
  </si>
  <si>
    <t>170310g - VODOVODNÍ  PŘÍPOJKA</t>
  </si>
  <si>
    <t>-258274358</t>
  </si>
  <si>
    <t>-835098076</t>
  </si>
  <si>
    <t>151101101</t>
  </si>
  <si>
    <t>Zřízení příložného pažení a rozepření stěn rýh hl do 2 m</t>
  </si>
  <si>
    <t>1669887495</t>
  </si>
  <si>
    <t>151101111</t>
  </si>
  <si>
    <t>Odstranění příložného pažení a rozepření stěn rýh hl do 2 m</t>
  </si>
  <si>
    <t>-261544559</t>
  </si>
  <si>
    <t>1123629151</t>
  </si>
  <si>
    <t>1455619627</t>
  </si>
  <si>
    <t>733874780</t>
  </si>
  <si>
    <t>1538748127</t>
  </si>
  <si>
    <t>816987080</t>
  </si>
  <si>
    <t>-540941273</t>
  </si>
  <si>
    <t>-919817019</t>
  </si>
  <si>
    <t>1626382580</t>
  </si>
  <si>
    <t>871181141</t>
  </si>
  <si>
    <t xml:space="preserve">Montáž potrubí z PE100 SDR 11 otevřený výkop svařovaných na tupo D 50 </t>
  </si>
  <si>
    <t>-1505675303</t>
  </si>
  <si>
    <t>286136540</t>
  </si>
  <si>
    <t>-557599601</t>
  </si>
  <si>
    <t>879211111</t>
  </si>
  <si>
    <t>Montáž vodovodní přípojky na potrubí DN 50</t>
  </si>
  <si>
    <t>-1022114978</t>
  </si>
  <si>
    <t>374808947</t>
  </si>
  <si>
    <t>1139358319</t>
  </si>
  <si>
    <t>1542538475</t>
  </si>
  <si>
    <t>1850128218</t>
  </si>
  <si>
    <t>-239582569</t>
  </si>
  <si>
    <t>899722112</t>
  </si>
  <si>
    <t>Krytí potrubí z plastů výstražnou fólií z PVC 25 cm</t>
  </si>
  <si>
    <t>443482185</t>
  </si>
  <si>
    <t>-16751526</t>
  </si>
  <si>
    <t>potrubí vodovodní SDR 11 D 50 x4,6 mm</t>
  </si>
  <si>
    <t>893811213</t>
  </si>
  <si>
    <t>Osazení vodoměrné šachty  z PP pro obetonování pro statické zatížení plochy do 1,1 m2 hl do 1,6 m(vč vyztužení,obetonování)</t>
  </si>
  <si>
    <t>562305380</t>
  </si>
  <si>
    <t>šachta vodoměrná hranatá rozm. 0,9/1,2/1,5 m</t>
  </si>
  <si>
    <t>722270104</t>
  </si>
  <si>
    <t>Sestava vodoměrová závitová G 6/4</t>
  </si>
  <si>
    <t>1246634694</t>
  </si>
  <si>
    <t>potrubí kanalizační tlakové  PN15 D 63 x5,8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</si>
</sst>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.HP-HP\Downloads\170310%20-%20Hala%20POWERBRIGD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0310g%20-%20Hala%20POWERBRIGDE%20Vodovodn&#237;%20p&#345;&#237;poj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70310b - KANALIZACE  SPL..."/>
    </sheetNames>
    <sheetDataSet>
      <sheetData sheetId="0">
        <row r="6">
          <cell r="K6" t="str">
            <v>Hala POWERBRIGDE</v>
          </cell>
        </row>
        <row r="8">
          <cell r="AN8" t="str">
            <v>29.3.2017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70310g - VODOVODNÍ  PŘÍP..."/>
    </sheetNames>
    <sheetDataSet>
      <sheetData sheetId="0">
        <row r="6">
          <cell r="K6" t="str">
            <v>Hala POWERBRIGDE</v>
          </cell>
        </row>
        <row r="8">
          <cell r="AN8" t="str">
            <v>29.3.2017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9"/>
  <sheetViews>
    <sheetView showGridLines="0" tabSelected="1" workbookViewId="0" topLeftCell="A1">
      <pane ySplit="1" topLeftCell="A2" activePane="bottomLeft" state="frozen"/>
      <selection pane="bottomLeft" activeCell="BE37" sqref="BE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204" t="s">
        <v>8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81" t="s">
        <v>12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83" t="s">
        <v>16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85" t="s">
        <v>18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4"/>
      <c r="AQ6" s="22"/>
      <c r="BS6" s="17" t="s">
        <v>9</v>
      </c>
    </row>
    <row r="7" spans="2:71" ht="14.4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5</v>
      </c>
      <c r="AO17" s="24"/>
      <c r="AP17" s="24"/>
      <c r="AQ17" s="22"/>
      <c r="BS17" s="17" t="s">
        <v>32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86" t="s">
        <v>5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10">
        <f>ROUND(AG87,2)</f>
        <v>0</v>
      </c>
      <c r="AL26" s="184"/>
      <c r="AM26" s="184"/>
      <c r="AN26" s="184"/>
      <c r="AO26" s="184"/>
      <c r="AP26" s="24"/>
      <c r="AQ26" s="22"/>
    </row>
    <row r="27" spans="2:43" ht="14.45" customHeight="1">
      <c r="B27" s="21"/>
      <c r="C27" s="24"/>
      <c r="D27" s="30" t="s">
        <v>37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10">
        <f>ROUND(AG96,2)</f>
        <v>0</v>
      </c>
      <c r="AL27" s="210"/>
      <c r="AM27" s="210"/>
      <c r="AN27" s="210"/>
      <c r="AO27" s="210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11">
        <f>ROUND(AK26+AK27,2)</f>
        <v>0</v>
      </c>
      <c r="AL29" s="212"/>
      <c r="AM29" s="212"/>
      <c r="AN29" s="212"/>
      <c r="AO29" s="212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39</v>
      </c>
      <c r="E31" s="37"/>
      <c r="F31" s="38" t="s">
        <v>40</v>
      </c>
      <c r="G31" s="37"/>
      <c r="H31" s="37"/>
      <c r="I31" s="37"/>
      <c r="J31" s="37"/>
      <c r="K31" s="37"/>
      <c r="L31" s="176">
        <v>0.21</v>
      </c>
      <c r="M31" s="177"/>
      <c r="N31" s="177"/>
      <c r="O31" s="177"/>
      <c r="P31" s="37"/>
      <c r="Q31" s="37"/>
      <c r="R31" s="37"/>
      <c r="S31" s="37"/>
      <c r="T31" s="40" t="s">
        <v>41</v>
      </c>
      <c r="U31" s="37"/>
      <c r="V31" s="37"/>
      <c r="W31" s="178">
        <f>ROUND(AZ87+SUM(CD97),2)</f>
        <v>0</v>
      </c>
      <c r="X31" s="177"/>
      <c r="Y31" s="177"/>
      <c r="Z31" s="177"/>
      <c r="AA31" s="177"/>
      <c r="AB31" s="177"/>
      <c r="AC31" s="177"/>
      <c r="AD31" s="177"/>
      <c r="AE31" s="177"/>
      <c r="AF31" s="37"/>
      <c r="AG31" s="37"/>
      <c r="AH31" s="37"/>
      <c r="AI31" s="37"/>
      <c r="AJ31" s="37"/>
      <c r="AK31" s="178">
        <f>ROUND(AV87+SUM(BY97),2)</f>
        <v>0</v>
      </c>
      <c r="AL31" s="177"/>
      <c r="AM31" s="177"/>
      <c r="AN31" s="177"/>
      <c r="AO31" s="177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42</v>
      </c>
      <c r="G32" s="37"/>
      <c r="H32" s="37"/>
      <c r="I32" s="37"/>
      <c r="J32" s="37"/>
      <c r="K32" s="37"/>
      <c r="L32" s="176">
        <v>0.15</v>
      </c>
      <c r="M32" s="177"/>
      <c r="N32" s="177"/>
      <c r="O32" s="177"/>
      <c r="P32" s="37"/>
      <c r="Q32" s="37"/>
      <c r="R32" s="37"/>
      <c r="S32" s="37"/>
      <c r="T32" s="40" t="s">
        <v>41</v>
      </c>
      <c r="U32" s="37"/>
      <c r="V32" s="37"/>
      <c r="W32" s="178">
        <f>ROUND(BA87+SUM(CE97),2)</f>
        <v>0</v>
      </c>
      <c r="X32" s="177"/>
      <c r="Y32" s="177"/>
      <c r="Z32" s="177"/>
      <c r="AA32" s="177"/>
      <c r="AB32" s="177"/>
      <c r="AC32" s="177"/>
      <c r="AD32" s="177"/>
      <c r="AE32" s="177"/>
      <c r="AF32" s="37"/>
      <c r="AG32" s="37"/>
      <c r="AH32" s="37"/>
      <c r="AI32" s="37"/>
      <c r="AJ32" s="37"/>
      <c r="AK32" s="178">
        <f>ROUND(AW87+SUM(BZ97),2)</f>
        <v>0</v>
      </c>
      <c r="AL32" s="177"/>
      <c r="AM32" s="177"/>
      <c r="AN32" s="177"/>
      <c r="AO32" s="177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176">
        <v>0.21</v>
      </c>
      <c r="M33" s="177"/>
      <c r="N33" s="177"/>
      <c r="O33" s="177"/>
      <c r="P33" s="37"/>
      <c r="Q33" s="37"/>
      <c r="R33" s="37"/>
      <c r="S33" s="37"/>
      <c r="T33" s="40" t="s">
        <v>41</v>
      </c>
      <c r="U33" s="37"/>
      <c r="V33" s="37"/>
      <c r="W33" s="178">
        <f>ROUND(BB87+SUM(CF97),2)</f>
        <v>0</v>
      </c>
      <c r="X33" s="177"/>
      <c r="Y33" s="177"/>
      <c r="Z33" s="177"/>
      <c r="AA33" s="177"/>
      <c r="AB33" s="177"/>
      <c r="AC33" s="177"/>
      <c r="AD33" s="177"/>
      <c r="AE33" s="177"/>
      <c r="AF33" s="37"/>
      <c r="AG33" s="37"/>
      <c r="AH33" s="37"/>
      <c r="AI33" s="37"/>
      <c r="AJ33" s="37"/>
      <c r="AK33" s="178">
        <v>0</v>
      </c>
      <c r="AL33" s="177"/>
      <c r="AM33" s="177"/>
      <c r="AN33" s="177"/>
      <c r="AO33" s="177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44</v>
      </c>
      <c r="G34" s="37"/>
      <c r="H34" s="37"/>
      <c r="I34" s="37"/>
      <c r="J34" s="37"/>
      <c r="K34" s="37"/>
      <c r="L34" s="176">
        <v>0.15</v>
      </c>
      <c r="M34" s="177"/>
      <c r="N34" s="177"/>
      <c r="O34" s="177"/>
      <c r="P34" s="37"/>
      <c r="Q34" s="37"/>
      <c r="R34" s="37"/>
      <c r="S34" s="37"/>
      <c r="T34" s="40" t="s">
        <v>41</v>
      </c>
      <c r="U34" s="37"/>
      <c r="V34" s="37"/>
      <c r="W34" s="178">
        <f>ROUND(BC87+SUM(CG97),2)</f>
        <v>0</v>
      </c>
      <c r="X34" s="177"/>
      <c r="Y34" s="177"/>
      <c r="Z34" s="177"/>
      <c r="AA34" s="177"/>
      <c r="AB34" s="177"/>
      <c r="AC34" s="177"/>
      <c r="AD34" s="177"/>
      <c r="AE34" s="177"/>
      <c r="AF34" s="37"/>
      <c r="AG34" s="37"/>
      <c r="AH34" s="37"/>
      <c r="AI34" s="37"/>
      <c r="AJ34" s="37"/>
      <c r="AK34" s="178">
        <v>0</v>
      </c>
      <c r="AL34" s="177"/>
      <c r="AM34" s="177"/>
      <c r="AN34" s="177"/>
      <c r="AO34" s="177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45</v>
      </c>
      <c r="G35" s="37"/>
      <c r="H35" s="37"/>
      <c r="I35" s="37"/>
      <c r="J35" s="37"/>
      <c r="K35" s="37"/>
      <c r="L35" s="176">
        <v>0</v>
      </c>
      <c r="M35" s="177"/>
      <c r="N35" s="177"/>
      <c r="O35" s="177"/>
      <c r="P35" s="37"/>
      <c r="Q35" s="37"/>
      <c r="R35" s="37"/>
      <c r="S35" s="37"/>
      <c r="T35" s="40" t="s">
        <v>41</v>
      </c>
      <c r="U35" s="37"/>
      <c r="V35" s="37"/>
      <c r="W35" s="178">
        <f>ROUND(BD87+SUM(CH97),2)</f>
        <v>0</v>
      </c>
      <c r="X35" s="177"/>
      <c r="Y35" s="177"/>
      <c r="Z35" s="177"/>
      <c r="AA35" s="177"/>
      <c r="AB35" s="177"/>
      <c r="AC35" s="177"/>
      <c r="AD35" s="177"/>
      <c r="AE35" s="177"/>
      <c r="AF35" s="37"/>
      <c r="AG35" s="37"/>
      <c r="AH35" s="37"/>
      <c r="AI35" s="37"/>
      <c r="AJ35" s="37"/>
      <c r="AK35" s="178">
        <v>0</v>
      </c>
      <c r="AL35" s="177"/>
      <c r="AM35" s="177"/>
      <c r="AN35" s="177"/>
      <c r="AO35" s="177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46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47</v>
      </c>
      <c r="U37" s="44"/>
      <c r="V37" s="44"/>
      <c r="W37" s="44"/>
      <c r="X37" s="191" t="s">
        <v>48</v>
      </c>
      <c r="Y37" s="192"/>
      <c r="Z37" s="192"/>
      <c r="AA37" s="192"/>
      <c r="AB37" s="192"/>
      <c r="AC37" s="44"/>
      <c r="AD37" s="44"/>
      <c r="AE37" s="44"/>
      <c r="AF37" s="44"/>
      <c r="AG37" s="44"/>
      <c r="AH37" s="44"/>
      <c r="AI37" s="44"/>
      <c r="AJ37" s="44"/>
      <c r="AK37" s="193">
        <f>SUM(AK29:AK35)</f>
        <v>0</v>
      </c>
      <c r="AL37" s="192"/>
      <c r="AM37" s="192"/>
      <c r="AN37" s="192"/>
      <c r="AO37" s="194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51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52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51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52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54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51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52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51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52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81" t="s">
        <v>55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170310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95" t="str">
        <f>K6</f>
        <v>Hala POWERBRIGDE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POPŮVKY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29.3.2017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Powerbrigde spol. s.r.o. Popůvky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31</v>
      </c>
      <c r="AJ82" s="32"/>
      <c r="AK82" s="32"/>
      <c r="AL82" s="32"/>
      <c r="AM82" s="197" t="str">
        <f>IF(E17="","",E17)</f>
        <v xml:space="preserve"> </v>
      </c>
      <c r="AN82" s="197"/>
      <c r="AO82" s="197"/>
      <c r="AP82" s="197"/>
      <c r="AQ82" s="33"/>
      <c r="AS82" s="206" t="s">
        <v>56</v>
      </c>
      <c r="AT82" s="20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197" t="str">
        <f>IF(E20="","",E20)</f>
        <v>Kepertová</v>
      </c>
      <c r="AN83" s="197"/>
      <c r="AO83" s="197"/>
      <c r="AP83" s="197"/>
      <c r="AQ83" s="33"/>
      <c r="AS83" s="208"/>
      <c r="AT83" s="209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08"/>
      <c r="AT84" s="209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87" t="s">
        <v>57</v>
      </c>
      <c r="D85" s="188"/>
      <c r="E85" s="188"/>
      <c r="F85" s="188"/>
      <c r="G85" s="188"/>
      <c r="H85" s="71"/>
      <c r="I85" s="189" t="s">
        <v>58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59</v>
      </c>
      <c r="AH85" s="188"/>
      <c r="AI85" s="188"/>
      <c r="AJ85" s="188"/>
      <c r="AK85" s="188"/>
      <c r="AL85" s="188"/>
      <c r="AM85" s="188"/>
      <c r="AN85" s="189" t="s">
        <v>60</v>
      </c>
      <c r="AO85" s="188"/>
      <c r="AP85" s="190"/>
      <c r="AQ85" s="33"/>
      <c r="AS85" s="72" t="s">
        <v>61</v>
      </c>
      <c r="AT85" s="73" t="s">
        <v>62</v>
      </c>
      <c r="AU85" s="73" t="s">
        <v>63</v>
      </c>
      <c r="AV85" s="73" t="s">
        <v>64</v>
      </c>
      <c r="AW85" s="73" t="s">
        <v>65</v>
      </c>
      <c r="AX85" s="73" t="s">
        <v>66</v>
      </c>
      <c r="AY85" s="73" t="s">
        <v>67</v>
      </c>
      <c r="AZ85" s="73" t="s">
        <v>68</v>
      </c>
      <c r="BA85" s="73" t="s">
        <v>69</v>
      </c>
      <c r="BB85" s="73" t="s">
        <v>70</v>
      </c>
      <c r="BC85" s="73" t="s">
        <v>71</v>
      </c>
      <c r="BD85" s="74" t="s">
        <v>72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73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01">
        <f>ROUND(SUM(AG88:AG94),2)</f>
        <v>0</v>
      </c>
      <c r="AH87" s="201"/>
      <c r="AI87" s="201"/>
      <c r="AJ87" s="201"/>
      <c r="AK87" s="201"/>
      <c r="AL87" s="201"/>
      <c r="AM87" s="201"/>
      <c r="AN87" s="202">
        <f aca="true" t="shared" si="0" ref="AN87:AN94">SUM(AG87,AT87)</f>
        <v>0</v>
      </c>
      <c r="AO87" s="202"/>
      <c r="AP87" s="202"/>
      <c r="AQ87" s="67"/>
      <c r="AS87" s="78">
        <f>ROUND(SUM(AS88:AS94),2)</f>
        <v>0</v>
      </c>
      <c r="AT87" s="79">
        <f aca="true" t="shared" si="1" ref="AT87:AT94">ROUND(SUM(AV87:AW87),2)</f>
        <v>0</v>
      </c>
      <c r="AU87" s="80">
        <f>ROUND(SUM(AU88:AU94),5)</f>
        <v>2641.20752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ROUND(SUM(AZ88:AZ94),2)</f>
        <v>0</v>
      </c>
      <c r="BA87" s="79">
        <f>ROUND(SUM(BA88:BA94),2)</f>
        <v>0</v>
      </c>
      <c r="BB87" s="79">
        <f>ROUND(SUM(BB88:BB94),2)</f>
        <v>0</v>
      </c>
      <c r="BC87" s="79">
        <f>ROUND(SUM(BC88:BC94),2)</f>
        <v>0</v>
      </c>
      <c r="BD87" s="81">
        <f>ROUND(SUM(BD88:BD94),2)</f>
        <v>0</v>
      </c>
      <c r="BS87" s="82" t="s">
        <v>74</v>
      </c>
      <c r="BT87" s="82" t="s">
        <v>75</v>
      </c>
      <c r="BU87" s="83" t="s">
        <v>76</v>
      </c>
      <c r="BV87" s="82" t="s">
        <v>77</v>
      </c>
      <c r="BW87" s="82" t="s">
        <v>78</v>
      </c>
      <c r="BX87" s="82" t="s">
        <v>79</v>
      </c>
    </row>
    <row r="88" spans="1:76" s="5" customFormat="1" ht="37.5" customHeight="1">
      <c r="A88" s="84" t="s">
        <v>80</v>
      </c>
      <c r="B88" s="85"/>
      <c r="C88" s="86"/>
      <c r="D88" s="198" t="s">
        <v>81</v>
      </c>
      <c r="E88" s="198"/>
      <c r="F88" s="198"/>
      <c r="G88" s="198"/>
      <c r="H88" s="198"/>
      <c r="I88" s="87"/>
      <c r="J88" s="198" t="s">
        <v>82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9">
        <f>'170310a - ZDRAVOTECHNIKA'!M30</f>
        <v>0</v>
      </c>
      <c r="AH88" s="200"/>
      <c r="AI88" s="200"/>
      <c r="AJ88" s="200"/>
      <c r="AK88" s="200"/>
      <c r="AL88" s="200"/>
      <c r="AM88" s="200"/>
      <c r="AN88" s="199">
        <f t="shared" si="0"/>
        <v>0</v>
      </c>
      <c r="AO88" s="200"/>
      <c r="AP88" s="200"/>
      <c r="AQ88" s="88"/>
      <c r="AS88" s="89">
        <f>'170310a - ZDRAVOTECHNIKA'!M28</f>
        <v>0</v>
      </c>
      <c r="AT88" s="90">
        <f t="shared" si="1"/>
        <v>0</v>
      </c>
      <c r="AU88" s="91">
        <f>'170310a - ZDRAVOTECHNIKA'!W120</f>
        <v>1220.8370140000002</v>
      </c>
      <c r="AV88" s="90">
        <f>'170310a - ZDRAVOTECHNIKA'!M32</f>
        <v>0</v>
      </c>
      <c r="AW88" s="90">
        <f>'170310a - ZDRAVOTECHNIKA'!M33</f>
        <v>0</v>
      </c>
      <c r="AX88" s="90">
        <f>'170310a - ZDRAVOTECHNIKA'!M34</f>
        <v>0</v>
      </c>
      <c r="AY88" s="90">
        <f>'170310a - ZDRAVOTECHNIKA'!M35</f>
        <v>0</v>
      </c>
      <c r="AZ88" s="90">
        <f>'170310a - ZDRAVOTECHNIKA'!H32</f>
        <v>0</v>
      </c>
      <c r="BA88" s="90">
        <f>'170310a - ZDRAVOTECHNIKA'!H33</f>
        <v>0</v>
      </c>
      <c r="BB88" s="90">
        <f>'170310a - ZDRAVOTECHNIKA'!H34</f>
        <v>0</v>
      </c>
      <c r="BC88" s="90">
        <f>'170310a - ZDRAVOTECHNIKA'!H35</f>
        <v>0</v>
      </c>
      <c r="BD88" s="92">
        <f>'170310a - ZDRAVOTECHNIKA'!H36</f>
        <v>0</v>
      </c>
      <c r="BT88" s="93" t="s">
        <v>83</v>
      </c>
      <c r="BV88" s="93" t="s">
        <v>77</v>
      </c>
      <c r="BW88" s="93" t="s">
        <v>84</v>
      </c>
      <c r="BX88" s="93" t="s">
        <v>78</v>
      </c>
    </row>
    <row r="89" spans="1:76" s="5" customFormat="1" ht="37.5" customHeight="1">
      <c r="A89" s="84" t="s">
        <v>80</v>
      </c>
      <c r="B89" s="85"/>
      <c r="C89" s="86"/>
      <c r="D89" s="198" t="s">
        <v>85</v>
      </c>
      <c r="E89" s="198"/>
      <c r="F89" s="198"/>
      <c r="G89" s="198"/>
      <c r="H89" s="198"/>
      <c r="I89" s="87"/>
      <c r="J89" s="198" t="s">
        <v>86</v>
      </c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9">
        <f>'170310b - KANALIZACE  SPL.. (2)'!M30</f>
        <v>0</v>
      </c>
      <c r="AH89" s="200"/>
      <c r="AI89" s="200"/>
      <c r="AJ89" s="200"/>
      <c r="AK89" s="200"/>
      <c r="AL89" s="200"/>
      <c r="AM89" s="200"/>
      <c r="AN89" s="199">
        <f t="shared" si="0"/>
        <v>0</v>
      </c>
      <c r="AO89" s="200"/>
      <c r="AP89" s="200"/>
      <c r="AQ89" s="88"/>
      <c r="AS89" s="89">
        <f>'170310b - KANALIZACE  SPL.. (2)'!M28</f>
        <v>0</v>
      </c>
      <c r="AT89" s="90">
        <f t="shared" si="1"/>
        <v>0</v>
      </c>
      <c r="AU89" s="91">
        <f>'170310b - KANALIZACE  SPL.. (2)'!W115</f>
        <v>62.590163000000004</v>
      </c>
      <c r="AV89" s="90">
        <f>'170310b - KANALIZACE  SPL.. (2)'!M32</f>
        <v>0</v>
      </c>
      <c r="AW89" s="90">
        <f>'170310b - KANALIZACE  SPL.. (2)'!M33</f>
        <v>0</v>
      </c>
      <c r="AX89" s="90">
        <f>'170310b - KANALIZACE  SPL.. (2)'!M34</f>
        <v>0</v>
      </c>
      <c r="AY89" s="90">
        <f>'170310b - KANALIZACE  SPL.. (2)'!M35</f>
        <v>0</v>
      </c>
      <c r="AZ89" s="90">
        <f>'170310b - KANALIZACE  SPL.. (2)'!H32</f>
        <v>0</v>
      </c>
      <c r="BA89" s="90">
        <f>'170310b - KANALIZACE  SPL.. (2)'!H33</f>
        <v>0</v>
      </c>
      <c r="BB89" s="90">
        <f>'170310b - KANALIZACE  SPL.. (2)'!H34</f>
        <v>0</v>
      </c>
      <c r="BC89" s="90">
        <f>'170310b - KANALIZACE  SPL.. (2)'!H35</f>
        <v>0</v>
      </c>
      <c r="BD89" s="92">
        <f>'170310b - KANALIZACE  SPL.. (2)'!H36</f>
        <v>0</v>
      </c>
      <c r="BT89" s="93" t="s">
        <v>83</v>
      </c>
      <c r="BV89" s="93" t="s">
        <v>77</v>
      </c>
      <c r="BW89" s="93" t="s">
        <v>87</v>
      </c>
      <c r="BX89" s="93" t="s">
        <v>78</v>
      </c>
    </row>
    <row r="90" spans="1:76" s="5" customFormat="1" ht="37.5" customHeight="1">
      <c r="A90" s="84" t="s">
        <v>80</v>
      </c>
      <c r="B90" s="85"/>
      <c r="C90" s="86"/>
      <c r="D90" s="198" t="s">
        <v>88</v>
      </c>
      <c r="E90" s="198"/>
      <c r="F90" s="198"/>
      <c r="G90" s="198"/>
      <c r="H90" s="198"/>
      <c r="I90" s="87"/>
      <c r="J90" s="198" t="s">
        <v>89</v>
      </c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9">
        <f>'170310c - KANALIZACE  SPL...'!M30</f>
        <v>0</v>
      </c>
      <c r="AH90" s="200"/>
      <c r="AI90" s="200"/>
      <c r="AJ90" s="200"/>
      <c r="AK90" s="200"/>
      <c r="AL90" s="200"/>
      <c r="AM90" s="200"/>
      <c r="AN90" s="199">
        <f t="shared" si="0"/>
        <v>0</v>
      </c>
      <c r="AO90" s="200"/>
      <c r="AP90" s="200"/>
      <c r="AQ90" s="88"/>
      <c r="AS90" s="89">
        <f>'170310c - KANALIZACE  SPL...'!M28</f>
        <v>0</v>
      </c>
      <c r="AT90" s="90">
        <f t="shared" si="1"/>
        <v>0</v>
      </c>
      <c r="AU90" s="91">
        <f>'170310c - KANALIZACE  SPL...'!W114</f>
        <v>71.94935000000001</v>
      </c>
      <c r="AV90" s="90">
        <f>'170310c - KANALIZACE  SPL...'!M32</f>
        <v>0</v>
      </c>
      <c r="AW90" s="90">
        <f>'170310c - KANALIZACE  SPL...'!M33</f>
        <v>0</v>
      </c>
      <c r="AX90" s="90">
        <f>'170310c - KANALIZACE  SPL...'!M34</f>
        <v>0</v>
      </c>
      <c r="AY90" s="90">
        <f>'170310c - KANALIZACE  SPL...'!M35</f>
        <v>0</v>
      </c>
      <c r="AZ90" s="90">
        <f>'170310c - KANALIZACE  SPL...'!H32</f>
        <v>0</v>
      </c>
      <c r="BA90" s="90">
        <f>'170310c - KANALIZACE  SPL...'!H33</f>
        <v>0</v>
      </c>
      <c r="BB90" s="90">
        <f>'170310c - KANALIZACE  SPL...'!H34</f>
        <v>0</v>
      </c>
      <c r="BC90" s="90">
        <f>'170310c - KANALIZACE  SPL...'!H35</f>
        <v>0</v>
      </c>
      <c r="BD90" s="92">
        <f>'170310c - KANALIZACE  SPL...'!H36</f>
        <v>0</v>
      </c>
      <c r="BT90" s="93" t="s">
        <v>83</v>
      </c>
      <c r="BV90" s="93" t="s">
        <v>77</v>
      </c>
      <c r="BW90" s="93" t="s">
        <v>90</v>
      </c>
      <c r="BX90" s="93" t="s">
        <v>78</v>
      </c>
    </row>
    <row r="91" spans="1:76" s="5" customFormat="1" ht="37.5" customHeight="1">
      <c r="A91" s="84" t="s">
        <v>80</v>
      </c>
      <c r="B91" s="85"/>
      <c r="C91" s="86"/>
      <c r="D91" s="198" t="s">
        <v>91</v>
      </c>
      <c r="E91" s="198"/>
      <c r="F91" s="198"/>
      <c r="G91" s="198"/>
      <c r="H91" s="198"/>
      <c r="I91" s="87"/>
      <c r="J91" s="198" t="s">
        <v>92</v>
      </c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9">
        <f>'170310d - KANALIZACE  DEŠ...'!M30</f>
        <v>0</v>
      </c>
      <c r="AH91" s="200"/>
      <c r="AI91" s="200"/>
      <c r="AJ91" s="200"/>
      <c r="AK91" s="200"/>
      <c r="AL91" s="200"/>
      <c r="AM91" s="200"/>
      <c r="AN91" s="199">
        <f t="shared" si="0"/>
        <v>0</v>
      </c>
      <c r="AO91" s="200"/>
      <c r="AP91" s="200"/>
      <c r="AQ91" s="88"/>
      <c r="AS91" s="89">
        <f>'170310d - KANALIZACE  DEŠ...'!M28</f>
        <v>0</v>
      </c>
      <c r="AT91" s="90">
        <f t="shared" si="1"/>
        <v>0</v>
      </c>
      <c r="AU91" s="91">
        <f>'170310d - KANALIZACE  DEŠ...'!W115</f>
        <v>776.579771</v>
      </c>
      <c r="AV91" s="90">
        <f>'170310d - KANALIZACE  DEŠ...'!M32</f>
        <v>0</v>
      </c>
      <c r="AW91" s="90">
        <f>'170310d - KANALIZACE  DEŠ...'!M33</f>
        <v>0</v>
      </c>
      <c r="AX91" s="90">
        <f>'170310d - KANALIZACE  DEŠ...'!M34</f>
        <v>0</v>
      </c>
      <c r="AY91" s="90">
        <f>'170310d - KANALIZACE  DEŠ...'!M35</f>
        <v>0</v>
      </c>
      <c r="AZ91" s="90">
        <f>'170310d - KANALIZACE  DEŠ...'!H32</f>
        <v>0</v>
      </c>
      <c r="BA91" s="90">
        <f>'170310d - KANALIZACE  DEŠ...'!H33</f>
        <v>0</v>
      </c>
      <c r="BB91" s="90">
        <f>'170310d - KANALIZACE  DEŠ...'!H34</f>
        <v>0</v>
      </c>
      <c r="BC91" s="90">
        <f>'170310d - KANALIZACE  DEŠ...'!H35</f>
        <v>0</v>
      </c>
      <c r="BD91" s="92">
        <f>'170310d - KANALIZACE  DEŠ...'!H36</f>
        <v>0</v>
      </c>
      <c r="BT91" s="93" t="s">
        <v>83</v>
      </c>
      <c r="BV91" s="93" t="s">
        <v>77</v>
      </c>
      <c r="BW91" s="93" t="s">
        <v>93</v>
      </c>
      <c r="BX91" s="93" t="s">
        <v>78</v>
      </c>
    </row>
    <row r="92" spans="1:76" s="5" customFormat="1" ht="37.5" customHeight="1">
      <c r="A92" s="84" t="s">
        <v>80</v>
      </c>
      <c r="B92" s="85"/>
      <c r="C92" s="86"/>
      <c r="D92" s="198" t="s">
        <v>94</v>
      </c>
      <c r="E92" s="198"/>
      <c r="F92" s="198"/>
      <c r="G92" s="198"/>
      <c r="H92" s="198"/>
      <c r="I92" s="87"/>
      <c r="J92" s="198" t="s">
        <v>95</v>
      </c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9">
        <f>'170310e - KANALIZACE  DEŠ...'!M30</f>
        <v>0</v>
      </c>
      <c r="AH92" s="200"/>
      <c r="AI92" s="200"/>
      <c r="AJ92" s="200"/>
      <c r="AK92" s="200"/>
      <c r="AL92" s="200"/>
      <c r="AM92" s="200"/>
      <c r="AN92" s="199">
        <f t="shared" si="0"/>
        <v>0</v>
      </c>
      <c r="AO92" s="200"/>
      <c r="AP92" s="200"/>
      <c r="AQ92" s="88"/>
      <c r="AS92" s="89">
        <f>'170310e - KANALIZACE  DEŠ...'!M28</f>
        <v>0</v>
      </c>
      <c r="AT92" s="90">
        <f t="shared" si="1"/>
        <v>0</v>
      </c>
      <c r="AU92" s="91">
        <f>'170310e - KANALIZACE  DEŠ...'!W114</f>
        <v>60.817545</v>
      </c>
      <c r="AV92" s="90">
        <f>'170310e - KANALIZACE  DEŠ...'!M32</f>
        <v>0</v>
      </c>
      <c r="AW92" s="90">
        <f>'170310e - KANALIZACE  DEŠ...'!M33</f>
        <v>0</v>
      </c>
      <c r="AX92" s="90">
        <f>'170310e - KANALIZACE  DEŠ...'!M34</f>
        <v>0</v>
      </c>
      <c r="AY92" s="90">
        <f>'170310e - KANALIZACE  DEŠ...'!M35</f>
        <v>0</v>
      </c>
      <c r="AZ92" s="90">
        <f>'170310e - KANALIZACE  DEŠ...'!H32</f>
        <v>0</v>
      </c>
      <c r="BA92" s="90">
        <f>'170310e - KANALIZACE  DEŠ...'!H33</f>
        <v>0</v>
      </c>
      <c r="BB92" s="90">
        <f>'170310e - KANALIZACE  DEŠ...'!H34</f>
        <v>0</v>
      </c>
      <c r="BC92" s="90">
        <f>'170310e - KANALIZACE  DEŠ...'!H35</f>
        <v>0</v>
      </c>
      <c r="BD92" s="92">
        <f>'170310e - KANALIZACE  DEŠ...'!H36</f>
        <v>0</v>
      </c>
      <c r="BT92" s="93" t="s">
        <v>83</v>
      </c>
      <c r="BV92" s="93" t="s">
        <v>77</v>
      </c>
      <c r="BW92" s="93" t="s">
        <v>96</v>
      </c>
      <c r="BX92" s="93" t="s">
        <v>78</v>
      </c>
    </row>
    <row r="93" spans="1:76" s="5" customFormat="1" ht="22.5" customHeight="1">
      <c r="A93" s="84" t="s">
        <v>80</v>
      </c>
      <c r="B93" s="85"/>
      <c r="C93" s="86"/>
      <c r="D93" s="198" t="s">
        <v>97</v>
      </c>
      <c r="E93" s="198"/>
      <c r="F93" s="198"/>
      <c r="G93" s="198"/>
      <c r="H93" s="198"/>
      <c r="I93" s="87"/>
      <c r="J93" s="198" t="s">
        <v>98</v>
      </c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9">
        <f>'170310f - KANALIZACE  DEŠ...'!M30</f>
        <v>0</v>
      </c>
      <c r="AH93" s="200"/>
      <c r="AI93" s="200"/>
      <c r="AJ93" s="200"/>
      <c r="AK93" s="200"/>
      <c r="AL93" s="200"/>
      <c r="AM93" s="200"/>
      <c r="AN93" s="199">
        <f t="shared" si="0"/>
        <v>0</v>
      </c>
      <c r="AO93" s="200"/>
      <c r="AP93" s="200"/>
      <c r="AQ93" s="88"/>
      <c r="AS93" s="89">
        <f>'170310f - KANALIZACE  DEŠ...'!M28</f>
        <v>0</v>
      </c>
      <c r="AT93" s="90">
        <f t="shared" si="1"/>
        <v>0</v>
      </c>
      <c r="AU93" s="91">
        <f>'170310f - KANALIZACE  DEŠ...'!W114</f>
        <v>388.20916</v>
      </c>
      <c r="AV93" s="90">
        <f>'170310f - KANALIZACE  DEŠ...'!M32</f>
        <v>0</v>
      </c>
      <c r="AW93" s="90">
        <f>'170310f - KANALIZACE  DEŠ...'!M33</f>
        <v>0</v>
      </c>
      <c r="AX93" s="90">
        <f>'170310f - KANALIZACE  DEŠ...'!M34</f>
        <v>0</v>
      </c>
      <c r="AY93" s="90">
        <f>'170310f - KANALIZACE  DEŠ...'!M35</f>
        <v>0</v>
      </c>
      <c r="AZ93" s="90">
        <f>'170310f - KANALIZACE  DEŠ...'!H32</f>
        <v>0</v>
      </c>
      <c r="BA93" s="90">
        <f>'170310f - KANALIZACE  DEŠ...'!H33</f>
        <v>0</v>
      </c>
      <c r="BB93" s="90">
        <f>'170310f - KANALIZACE  DEŠ...'!H34</f>
        <v>0</v>
      </c>
      <c r="BC93" s="90">
        <f>'170310f - KANALIZACE  DEŠ...'!H35</f>
        <v>0</v>
      </c>
      <c r="BD93" s="92">
        <f>'170310f - KANALIZACE  DEŠ...'!H36</f>
        <v>0</v>
      </c>
      <c r="BT93" s="93" t="s">
        <v>83</v>
      </c>
      <c r="BV93" s="93" t="s">
        <v>77</v>
      </c>
      <c r="BW93" s="93" t="s">
        <v>99</v>
      </c>
      <c r="BX93" s="93" t="s">
        <v>78</v>
      </c>
    </row>
    <row r="94" spans="1:76" s="5" customFormat="1" ht="37.5" customHeight="1">
      <c r="A94" s="84" t="s">
        <v>80</v>
      </c>
      <c r="B94" s="85"/>
      <c r="C94" s="86"/>
      <c r="D94" s="198" t="s">
        <v>100</v>
      </c>
      <c r="E94" s="198"/>
      <c r="F94" s="198"/>
      <c r="G94" s="198"/>
      <c r="H94" s="198"/>
      <c r="I94" s="87"/>
      <c r="J94" s="198" t="s">
        <v>101</v>
      </c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9">
        <f>'170310g - VODOVODNÍ  PŘÍP.. (2)'!M30</f>
        <v>0</v>
      </c>
      <c r="AH94" s="200"/>
      <c r="AI94" s="200"/>
      <c r="AJ94" s="200"/>
      <c r="AK94" s="200"/>
      <c r="AL94" s="200"/>
      <c r="AM94" s="200"/>
      <c r="AN94" s="199">
        <f t="shared" si="0"/>
        <v>0</v>
      </c>
      <c r="AO94" s="200"/>
      <c r="AP94" s="200"/>
      <c r="AQ94" s="88"/>
      <c r="AS94" s="94">
        <f>'170310g - VODOVODNÍ  PŘÍP.. (2)'!M28</f>
        <v>0</v>
      </c>
      <c r="AT94" s="95">
        <f t="shared" si="1"/>
        <v>0</v>
      </c>
      <c r="AU94" s="96">
        <f>'170310g - VODOVODNÍ  PŘÍP.. (2)'!W114</f>
        <v>60.224515999999994</v>
      </c>
      <c r="AV94" s="95">
        <f>'170310g - VODOVODNÍ  PŘÍP.. (2)'!M32</f>
        <v>0</v>
      </c>
      <c r="AW94" s="95">
        <f>'170310g - VODOVODNÍ  PŘÍP.. (2)'!M33</f>
        <v>0</v>
      </c>
      <c r="AX94" s="95">
        <f>'170310g - VODOVODNÍ  PŘÍP.. (2)'!M34</f>
        <v>0</v>
      </c>
      <c r="AY94" s="95">
        <f>'170310g - VODOVODNÍ  PŘÍP.. (2)'!M35</f>
        <v>0</v>
      </c>
      <c r="AZ94" s="95">
        <f>'170310g - VODOVODNÍ  PŘÍP.. (2)'!H32</f>
        <v>0</v>
      </c>
      <c r="BA94" s="95">
        <f>'170310g - VODOVODNÍ  PŘÍP.. (2)'!H33</f>
        <v>0</v>
      </c>
      <c r="BB94" s="95">
        <f>'170310g - VODOVODNÍ  PŘÍP.. (2)'!H34</f>
        <v>0</v>
      </c>
      <c r="BC94" s="95">
        <f>'170310g - VODOVODNÍ  PŘÍP.. (2)'!H35</f>
        <v>0</v>
      </c>
      <c r="BD94" s="97">
        <f>'170310g - VODOVODNÍ  PŘÍP.. (2)'!H36</f>
        <v>0</v>
      </c>
      <c r="BT94" s="93" t="s">
        <v>83</v>
      </c>
      <c r="BV94" s="93" t="s">
        <v>77</v>
      </c>
      <c r="BW94" s="93" t="s">
        <v>102</v>
      </c>
      <c r="BX94" s="93" t="s">
        <v>78</v>
      </c>
    </row>
    <row r="95" spans="2:43" ht="13.5">
      <c r="B95" s="2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2"/>
    </row>
    <row r="96" spans="2:48" s="1" customFormat="1" ht="30" customHeight="1">
      <c r="B96" s="31"/>
      <c r="C96" s="76" t="s">
        <v>103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202">
        <v>0</v>
      </c>
      <c r="AH96" s="202"/>
      <c r="AI96" s="202"/>
      <c r="AJ96" s="202"/>
      <c r="AK96" s="202"/>
      <c r="AL96" s="202"/>
      <c r="AM96" s="202"/>
      <c r="AN96" s="202">
        <v>0</v>
      </c>
      <c r="AO96" s="202"/>
      <c r="AP96" s="202"/>
      <c r="AQ96" s="33"/>
      <c r="AS96" s="72" t="s">
        <v>104</v>
      </c>
      <c r="AT96" s="73" t="s">
        <v>105</v>
      </c>
      <c r="AU96" s="73" t="s">
        <v>39</v>
      </c>
      <c r="AV96" s="74" t="s">
        <v>62</v>
      </c>
    </row>
    <row r="97" spans="2:48" s="1" customFormat="1" ht="10.9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3"/>
      <c r="AS97" s="98"/>
      <c r="AT97" s="52"/>
      <c r="AU97" s="52"/>
      <c r="AV97" s="54"/>
    </row>
    <row r="98" spans="2:43" s="1" customFormat="1" ht="30" customHeight="1">
      <c r="B98" s="31"/>
      <c r="C98" s="99" t="s">
        <v>106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203">
        <f>ROUND(AG87+AG96,2)</f>
        <v>0</v>
      </c>
      <c r="AH98" s="203"/>
      <c r="AI98" s="203"/>
      <c r="AJ98" s="203"/>
      <c r="AK98" s="203"/>
      <c r="AL98" s="203"/>
      <c r="AM98" s="203"/>
      <c r="AN98" s="203">
        <f>AN87+AN96</f>
        <v>0</v>
      </c>
      <c r="AO98" s="203"/>
      <c r="AP98" s="203"/>
      <c r="AQ98" s="33"/>
    </row>
    <row r="99" spans="2:43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mergeCells count="69">
    <mergeCell ref="AG96:AM96"/>
    <mergeCell ref="AN96:AP96"/>
    <mergeCell ref="AG98:AM98"/>
    <mergeCell ref="AN98:AP98"/>
    <mergeCell ref="AR2:BE2"/>
    <mergeCell ref="AN94:AP94"/>
    <mergeCell ref="AG94:AM94"/>
    <mergeCell ref="AN91:AP91"/>
    <mergeCell ref="AG91:AM91"/>
    <mergeCell ref="AS82:AT84"/>
    <mergeCell ref="AM83:AP83"/>
    <mergeCell ref="AK26:AO26"/>
    <mergeCell ref="AK27:AO27"/>
    <mergeCell ref="AK29:AO29"/>
    <mergeCell ref="D94:H94"/>
    <mergeCell ref="J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170310a - ZDRAVOTECHNIKA'!C2" display="/"/>
    <hyperlink ref="A89" location="'170310b - KANALIZACE  SPL...'!C2" display="/"/>
    <hyperlink ref="A90" location="'170310c - KANALIZACE  SPL...'!C2" display="/"/>
    <hyperlink ref="A91" location="'170310d - KANALIZACE  DEŠ...'!C2" display="/"/>
    <hyperlink ref="A92" location="'170310e - KANALIZACE  DEŠ...'!C2" display="/"/>
    <hyperlink ref="A93" location="'170310f - KANALIZACE  DEŠ...'!C2" display="/"/>
    <hyperlink ref="A94" location="'170310g - VODOVODNÍ  PŘÍP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6"/>
  <sheetViews>
    <sheetView showGridLines="0" workbookViewId="0" topLeftCell="A1">
      <pane ySplit="1" topLeftCell="A2" activePane="bottomLeft" state="frozen"/>
      <selection pane="bottomLeft" activeCell="AE12" sqref="AE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13" t="str">
        <f>'Rekapitulace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85" t="s">
        <v>115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6" t="str">
        <f>'Rekapitulace stavby'!AN8</f>
        <v>29.3.2017</v>
      </c>
      <c r="P9" s="21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83" t="s">
        <v>5</v>
      </c>
      <c r="P11" s="183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83" t="s">
        <v>5</v>
      </c>
      <c r="P12" s="183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83" t="str">
        <f>IF('Rekapitulace stavby'!AN13="","",'Rekapitulace stavby'!AN13)</f>
        <v/>
      </c>
      <c r="P14" s="183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83" t="str">
        <f>IF('Rekapitulace stavby'!AN14="","",'Rekapitulace stavby'!AN14)</f>
        <v/>
      </c>
      <c r="P15" s="183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83" t="str">
        <f>IF('Rekapitulace stavby'!AN16="","",'Rekapitulace stavby'!AN16)</f>
        <v/>
      </c>
      <c r="P17" s="18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83" t="str">
        <f>IF('Rekapitulace stavby'!AN17="","",'Rekapitulace stavby'!AN17)</f>
        <v/>
      </c>
      <c r="P18" s="18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83" t="s">
        <v>5</v>
      </c>
      <c r="P20" s="183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83" t="s">
        <v>5</v>
      </c>
      <c r="P21" s="18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210">
        <f>N88</f>
        <v>0</v>
      </c>
      <c r="N27" s="210"/>
      <c r="O27" s="210"/>
      <c r="P27" s="210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210">
        <f>N101</f>
        <v>0</v>
      </c>
      <c r="N28" s="210"/>
      <c r="O28" s="210"/>
      <c r="P28" s="21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217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218">
        <f>ROUND((SUM(BE101:BE102)+SUM(BE120:BE255)),2)</f>
        <v>0</v>
      </c>
      <c r="I32" s="215"/>
      <c r="J32" s="215"/>
      <c r="K32" s="32"/>
      <c r="L32" s="32"/>
      <c r="M32" s="218">
        <f>ROUND(ROUND((SUM(BE101:BE102)+SUM(BE120:BE255)),2)*F32,2)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218">
        <f>ROUND((SUM(BF101:BF102)+SUM(BF120:BF255)),2)</f>
        <v>0</v>
      </c>
      <c r="I33" s="215"/>
      <c r="J33" s="215"/>
      <c r="K33" s="32"/>
      <c r="L33" s="32"/>
      <c r="M33" s="218">
        <f>ROUND(ROUND((SUM(BF101:BF102)+SUM(BF120:BF255)),2)*F33,2)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218">
        <f>ROUND((SUM(BG101:BG102)+SUM(BG120:BG255)),2)</f>
        <v>0</v>
      </c>
      <c r="I34" s="215"/>
      <c r="J34" s="215"/>
      <c r="K34" s="32"/>
      <c r="L34" s="32"/>
      <c r="M34" s="218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218">
        <f>ROUND((SUM(BH101:BH102)+SUM(BH120:BH255)),2)</f>
        <v>0</v>
      </c>
      <c r="I35" s="215"/>
      <c r="J35" s="215"/>
      <c r="K35" s="32"/>
      <c r="L35" s="32"/>
      <c r="M35" s="218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218">
        <f>ROUND((SUM(BI101:BI102)+SUM(BI120:BI255)),2)</f>
        <v>0</v>
      </c>
      <c r="I36" s="215"/>
      <c r="J36" s="215"/>
      <c r="K36" s="32"/>
      <c r="L36" s="32"/>
      <c r="M36" s="218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95" t="str">
        <f>F7</f>
        <v>170310a - ZDRAVOTECHNIKA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216" t="str">
        <f>IF(O9="","",O9)</f>
        <v>29.3.2017</v>
      </c>
      <c r="N81" s="216"/>
      <c r="O81" s="216"/>
      <c r="P81" s="21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02">
        <f>N120</f>
        <v>0</v>
      </c>
      <c r="O88" s="223"/>
      <c r="P88" s="223"/>
      <c r="Q88" s="223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N121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6">
        <f>N122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6">
        <f>N132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14"/>
      <c r="D92" s="115" t="s">
        <v>126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6">
        <f>N134</f>
        <v>0</v>
      </c>
      <c r="O92" s="227"/>
      <c r="P92" s="227"/>
      <c r="Q92" s="227"/>
      <c r="R92" s="116"/>
    </row>
    <row r="93" spans="2:18" s="6" customFormat="1" ht="24.95" customHeight="1">
      <c r="B93" s="109"/>
      <c r="C93" s="110"/>
      <c r="D93" s="111" t="s">
        <v>127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24">
        <f>N136</f>
        <v>0</v>
      </c>
      <c r="O93" s="225"/>
      <c r="P93" s="225"/>
      <c r="Q93" s="225"/>
      <c r="R93" s="112"/>
    </row>
    <row r="94" spans="2:18" s="7" customFormat="1" ht="19.9" customHeight="1">
      <c r="B94" s="113"/>
      <c r="C94" s="114"/>
      <c r="D94" s="115" t="s">
        <v>128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26">
        <f>N137</f>
        <v>0</v>
      </c>
      <c r="O94" s="227"/>
      <c r="P94" s="227"/>
      <c r="Q94" s="227"/>
      <c r="R94" s="116"/>
    </row>
    <row r="95" spans="2:18" s="7" customFormat="1" ht="19.9" customHeight="1">
      <c r="B95" s="113"/>
      <c r="C95" s="114"/>
      <c r="D95" s="115" t="s">
        <v>129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26">
        <f>N160</f>
        <v>0</v>
      </c>
      <c r="O95" s="227"/>
      <c r="P95" s="227"/>
      <c r="Q95" s="227"/>
      <c r="R95" s="116"/>
    </row>
    <row r="96" spans="2:18" s="7" customFormat="1" ht="19.9" customHeight="1">
      <c r="B96" s="113"/>
      <c r="C96" s="114"/>
      <c r="D96" s="115" t="s">
        <v>130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26">
        <f>N198</f>
        <v>0</v>
      </c>
      <c r="O96" s="227"/>
      <c r="P96" s="227"/>
      <c r="Q96" s="227"/>
      <c r="R96" s="116"/>
    </row>
    <row r="97" spans="2:18" s="7" customFormat="1" ht="19.9" customHeight="1">
      <c r="B97" s="113"/>
      <c r="C97" s="114"/>
      <c r="D97" s="115" t="s">
        <v>131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26">
        <f>N202</f>
        <v>0</v>
      </c>
      <c r="O97" s="227"/>
      <c r="P97" s="227"/>
      <c r="Q97" s="227"/>
      <c r="R97" s="116"/>
    </row>
    <row r="98" spans="2:18" s="7" customFormat="1" ht="19.9" customHeight="1">
      <c r="B98" s="113"/>
      <c r="C98" s="114"/>
      <c r="D98" s="115" t="s">
        <v>132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26">
        <f>N243</f>
        <v>0</v>
      </c>
      <c r="O98" s="227"/>
      <c r="P98" s="227"/>
      <c r="Q98" s="227"/>
      <c r="R98" s="116"/>
    </row>
    <row r="99" spans="2:18" s="7" customFormat="1" ht="19.9" customHeight="1">
      <c r="B99" s="113"/>
      <c r="C99" s="114"/>
      <c r="D99" s="115" t="s">
        <v>133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26">
        <f>N253</f>
        <v>0</v>
      </c>
      <c r="O99" s="227"/>
      <c r="P99" s="227"/>
      <c r="Q99" s="227"/>
      <c r="R99" s="116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08" t="s">
        <v>134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23">
        <v>0</v>
      </c>
      <c r="O101" s="228"/>
      <c r="P101" s="228"/>
      <c r="Q101" s="228"/>
      <c r="R101" s="33"/>
      <c r="T101" s="117"/>
      <c r="U101" s="118" t="s">
        <v>39</v>
      </c>
    </row>
    <row r="102" spans="2:18" s="1" customFormat="1" ht="18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99" t="s">
        <v>106</v>
      </c>
      <c r="D103" s="100"/>
      <c r="E103" s="100"/>
      <c r="F103" s="100"/>
      <c r="G103" s="100"/>
      <c r="H103" s="100"/>
      <c r="I103" s="100"/>
      <c r="J103" s="100"/>
      <c r="K103" s="100"/>
      <c r="L103" s="203">
        <f>ROUND(SUM(N88+N101),2)</f>
        <v>0</v>
      </c>
      <c r="M103" s="203"/>
      <c r="N103" s="203"/>
      <c r="O103" s="203"/>
      <c r="P103" s="203"/>
      <c r="Q103" s="203"/>
      <c r="R103" s="33"/>
    </row>
    <row r="104" spans="2:18" s="1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95" customHeight="1">
      <c r="B109" s="31"/>
      <c r="C109" s="181" t="s">
        <v>135</v>
      </c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17</v>
      </c>
      <c r="D111" s="32"/>
      <c r="E111" s="32"/>
      <c r="F111" s="213" t="str">
        <f>F6</f>
        <v>Hala POWERBRIGDE</v>
      </c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32"/>
      <c r="R111" s="33"/>
    </row>
    <row r="112" spans="2:18" s="1" customFormat="1" ht="36.95" customHeight="1">
      <c r="B112" s="31"/>
      <c r="C112" s="65" t="s">
        <v>114</v>
      </c>
      <c r="D112" s="32"/>
      <c r="E112" s="32"/>
      <c r="F112" s="195" t="str">
        <f>F7</f>
        <v>170310a - ZDRAVOTECHNIKA</v>
      </c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F9</f>
        <v>POPŮVKY</v>
      </c>
      <c r="G114" s="32"/>
      <c r="H114" s="32"/>
      <c r="I114" s="32"/>
      <c r="J114" s="32"/>
      <c r="K114" s="28" t="s">
        <v>23</v>
      </c>
      <c r="L114" s="32"/>
      <c r="M114" s="216" t="str">
        <f>IF(O9="","",O9)</f>
        <v>29.3.2017</v>
      </c>
      <c r="N114" s="216"/>
      <c r="O114" s="216"/>
      <c r="P114" s="216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25</v>
      </c>
      <c r="D116" s="32"/>
      <c r="E116" s="32"/>
      <c r="F116" s="26" t="str">
        <f>E12</f>
        <v>Powerbrigde spol. s.r.o. Popůvky</v>
      </c>
      <c r="G116" s="32"/>
      <c r="H116" s="32"/>
      <c r="I116" s="32"/>
      <c r="J116" s="32"/>
      <c r="K116" s="28" t="s">
        <v>31</v>
      </c>
      <c r="L116" s="32"/>
      <c r="M116" s="183" t="str">
        <f>E18</f>
        <v xml:space="preserve"> </v>
      </c>
      <c r="N116" s="183"/>
      <c r="O116" s="183"/>
      <c r="P116" s="183"/>
      <c r="Q116" s="183"/>
      <c r="R116" s="33"/>
    </row>
    <row r="117" spans="2:18" s="1" customFormat="1" ht="14.45" customHeight="1">
      <c r="B117" s="31"/>
      <c r="C117" s="28" t="s">
        <v>29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33</v>
      </c>
      <c r="L117" s="32"/>
      <c r="M117" s="183" t="str">
        <f>E21</f>
        <v>Kepertová</v>
      </c>
      <c r="N117" s="183"/>
      <c r="O117" s="183"/>
      <c r="P117" s="183"/>
      <c r="Q117" s="183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9"/>
      <c r="C119" s="120" t="s">
        <v>136</v>
      </c>
      <c r="D119" s="121" t="s">
        <v>137</v>
      </c>
      <c r="E119" s="121" t="s">
        <v>57</v>
      </c>
      <c r="F119" s="229" t="s">
        <v>138</v>
      </c>
      <c r="G119" s="229"/>
      <c r="H119" s="229"/>
      <c r="I119" s="229"/>
      <c r="J119" s="121" t="s">
        <v>139</v>
      </c>
      <c r="K119" s="121" t="s">
        <v>140</v>
      </c>
      <c r="L119" s="230" t="s">
        <v>141</v>
      </c>
      <c r="M119" s="230"/>
      <c r="N119" s="229" t="s">
        <v>120</v>
      </c>
      <c r="O119" s="229"/>
      <c r="P119" s="229"/>
      <c r="Q119" s="231"/>
      <c r="R119" s="122"/>
      <c r="T119" s="72" t="s">
        <v>142</v>
      </c>
      <c r="U119" s="73" t="s">
        <v>39</v>
      </c>
      <c r="V119" s="73" t="s">
        <v>143</v>
      </c>
      <c r="W119" s="73" t="s">
        <v>144</v>
      </c>
      <c r="X119" s="73" t="s">
        <v>145</v>
      </c>
      <c r="Y119" s="73" t="s">
        <v>146</v>
      </c>
      <c r="Z119" s="73" t="s">
        <v>147</v>
      </c>
      <c r="AA119" s="74" t="s">
        <v>148</v>
      </c>
    </row>
    <row r="120" spans="2:63" s="1" customFormat="1" ht="29.25" customHeight="1">
      <c r="B120" s="31"/>
      <c r="C120" s="76" t="s">
        <v>116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37">
        <f>BK120</f>
        <v>0</v>
      </c>
      <c r="O120" s="238"/>
      <c r="P120" s="238"/>
      <c r="Q120" s="238"/>
      <c r="R120" s="33"/>
      <c r="T120" s="75"/>
      <c r="U120" s="47"/>
      <c r="V120" s="47"/>
      <c r="W120" s="123">
        <f>W121+W136</f>
        <v>1220.8370140000002</v>
      </c>
      <c r="X120" s="47"/>
      <c r="Y120" s="123">
        <f>Y121+Y136</f>
        <v>139.501256</v>
      </c>
      <c r="Z120" s="47"/>
      <c r="AA120" s="124">
        <f>AA121+AA136</f>
        <v>0</v>
      </c>
      <c r="AT120" s="17" t="s">
        <v>74</v>
      </c>
      <c r="AU120" s="17" t="s">
        <v>122</v>
      </c>
      <c r="BK120" s="125">
        <f>BK121+BK136</f>
        <v>0</v>
      </c>
    </row>
    <row r="121" spans="2:63" s="9" customFormat="1" ht="37.35" customHeight="1">
      <c r="B121" s="126"/>
      <c r="C121" s="127"/>
      <c r="D121" s="128" t="s">
        <v>123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39">
        <f>BK121</f>
        <v>0</v>
      </c>
      <c r="O121" s="224"/>
      <c r="P121" s="224"/>
      <c r="Q121" s="224"/>
      <c r="R121" s="129"/>
      <c r="T121" s="130"/>
      <c r="U121" s="127"/>
      <c r="V121" s="127"/>
      <c r="W121" s="131">
        <f>W122+W132+W134</f>
        <v>613.950514</v>
      </c>
      <c r="X121" s="127"/>
      <c r="Y121" s="131">
        <f>Y122+Y132+Y134</f>
        <v>137.423</v>
      </c>
      <c r="Z121" s="127"/>
      <c r="AA121" s="132">
        <f>AA122+AA132+AA134</f>
        <v>0</v>
      </c>
      <c r="AR121" s="133" t="s">
        <v>83</v>
      </c>
      <c r="AT121" s="134" t="s">
        <v>74</v>
      </c>
      <c r="AU121" s="134" t="s">
        <v>75</v>
      </c>
      <c r="AY121" s="133" t="s">
        <v>149</v>
      </c>
      <c r="BK121" s="135">
        <f>BK122+BK132+BK134</f>
        <v>0</v>
      </c>
    </row>
    <row r="122" spans="2:63" s="9" customFormat="1" ht="19.9" customHeight="1">
      <c r="B122" s="126"/>
      <c r="C122" s="127"/>
      <c r="D122" s="136" t="s">
        <v>124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40">
        <f>BK122</f>
        <v>0</v>
      </c>
      <c r="O122" s="241"/>
      <c r="P122" s="241"/>
      <c r="Q122" s="241"/>
      <c r="R122" s="129"/>
      <c r="T122" s="130"/>
      <c r="U122" s="127"/>
      <c r="V122" s="127"/>
      <c r="W122" s="131">
        <f>SUM(W123:W131)</f>
        <v>473.947321</v>
      </c>
      <c r="X122" s="127"/>
      <c r="Y122" s="131">
        <f>SUM(Y123:Y131)</f>
        <v>137.423</v>
      </c>
      <c r="Z122" s="127"/>
      <c r="AA122" s="132">
        <f>SUM(AA123:AA131)</f>
        <v>0</v>
      </c>
      <c r="AR122" s="133" t="s">
        <v>83</v>
      </c>
      <c r="AT122" s="134" t="s">
        <v>74</v>
      </c>
      <c r="AU122" s="134" t="s">
        <v>83</v>
      </c>
      <c r="AY122" s="133" t="s">
        <v>149</v>
      </c>
      <c r="BK122" s="135">
        <f>SUM(BK123:BK131)</f>
        <v>0</v>
      </c>
    </row>
    <row r="123" spans="2:65" s="1" customFormat="1" ht="31.5" customHeight="1">
      <c r="B123" s="137"/>
      <c r="C123" s="138" t="s">
        <v>83</v>
      </c>
      <c r="D123" s="138" t="s">
        <v>150</v>
      </c>
      <c r="E123" s="139" t="s">
        <v>151</v>
      </c>
      <c r="F123" s="232" t="s">
        <v>152</v>
      </c>
      <c r="G123" s="232"/>
      <c r="H123" s="232"/>
      <c r="I123" s="232"/>
      <c r="J123" s="140" t="s">
        <v>153</v>
      </c>
      <c r="K123" s="141">
        <v>182.688</v>
      </c>
      <c r="L123" s="233"/>
      <c r="M123" s="233"/>
      <c r="N123" s="233">
        <f aca="true" t="shared" si="0" ref="N123:N131">ROUND(L123*K123,2)</f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1.43</v>
      </c>
      <c r="W123" s="144">
        <f aca="true" t="shared" si="1" ref="W123:W131">V123*K123</f>
        <v>261.24384</v>
      </c>
      <c r="X123" s="144">
        <v>0</v>
      </c>
      <c r="Y123" s="144">
        <f aca="true" t="shared" si="2" ref="Y123:Y131">X123*K123</f>
        <v>0</v>
      </c>
      <c r="Z123" s="144">
        <v>0</v>
      </c>
      <c r="AA123" s="145">
        <f aca="true" t="shared" si="3" ref="AA123:AA131">Z123*K123</f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aca="true" t="shared" si="4" ref="BE123:BE131">IF(U123="základní",N123,0)</f>
        <v>0</v>
      </c>
      <c r="BF123" s="146">
        <f aca="true" t="shared" si="5" ref="BF123:BF131">IF(U123="snížená",N123,0)</f>
        <v>0</v>
      </c>
      <c r="BG123" s="146">
        <f aca="true" t="shared" si="6" ref="BG123:BG131">IF(U123="zákl. přenesená",N123,0)</f>
        <v>0</v>
      </c>
      <c r="BH123" s="146">
        <f aca="true" t="shared" si="7" ref="BH123:BH131">IF(U123="sníž. přenesená",N123,0)</f>
        <v>0</v>
      </c>
      <c r="BI123" s="146">
        <f aca="true" t="shared" si="8" ref="BI123:BI131">IF(U123="nulová",N123,0)</f>
        <v>0</v>
      </c>
      <c r="BJ123" s="17" t="s">
        <v>83</v>
      </c>
      <c r="BK123" s="146">
        <f aca="true" t="shared" si="9" ref="BK123:BK131">ROUND(L123*K123,2)</f>
        <v>0</v>
      </c>
      <c r="BL123" s="17" t="s">
        <v>154</v>
      </c>
      <c r="BM123" s="17" t="s">
        <v>155</v>
      </c>
    </row>
    <row r="124" spans="2:65" s="1" customFormat="1" ht="31.5" customHeight="1">
      <c r="B124" s="137"/>
      <c r="C124" s="138" t="s">
        <v>112</v>
      </c>
      <c r="D124" s="138" t="s">
        <v>150</v>
      </c>
      <c r="E124" s="139" t="s">
        <v>156</v>
      </c>
      <c r="F124" s="232" t="s">
        <v>157</v>
      </c>
      <c r="G124" s="232"/>
      <c r="H124" s="232"/>
      <c r="I124" s="232"/>
      <c r="J124" s="140" t="s">
        <v>153</v>
      </c>
      <c r="K124" s="141">
        <v>183.688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0.1</v>
      </c>
      <c r="W124" s="144">
        <f t="shared" si="1"/>
        <v>18.3688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158</v>
      </c>
    </row>
    <row r="125" spans="2:65" s="1" customFormat="1" ht="31.5" customHeight="1">
      <c r="B125" s="137"/>
      <c r="C125" s="138" t="s">
        <v>159</v>
      </c>
      <c r="D125" s="138" t="s">
        <v>150</v>
      </c>
      <c r="E125" s="139" t="s">
        <v>160</v>
      </c>
      <c r="F125" s="232" t="s">
        <v>161</v>
      </c>
      <c r="G125" s="232"/>
      <c r="H125" s="232"/>
      <c r="I125" s="232"/>
      <c r="J125" s="140" t="s">
        <v>153</v>
      </c>
      <c r="K125" s="141">
        <v>182.688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0.345</v>
      </c>
      <c r="W125" s="144">
        <f t="shared" si="1"/>
        <v>63.027359999999994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162</v>
      </c>
    </row>
    <row r="126" spans="2:65" s="1" customFormat="1" ht="31.5" customHeight="1">
      <c r="B126" s="137"/>
      <c r="C126" s="138" t="s">
        <v>154</v>
      </c>
      <c r="D126" s="138" t="s">
        <v>150</v>
      </c>
      <c r="E126" s="139" t="s">
        <v>163</v>
      </c>
      <c r="F126" s="232" t="s">
        <v>164</v>
      </c>
      <c r="G126" s="232"/>
      <c r="H126" s="232"/>
      <c r="I126" s="232"/>
      <c r="J126" s="140" t="s">
        <v>153</v>
      </c>
      <c r="K126" s="141">
        <v>77.689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0.071</v>
      </c>
      <c r="W126" s="144">
        <f t="shared" si="1"/>
        <v>5.515918999999999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165</v>
      </c>
    </row>
    <row r="127" spans="2:65" s="1" customFormat="1" ht="22.5" customHeight="1">
      <c r="B127" s="137"/>
      <c r="C127" s="138" t="s">
        <v>166</v>
      </c>
      <c r="D127" s="138" t="s">
        <v>150</v>
      </c>
      <c r="E127" s="139" t="s">
        <v>167</v>
      </c>
      <c r="F127" s="232" t="s">
        <v>168</v>
      </c>
      <c r="G127" s="232"/>
      <c r="H127" s="232"/>
      <c r="I127" s="232"/>
      <c r="J127" s="140" t="s">
        <v>153</v>
      </c>
      <c r="K127" s="141">
        <v>77.689</v>
      </c>
      <c r="L127" s="233"/>
      <c r="M127" s="233"/>
      <c r="N127" s="233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0.009</v>
      </c>
      <c r="W127" s="144">
        <f t="shared" si="1"/>
        <v>0.6992009999999999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154</v>
      </c>
      <c r="AT127" s="17" t="s">
        <v>150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169</v>
      </c>
    </row>
    <row r="128" spans="2:65" s="1" customFormat="1" ht="31.5" customHeight="1">
      <c r="B128" s="137"/>
      <c r="C128" s="138" t="s">
        <v>170</v>
      </c>
      <c r="D128" s="138" t="s">
        <v>150</v>
      </c>
      <c r="E128" s="139" t="s">
        <v>171</v>
      </c>
      <c r="F128" s="232" t="s">
        <v>172</v>
      </c>
      <c r="G128" s="232"/>
      <c r="H128" s="232"/>
      <c r="I128" s="232"/>
      <c r="J128" s="140" t="s">
        <v>173</v>
      </c>
      <c r="K128" s="141">
        <v>139.84</v>
      </c>
      <c r="L128" s="233"/>
      <c r="M128" s="233"/>
      <c r="N128" s="233">
        <f t="shared" si="0"/>
        <v>0</v>
      </c>
      <c r="O128" s="233"/>
      <c r="P128" s="233"/>
      <c r="Q128" s="233"/>
      <c r="R128" s="142"/>
      <c r="T128" s="143" t="s">
        <v>5</v>
      </c>
      <c r="U128" s="40" t="s">
        <v>40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154</v>
      </c>
      <c r="AT128" s="17" t="s">
        <v>150</v>
      </c>
      <c r="AU128" s="17" t="s">
        <v>112</v>
      </c>
      <c r="AY128" s="17" t="s">
        <v>149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154</v>
      </c>
      <c r="BM128" s="17" t="s">
        <v>174</v>
      </c>
    </row>
    <row r="129" spans="2:65" s="1" customFormat="1" ht="31.5" customHeight="1">
      <c r="B129" s="137"/>
      <c r="C129" s="138" t="s">
        <v>175</v>
      </c>
      <c r="D129" s="138" t="s">
        <v>150</v>
      </c>
      <c r="E129" s="139" t="s">
        <v>176</v>
      </c>
      <c r="F129" s="232" t="s">
        <v>177</v>
      </c>
      <c r="G129" s="232"/>
      <c r="H129" s="232"/>
      <c r="I129" s="232"/>
      <c r="J129" s="140" t="s">
        <v>153</v>
      </c>
      <c r="K129" s="141">
        <v>104.999</v>
      </c>
      <c r="L129" s="233"/>
      <c r="M129" s="233"/>
      <c r="N129" s="233">
        <f t="shared" si="0"/>
        <v>0</v>
      </c>
      <c r="O129" s="233"/>
      <c r="P129" s="233"/>
      <c r="Q129" s="233"/>
      <c r="R129" s="142"/>
      <c r="T129" s="143" t="s">
        <v>5</v>
      </c>
      <c r="U129" s="40" t="s">
        <v>40</v>
      </c>
      <c r="V129" s="144">
        <v>0.299</v>
      </c>
      <c r="W129" s="144">
        <f t="shared" si="1"/>
        <v>31.394700999999998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154</v>
      </c>
      <c r="BM129" s="17" t="s">
        <v>178</v>
      </c>
    </row>
    <row r="130" spans="2:65" s="1" customFormat="1" ht="31.5" customHeight="1">
      <c r="B130" s="137"/>
      <c r="C130" s="138" t="s">
        <v>179</v>
      </c>
      <c r="D130" s="138" t="s">
        <v>150</v>
      </c>
      <c r="E130" s="139" t="s">
        <v>180</v>
      </c>
      <c r="F130" s="232" t="s">
        <v>181</v>
      </c>
      <c r="G130" s="232"/>
      <c r="H130" s="232"/>
      <c r="I130" s="232"/>
      <c r="J130" s="140" t="s">
        <v>153</v>
      </c>
      <c r="K130" s="141">
        <v>62.465</v>
      </c>
      <c r="L130" s="233"/>
      <c r="M130" s="233"/>
      <c r="N130" s="233">
        <f t="shared" si="0"/>
        <v>0</v>
      </c>
      <c r="O130" s="233"/>
      <c r="P130" s="233"/>
      <c r="Q130" s="233"/>
      <c r="R130" s="142"/>
      <c r="T130" s="143" t="s">
        <v>5</v>
      </c>
      <c r="U130" s="40" t="s">
        <v>40</v>
      </c>
      <c r="V130" s="144">
        <v>1.5</v>
      </c>
      <c r="W130" s="144">
        <f t="shared" si="1"/>
        <v>93.6975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154</v>
      </c>
      <c r="AT130" s="17" t="s">
        <v>150</v>
      </c>
      <c r="AU130" s="17" t="s">
        <v>112</v>
      </c>
      <c r="AY130" s="17" t="s">
        <v>149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154</v>
      </c>
      <c r="BM130" s="17" t="s">
        <v>182</v>
      </c>
    </row>
    <row r="131" spans="2:65" s="1" customFormat="1" ht="22.5" customHeight="1">
      <c r="B131" s="137"/>
      <c r="C131" s="147" t="s">
        <v>183</v>
      </c>
      <c r="D131" s="147" t="s">
        <v>184</v>
      </c>
      <c r="E131" s="148" t="s">
        <v>185</v>
      </c>
      <c r="F131" s="234" t="s">
        <v>186</v>
      </c>
      <c r="G131" s="234"/>
      <c r="H131" s="234"/>
      <c r="I131" s="234"/>
      <c r="J131" s="149" t="s">
        <v>173</v>
      </c>
      <c r="K131" s="150">
        <v>137.423</v>
      </c>
      <c r="L131" s="235"/>
      <c r="M131" s="235"/>
      <c r="N131" s="235">
        <f t="shared" si="0"/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0</v>
      </c>
      <c r="W131" s="144">
        <f t="shared" si="1"/>
        <v>0</v>
      </c>
      <c r="X131" s="144">
        <v>1</v>
      </c>
      <c r="Y131" s="144">
        <f t="shared" si="2"/>
        <v>137.423</v>
      </c>
      <c r="Z131" s="144">
        <v>0</v>
      </c>
      <c r="AA131" s="145">
        <f t="shared" si="3"/>
        <v>0</v>
      </c>
      <c r="AR131" s="17" t="s">
        <v>179</v>
      </c>
      <c r="AT131" s="17" t="s">
        <v>184</v>
      </c>
      <c r="AU131" s="17" t="s">
        <v>112</v>
      </c>
      <c r="AY131" s="17" t="s">
        <v>149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83</v>
      </c>
      <c r="BK131" s="146">
        <f t="shared" si="9"/>
        <v>0</v>
      </c>
      <c r="BL131" s="17" t="s">
        <v>154</v>
      </c>
      <c r="BM131" s="17" t="s">
        <v>187</v>
      </c>
    </row>
    <row r="132" spans="2:63" s="9" customFormat="1" ht="29.85" customHeight="1">
      <c r="B132" s="126"/>
      <c r="C132" s="127"/>
      <c r="D132" s="136" t="s">
        <v>125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42">
        <f>BK132</f>
        <v>0</v>
      </c>
      <c r="O132" s="243"/>
      <c r="P132" s="243"/>
      <c r="Q132" s="243"/>
      <c r="R132" s="129"/>
      <c r="T132" s="130"/>
      <c r="U132" s="127"/>
      <c r="V132" s="127"/>
      <c r="W132" s="131">
        <f>W133</f>
        <v>25.80468</v>
      </c>
      <c r="X132" s="127"/>
      <c r="Y132" s="131">
        <f>Y133</f>
        <v>0</v>
      </c>
      <c r="Z132" s="127"/>
      <c r="AA132" s="132">
        <f>AA133</f>
        <v>0</v>
      </c>
      <c r="AR132" s="133" t="s">
        <v>83</v>
      </c>
      <c r="AT132" s="134" t="s">
        <v>74</v>
      </c>
      <c r="AU132" s="134" t="s">
        <v>83</v>
      </c>
      <c r="AY132" s="133" t="s">
        <v>149</v>
      </c>
      <c r="BK132" s="135">
        <f>BK133</f>
        <v>0</v>
      </c>
    </row>
    <row r="133" spans="2:65" s="1" customFormat="1" ht="31.5" customHeight="1">
      <c r="B133" s="137"/>
      <c r="C133" s="138" t="s">
        <v>188</v>
      </c>
      <c r="D133" s="138" t="s">
        <v>150</v>
      </c>
      <c r="E133" s="139" t="s">
        <v>189</v>
      </c>
      <c r="F133" s="232" t="s">
        <v>190</v>
      </c>
      <c r="G133" s="232"/>
      <c r="H133" s="232"/>
      <c r="I133" s="232"/>
      <c r="J133" s="140" t="s">
        <v>153</v>
      </c>
      <c r="K133" s="141">
        <v>15.224</v>
      </c>
      <c r="L133" s="233"/>
      <c r="M133" s="233"/>
      <c r="N133" s="233">
        <f>ROUND(L133*K133,2)</f>
        <v>0</v>
      </c>
      <c r="O133" s="233"/>
      <c r="P133" s="233"/>
      <c r="Q133" s="233"/>
      <c r="R133" s="142"/>
      <c r="T133" s="143" t="s">
        <v>5</v>
      </c>
      <c r="U133" s="40" t="s">
        <v>40</v>
      </c>
      <c r="V133" s="144">
        <v>1.695</v>
      </c>
      <c r="W133" s="144">
        <f>V133*K133</f>
        <v>25.80468</v>
      </c>
      <c r="X133" s="144">
        <v>0</v>
      </c>
      <c r="Y133" s="144">
        <f>X133*K133</f>
        <v>0</v>
      </c>
      <c r="Z133" s="144">
        <v>0</v>
      </c>
      <c r="AA133" s="145">
        <f>Z133*K133</f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>IF(U133="základní",N133,0)</f>
        <v>0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17" t="s">
        <v>83</v>
      </c>
      <c r="BK133" s="146">
        <f>ROUND(L133*K133,2)</f>
        <v>0</v>
      </c>
      <c r="BL133" s="17" t="s">
        <v>154</v>
      </c>
      <c r="BM133" s="17" t="s">
        <v>191</v>
      </c>
    </row>
    <row r="134" spans="2:63" s="9" customFormat="1" ht="29.85" customHeight="1">
      <c r="B134" s="126"/>
      <c r="C134" s="127"/>
      <c r="D134" s="136" t="s">
        <v>126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242">
        <f>BK134</f>
        <v>0</v>
      </c>
      <c r="O134" s="243"/>
      <c r="P134" s="243"/>
      <c r="Q134" s="243"/>
      <c r="R134" s="129"/>
      <c r="T134" s="130"/>
      <c r="U134" s="127"/>
      <c r="V134" s="127"/>
      <c r="W134" s="131">
        <f>W135</f>
        <v>114.19851299999999</v>
      </c>
      <c r="X134" s="127"/>
      <c r="Y134" s="131">
        <f>Y135</f>
        <v>0</v>
      </c>
      <c r="Z134" s="127"/>
      <c r="AA134" s="132">
        <f>AA135</f>
        <v>0</v>
      </c>
      <c r="AR134" s="133" t="s">
        <v>83</v>
      </c>
      <c r="AT134" s="134" t="s">
        <v>74</v>
      </c>
      <c r="AU134" s="134" t="s">
        <v>83</v>
      </c>
      <c r="AY134" s="133" t="s">
        <v>149</v>
      </c>
      <c r="BK134" s="135">
        <f>BK135</f>
        <v>0</v>
      </c>
    </row>
    <row r="135" spans="2:65" s="1" customFormat="1" ht="22.5" customHeight="1">
      <c r="B135" s="137"/>
      <c r="C135" s="138" t="s">
        <v>192</v>
      </c>
      <c r="D135" s="138" t="s">
        <v>150</v>
      </c>
      <c r="E135" s="139" t="s">
        <v>193</v>
      </c>
      <c r="F135" s="232" t="s">
        <v>194</v>
      </c>
      <c r="G135" s="232"/>
      <c r="H135" s="232"/>
      <c r="I135" s="232"/>
      <c r="J135" s="140" t="s">
        <v>173</v>
      </c>
      <c r="K135" s="141">
        <v>137.423</v>
      </c>
      <c r="L135" s="233"/>
      <c r="M135" s="233"/>
      <c r="N135" s="233">
        <f>ROUND(L135*K135,2)</f>
        <v>0</v>
      </c>
      <c r="O135" s="233"/>
      <c r="P135" s="233"/>
      <c r="Q135" s="233"/>
      <c r="R135" s="142"/>
      <c r="T135" s="143" t="s">
        <v>5</v>
      </c>
      <c r="U135" s="40" t="s">
        <v>40</v>
      </c>
      <c r="V135" s="144">
        <v>0.831</v>
      </c>
      <c r="W135" s="144">
        <f>V135*K135</f>
        <v>114.19851299999999</v>
      </c>
      <c r="X135" s="144">
        <v>0</v>
      </c>
      <c r="Y135" s="144">
        <f>X135*K135</f>
        <v>0</v>
      </c>
      <c r="Z135" s="144">
        <v>0</v>
      </c>
      <c r="AA135" s="145">
        <f>Z135*K135</f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>IF(U135="základní",N135,0)</f>
        <v>0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83</v>
      </c>
      <c r="BK135" s="146">
        <f>ROUND(L135*K135,2)</f>
        <v>0</v>
      </c>
      <c r="BL135" s="17" t="s">
        <v>154</v>
      </c>
      <c r="BM135" s="17" t="s">
        <v>195</v>
      </c>
    </row>
    <row r="136" spans="2:63" s="9" customFormat="1" ht="37.35" customHeight="1">
      <c r="B136" s="126"/>
      <c r="C136" s="127"/>
      <c r="D136" s="128" t="s">
        <v>127</v>
      </c>
      <c r="E136" s="128"/>
      <c r="F136" s="128"/>
      <c r="G136" s="128"/>
      <c r="H136" s="128"/>
      <c r="I136" s="128"/>
      <c r="J136" s="128"/>
      <c r="K136" s="128"/>
      <c r="L136" s="128"/>
      <c r="M136" s="128"/>
      <c r="N136" s="244">
        <f>BK136</f>
        <v>0</v>
      </c>
      <c r="O136" s="245"/>
      <c r="P136" s="245"/>
      <c r="Q136" s="245"/>
      <c r="R136" s="129"/>
      <c r="T136" s="130"/>
      <c r="U136" s="127"/>
      <c r="V136" s="127"/>
      <c r="W136" s="131">
        <f>W137+W160+W198+W202+W243+W253</f>
        <v>606.8865000000001</v>
      </c>
      <c r="X136" s="127"/>
      <c r="Y136" s="131">
        <f>Y137+Y160+Y198+Y202+Y243+Y253</f>
        <v>2.078256</v>
      </c>
      <c r="Z136" s="127"/>
      <c r="AA136" s="132">
        <f>AA137+AA160+AA198+AA202+AA243+AA253</f>
        <v>0</v>
      </c>
      <c r="AR136" s="133" t="s">
        <v>112</v>
      </c>
      <c r="AT136" s="134" t="s">
        <v>74</v>
      </c>
      <c r="AU136" s="134" t="s">
        <v>75</v>
      </c>
      <c r="AY136" s="133" t="s">
        <v>149</v>
      </c>
      <c r="BK136" s="135">
        <f>BK137+BK160+BK198+BK202+BK243+BK253</f>
        <v>0</v>
      </c>
    </row>
    <row r="137" spans="2:63" s="9" customFormat="1" ht="19.9" customHeight="1">
      <c r="B137" s="126"/>
      <c r="C137" s="127"/>
      <c r="D137" s="136" t="s">
        <v>128</v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240">
        <f>BK137</f>
        <v>0</v>
      </c>
      <c r="O137" s="241"/>
      <c r="P137" s="241"/>
      <c r="Q137" s="241"/>
      <c r="R137" s="129"/>
      <c r="T137" s="130"/>
      <c r="U137" s="127"/>
      <c r="V137" s="127"/>
      <c r="W137" s="131">
        <f>SUM(W138:W159)</f>
        <v>209.36899999999997</v>
      </c>
      <c r="X137" s="127"/>
      <c r="Y137" s="131">
        <f>SUM(Y138:Y159)</f>
        <v>0.46608</v>
      </c>
      <c r="Z137" s="127"/>
      <c r="AA137" s="132">
        <f>SUM(AA138:AA159)</f>
        <v>0</v>
      </c>
      <c r="AR137" s="133" t="s">
        <v>112</v>
      </c>
      <c r="AT137" s="134" t="s">
        <v>74</v>
      </c>
      <c r="AU137" s="134" t="s">
        <v>83</v>
      </c>
      <c r="AY137" s="133" t="s">
        <v>149</v>
      </c>
      <c r="BK137" s="135">
        <f>SUM(BK138:BK159)</f>
        <v>0</v>
      </c>
    </row>
    <row r="138" spans="2:65" s="1" customFormat="1" ht="22.5" customHeight="1">
      <c r="B138" s="137"/>
      <c r="C138" s="138" t="s">
        <v>196</v>
      </c>
      <c r="D138" s="138" t="s">
        <v>150</v>
      </c>
      <c r="E138" s="139" t="s">
        <v>197</v>
      </c>
      <c r="F138" s="232" t="s">
        <v>198</v>
      </c>
      <c r="G138" s="232"/>
      <c r="H138" s="232"/>
      <c r="I138" s="232"/>
      <c r="J138" s="140" t="s">
        <v>199</v>
      </c>
      <c r="K138" s="141">
        <v>41</v>
      </c>
      <c r="L138" s="233"/>
      <c r="M138" s="233"/>
      <c r="N138" s="233">
        <f aca="true" t="shared" si="10" ref="N138:N159">ROUND(L138*K138,2)</f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0.363</v>
      </c>
      <c r="W138" s="144">
        <f aca="true" t="shared" si="11" ref="W138:W159">V138*K138</f>
        <v>14.883</v>
      </c>
      <c r="X138" s="144">
        <v>0.00126</v>
      </c>
      <c r="Y138" s="144">
        <f aca="true" t="shared" si="12" ref="Y138:Y159">X138*K138</f>
        <v>0.051660000000000005</v>
      </c>
      <c r="Z138" s="144">
        <v>0</v>
      </c>
      <c r="AA138" s="145">
        <f aca="true" t="shared" si="13" ref="AA138:AA159">Z138*K138</f>
        <v>0</v>
      </c>
      <c r="AR138" s="17" t="s">
        <v>200</v>
      </c>
      <c r="AT138" s="17" t="s">
        <v>150</v>
      </c>
      <c r="AU138" s="17" t="s">
        <v>112</v>
      </c>
      <c r="AY138" s="17" t="s">
        <v>149</v>
      </c>
      <c r="BE138" s="146">
        <f aca="true" t="shared" si="14" ref="BE138:BE159">IF(U138="základní",N138,0)</f>
        <v>0</v>
      </c>
      <c r="BF138" s="146">
        <f aca="true" t="shared" si="15" ref="BF138:BF159">IF(U138="snížená",N138,0)</f>
        <v>0</v>
      </c>
      <c r="BG138" s="146">
        <f aca="true" t="shared" si="16" ref="BG138:BG159">IF(U138="zákl. přenesená",N138,0)</f>
        <v>0</v>
      </c>
      <c r="BH138" s="146">
        <f aca="true" t="shared" si="17" ref="BH138:BH159">IF(U138="sníž. přenesená",N138,0)</f>
        <v>0</v>
      </c>
      <c r="BI138" s="146">
        <f aca="true" t="shared" si="18" ref="BI138:BI159">IF(U138="nulová",N138,0)</f>
        <v>0</v>
      </c>
      <c r="BJ138" s="17" t="s">
        <v>83</v>
      </c>
      <c r="BK138" s="146">
        <f aca="true" t="shared" si="19" ref="BK138:BK159">ROUND(L138*K138,2)</f>
        <v>0</v>
      </c>
      <c r="BL138" s="17" t="s">
        <v>200</v>
      </c>
      <c r="BM138" s="17" t="s">
        <v>201</v>
      </c>
    </row>
    <row r="139" spans="2:65" s="1" customFormat="1" ht="22.5" customHeight="1">
      <c r="B139" s="137"/>
      <c r="C139" s="138" t="s">
        <v>202</v>
      </c>
      <c r="D139" s="138" t="s">
        <v>150</v>
      </c>
      <c r="E139" s="139" t="s">
        <v>203</v>
      </c>
      <c r="F139" s="232" t="s">
        <v>204</v>
      </c>
      <c r="G139" s="232"/>
      <c r="H139" s="232"/>
      <c r="I139" s="232"/>
      <c r="J139" s="140" t="s">
        <v>199</v>
      </c>
      <c r="K139" s="141">
        <v>72</v>
      </c>
      <c r="L139" s="233"/>
      <c r="M139" s="233"/>
      <c r="N139" s="233">
        <f t="shared" si="10"/>
        <v>0</v>
      </c>
      <c r="O139" s="233"/>
      <c r="P139" s="233"/>
      <c r="Q139" s="233"/>
      <c r="R139" s="142"/>
      <c r="T139" s="143" t="s">
        <v>5</v>
      </c>
      <c r="U139" s="40" t="s">
        <v>40</v>
      </c>
      <c r="V139" s="144">
        <v>0.383</v>
      </c>
      <c r="W139" s="144">
        <f t="shared" si="11"/>
        <v>27.576</v>
      </c>
      <c r="X139" s="144">
        <v>0.00177</v>
      </c>
      <c r="Y139" s="144">
        <f t="shared" si="12"/>
        <v>0.12744</v>
      </c>
      <c r="Z139" s="144">
        <v>0</v>
      </c>
      <c r="AA139" s="145">
        <f t="shared" si="13"/>
        <v>0</v>
      </c>
      <c r="AR139" s="17" t="s">
        <v>200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200</v>
      </c>
      <c r="BM139" s="17" t="s">
        <v>205</v>
      </c>
    </row>
    <row r="140" spans="2:65" s="1" customFormat="1" ht="22.5" customHeight="1">
      <c r="B140" s="137"/>
      <c r="C140" s="138" t="s">
        <v>206</v>
      </c>
      <c r="D140" s="138" t="s">
        <v>150</v>
      </c>
      <c r="E140" s="139" t="s">
        <v>207</v>
      </c>
      <c r="F140" s="232" t="s">
        <v>208</v>
      </c>
      <c r="G140" s="232"/>
      <c r="H140" s="232"/>
      <c r="I140" s="232"/>
      <c r="J140" s="140" t="s">
        <v>199</v>
      </c>
      <c r="K140" s="141">
        <v>41</v>
      </c>
      <c r="L140" s="233"/>
      <c r="M140" s="233"/>
      <c r="N140" s="233">
        <f t="shared" si="10"/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0.404</v>
      </c>
      <c r="W140" s="144">
        <f t="shared" si="11"/>
        <v>16.564</v>
      </c>
      <c r="X140" s="144">
        <v>0.00277</v>
      </c>
      <c r="Y140" s="144">
        <f t="shared" si="12"/>
        <v>0.11356999999999999</v>
      </c>
      <c r="Z140" s="144">
        <v>0</v>
      </c>
      <c r="AA140" s="145">
        <f t="shared" si="13"/>
        <v>0</v>
      </c>
      <c r="AR140" s="17" t="s">
        <v>200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200</v>
      </c>
      <c r="BM140" s="17" t="s">
        <v>209</v>
      </c>
    </row>
    <row r="141" spans="2:65" s="1" customFormat="1" ht="31.5" customHeight="1">
      <c r="B141" s="137"/>
      <c r="C141" s="138" t="s">
        <v>11</v>
      </c>
      <c r="D141" s="138" t="s">
        <v>150</v>
      </c>
      <c r="E141" s="139" t="s">
        <v>210</v>
      </c>
      <c r="F141" s="232" t="s">
        <v>211</v>
      </c>
      <c r="G141" s="232"/>
      <c r="H141" s="232"/>
      <c r="I141" s="232"/>
      <c r="J141" s="140" t="s">
        <v>199</v>
      </c>
      <c r="K141" s="141">
        <v>8</v>
      </c>
      <c r="L141" s="233"/>
      <c r="M141" s="233"/>
      <c r="N141" s="233">
        <f t="shared" si="10"/>
        <v>0</v>
      </c>
      <c r="O141" s="233"/>
      <c r="P141" s="233"/>
      <c r="Q141" s="233"/>
      <c r="R141" s="142"/>
      <c r="T141" s="143" t="s">
        <v>5</v>
      </c>
      <c r="U141" s="40" t="s">
        <v>40</v>
      </c>
      <c r="V141" s="144">
        <v>0.425</v>
      </c>
      <c r="W141" s="144">
        <f t="shared" si="11"/>
        <v>3.4</v>
      </c>
      <c r="X141" s="144">
        <v>0.0044</v>
      </c>
      <c r="Y141" s="144">
        <f t="shared" si="12"/>
        <v>0.0352</v>
      </c>
      <c r="Z141" s="144">
        <v>0</v>
      </c>
      <c r="AA141" s="145">
        <f t="shared" si="13"/>
        <v>0</v>
      </c>
      <c r="AR141" s="17" t="s">
        <v>200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200</v>
      </c>
      <c r="BM141" s="17" t="s">
        <v>212</v>
      </c>
    </row>
    <row r="142" spans="2:65" s="1" customFormat="1" ht="22.5" customHeight="1">
      <c r="B142" s="137"/>
      <c r="C142" s="138" t="s">
        <v>200</v>
      </c>
      <c r="D142" s="138" t="s">
        <v>150</v>
      </c>
      <c r="E142" s="139" t="s">
        <v>213</v>
      </c>
      <c r="F142" s="232" t="s">
        <v>214</v>
      </c>
      <c r="G142" s="232"/>
      <c r="H142" s="232"/>
      <c r="I142" s="232"/>
      <c r="J142" s="140" t="s">
        <v>199</v>
      </c>
      <c r="K142" s="141">
        <v>24</v>
      </c>
      <c r="L142" s="233"/>
      <c r="M142" s="233"/>
      <c r="N142" s="233">
        <f t="shared" si="10"/>
        <v>0</v>
      </c>
      <c r="O142" s="233"/>
      <c r="P142" s="233"/>
      <c r="Q142" s="233"/>
      <c r="R142" s="142"/>
      <c r="T142" s="143" t="s">
        <v>5</v>
      </c>
      <c r="U142" s="40" t="s">
        <v>40</v>
      </c>
      <c r="V142" s="144">
        <v>0.78</v>
      </c>
      <c r="W142" s="144">
        <f t="shared" si="11"/>
        <v>18.72</v>
      </c>
      <c r="X142" s="144">
        <v>0.00059</v>
      </c>
      <c r="Y142" s="144">
        <f t="shared" si="12"/>
        <v>0.01416</v>
      </c>
      <c r="Z142" s="144">
        <v>0</v>
      </c>
      <c r="AA142" s="145">
        <f t="shared" si="13"/>
        <v>0</v>
      </c>
      <c r="AR142" s="17" t="s">
        <v>200</v>
      </c>
      <c r="AT142" s="17" t="s">
        <v>150</v>
      </c>
      <c r="AU142" s="17" t="s">
        <v>112</v>
      </c>
      <c r="AY142" s="17" t="s">
        <v>149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83</v>
      </c>
      <c r="BK142" s="146">
        <f t="shared" si="19"/>
        <v>0</v>
      </c>
      <c r="BL142" s="17" t="s">
        <v>200</v>
      </c>
      <c r="BM142" s="17" t="s">
        <v>215</v>
      </c>
    </row>
    <row r="143" spans="2:65" s="1" customFormat="1" ht="22.5" customHeight="1">
      <c r="B143" s="137"/>
      <c r="C143" s="138" t="s">
        <v>216</v>
      </c>
      <c r="D143" s="138" t="s">
        <v>150</v>
      </c>
      <c r="E143" s="139" t="s">
        <v>217</v>
      </c>
      <c r="F143" s="232" t="s">
        <v>218</v>
      </c>
      <c r="G143" s="232"/>
      <c r="H143" s="232"/>
      <c r="I143" s="232"/>
      <c r="J143" s="140" t="s">
        <v>199</v>
      </c>
      <c r="K143" s="141">
        <v>32</v>
      </c>
      <c r="L143" s="233"/>
      <c r="M143" s="233"/>
      <c r="N143" s="233">
        <f t="shared" si="10"/>
        <v>0</v>
      </c>
      <c r="O143" s="233"/>
      <c r="P143" s="233"/>
      <c r="Q143" s="233"/>
      <c r="R143" s="142"/>
      <c r="T143" s="143" t="s">
        <v>5</v>
      </c>
      <c r="U143" s="40" t="s">
        <v>40</v>
      </c>
      <c r="V143" s="144">
        <v>0.827</v>
      </c>
      <c r="W143" s="144">
        <f t="shared" si="11"/>
        <v>26.464</v>
      </c>
      <c r="X143" s="144">
        <v>0.0012</v>
      </c>
      <c r="Y143" s="144">
        <f t="shared" si="12"/>
        <v>0.0384</v>
      </c>
      <c r="Z143" s="144">
        <v>0</v>
      </c>
      <c r="AA143" s="145">
        <f t="shared" si="13"/>
        <v>0</v>
      </c>
      <c r="AR143" s="17" t="s">
        <v>200</v>
      </c>
      <c r="AT143" s="17" t="s">
        <v>150</v>
      </c>
      <c r="AU143" s="17" t="s">
        <v>112</v>
      </c>
      <c r="AY143" s="17" t="s">
        <v>149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83</v>
      </c>
      <c r="BK143" s="146">
        <f t="shared" si="19"/>
        <v>0</v>
      </c>
      <c r="BL143" s="17" t="s">
        <v>200</v>
      </c>
      <c r="BM143" s="17" t="s">
        <v>219</v>
      </c>
    </row>
    <row r="144" spans="2:65" s="1" customFormat="1" ht="22.5" customHeight="1">
      <c r="B144" s="137"/>
      <c r="C144" s="138" t="s">
        <v>220</v>
      </c>
      <c r="D144" s="138" t="s">
        <v>150</v>
      </c>
      <c r="E144" s="139" t="s">
        <v>221</v>
      </c>
      <c r="F144" s="232" t="s">
        <v>222</v>
      </c>
      <c r="G144" s="232"/>
      <c r="H144" s="232"/>
      <c r="I144" s="232"/>
      <c r="J144" s="140" t="s">
        <v>199</v>
      </c>
      <c r="K144" s="141">
        <v>25</v>
      </c>
      <c r="L144" s="233"/>
      <c r="M144" s="233"/>
      <c r="N144" s="233">
        <f t="shared" si="10"/>
        <v>0</v>
      </c>
      <c r="O144" s="233"/>
      <c r="P144" s="233"/>
      <c r="Q144" s="233"/>
      <c r="R144" s="142"/>
      <c r="T144" s="143" t="s">
        <v>5</v>
      </c>
      <c r="U144" s="40" t="s">
        <v>40</v>
      </c>
      <c r="V144" s="144">
        <v>0.659</v>
      </c>
      <c r="W144" s="144">
        <f t="shared" si="11"/>
        <v>16.475</v>
      </c>
      <c r="X144" s="144">
        <v>0.00029</v>
      </c>
      <c r="Y144" s="144">
        <f t="shared" si="12"/>
        <v>0.00725</v>
      </c>
      <c r="Z144" s="144">
        <v>0</v>
      </c>
      <c r="AA144" s="145">
        <f t="shared" si="13"/>
        <v>0</v>
      </c>
      <c r="AR144" s="17" t="s">
        <v>200</v>
      </c>
      <c r="AT144" s="17" t="s">
        <v>150</v>
      </c>
      <c r="AU144" s="17" t="s">
        <v>112</v>
      </c>
      <c r="AY144" s="17" t="s">
        <v>149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83</v>
      </c>
      <c r="BK144" s="146">
        <f t="shared" si="19"/>
        <v>0</v>
      </c>
      <c r="BL144" s="17" t="s">
        <v>200</v>
      </c>
      <c r="BM144" s="17" t="s">
        <v>223</v>
      </c>
    </row>
    <row r="145" spans="2:65" s="1" customFormat="1" ht="22.5" customHeight="1">
      <c r="B145" s="137"/>
      <c r="C145" s="138" t="s">
        <v>224</v>
      </c>
      <c r="D145" s="138" t="s">
        <v>150</v>
      </c>
      <c r="E145" s="139" t="s">
        <v>225</v>
      </c>
      <c r="F145" s="232" t="s">
        <v>226</v>
      </c>
      <c r="G145" s="232"/>
      <c r="H145" s="232"/>
      <c r="I145" s="232"/>
      <c r="J145" s="140" t="s">
        <v>199</v>
      </c>
      <c r="K145" s="141">
        <v>36</v>
      </c>
      <c r="L145" s="233"/>
      <c r="M145" s="233"/>
      <c r="N145" s="233">
        <f t="shared" si="10"/>
        <v>0</v>
      </c>
      <c r="O145" s="233"/>
      <c r="P145" s="233"/>
      <c r="Q145" s="233"/>
      <c r="R145" s="142"/>
      <c r="T145" s="143" t="s">
        <v>5</v>
      </c>
      <c r="U145" s="40" t="s">
        <v>40</v>
      </c>
      <c r="V145" s="144">
        <v>0.728</v>
      </c>
      <c r="W145" s="144">
        <f t="shared" si="11"/>
        <v>26.208</v>
      </c>
      <c r="X145" s="144">
        <v>0.00035</v>
      </c>
      <c r="Y145" s="144">
        <f t="shared" si="12"/>
        <v>0.0126</v>
      </c>
      <c r="Z145" s="144">
        <v>0</v>
      </c>
      <c r="AA145" s="145">
        <f t="shared" si="13"/>
        <v>0</v>
      </c>
      <c r="AR145" s="17" t="s">
        <v>200</v>
      </c>
      <c r="AT145" s="17" t="s">
        <v>150</v>
      </c>
      <c r="AU145" s="17" t="s">
        <v>112</v>
      </c>
      <c r="AY145" s="17" t="s">
        <v>149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83</v>
      </c>
      <c r="BK145" s="146">
        <f t="shared" si="19"/>
        <v>0</v>
      </c>
      <c r="BL145" s="17" t="s">
        <v>200</v>
      </c>
      <c r="BM145" s="17" t="s">
        <v>227</v>
      </c>
    </row>
    <row r="146" spans="2:65" s="1" customFormat="1" ht="22.5" customHeight="1">
      <c r="B146" s="137"/>
      <c r="C146" s="138" t="s">
        <v>228</v>
      </c>
      <c r="D146" s="138" t="s">
        <v>150</v>
      </c>
      <c r="E146" s="139" t="s">
        <v>229</v>
      </c>
      <c r="F146" s="232" t="s">
        <v>230</v>
      </c>
      <c r="G146" s="232"/>
      <c r="H146" s="232"/>
      <c r="I146" s="232"/>
      <c r="J146" s="140" t="s">
        <v>199</v>
      </c>
      <c r="K146" s="141">
        <v>30</v>
      </c>
      <c r="L146" s="233"/>
      <c r="M146" s="233"/>
      <c r="N146" s="233">
        <f t="shared" si="10"/>
        <v>0</v>
      </c>
      <c r="O146" s="233"/>
      <c r="P146" s="233"/>
      <c r="Q146" s="233"/>
      <c r="R146" s="142"/>
      <c r="T146" s="143" t="s">
        <v>5</v>
      </c>
      <c r="U146" s="40" t="s">
        <v>40</v>
      </c>
      <c r="V146" s="144">
        <v>0.832</v>
      </c>
      <c r="W146" s="144">
        <f t="shared" si="11"/>
        <v>24.959999999999997</v>
      </c>
      <c r="X146" s="144">
        <v>0.00114</v>
      </c>
      <c r="Y146" s="144">
        <f t="shared" si="12"/>
        <v>0.0342</v>
      </c>
      <c r="Z146" s="144">
        <v>0</v>
      </c>
      <c r="AA146" s="145">
        <f t="shared" si="13"/>
        <v>0</v>
      </c>
      <c r="AR146" s="17" t="s">
        <v>200</v>
      </c>
      <c r="AT146" s="17" t="s">
        <v>150</v>
      </c>
      <c r="AU146" s="17" t="s">
        <v>112</v>
      </c>
      <c r="AY146" s="17" t="s">
        <v>149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83</v>
      </c>
      <c r="BK146" s="146">
        <f t="shared" si="19"/>
        <v>0</v>
      </c>
      <c r="BL146" s="17" t="s">
        <v>200</v>
      </c>
      <c r="BM146" s="17" t="s">
        <v>231</v>
      </c>
    </row>
    <row r="147" spans="2:65" s="1" customFormat="1" ht="22.5" customHeight="1">
      <c r="B147" s="137"/>
      <c r="C147" s="138" t="s">
        <v>10</v>
      </c>
      <c r="D147" s="138" t="s">
        <v>150</v>
      </c>
      <c r="E147" s="139" t="s">
        <v>232</v>
      </c>
      <c r="F147" s="232" t="s">
        <v>233</v>
      </c>
      <c r="G147" s="232"/>
      <c r="H147" s="232"/>
      <c r="I147" s="232"/>
      <c r="J147" s="140" t="s">
        <v>234</v>
      </c>
      <c r="K147" s="141">
        <v>27</v>
      </c>
      <c r="L147" s="233"/>
      <c r="M147" s="233"/>
      <c r="N147" s="233">
        <f t="shared" si="10"/>
        <v>0</v>
      </c>
      <c r="O147" s="233"/>
      <c r="P147" s="233"/>
      <c r="Q147" s="233"/>
      <c r="R147" s="142"/>
      <c r="T147" s="143" t="s">
        <v>5</v>
      </c>
      <c r="U147" s="40" t="s">
        <v>40</v>
      </c>
      <c r="V147" s="144">
        <v>0.174</v>
      </c>
      <c r="W147" s="144">
        <f t="shared" si="11"/>
        <v>4.6979999999999995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200</v>
      </c>
      <c r="AT147" s="17" t="s">
        <v>150</v>
      </c>
      <c r="AU147" s="17" t="s">
        <v>112</v>
      </c>
      <c r="AY147" s="17" t="s">
        <v>149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83</v>
      </c>
      <c r="BK147" s="146">
        <f t="shared" si="19"/>
        <v>0</v>
      </c>
      <c r="BL147" s="17" t="s">
        <v>200</v>
      </c>
      <c r="BM147" s="17" t="s">
        <v>235</v>
      </c>
    </row>
    <row r="148" spans="2:65" s="1" customFormat="1" ht="22.5" customHeight="1">
      <c r="B148" s="137"/>
      <c r="C148" s="138" t="s">
        <v>236</v>
      </c>
      <c r="D148" s="138" t="s">
        <v>150</v>
      </c>
      <c r="E148" s="139" t="s">
        <v>237</v>
      </c>
      <c r="F148" s="232" t="s">
        <v>238</v>
      </c>
      <c r="G148" s="232"/>
      <c r="H148" s="232"/>
      <c r="I148" s="232"/>
      <c r="J148" s="140" t="s">
        <v>234</v>
      </c>
      <c r="K148" s="141">
        <v>9</v>
      </c>
      <c r="L148" s="233"/>
      <c r="M148" s="233"/>
      <c r="N148" s="233">
        <f t="shared" si="10"/>
        <v>0</v>
      </c>
      <c r="O148" s="233"/>
      <c r="P148" s="233"/>
      <c r="Q148" s="233"/>
      <c r="R148" s="142"/>
      <c r="T148" s="143" t="s">
        <v>5</v>
      </c>
      <c r="U148" s="40" t="s">
        <v>40</v>
      </c>
      <c r="V148" s="144">
        <v>0.259</v>
      </c>
      <c r="W148" s="144">
        <f t="shared" si="11"/>
        <v>2.331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7" t="s">
        <v>200</v>
      </c>
      <c r="AT148" s="17" t="s">
        <v>150</v>
      </c>
      <c r="AU148" s="17" t="s">
        <v>112</v>
      </c>
      <c r="AY148" s="17" t="s">
        <v>149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83</v>
      </c>
      <c r="BK148" s="146">
        <f t="shared" si="19"/>
        <v>0</v>
      </c>
      <c r="BL148" s="17" t="s">
        <v>200</v>
      </c>
      <c r="BM148" s="17" t="s">
        <v>239</v>
      </c>
    </row>
    <row r="149" spans="2:65" s="1" customFormat="1" ht="31.5" customHeight="1">
      <c r="B149" s="137"/>
      <c r="C149" s="138" t="s">
        <v>240</v>
      </c>
      <c r="D149" s="138" t="s">
        <v>150</v>
      </c>
      <c r="E149" s="139" t="s">
        <v>241</v>
      </c>
      <c r="F149" s="232" t="s">
        <v>242</v>
      </c>
      <c r="G149" s="232"/>
      <c r="H149" s="232"/>
      <c r="I149" s="232"/>
      <c r="J149" s="140" t="s">
        <v>234</v>
      </c>
      <c r="K149" s="141">
        <v>1</v>
      </c>
      <c r="L149" s="233"/>
      <c r="M149" s="233"/>
      <c r="N149" s="233">
        <f t="shared" si="10"/>
        <v>0</v>
      </c>
      <c r="O149" s="233"/>
      <c r="P149" s="233"/>
      <c r="Q149" s="233"/>
      <c r="R149" s="142"/>
      <c r="T149" s="143" t="s">
        <v>5</v>
      </c>
      <c r="U149" s="40" t="s">
        <v>40</v>
      </c>
      <c r="V149" s="144">
        <v>0.465</v>
      </c>
      <c r="W149" s="144">
        <f t="shared" si="11"/>
        <v>0.465</v>
      </c>
      <c r="X149" s="144">
        <v>0.00101</v>
      </c>
      <c r="Y149" s="144">
        <f t="shared" si="12"/>
        <v>0.00101</v>
      </c>
      <c r="Z149" s="144">
        <v>0</v>
      </c>
      <c r="AA149" s="145">
        <f t="shared" si="13"/>
        <v>0</v>
      </c>
      <c r="AR149" s="17" t="s">
        <v>200</v>
      </c>
      <c r="AT149" s="17" t="s">
        <v>150</v>
      </c>
      <c r="AU149" s="17" t="s">
        <v>112</v>
      </c>
      <c r="AY149" s="17" t="s">
        <v>149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83</v>
      </c>
      <c r="BK149" s="146">
        <f t="shared" si="19"/>
        <v>0</v>
      </c>
      <c r="BL149" s="17" t="s">
        <v>200</v>
      </c>
      <c r="BM149" s="17" t="s">
        <v>243</v>
      </c>
    </row>
    <row r="150" spans="2:65" s="1" customFormat="1" ht="22.5" customHeight="1">
      <c r="B150" s="137"/>
      <c r="C150" s="138" t="s">
        <v>244</v>
      </c>
      <c r="D150" s="138" t="s">
        <v>150</v>
      </c>
      <c r="E150" s="139" t="s">
        <v>245</v>
      </c>
      <c r="F150" s="232" t="s">
        <v>246</v>
      </c>
      <c r="G150" s="232"/>
      <c r="H150" s="232"/>
      <c r="I150" s="232"/>
      <c r="J150" s="140" t="s">
        <v>234</v>
      </c>
      <c r="K150" s="141">
        <v>4</v>
      </c>
      <c r="L150" s="233"/>
      <c r="M150" s="233"/>
      <c r="N150" s="233">
        <f t="shared" si="10"/>
        <v>0</v>
      </c>
      <c r="O150" s="233"/>
      <c r="P150" s="233"/>
      <c r="Q150" s="233"/>
      <c r="R150" s="142"/>
      <c r="T150" s="143" t="s">
        <v>5</v>
      </c>
      <c r="U150" s="40" t="s">
        <v>40</v>
      </c>
      <c r="V150" s="144">
        <v>2.54</v>
      </c>
      <c r="W150" s="144">
        <f t="shared" si="11"/>
        <v>10.16</v>
      </c>
      <c r="X150" s="144">
        <v>0.0069</v>
      </c>
      <c r="Y150" s="144">
        <f t="shared" si="12"/>
        <v>0.0276</v>
      </c>
      <c r="Z150" s="144">
        <v>0</v>
      </c>
      <c r="AA150" s="145">
        <f t="shared" si="13"/>
        <v>0</v>
      </c>
      <c r="AR150" s="17" t="s">
        <v>200</v>
      </c>
      <c r="AT150" s="17" t="s">
        <v>150</v>
      </c>
      <c r="AU150" s="17" t="s">
        <v>112</v>
      </c>
      <c r="AY150" s="17" t="s">
        <v>149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83</v>
      </c>
      <c r="BK150" s="146">
        <f t="shared" si="19"/>
        <v>0</v>
      </c>
      <c r="BL150" s="17" t="s">
        <v>200</v>
      </c>
      <c r="BM150" s="17" t="s">
        <v>247</v>
      </c>
    </row>
    <row r="151" spans="2:65" s="1" customFormat="1" ht="22.5" customHeight="1">
      <c r="B151" s="137"/>
      <c r="C151" s="138" t="s">
        <v>248</v>
      </c>
      <c r="D151" s="138" t="s">
        <v>150</v>
      </c>
      <c r="E151" s="139" t="s">
        <v>249</v>
      </c>
      <c r="F151" s="232" t="s">
        <v>250</v>
      </c>
      <c r="G151" s="232"/>
      <c r="H151" s="232"/>
      <c r="I151" s="232"/>
      <c r="J151" s="140" t="s">
        <v>5</v>
      </c>
      <c r="K151" s="141">
        <v>2</v>
      </c>
      <c r="L151" s="233"/>
      <c r="M151" s="233"/>
      <c r="N151" s="233">
        <f t="shared" si="10"/>
        <v>0</v>
      </c>
      <c r="O151" s="233"/>
      <c r="P151" s="233"/>
      <c r="Q151" s="233"/>
      <c r="R151" s="142"/>
      <c r="T151" s="143" t="s">
        <v>5</v>
      </c>
      <c r="U151" s="40" t="s">
        <v>40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7" t="s">
        <v>200</v>
      </c>
      <c r="AT151" s="17" t="s">
        <v>150</v>
      </c>
      <c r="AU151" s="17" t="s">
        <v>112</v>
      </c>
      <c r="AY151" s="17" t="s">
        <v>149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83</v>
      </c>
      <c r="BK151" s="146">
        <f t="shared" si="19"/>
        <v>0</v>
      </c>
      <c r="BL151" s="17" t="s">
        <v>200</v>
      </c>
      <c r="BM151" s="17" t="s">
        <v>251</v>
      </c>
    </row>
    <row r="152" spans="2:65" s="1" customFormat="1" ht="31.5" customHeight="1">
      <c r="B152" s="137"/>
      <c r="C152" s="138" t="s">
        <v>252</v>
      </c>
      <c r="D152" s="138" t="s">
        <v>150</v>
      </c>
      <c r="E152" s="139" t="s">
        <v>253</v>
      </c>
      <c r="F152" s="232" t="s">
        <v>254</v>
      </c>
      <c r="G152" s="232"/>
      <c r="H152" s="232"/>
      <c r="I152" s="232"/>
      <c r="J152" s="140" t="s">
        <v>234</v>
      </c>
      <c r="K152" s="141">
        <v>1</v>
      </c>
      <c r="L152" s="233"/>
      <c r="M152" s="233"/>
      <c r="N152" s="233">
        <f t="shared" si="10"/>
        <v>0</v>
      </c>
      <c r="O152" s="233"/>
      <c r="P152" s="233"/>
      <c r="Q152" s="233"/>
      <c r="R152" s="142"/>
      <c r="T152" s="143" t="s">
        <v>5</v>
      </c>
      <c r="U152" s="40" t="s">
        <v>40</v>
      </c>
      <c r="V152" s="144">
        <v>0.113</v>
      </c>
      <c r="W152" s="144">
        <f t="shared" si="11"/>
        <v>0.113</v>
      </c>
      <c r="X152" s="144">
        <v>0.00034</v>
      </c>
      <c r="Y152" s="144">
        <f t="shared" si="12"/>
        <v>0.00034</v>
      </c>
      <c r="Z152" s="144">
        <v>0</v>
      </c>
      <c r="AA152" s="145">
        <f t="shared" si="13"/>
        <v>0</v>
      </c>
      <c r="AR152" s="17" t="s">
        <v>200</v>
      </c>
      <c r="AT152" s="17" t="s">
        <v>150</v>
      </c>
      <c r="AU152" s="17" t="s">
        <v>112</v>
      </c>
      <c r="AY152" s="17" t="s">
        <v>149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83</v>
      </c>
      <c r="BK152" s="146">
        <f t="shared" si="19"/>
        <v>0</v>
      </c>
      <c r="BL152" s="17" t="s">
        <v>200</v>
      </c>
      <c r="BM152" s="17" t="s">
        <v>255</v>
      </c>
    </row>
    <row r="153" spans="2:65" s="1" customFormat="1" ht="22.5" customHeight="1">
      <c r="B153" s="137"/>
      <c r="C153" s="138" t="s">
        <v>256</v>
      </c>
      <c r="D153" s="138" t="s">
        <v>150</v>
      </c>
      <c r="E153" s="139" t="s">
        <v>257</v>
      </c>
      <c r="F153" s="232" t="s">
        <v>258</v>
      </c>
      <c r="G153" s="232"/>
      <c r="H153" s="232"/>
      <c r="I153" s="232"/>
      <c r="J153" s="140" t="s">
        <v>234</v>
      </c>
      <c r="K153" s="141">
        <v>5</v>
      </c>
      <c r="L153" s="233"/>
      <c r="M153" s="233"/>
      <c r="N153" s="233">
        <f t="shared" si="10"/>
        <v>0</v>
      </c>
      <c r="O153" s="233"/>
      <c r="P153" s="233"/>
      <c r="Q153" s="233"/>
      <c r="R153" s="142"/>
      <c r="T153" s="143" t="s">
        <v>5</v>
      </c>
      <c r="U153" s="40" t="s">
        <v>40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7" t="s">
        <v>200</v>
      </c>
      <c r="AT153" s="17" t="s">
        <v>150</v>
      </c>
      <c r="AU153" s="17" t="s">
        <v>112</v>
      </c>
      <c r="AY153" s="17" t="s">
        <v>149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83</v>
      </c>
      <c r="BK153" s="146">
        <f t="shared" si="19"/>
        <v>0</v>
      </c>
      <c r="BL153" s="17" t="s">
        <v>200</v>
      </c>
      <c r="BM153" s="17" t="s">
        <v>259</v>
      </c>
    </row>
    <row r="154" spans="2:65" s="1" customFormat="1" ht="22.5" customHeight="1">
      <c r="B154" s="137"/>
      <c r="C154" s="138" t="s">
        <v>260</v>
      </c>
      <c r="D154" s="138" t="s">
        <v>150</v>
      </c>
      <c r="E154" s="139" t="s">
        <v>261</v>
      </c>
      <c r="F154" s="232" t="s">
        <v>262</v>
      </c>
      <c r="G154" s="232"/>
      <c r="H154" s="232"/>
      <c r="I154" s="232"/>
      <c r="J154" s="140" t="s">
        <v>234</v>
      </c>
      <c r="K154" s="141">
        <v>2</v>
      </c>
      <c r="L154" s="233"/>
      <c r="M154" s="233"/>
      <c r="N154" s="233">
        <f t="shared" si="10"/>
        <v>0</v>
      </c>
      <c r="O154" s="233"/>
      <c r="P154" s="233"/>
      <c r="Q154" s="233"/>
      <c r="R154" s="142"/>
      <c r="T154" s="143" t="s">
        <v>5</v>
      </c>
      <c r="U154" s="40" t="s">
        <v>40</v>
      </c>
      <c r="V154" s="144">
        <v>0.176</v>
      </c>
      <c r="W154" s="144">
        <f t="shared" si="11"/>
        <v>0.352</v>
      </c>
      <c r="X154" s="144">
        <v>0.00016</v>
      </c>
      <c r="Y154" s="144">
        <f t="shared" si="12"/>
        <v>0.00032</v>
      </c>
      <c r="Z154" s="144">
        <v>0</v>
      </c>
      <c r="AA154" s="145">
        <f t="shared" si="13"/>
        <v>0</v>
      </c>
      <c r="AR154" s="17" t="s">
        <v>200</v>
      </c>
      <c r="AT154" s="17" t="s">
        <v>150</v>
      </c>
      <c r="AU154" s="17" t="s">
        <v>112</v>
      </c>
      <c r="AY154" s="17" t="s">
        <v>149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83</v>
      </c>
      <c r="BK154" s="146">
        <f t="shared" si="19"/>
        <v>0</v>
      </c>
      <c r="BL154" s="17" t="s">
        <v>200</v>
      </c>
      <c r="BM154" s="17" t="s">
        <v>263</v>
      </c>
    </row>
    <row r="155" spans="2:65" s="1" customFormat="1" ht="22.5" customHeight="1">
      <c r="B155" s="137"/>
      <c r="C155" s="138" t="s">
        <v>264</v>
      </c>
      <c r="D155" s="138" t="s">
        <v>150</v>
      </c>
      <c r="E155" s="139" t="s">
        <v>265</v>
      </c>
      <c r="F155" s="232" t="s">
        <v>266</v>
      </c>
      <c r="G155" s="232"/>
      <c r="H155" s="232"/>
      <c r="I155" s="232"/>
      <c r="J155" s="140" t="s">
        <v>234</v>
      </c>
      <c r="K155" s="141">
        <v>1</v>
      </c>
      <c r="L155" s="233"/>
      <c r="M155" s="233"/>
      <c r="N155" s="233">
        <f t="shared" si="10"/>
        <v>0</v>
      </c>
      <c r="O155" s="233"/>
      <c r="P155" s="233"/>
      <c r="Q155" s="233"/>
      <c r="R155" s="142"/>
      <c r="T155" s="143" t="s">
        <v>5</v>
      </c>
      <c r="U155" s="40" t="s">
        <v>40</v>
      </c>
      <c r="V155" s="144">
        <v>0.177</v>
      </c>
      <c r="W155" s="144">
        <f t="shared" si="11"/>
        <v>0.177</v>
      </c>
      <c r="X155" s="144">
        <v>0.00029</v>
      </c>
      <c r="Y155" s="144">
        <f t="shared" si="12"/>
        <v>0.00029</v>
      </c>
      <c r="Z155" s="144">
        <v>0</v>
      </c>
      <c r="AA155" s="145">
        <f t="shared" si="13"/>
        <v>0</v>
      </c>
      <c r="AR155" s="17" t="s">
        <v>200</v>
      </c>
      <c r="AT155" s="17" t="s">
        <v>150</v>
      </c>
      <c r="AU155" s="17" t="s">
        <v>112</v>
      </c>
      <c r="AY155" s="17" t="s">
        <v>149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7" t="s">
        <v>83</v>
      </c>
      <c r="BK155" s="146">
        <f t="shared" si="19"/>
        <v>0</v>
      </c>
      <c r="BL155" s="17" t="s">
        <v>200</v>
      </c>
      <c r="BM155" s="17" t="s">
        <v>267</v>
      </c>
    </row>
    <row r="156" spans="2:65" s="1" customFormat="1" ht="31.5" customHeight="1">
      <c r="B156" s="137"/>
      <c r="C156" s="138" t="s">
        <v>268</v>
      </c>
      <c r="D156" s="138" t="s">
        <v>150</v>
      </c>
      <c r="E156" s="139" t="s">
        <v>269</v>
      </c>
      <c r="F156" s="232" t="s">
        <v>270</v>
      </c>
      <c r="G156" s="232"/>
      <c r="H156" s="232"/>
      <c r="I156" s="232"/>
      <c r="J156" s="140" t="s">
        <v>234</v>
      </c>
      <c r="K156" s="141">
        <v>4</v>
      </c>
      <c r="L156" s="233"/>
      <c r="M156" s="233"/>
      <c r="N156" s="233">
        <f t="shared" si="10"/>
        <v>0</v>
      </c>
      <c r="O156" s="233"/>
      <c r="P156" s="233"/>
      <c r="Q156" s="233"/>
      <c r="R156" s="142"/>
      <c r="T156" s="143" t="s">
        <v>5</v>
      </c>
      <c r="U156" s="40" t="s">
        <v>40</v>
      </c>
      <c r="V156" s="144">
        <v>0.113</v>
      </c>
      <c r="W156" s="144">
        <f t="shared" si="11"/>
        <v>0.452</v>
      </c>
      <c r="X156" s="144">
        <v>0.00051</v>
      </c>
      <c r="Y156" s="144">
        <f t="shared" si="12"/>
        <v>0.00204</v>
      </c>
      <c r="Z156" s="144">
        <v>0</v>
      </c>
      <c r="AA156" s="145">
        <f t="shared" si="13"/>
        <v>0</v>
      </c>
      <c r="AR156" s="17" t="s">
        <v>200</v>
      </c>
      <c r="AT156" s="17" t="s">
        <v>150</v>
      </c>
      <c r="AU156" s="17" t="s">
        <v>112</v>
      </c>
      <c r="AY156" s="17" t="s">
        <v>149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7" t="s">
        <v>83</v>
      </c>
      <c r="BK156" s="146">
        <f t="shared" si="19"/>
        <v>0</v>
      </c>
      <c r="BL156" s="17" t="s">
        <v>200</v>
      </c>
      <c r="BM156" s="17" t="s">
        <v>271</v>
      </c>
    </row>
    <row r="157" spans="2:65" s="1" customFormat="1" ht="31.5" customHeight="1">
      <c r="B157" s="137"/>
      <c r="C157" s="138" t="s">
        <v>272</v>
      </c>
      <c r="D157" s="138" t="s">
        <v>150</v>
      </c>
      <c r="E157" s="139" t="s">
        <v>273</v>
      </c>
      <c r="F157" s="232" t="s">
        <v>274</v>
      </c>
      <c r="G157" s="232"/>
      <c r="H157" s="232"/>
      <c r="I157" s="232"/>
      <c r="J157" s="140" t="s">
        <v>199</v>
      </c>
      <c r="K157" s="141">
        <v>260</v>
      </c>
      <c r="L157" s="233"/>
      <c r="M157" s="233"/>
      <c r="N157" s="233">
        <f t="shared" si="10"/>
        <v>0</v>
      </c>
      <c r="O157" s="233"/>
      <c r="P157" s="233"/>
      <c r="Q157" s="233"/>
      <c r="R157" s="142"/>
      <c r="T157" s="143" t="s">
        <v>5</v>
      </c>
      <c r="U157" s="40" t="s">
        <v>40</v>
      </c>
      <c r="V157" s="144">
        <v>0.048</v>
      </c>
      <c r="W157" s="144">
        <f t="shared" si="11"/>
        <v>12.48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7" t="s">
        <v>200</v>
      </c>
      <c r="AT157" s="17" t="s">
        <v>150</v>
      </c>
      <c r="AU157" s="17" t="s">
        <v>112</v>
      </c>
      <c r="AY157" s="17" t="s">
        <v>149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7" t="s">
        <v>83</v>
      </c>
      <c r="BK157" s="146">
        <f t="shared" si="19"/>
        <v>0</v>
      </c>
      <c r="BL157" s="17" t="s">
        <v>200</v>
      </c>
      <c r="BM157" s="17" t="s">
        <v>275</v>
      </c>
    </row>
    <row r="158" spans="2:65" s="1" customFormat="1" ht="31.5" customHeight="1">
      <c r="B158" s="137"/>
      <c r="C158" s="138" t="s">
        <v>276</v>
      </c>
      <c r="D158" s="138" t="s">
        <v>150</v>
      </c>
      <c r="E158" s="139" t="s">
        <v>277</v>
      </c>
      <c r="F158" s="232" t="s">
        <v>278</v>
      </c>
      <c r="G158" s="232"/>
      <c r="H158" s="232"/>
      <c r="I158" s="232"/>
      <c r="J158" s="140" t="s">
        <v>199</v>
      </c>
      <c r="K158" s="141">
        <v>49</v>
      </c>
      <c r="L158" s="233"/>
      <c r="M158" s="233"/>
      <c r="N158" s="233">
        <f t="shared" si="10"/>
        <v>0</v>
      </c>
      <c r="O158" s="233"/>
      <c r="P158" s="233"/>
      <c r="Q158" s="233"/>
      <c r="R158" s="142"/>
      <c r="T158" s="143" t="s">
        <v>5</v>
      </c>
      <c r="U158" s="40" t="s">
        <v>40</v>
      </c>
      <c r="V158" s="144">
        <v>0.059</v>
      </c>
      <c r="W158" s="144">
        <f t="shared" si="11"/>
        <v>2.891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7" t="s">
        <v>200</v>
      </c>
      <c r="AT158" s="17" t="s">
        <v>150</v>
      </c>
      <c r="AU158" s="17" t="s">
        <v>112</v>
      </c>
      <c r="AY158" s="17" t="s">
        <v>149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7" t="s">
        <v>83</v>
      </c>
      <c r="BK158" s="146">
        <f t="shared" si="19"/>
        <v>0</v>
      </c>
      <c r="BL158" s="17" t="s">
        <v>200</v>
      </c>
      <c r="BM158" s="17" t="s">
        <v>279</v>
      </c>
    </row>
    <row r="159" spans="2:65" s="1" customFormat="1" ht="31.5" customHeight="1">
      <c r="B159" s="137"/>
      <c r="C159" s="138" t="s">
        <v>280</v>
      </c>
      <c r="D159" s="138" t="s">
        <v>150</v>
      </c>
      <c r="E159" s="139" t="s">
        <v>281</v>
      </c>
      <c r="F159" s="232" t="s">
        <v>282</v>
      </c>
      <c r="G159" s="232"/>
      <c r="H159" s="232"/>
      <c r="I159" s="232"/>
      <c r="J159" s="140" t="s">
        <v>283</v>
      </c>
      <c r="K159" s="141">
        <v>1904.414</v>
      </c>
      <c r="L159" s="233"/>
      <c r="M159" s="233"/>
      <c r="N159" s="233">
        <f t="shared" si="10"/>
        <v>0</v>
      </c>
      <c r="O159" s="233"/>
      <c r="P159" s="233"/>
      <c r="Q159" s="233"/>
      <c r="R159" s="142"/>
      <c r="T159" s="143" t="s">
        <v>5</v>
      </c>
      <c r="U159" s="40" t="s">
        <v>40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7" t="s">
        <v>200</v>
      </c>
      <c r="AT159" s="17" t="s">
        <v>150</v>
      </c>
      <c r="AU159" s="17" t="s">
        <v>112</v>
      </c>
      <c r="AY159" s="17" t="s">
        <v>149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7" t="s">
        <v>83</v>
      </c>
      <c r="BK159" s="146">
        <f t="shared" si="19"/>
        <v>0</v>
      </c>
      <c r="BL159" s="17" t="s">
        <v>200</v>
      </c>
      <c r="BM159" s="17" t="s">
        <v>284</v>
      </c>
    </row>
    <row r="160" spans="2:63" s="9" customFormat="1" ht="29.85" customHeight="1">
      <c r="B160" s="126"/>
      <c r="C160" s="127"/>
      <c r="D160" s="136" t="s">
        <v>129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42">
        <f>BK160</f>
        <v>0</v>
      </c>
      <c r="O160" s="243"/>
      <c r="P160" s="243"/>
      <c r="Q160" s="243"/>
      <c r="R160" s="129"/>
      <c r="T160" s="130"/>
      <c r="U160" s="127"/>
      <c r="V160" s="127"/>
      <c r="W160" s="131">
        <f>SUM(W161:W197)</f>
        <v>287.0115</v>
      </c>
      <c r="X160" s="127"/>
      <c r="Y160" s="131">
        <f>SUM(Y161:Y197)</f>
        <v>0.7426160000000002</v>
      </c>
      <c r="Z160" s="127"/>
      <c r="AA160" s="132">
        <f>SUM(AA161:AA197)</f>
        <v>0</v>
      </c>
      <c r="AR160" s="133" t="s">
        <v>112</v>
      </c>
      <c r="AT160" s="134" t="s">
        <v>74</v>
      </c>
      <c r="AU160" s="134" t="s">
        <v>83</v>
      </c>
      <c r="AY160" s="133" t="s">
        <v>149</v>
      </c>
      <c r="BK160" s="135">
        <f>SUM(BK161:BK197)</f>
        <v>0</v>
      </c>
    </row>
    <row r="161" spans="2:65" s="1" customFormat="1" ht="22.5" customHeight="1">
      <c r="B161" s="137"/>
      <c r="C161" s="138" t="s">
        <v>285</v>
      </c>
      <c r="D161" s="138" t="s">
        <v>150</v>
      </c>
      <c r="E161" s="139" t="s">
        <v>286</v>
      </c>
      <c r="F161" s="232" t="s">
        <v>287</v>
      </c>
      <c r="G161" s="232"/>
      <c r="H161" s="232"/>
      <c r="I161" s="232"/>
      <c r="J161" s="140" t="s">
        <v>199</v>
      </c>
      <c r="K161" s="141">
        <v>18</v>
      </c>
      <c r="L161" s="233"/>
      <c r="M161" s="233"/>
      <c r="N161" s="233">
        <f aca="true" t="shared" si="20" ref="N161:N197">ROUND(L161*K161,2)</f>
        <v>0</v>
      </c>
      <c r="O161" s="233"/>
      <c r="P161" s="233"/>
      <c r="Q161" s="233"/>
      <c r="R161" s="142"/>
      <c r="T161" s="143" t="s">
        <v>5</v>
      </c>
      <c r="U161" s="40" t="s">
        <v>40</v>
      </c>
      <c r="V161" s="144">
        <v>0.668</v>
      </c>
      <c r="W161" s="144">
        <f aca="true" t="shared" si="21" ref="W161:W197">V161*K161</f>
        <v>12.024000000000001</v>
      </c>
      <c r="X161" s="144">
        <v>0.00309</v>
      </c>
      <c r="Y161" s="144">
        <f aca="true" t="shared" si="22" ref="Y161:Y197">X161*K161</f>
        <v>0.055619999999999996</v>
      </c>
      <c r="Z161" s="144">
        <v>0</v>
      </c>
      <c r="AA161" s="145">
        <f aca="true" t="shared" si="23" ref="AA161:AA197">Z161*K161</f>
        <v>0</v>
      </c>
      <c r="AR161" s="17" t="s">
        <v>200</v>
      </c>
      <c r="AT161" s="17" t="s">
        <v>150</v>
      </c>
      <c r="AU161" s="17" t="s">
        <v>112</v>
      </c>
      <c r="AY161" s="17" t="s">
        <v>149</v>
      </c>
      <c r="BE161" s="146">
        <f aca="true" t="shared" si="24" ref="BE161:BE197">IF(U161="základní",N161,0)</f>
        <v>0</v>
      </c>
      <c r="BF161" s="146">
        <f aca="true" t="shared" si="25" ref="BF161:BF197">IF(U161="snížená",N161,0)</f>
        <v>0</v>
      </c>
      <c r="BG161" s="146">
        <f aca="true" t="shared" si="26" ref="BG161:BG197">IF(U161="zákl. přenesená",N161,0)</f>
        <v>0</v>
      </c>
      <c r="BH161" s="146">
        <f aca="true" t="shared" si="27" ref="BH161:BH197">IF(U161="sníž. přenesená",N161,0)</f>
        <v>0</v>
      </c>
      <c r="BI161" s="146">
        <f aca="true" t="shared" si="28" ref="BI161:BI197">IF(U161="nulová",N161,0)</f>
        <v>0</v>
      </c>
      <c r="BJ161" s="17" t="s">
        <v>83</v>
      </c>
      <c r="BK161" s="146">
        <f aca="true" t="shared" si="29" ref="BK161:BK197">ROUND(L161*K161,2)</f>
        <v>0</v>
      </c>
      <c r="BL161" s="17" t="s">
        <v>200</v>
      </c>
      <c r="BM161" s="17" t="s">
        <v>288</v>
      </c>
    </row>
    <row r="162" spans="2:65" s="1" customFormat="1" ht="22.5" customHeight="1">
      <c r="B162" s="137"/>
      <c r="C162" s="138" t="s">
        <v>289</v>
      </c>
      <c r="D162" s="138" t="s">
        <v>150</v>
      </c>
      <c r="E162" s="139" t="s">
        <v>290</v>
      </c>
      <c r="F162" s="232" t="s">
        <v>291</v>
      </c>
      <c r="G162" s="232"/>
      <c r="H162" s="232"/>
      <c r="I162" s="232"/>
      <c r="J162" s="140" t="s">
        <v>199</v>
      </c>
      <c r="K162" s="141">
        <v>4</v>
      </c>
      <c r="L162" s="233"/>
      <c r="M162" s="233"/>
      <c r="N162" s="233">
        <f t="shared" si="20"/>
        <v>0</v>
      </c>
      <c r="O162" s="233"/>
      <c r="P162" s="233"/>
      <c r="Q162" s="233"/>
      <c r="R162" s="142"/>
      <c r="T162" s="143" t="s">
        <v>5</v>
      </c>
      <c r="U162" s="40" t="s">
        <v>40</v>
      </c>
      <c r="V162" s="144">
        <v>0.572</v>
      </c>
      <c r="W162" s="144">
        <f t="shared" si="21"/>
        <v>2.288</v>
      </c>
      <c r="X162" s="144">
        <v>0.00451</v>
      </c>
      <c r="Y162" s="144">
        <f t="shared" si="22"/>
        <v>0.01804</v>
      </c>
      <c r="Z162" s="144">
        <v>0</v>
      </c>
      <c r="AA162" s="145">
        <f t="shared" si="23"/>
        <v>0</v>
      </c>
      <c r="AR162" s="17" t="s">
        <v>200</v>
      </c>
      <c r="AT162" s="17" t="s">
        <v>150</v>
      </c>
      <c r="AU162" s="17" t="s">
        <v>112</v>
      </c>
      <c r="AY162" s="17" t="s">
        <v>149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7" t="s">
        <v>83</v>
      </c>
      <c r="BK162" s="146">
        <f t="shared" si="29"/>
        <v>0</v>
      </c>
      <c r="BL162" s="17" t="s">
        <v>200</v>
      </c>
      <c r="BM162" s="17" t="s">
        <v>292</v>
      </c>
    </row>
    <row r="163" spans="2:65" s="1" customFormat="1" ht="22.5" customHeight="1">
      <c r="B163" s="137"/>
      <c r="C163" s="138" t="s">
        <v>293</v>
      </c>
      <c r="D163" s="138" t="s">
        <v>150</v>
      </c>
      <c r="E163" s="139" t="s">
        <v>294</v>
      </c>
      <c r="F163" s="232" t="s">
        <v>295</v>
      </c>
      <c r="G163" s="232"/>
      <c r="H163" s="232"/>
      <c r="I163" s="232"/>
      <c r="J163" s="140" t="s">
        <v>199</v>
      </c>
      <c r="K163" s="141">
        <v>40</v>
      </c>
      <c r="L163" s="233"/>
      <c r="M163" s="233"/>
      <c r="N163" s="233">
        <f t="shared" si="20"/>
        <v>0</v>
      </c>
      <c r="O163" s="233"/>
      <c r="P163" s="233"/>
      <c r="Q163" s="233"/>
      <c r="R163" s="142"/>
      <c r="T163" s="143" t="s">
        <v>5</v>
      </c>
      <c r="U163" s="40" t="s">
        <v>40</v>
      </c>
      <c r="V163" s="144">
        <v>0.642</v>
      </c>
      <c r="W163" s="144">
        <f t="shared" si="21"/>
        <v>25.68</v>
      </c>
      <c r="X163" s="144">
        <v>0.00518</v>
      </c>
      <c r="Y163" s="144">
        <f t="shared" si="22"/>
        <v>0.2072</v>
      </c>
      <c r="Z163" s="144">
        <v>0</v>
      </c>
      <c r="AA163" s="145">
        <f t="shared" si="23"/>
        <v>0</v>
      </c>
      <c r="AR163" s="17" t="s">
        <v>200</v>
      </c>
      <c r="AT163" s="17" t="s">
        <v>150</v>
      </c>
      <c r="AU163" s="17" t="s">
        <v>112</v>
      </c>
      <c r="AY163" s="17" t="s">
        <v>149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7" t="s">
        <v>83</v>
      </c>
      <c r="BK163" s="146">
        <f t="shared" si="29"/>
        <v>0</v>
      </c>
      <c r="BL163" s="17" t="s">
        <v>200</v>
      </c>
      <c r="BM163" s="17" t="s">
        <v>296</v>
      </c>
    </row>
    <row r="164" spans="2:65" s="1" customFormat="1" ht="22.5" customHeight="1">
      <c r="B164" s="137"/>
      <c r="C164" s="138" t="s">
        <v>297</v>
      </c>
      <c r="D164" s="138" t="s">
        <v>150</v>
      </c>
      <c r="E164" s="139" t="s">
        <v>298</v>
      </c>
      <c r="F164" s="232" t="s">
        <v>299</v>
      </c>
      <c r="G164" s="232"/>
      <c r="H164" s="232"/>
      <c r="I164" s="232"/>
      <c r="J164" s="140" t="s">
        <v>199</v>
      </c>
      <c r="K164" s="141">
        <v>169</v>
      </c>
      <c r="L164" s="233"/>
      <c r="M164" s="233"/>
      <c r="N164" s="233">
        <f t="shared" si="20"/>
        <v>0</v>
      </c>
      <c r="O164" s="233"/>
      <c r="P164" s="233"/>
      <c r="Q164" s="233"/>
      <c r="R164" s="142"/>
      <c r="T164" s="143" t="s">
        <v>5</v>
      </c>
      <c r="U164" s="40" t="s">
        <v>40</v>
      </c>
      <c r="V164" s="144">
        <v>0.529</v>
      </c>
      <c r="W164" s="144">
        <f t="shared" si="21"/>
        <v>89.40100000000001</v>
      </c>
      <c r="X164" s="144">
        <v>0.00078</v>
      </c>
      <c r="Y164" s="144">
        <f t="shared" si="22"/>
        <v>0.13182</v>
      </c>
      <c r="Z164" s="144">
        <v>0</v>
      </c>
      <c r="AA164" s="145">
        <f t="shared" si="23"/>
        <v>0</v>
      </c>
      <c r="AR164" s="17" t="s">
        <v>200</v>
      </c>
      <c r="AT164" s="17" t="s">
        <v>150</v>
      </c>
      <c r="AU164" s="17" t="s">
        <v>112</v>
      </c>
      <c r="AY164" s="17" t="s">
        <v>149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7" t="s">
        <v>83</v>
      </c>
      <c r="BK164" s="146">
        <f t="shared" si="29"/>
        <v>0</v>
      </c>
      <c r="BL164" s="17" t="s">
        <v>200</v>
      </c>
      <c r="BM164" s="17" t="s">
        <v>300</v>
      </c>
    </row>
    <row r="165" spans="2:65" s="1" customFormat="1" ht="22.5" customHeight="1">
      <c r="B165" s="137"/>
      <c r="C165" s="138" t="s">
        <v>301</v>
      </c>
      <c r="D165" s="138" t="s">
        <v>150</v>
      </c>
      <c r="E165" s="139" t="s">
        <v>302</v>
      </c>
      <c r="F165" s="232" t="s">
        <v>303</v>
      </c>
      <c r="G165" s="232"/>
      <c r="H165" s="232"/>
      <c r="I165" s="232"/>
      <c r="J165" s="140" t="s">
        <v>199</v>
      </c>
      <c r="K165" s="141">
        <v>5</v>
      </c>
      <c r="L165" s="233"/>
      <c r="M165" s="233"/>
      <c r="N165" s="233">
        <f t="shared" si="20"/>
        <v>0</v>
      </c>
      <c r="O165" s="233"/>
      <c r="P165" s="233"/>
      <c r="Q165" s="233"/>
      <c r="R165" s="142"/>
      <c r="T165" s="143" t="s">
        <v>5</v>
      </c>
      <c r="U165" s="40" t="s">
        <v>40</v>
      </c>
      <c r="V165" s="144">
        <v>0.696</v>
      </c>
      <c r="W165" s="144">
        <f t="shared" si="21"/>
        <v>3.4799999999999995</v>
      </c>
      <c r="X165" s="144">
        <v>0.00125</v>
      </c>
      <c r="Y165" s="144">
        <f t="shared" si="22"/>
        <v>0.00625</v>
      </c>
      <c r="Z165" s="144">
        <v>0</v>
      </c>
      <c r="AA165" s="145">
        <f t="shared" si="23"/>
        <v>0</v>
      </c>
      <c r="AR165" s="17" t="s">
        <v>200</v>
      </c>
      <c r="AT165" s="17" t="s">
        <v>150</v>
      </c>
      <c r="AU165" s="17" t="s">
        <v>112</v>
      </c>
      <c r="AY165" s="17" t="s">
        <v>149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7" t="s">
        <v>83</v>
      </c>
      <c r="BK165" s="146">
        <f t="shared" si="29"/>
        <v>0</v>
      </c>
      <c r="BL165" s="17" t="s">
        <v>200</v>
      </c>
      <c r="BM165" s="17" t="s">
        <v>304</v>
      </c>
    </row>
    <row r="166" spans="2:65" s="1" customFormat="1" ht="22.5" customHeight="1">
      <c r="B166" s="137"/>
      <c r="C166" s="138" t="s">
        <v>305</v>
      </c>
      <c r="D166" s="138" t="s">
        <v>150</v>
      </c>
      <c r="E166" s="139" t="s">
        <v>306</v>
      </c>
      <c r="F166" s="232" t="s">
        <v>307</v>
      </c>
      <c r="G166" s="232"/>
      <c r="H166" s="232"/>
      <c r="I166" s="232"/>
      <c r="J166" s="140" t="s">
        <v>199</v>
      </c>
      <c r="K166" s="141">
        <v>35</v>
      </c>
      <c r="L166" s="233"/>
      <c r="M166" s="233"/>
      <c r="N166" s="233">
        <f t="shared" si="20"/>
        <v>0</v>
      </c>
      <c r="O166" s="233"/>
      <c r="P166" s="233"/>
      <c r="Q166" s="233"/>
      <c r="R166" s="142"/>
      <c r="T166" s="143" t="s">
        <v>5</v>
      </c>
      <c r="U166" s="40" t="s">
        <v>40</v>
      </c>
      <c r="V166" s="144">
        <v>0.616</v>
      </c>
      <c r="W166" s="144">
        <f t="shared" si="21"/>
        <v>21.56</v>
      </c>
      <c r="X166" s="144">
        <v>0.00096</v>
      </c>
      <c r="Y166" s="144">
        <f t="shared" si="22"/>
        <v>0.0336</v>
      </c>
      <c r="Z166" s="144">
        <v>0</v>
      </c>
      <c r="AA166" s="145">
        <f t="shared" si="23"/>
        <v>0</v>
      </c>
      <c r="AR166" s="17" t="s">
        <v>200</v>
      </c>
      <c r="AT166" s="17" t="s">
        <v>150</v>
      </c>
      <c r="AU166" s="17" t="s">
        <v>112</v>
      </c>
      <c r="AY166" s="17" t="s">
        <v>149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7" t="s">
        <v>83</v>
      </c>
      <c r="BK166" s="146">
        <f t="shared" si="29"/>
        <v>0</v>
      </c>
      <c r="BL166" s="17" t="s">
        <v>200</v>
      </c>
      <c r="BM166" s="17" t="s">
        <v>308</v>
      </c>
    </row>
    <row r="167" spans="2:65" s="1" customFormat="1" ht="22.5" customHeight="1">
      <c r="B167" s="137"/>
      <c r="C167" s="138" t="s">
        <v>309</v>
      </c>
      <c r="D167" s="138" t="s">
        <v>150</v>
      </c>
      <c r="E167" s="139" t="s">
        <v>310</v>
      </c>
      <c r="F167" s="232" t="s">
        <v>311</v>
      </c>
      <c r="G167" s="232"/>
      <c r="H167" s="232"/>
      <c r="I167" s="232"/>
      <c r="J167" s="140" t="s">
        <v>199</v>
      </c>
      <c r="K167" s="141">
        <v>3</v>
      </c>
      <c r="L167" s="233"/>
      <c r="M167" s="233"/>
      <c r="N167" s="233">
        <f t="shared" si="20"/>
        <v>0</v>
      </c>
      <c r="O167" s="233"/>
      <c r="P167" s="233"/>
      <c r="Q167" s="233"/>
      <c r="R167" s="142"/>
      <c r="T167" s="143" t="s">
        <v>5</v>
      </c>
      <c r="U167" s="40" t="s">
        <v>40</v>
      </c>
      <c r="V167" s="144">
        <v>0.743</v>
      </c>
      <c r="W167" s="144">
        <f t="shared" si="21"/>
        <v>2.229</v>
      </c>
      <c r="X167" s="144">
        <v>0.00256</v>
      </c>
      <c r="Y167" s="144">
        <f t="shared" si="22"/>
        <v>0.007680000000000001</v>
      </c>
      <c r="Z167" s="144">
        <v>0</v>
      </c>
      <c r="AA167" s="145">
        <f t="shared" si="23"/>
        <v>0</v>
      </c>
      <c r="AR167" s="17" t="s">
        <v>200</v>
      </c>
      <c r="AT167" s="17" t="s">
        <v>150</v>
      </c>
      <c r="AU167" s="17" t="s">
        <v>112</v>
      </c>
      <c r="AY167" s="17" t="s">
        <v>149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7" t="s">
        <v>83</v>
      </c>
      <c r="BK167" s="146">
        <f t="shared" si="29"/>
        <v>0</v>
      </c>
      <c r="BL167" s="17" t="s">
        <v>200</v>
      </c>
      <c r="BM167" s="17" t="s">
        <v>312</v>
      </c>
    </row>
    <row r="168" spans="2:65" s="1" customFormat="1" ht="22.5" customHeight="1">
      <c r="B168" s="137"/>
      <c r="C168" s="138" t="s">
        <v>313</v>
      </c>
      <c r="D168" s="138" t="s">
        <v>150</v>
      </c>
      <c r="E168" s="139" t="s">
        <v>314</v>
      </c>
      <c r="F168" s="232" t="s">
        <v>315</v>
      </c>
      <c r="G168" s="232"/>
      <c r="H168" s="232"/>
      <c r="I168" s="232"/>
      <c r="J168" s="140" t="s">
        <v>199</v>
      </c>
      <c r="K168" s="141">
        <v>17</v>
      </c>
      <c r="L168" s="233"/>
      <c r="M168" s="233"/>
      <c r="N168" s="233">
        <f t="shared" si="20"/>
        <v>0</v>
      </c>
      <c r="O168" s="233"/>
      <c r="P168" s="233"/>
      <c r="Q168" s="233"/>
      <c r="R168" s="142"/>
      <c r="T168" s="143" t="s">
        <v>5</v>
      </c>
      <c r="U168" s="40" t="s">
        <v>40</v>
      </c>
      <c r="V168" s="144">
        <v>0.789</v>
      </c>
      <c r="W168" s="144">
        <f t="shared" si="21"/>
        <v>13.413</v>
      </c>
      <c r="X168" s="144">
        <v>0.00364</v>
      </c>
      <c r="Y168" s="144">
        <f t="shared" si="22"/>
        <v>0.06188</v>
      </c>
      <c r="Z168" s="144">
        <v>0</v>
      </c>
      <c r="AA168" s="145">
        <f t="shared" si="23"/>
        <v>0</v>
      </c>
      <c r="AR168" s="17" t="s">
        <v>200</v>
      </c>
      <c r="AT168" s="17" t="s">
        <v>150</v>
      </c>
      <c r="AU168" s="17" t="s">
        <v>112</v>
      </c>
      <c r="AY168" s="17" t="s">
        <v>149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7" t="s">
        <v>83</v>
      </c>
      <c r="BK168" s="146">
        <f t="shared" si="29"/>
        <v>0</v>
      </c>
      <c r="BL168" s="17" t="s">
        <v>200</v>
      </c>
      <c r="BM168" s="17" t="s">
        <v>316</v>
      </c>
    </row>
    <row r="169" spans="2:65" s="1" customFormat="1" ht="22.5" customHeight="1">
      <c r="B169" s="137"/>
      <c r="C169" s="138" t="s">
        <v>317</v>
      </c>
      <c r="D169" s="138" t="s">
        <v>150</v>
      </c>
      <c r="E169" s="139" t="s">
        <v>318</v>
      </c>
      <c r="F169" s="232" t="s">
        <v>319</v>
      </c>
      <c r="G169" s="232"/>
      <c r="H169" s="232"/>
      <c r="I169" s="232"/>
      <c r="J169" s="140" t="s">
        <v>199</v>
      </c>
      <c r="K169" s="141">
        <v>28.3</v>
      </c>
      <c r="L169" s="233"/>
      <c r="M169" s="233"/>
      <c r="N169" s="233">
        <f t="shared" si="20"/>
        <v>0</v>
      </c>
      <c r="O169" s="233"/>
      <c r="P169" s="233"/>
      <c r="Q169" s="233"/>
      <c r="R169" s="142"/>
      <c r="T169" s="143" t="s">
        <v>5</v>
      </c>
      <c r="U169" s="40" t="s">
        <v>40</v>
      </c>
      <c r="V169" s="144">
        <v>0.516</v>
      </c>
      <c r="W169" s="144">
        <f t="shared" si="21"/>
        <v>14.6028</v>
      </c>
      <c r="X169" s="144">
        <v>0.00107</v>
      </c>
      <c r="Y169" s="144">
        <f t="shared" si="22"/>
        <v>0.030281</v>
      </c>
      <c r="Z169" s="144">
        <v>0</v>
      </c>
      <c r="AA169" s="145">
        <f t="shared" si="23"/>
        <v>0</v>
      </c>
      <c r="AR169" s="17" t="s">
        <v>200</v>
      </c>
      <c r="AT169" s="17" t="s">
        <v>150</v>
      </c>
      <c r="AU169" s="17" t="s">
        <v>112</v>
      </c>
      <c r="AY169" s="17" t="s">
        <v>149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7" t="s">
        <v>83</v>
      </c>
      <c r="BK169" s="146">
        <f t="shared" si="29"/>
        <v>0</v>
      </c>
      <c r="BL169" s="17" t="s">
        <v>200</v>
      </c>
      <c r="BM169" s="17" t="s">
        <v>320</v>
      </c>
    </row>
    <row r="170" spans="2:65" s="1" customFormat="1" ht="31.5" customHeight="1">
      <c r="B170" s="137"/>
      <c r="C170" s="138" t="s">
        <v>321</v>
      </c>
      <c r="D170" s="138" t="s">
        <v>150</v>
      </c>
      <c r="E170" s="139" t="s">
        <v>322</v>
      </c>
      <c r="F170" s="232" t="s">
        <v>323</v>
      </c>
      <c r="G170" s="232"/>
      <c r="H170" s="232"/>
      <c r="I170" s="232"/>
      <c r="J170" s="140" t="s">
        <v>199</v>
      </c>
      <c r="K170" s="141">
        <v>84</v>
      </c>
      <c r="L170" s="233"/>
      <c r="M170" s="233"/>
      <c r="N170" s="233">
        <f t="shared" si="20"/>
        <v>0</v>
      </c>
      <c r="O170" s="233"/>
      <c r="P170" s="233"/>
      <c r="Q170" s="233"/>
      <c r="R170" s="142"/>
      <c r="T170" s="143" t="s">
        <v>5</v>
      </c>
      <c r="U170" s="40" t="s">
        <v>40</v>
      </c>
      <c r="V170" s="144">
        <v>0.106</v>
      </c>
      <c r="W170" s="144">
        <f t="shared" si="21"/>
        <v>8.904</v>
      </c>
      <c r="X170" s="144">
        <v>7E-05</v>
      </c>
      <c r="Y170" s="144">
        <f t="shared" si="22"/>
        <v>0.00588</v>
      </c>
      <c r="Z170" s="144">
        <v>0</v>
      </c>
      <c r="AA170" s="145">
        <f t="shared" si="23"/>
        <v>0</v>
      </c>
      <c r="AR170" s="17" t="s">
        <v>200</v>
      </c>
      <c r="AT170" s="17" t="s">
        <v>150</v>
      </c>
      <c r="AU170" s="17" t="s">
        <v>112</v>
      </c>
      <c r="AY170" s="17" t="s">
        <v>149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7" t="s">
        <v>83</v>
      </c>
      <c r="BK170" s="146">
        <f t="shared" si="29"/>
        <v>0</v>
      </c>
      <c r="BL170" s="17" t="s">
        <v>200</v>
      </c>
      <c r="BM170" s="17" t="s">
        <v>324</v>
      </c>
    </row>
    <row r="171" spans="2:65" s="1" customFormat="1" ht="31.5" customHeight="1">
      <c r="B171" s="137"/>
      <c r="C171" s="138" t="s">
        <v>325</v>
      </c>
      <c r="D171" s="138" t="s">
        <v>150</v>
      </c>
      <c r="E171" s="139" t="s">
        <v>326</v>
      </c>
      <c r="F171" s="232" t="s">
        <v>327</v>
      </c>
      <c r="G171" s="232"/>
      <c r="H171" s="232"/>
      <c r="I171" s="232"/>
      <c r="J171" s="140" t="s">
        <v>199</v>
      </c>
      <c r="K171" s="141">
        <v>16.5</v>
      </c>
      <c r="L171" s="233"/>
      <c r="M171" s="233"/>
      <c r="N171" s="233">
        <f t="shared" si="20"/>
        <v>0</v>
      </c>
      <c r="O171" s="233"/>
      <c r="P171" s="233"/>
      <c r="Q171" s="233"/>
      <c r="R171" s="142"/>
      <c r="T171" s="143" t="s">
        <v>5</v>
      </c>
      <c r="U171" s="40" t="s">
        <v>40</v>
      </c>
      <c r="V171" s="144">
        <v>0.106</v>
      </c>
      <c r="W171" s="144">
        <f t="shared" si="21"/>
        <v>1.7489999999999999</v>
      </c>
      <c r="X171" s="144">
        <v>9E-05</v>
      </c>
      <c r="Y171" s="144">
        <f t="shared" si="22"/>
        <v>0.001485</v>
      </c>
      <c r="Z171" s="144">
        <v>0</v>
      </c>
      <c r="AA171" s="145">
        <f t="shared" si="23"/>
        <v>0</v>
      </c>
      <c r="AR171" s="17" t="s">
        <v>200</v>
      </c>
      <c r="AT171" s="17" t="s">
        <v>150</v>
      </c>
      <c r="AU171" s="17" t="s">
        <v>112</v>
      </c>
      <c r="AY171" s="17" t="s">
        <v>149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7" t="s">
        <v>83</v>
      </c>
      <c r="BK171" s="146">
        <f t="shared" si="29"/>
        <v>0</v>
      </c>
      <c r="BL171" s="17" t="s">
        <v>200</v>
      </c>
      <c r="BM171" s="17" t="s">
        <v>328</v>
      </c>
    </row>
    <row r="172" spans="2:65" s="1" customFormat="1" ht="31.5" customHeight="1">
      <c r="B172" s="137"/>
      <c r="C172" s="138" t="s">
        <v>329</v>
      </c>
      <c r="D172" s="138" t="s">
        <v>150</v>
      </c>
      <c r="E172" s="139" t="s">
        <v>330</v>
      </c>
      <c r="F172" s="232" t="s">
        <v>331</v>
      </c>
      <c r="G172" s="232"/>
      <c r="H172" s="232"/>
      <c r="I172" s="232"/>
      <c r="J172" s="140" t="s">
        <v>199</v>
      </c>
      <c r="K172" s="141">
        <v>10</v>
      </c>
      <c r="L172" s="233"/>
      <c r="M172" s="233"/>
      <c r="N172" s="233">
        <f t="shared" si="20"/>
        <v>0</v>
      </c>
      <c r="O172" s="233"/>
      <c r="P172" s="233"/>
      <c r="Q172" s="233"/>
      <c r="R172" s="142"/>
      <c r="T172" s="143" t="s">
        <v>5</v>
      </c>
      <c r="U172" s="40" t="s">
        <v>40</v>
      </c>
      <c r="V172" s="144">
        <v>0.106</v>
      </c>
      <c r="W172" s="144">
        <f t="shared" si="21"/>
        <v>1.06</v>
      </c>
      <c r="X172" s="144">
        <v>0.00012</v>
      </c>
      <c r="Y172" s="144">
        <f t="shared" si="22"/>
        <v>0.0012000000000000001</v>
      </c>
      <c r="Z172" s="144">
        <v>0</v>
      </c>
      <c r="AA172" s="145">
        <f t="shared" si="23"/>
        <v>0</v>
      </c>
      <c r="AR172" s="17" t="s">
        <v>200</v>
      </c>
      <c r="AT172" s="17" t="s">
        <v>150</v>
      </c>
      <c r="AU172" s="17" t="s">
        <v>112</v>
      </c>
      <c r="AY172" s="17" t="s">
        <v>149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7" t="s">
        <v>83</v>
      </c>
      <c r="BK172" s="146">
        <f t="shared" si="29"/>
        <v>0</v>
      </c>
      <c r="BL172" s="17" t="s">
        <v>200</v>
      </c>
      <c r="BM172" s="17" t="s">
        <v>332</v>
      </c>
    </row>
    <row r="173" spans="2:65" s="1" customFormat="1" ht="31.5" customHeight="1">
      <c r="B173" s="137"/>
      <c r="C173" s="138" t="s">
        <v>333</v>
      </c>
      <c r="D173" s="138" t="s">
        <v>150</v>
      </c>
      <c r="E173" s="139" t="s">
        <v>334</v>
      </c>
      <c r="F173" s="232" t="s">
        <v>335</v>
      </c>
      <c r="G173" s="232"/>
      <c r="H173" s="232"/>
      <c r="I173" s="232"/>
      <c r="J173" s="140" t="s">
        <v>199</v>
      </c>
      <c r="K173" s="141">
        <v>85</v>
      </c>
      <c r="L173" s="233"/>
      <c r="M173" s="233"/>
      <c r="N173" s="233">
        <f t="shared" si="20"/>
        <v>0</v>
      </c>
      <c r="O173" s="233"/>
      <c r="P173" s="233"/>
      <c r="Q173" s="233"/>
      <c r="R173" s="142"/>
      <c r="T173" s="143" t="s">
        <v>5</v>
      </c>
      <c r="U173" s="40" t="s">
        <v>40</v>
      </c>
      <c r="V173" s="144">
        <v>0.113</v>
      </c>
      <c r="W173" s="144">
        <f t="shared" si="21"/>
        <v>9.605</v>
      </c>
      <c r="X173" s="144">
        <v>0.00012</v>
      </c>
      <c r="Y173" s="144">
        <f t="shared" si="22"/>
        <v>0.0102</v>
      </c>
      <c r="Z173" s="144">
        <v>0</v>
      </c>
      <c r="AA173" s="145">
        <f t="shared" si="23"/>
        <v>0</v>
      </c>
      <c r="AR173" s="17" t="s">
        <v>200</v>
      </c>
      <c r="AT173" s="17" t="s">
        <v>150</v>
      </c>
      <c r="AU173" s="17" t="s">
        <v>112</v>
      </c>
      <c r="AY173" s="17" t="s">
        <v>149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7" t="s">
        <v>83</v>
      </c>
      <c r="BK173" s="146">
        <f t="shared" si="29"/>
        <v>0</v>
      </c>
      <c r="BL173" s="17" t="s">
        <v>200</v>
      </c>
      <c r="BM173" s="17" t="s">
        <v>336</v>
      </c>
    </row>
    <row r="174" spans="2:65" s="1" customFormat="1" ht="31.5" customHeight="1">
      <c r="B174" s="137"/>
      <c r="C174" s="138" t="s">
        <v>337</v>
      </c>
      <c r="D174" s="138" t="s">
        <v>150</v>
      </c>
      <c r="E174" s="139" t="s">
        <v>338</v>
      </c>
      <c r="F174" s="232" t="s">
        <v>339</v>
      </c>
      <c r="G174" s="232"/>
      <c r="H174" s="232"/>
      <c r="I174" s="232"/>
      <c r="J174" s="140" t="s">
        <v>199</v>
      </c>
      <c r="K174" s="141">
        <v>22</v>
      </c>
      <c r="L174" s="233"/>
      <c r="M174" s="233"/>
      <c r="N174" s="233">
        <f t="shared" si="20"/>
        <v>0</v>
      </c>
      <c r="O174" s="233"/>
      <c r="P174" s="233"/>
      <c r="Q174" s="233"/>
      <c r="R174" s="142"/>
      <c r="T174" s="143" t="s">
        <v>5</v>
      </c>
      <c r="U174" s="40" t="s">
        <v>40</v>
      </c>
      <c r="V174" s="144">
        <v>0.118</v>
      </c>
      <c r="W174" s="144">
        <f t="shared" si="21"/>
        <v>2.596</v>
      </c>
      <c r="X174" s="144">
        <v>0.00024</v>
      </c>
      <c r="Y174" s="144">
        <f t="shared" si="22"/>
        <v>0.00528</v>
      </c>
      <c r="Z174" s="144">
        <v>0</v>
      </c>
      <c r="AA174" s="145">
        <f t="shared" si="23"/>
        <v>0</v>
      </c>
      <c r="AR174" s="17" t="s">
        <v>200</v>
      </c>
      <c r="AT174" s="17" t="s">
        <v>150</v>
      </c>
      <c r="AU174" s="17" t="s">
        <v>112</v>
      </c>
      <c r="AY174" s="17" t="s">
        <v>149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7" t="s">
        <v>83</v>
      </c>
      <c r="BK174" s="146">
        <f t="shared" si="29"/>
        <v>0</v>
      </c>
      <c r="BL174" s="17" t="s">
        <v>200</v>
      </c>
      <c r="BM174" s="17" t="s">
        <v>340</v>
      </c>
    </row>
    <row r="175" spans="2:65" s="1" customFormat="1" ht="31.5" customHeight="1">
      <c r="B175" s="137"/>
      <c r="C175" s="138" t="s">
        <v>341</v>
      </c>
      <c r="D175" s="138" t="s">
        <v>150</v>
      </c>
      <c r="E175" s="139" t="s">
        <v>342</v>
      </c>
      <c r="F175" s="232" t="s">
        <v>343</v>
      </c>
      <c r="G175" s="232"/>
      <c r="H175" s="232"/>
      <c r="I175" s="232"/>
      <c r="J175" s="140" t="s">
        <v>199</v>
      </c>
      <c r="K175" s="141">
        <v>2.5</v>
      </c>
      <c r="L175" s="233"/>
      <c r="M175" s="233"/>
      <c r="N175" s="233">
        <f t="shared" si="20"/>
        <v>0</v>
      </c>
      <c r="O175" s="233"/>
      <c r="P175" s="233"/>
      <c r="Q175" s="233"/>
      <c r="R175" s="142"/>
      <c r="T175" s="143" t="s">
        <v>5</v>
      </c>
      <c r="U175" s="40" t="s">
        <v>40</v>
      </c>
      <c r="V175" s="144">
        <v>0.118</v>
      </c>
      <c r="W175" s="144">
        <f t="shared" si="21"/>
        <v>0.295</v>
      </c>
      <c r="X175" s="144">
        <v>0.00024</v>
      </c>
      <c r="Y175" s="144">
        <f t="shared" si="22"/>
        <v>0.0006000000000000001</v>
      </c>
      <c r="Z175" s="144">
        <v>0</v>
      </c>
      <c r="AA175" s="145">
        <f t="shared" si="23"/>
        <v>0</v>
      </c>
      <c r="AR175" s="17" t="s">
        <v>200</v>
      </c>
      <c r="AT175" s="17" t="s">
        <v>150</v>
      </c>
      <c r="AU175" s="17" t="s">
        <v>112</v>
      </c>
      <c r="AY175" s="17" t="s">
        <v>149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7" t="s">
        <v>83</v>
      </c>
      <c r="BK175" s="146">
        <f t="shared" si="29"/>
        <v>0</v>
      </c>
      <c r="BL175" s="17" t="s">
        <v>200</v>
      </c>
      <c r="BM175" s="17" t="s">
        <v>344</v>
      </c>
    </row>
    <row r="176" spans="2:65" s="1" customFormat="1" ht="31.5" customHeight="1">
      <c r="B176" s="137"/>
      <c r="C176" s="138" t="s">
        <v>345</v>
      </c>
      <c r="D176" s="138" t="s">
        <v>150</v>
      </c>
      <c r="E176" s="139" t="s">
        <v>346</v>
      </c>
      <c r="F176" s="232" t="s">
        <v>347</v>
      </c>
      <c r="G176" s="232"/>
      <c r="H176" s="232"/>
      <c r="I176" s="232"/>
      <c r="J176" s="140" t="s">
        <v>199</v>
      </c>
      <c r="K176" s="141">
        <v>2</v>
      </c>
      <c r="L176" s="233"/>
      <c r="M176" s="233"/>
      <c r="N176" s="233">
        <f t="shared" si="20"/>
        <v>0</v>
      </c>
      <c r="O176" s="233"/>
      <c r="P176" s="233"/>
      <c r="Q176" s="233"/>
      <c r="R176" s="142"/>
      <c r="T176" s="143" t="s">
        <v>5</v>
      </c>
      <c r="U176" s="40" t="s">
        <v>40</v>
      </c>
      <c r="V176" s="144">
        <v>0.118</v>
      </c>
      <c r="W176" s="144">
        <f t="shared" si="21"/>
        <v>0.236</v>
      </c>
      <c r="X176" s="144">
        <v>0.00024</v>
      </c>
      <c r="Y176" s="144">
        <f t="shared" si="22"/>
        <v>0.00048</v>
      </c>
      <c r="Z176" s="144">
        <v>0</v>
      </c>
      <c r="AA176" s="145">
        <f t="shared" si="23"/>
        <v>0</v>
      </c>
      <c r="AR176" s="17" t="s">
        <v>200</v>
      </c>
      <c r="AT176" s="17" t="s">
        <v>150</v>
      </c>
      <c r="AU176" s="17" t="s">
        <v>112</v>
      </c>
      <c r="AY176" s="17" t="s">
        <v>149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7" t="s">
        <v>83</v>
      </c>
      <c r="BK176" s="146">
        <f t="shared" si="29"/>
        <v>0</v>
      </c>
      <c r="BL176" s="17" t="s">
        <v>200</v>
      </c>
      <c r="BM176" s="17" t="s">
        <v>348</v>
      </c>
    </row>
    <row r="177" spans="2:65" s="1" customFormat="1" ht="31.5" customHeight="1">
      <c r="B177" s="137"/>
      <c r="C177" s="138" t="s">
        <v>349</v>
      </c>
      <c r="D177" s="138" t="s">
        <v>150</v>
      </c>
      <c r="E177" s="139" t="s">
        <v>350</v>
      </c>
      <c r="F177" s="232" t="s">
        <v>351</v>
      </c>
      <c r="G177" s="232"/>
      <c r="H177" s="232"/>
      <c r="I177" s="232"/>
      <c r="J177" s="140" t="s">
        <v>199</v>
      </c>
      <c r="K177" s="141">
        <v>7</v>
      </c>
      <c r="L177" s="233"/>
      <c r="M177" s="233"/>
      <c r="N177" s="233">
        <f t="shared" si="20"/>
        <v>0</v>
      </c>
      <c r="O177" s="233"/>
      <c r="P177" s="233"/>
      <c r="Q177" s="233"/>
      <c r="R177" s="142"/>
      <c r="T177" s="143" t="s">
        <v>5</v>
      </c>
      <c r="U177" s="40" t="s">
        <v>40</v>
      </c>
      <c r="V177" s="144">
        <v>0.118</v>
      </c>
      <c r="W177" s="144">
        <f t="shared" si="21"/>
        <v>0.826</v>
      </c>
      <c r="X177" s="144">
        <v>0.00027</v>
      </c>
      <c r="Y177" s="144">
        <f t="shared" si="22"/>
        <v>0.00189</v>
      </c>
      <c r="Z177" s="144">
        <v>0</v>
      </c>
      <c r="AA177" s="145">
        <f t="shared" si="23"/>
        <v>0</v>
      </c>
      <c r="AR177" s="17" t="s">
        <v>200</v>
      </c>
      <c r="AT177" s="17" t="s">
        <v>150</v>
      </c>
      <c r="AU177" s="17" t="s">
        <v>112</v>
      </c>
      <c r="AY177" s="17" t="s">
        <v>149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7" t="s">
        <v>83</v>
      </c>
      <c r="BK177" s="146">
        <f t="shared" si="29"/>
        <v>0</v>
      </c>
      <c r="BL177" s="17" t="s">
        <v>200</v>
      </c>
      <c r="BM177" s="17" t="s">
        <v>352</v>
      </c>
    </row>
    <row r="178" spans="2:65" s="1" customFormat="1" ht="22.5" customHeight="1">
      <c r="B178" s="137"/>
      <c r="C178" s="138" t="s">
        <v>353</v>
      </c>
      <c r="D178" s="138" t="s">
        <v>150</v>
      </c>
      <c r="E178" s="139" t="s">
        <v>354</v>
      </c>
      <c r="F178" s="232" t="s">
        <v>355</v>
      </c>
      <c r="G178" s="232"/>
      <c r="H178" s="232"/>
      <c r="I178" s="232"/>
      <c r="J178" s="140" t="s">
        <v>234</v>
      </c>
      <c r="K178" s="141">
        <v>48</v>
      </c>
      <c r="L178" s="233"/>
      <c r="M178" s="233"/>
      <c r="N178" s="233">
        <f t="shared" si="20"/>
        <v>0</v>
      </c>
      <c r="O178" s="233"/>
      <c r="P178" s="233"/>
      <c r="Q178" s="233"/>
      <c r="R178" s="142"/>
      <c r="T178" s="143" t="s">
        <v>5</v>
      </c>
      <c r="U178" s="40" t="s">
        <v>40</v>
      </c>
      <c r="V178" s="144">
        <v>0.425</v>
      </c>
      <c r="W178" s="144">
        <f t="shared" si="21"/>
        <v>20.4</v>
      </c>
      <c r="X178" s="144">
        <v>0</v>
      </c>
      <c r="Y178" s="144">
        <f t="shared" si="22"/>
        <v>0</v>
      </c>
      <c r="Z178" s="144">
        <v>0</v>
      </c>
      <c r="AA178" s="145">
        <f t="shared" si="23"/>
        <v>0</v>
      </c>
      <c r="AR178" s="17" t="s">
        <v>200</v>
      </c>
      <c r="AT178" s="17" t="s">
        <v>150</v>
      </c>
      <c r="AU178" s="17" t="s">
        <v>112</v>
      </c>
      <c r="AY178" s="17" t="s">
        <v>149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7" t="s">
        <v>83</v>
      </c>
      <c r="BK178" s="146">
        <f t="shared" si="29"/>
        <v>0</v>
      </c>
      <c r="BL178" s="17" t="s">
        <v>200</v>
      </c>
      <c r="BM178" s="17" t="s">
        <v>356</v>
      </c>
    </row>
    <row r="179" spans="2:65" s="1" customFormat="1" ht="31.5" customHeight="1">
      <c r="B179" s="137"/>
      <c r="C179" s="138" t="s">
        <v>357</v>
      </c>
      <c r="D179" s="138" t="s">
        <v>150</v>
      </c>
      <c r="E179" s="139" t="s">
        <v>358</v>
      </c>
      <c r="F179" s="232" t="s">
        <v>359</v>
      </c>
      <c r="G179" s="232"/>
      <c r="H179" s="232"/>
      <c r="I179" s="232"/>
      <c r="J179" s="140" t="s">
        <v>234</v>
      </c>
      <c r="K179" s="141">
        <v>1</v>
      </c>
      <c r="L179" s="233"/>
      <c r="M179" s="233"/>
      <c r="N179" s="233">
        <f t="shared" si="20"/>
        <v>0</v>
      </c>
      <c r="O179" s="233"/>
      <c r="P179" s="233"/>
      <c r="Q179" s="233"/>
      <c r="R179" s="142"/>
      <c r="T179" s="143" t="s">
        <v>5</v>
      </c>
      <c r="U179" s="40" t="s">
        <v>40</v>
      </c>
      <c r="V179" s="144">
        <v>0.207</v>
      </c>
      <c r="W179" s="144">
        <f t="shared" si="21"/>
        <v>0.207</v>
      </c>
      <c r="X179" s="144">
        <v>2E-05</v>
      </c>
      <c r="Y179" s="144">
        <f t="shared" si="22"/>
        <v>2E-05</v>
      </c>
      <c r="Z179" s="144">
        <v>0</v>
      </c>
      <c r="AA179" s="145">
        <f t="shared" si="23"/>
        <v>0</v>
      </c>
      <c r="AR179" s="17" t="s">
        <v>200</v>
      </c>
      <c r="AT179" s="17" t="s">
        <v>150</v>
      </c>
      <c r="AU179" s="17" t="s">
        <v>112</v>
      </c>
      <c r="AY179" s="17" t="s">
        <v>149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7" t="s">
        <v>83</v>
      </c>
      <c r="BK179" s="146">
        <f t="shared" si="29"/>
        <v>0</v>
      </c>
      <c r="BL179" s="17" t="s">
        <v>200</v>
      </c>
      <c r="BM179" s="17" t="s">
        <v>360</v>
      </c>
    </row>
    <row r="180" spans="2:65" s="1" customFormat="1" ht="22.5" customHeight="1">
      <c r="B180" s="137"/>
      <c r="C180" s="147" t="s">
        <v>361</v>
      </c>
      <c r="D180" s="147" t="s">
        <v>184</v>
      </c>
      <c r="E180" s="148" t="s">
        <v>362</v>
      </c>
      <c r="F180" s="234" t="s">
        <v>363</v>
      </c>
      <c r="G180" s="234"/>
      <c r="H180" s="234"/>
      <c r="I180" s="234"/>
      <c r="J180" s="149" t="s">
        <v>234</v>
      </c>
      <c r="K180" s="150">
        <v>1</v>
      </c>
      <c r="L180" s="235"/>
      <c r="M180" s="235"/>
      <c r="N180" s="235">
        <f t="shared" si="20"/>
        <v>0</v>
      </c>
      <c r="O180" s="233"/>
      <c r="P180" s="233"/>
      <c r="Q180" s="233"/>
      <c r="R180" s="142"/>
      <c r="T180" s="143" t="s">
        <v>5</v>
      </c>
      <c r="U180" s="40" t="s">
        <v>40</v>
      </c>
      <c r="V180" s="144">
        <v>0</v>
      </c>
      <c r="W180" s="144">
        <f t="shared" si="21"/>
        <v>0</v>
      </c>
      <c r="X180" s="144">
        <v>0</v>
      </c>
      <c r="Y180" s="144">
        <f t="shared" si="22"/>
        <v>0</v>
      </c>
      <c r="Z180" s="144">
        <v>0</v>
      </c>
      <c r="AA180" s="145">
        <f t="shared" si="23"/>
        <v>0</v>
      </c>
      <c r="AR180" s="17" t="s">
        <v>276</v>
      </c>
      <c r="AT180" s="17" t="s">
        <v>184</v>
      </c>
      <c r="AU180" s="17" t="s">
        <v>112</v>
      </c>
      <c r="AY180" s="17" t="s">
        <v>149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7" t="s">
        <v>83</v>
      </c>
      <c r="BK180" s="146">
        <f t="shared" si="29"/>
        <v>0</v>
      </c>
      <c r="BL180" s="17" t="s">
        <v>200</v>
      </c>
      <c r="BM180" s="17" t="s">
        <v>364</v>
      </c>
    </row>
    <row r="181" spans="2:65" s="1" customFormat="1" ht="31.5" customHeight="1">
      <c r="B181" s="137"/>
      <c r="C181" s="138" t="s">
        <v>365</v>
      </c>
      <c r="D181" s="138" t="s">
        <v>150</v>
      </c>
      <c r="E181" s="139" t="s">
        <v>366</v>
      </c>
      <c r="F181" s="232" t="s">
        <v>367</v>
      </c>
      <c r="G181" s="232"/>
      <c r="H181" s="232"/>
      <c r="I181" s="232"/>
      <c r="J181" s="140" t="s">
        <v>234</v>
      </c>
      <c r="K181" s="141">
        <v>1</v>
      </c>
      <c r="L181" s="233"/>
      <c r="M181" s="233"/>
      <c r="N181" s="233">
        <f t="shared" si="20"/>
        <v>0</v>
      </c>
      <c r="O181" s="233"/>
      <c r="P181" s="233"/>
      <c r="Q181" s="233"/>
      <c r="R181" s="142"/>
      <c r="T181" s="143" t="s">
        <v>5</v>
      </c>
      <c r="U181" s="40" t="s">
        <v>40</v>
      </c>
      <c r="V181" s="144">
        <v>0.134</v>
      </c>
      <c r="W181" s="144">
        <f t="shared" si="21"/>
        <v>0.134</v>
      </c>
      <c r="X181" s="144">
        <v>2E-05</v>
      </c>
      <c r="Y181" s="144">
        <f t="shared" si="22"/>
        <v>2E-05</v>
      </c>
      <c r="Z181" s="144">
        <v>0</v>
      </c>
      <c r="AA181" s="145">
        <f t="shared" si="23"/>
        <v>0</v>
      </c>
      <c r="AR181" s="17" t="s">
        <v>200</v>
      </c>
      <c r="AT181" s="17" t="s">
        <v>150</v>
      </c>
      <c r="AU181" s="17" t="s">
        <v>112</v>
      </c>
      <c r="AY181" s="17" t="s">
        <v>149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7" t="s">
        <v>83</v>
      </c>
      <c r="BK181" s="146">
        <f t="shared" si="29"/>
        <v>0</v>
      </c>
      <c r="BL181" s="17" t="s">
        <v>200</v>
      </c>
      <c r="BM181" s="17" t="s">
        <v>368</v>
      </c>
    </row>
    <row r="182" spans="2:65" s="1" customFormat="1" ht="22.5" customHeight="1">
      <c r="B182" s="137"/>
      <c r="C182" s="147" t="s">
        <v>369</v>
      </c>
      <c r="D182" s="147" t="s">
        <v>184</v>
      </c>
      <c r="E182" s="148" t="s">
        <v>370</v>
      </c>
      <c r="F182" s="234" t="s">
        <v>371</v>
      </c>
      <c r="G182" s="234"/>
      <c r="H182" s="234"/>
      <c r="I182" s="234"/>
      <c r="J182" s="149" t="s">
        <v>234</v>
      </c>
      <c r="K182" s="150">
        <v>1</v>
      </c>
      <c r="L182" s="235"/>
      <c r="M182" s="235"/>
      <c r="N182" s="235">
        <f t="shared" si="20"/>
        <v>0</v>
      </c>
      <c r="O182" s="233"/>
      <c r="P182" s="233"/>
      <c r="Q182" s="233"/>
      <c r="R182" s="142"/>
      <c r="T182" s="143" t="s">
        <v>5</v>
      </c>
      <c r="U182" s="40" t="s">
        <v>40</v>
      </c>
      <c r="V182" s="144">
        <v>0</v>
      </c>
      <c r="W182" s="144">
        <f t="shared" si="21"/>
        <v>0</v>
      </c>
      <c r="X182" s="144">
        <v>0</v>
      </c>
      <c r="Y182" s="144">
        <f t="shared" si="22"/>
        <v>0</v>
      </c>
      <c r="Z182" s="144">
        <v>0</v>
      </c>
      <c r="AA182" s="145">
        <f t="shared" si="23"/>
        <v>0</v>
      </c>
      <c r="AR182" s="17" t="s">
        <v>276</v>
      </c>
      <c r="AT182" s="17" t="s">
        <v>184</v>
      </c>
      <c r="AU182" s="17" t="s">
        <v>112</v>
      </c>
      <c r="AY182" s="17" t="s">
        <v>149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7" t="s">
        <v>83</v>
      </c>
      <c r="BK182" s="146">
        <f t="shared" si="29"/>
        <v>0</v>
      </c>
      <c r="BL182" s="17" t="s">
        <v>200</v>
      </c>
      <c r="BM182" s="17" t="s">
        <v>372</v>
      </c>
    </row>
    <row r="183" spans="2:65" s="1" customFormat="1" ht="31.5" customHeight="1">
      <c r="B183" s="137"/>
      <c r="C183" s="138" t="s">
        <v>373</v>
      </c>
      <c r="D183" s="138" t="s">
        <v>150</v>
      </c>
      <c r="E183" s="139" t="s">
        <v>374</v>
      </c>
      <c r="F183" s="232" t="s">
        <v>375</v>
      </c>
      <c r="G183" s="232"/>
      <c r="H183" s="232"/>
      <c r="I183" s="232"/>
      <c r="J183" s="140" t="s">
        <v>234</v>
      </c>
      <c r="K183" s="141">
        <v>1</v>
      </c>
      <c r="L183" s="233"/>
      <c r="M183" s="233"/>
      <c r="N183" s="233">
        <f t="shared" si="20"/>
        <v>0</v>
      </c>
      <c r="O183" s="233"/>
      <c r="P183" s="233"/>
      <c r="Q183" s="233"/>
      <c r="R183" s="142"/>
      <c r="T183" s="143" t="s">
        <v>5</v>
      </c>
      <c r="U183" s="40" t="s">
        <v>40</v>
      </c>
      <c r="V183" s="144">
        <v>0.351</v>
      </c>
      <c r="W183" s="144">
        <f t="shared" si="21"/>
        <v>0.351</v>
      </c>
      <c r="X183" s="144">
        <v>2E-05</v>
      </c>
      <c r="Y183" s="144">
        <f t="shared" si="22"/>
        <v>2E-05</v>
      </c>
      <c r="Z183" s="144">
        <v>0</v>
      </c>
      <c r="AA183" s="145">
        <f t="shared" si="23"/>
        <v>0</v>
      </c>
      <c r="AR183" s="17" t="s">
        <v>200</v>
      </c>
      <c r="AT183" s="17" t="s">
        <v>150</v>
      </c>
      <c r="AU183" s="17" t="s">
        <v>112</v>
      </c>
      <c r="AY183" s="17" t="s">
        <v>149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7" t="s">
        <v>83</v>
      </c>
      <c r="BK183" s="146">
        <f t="shared" si="29"/>
        <v>0</v>
      </c>
      <c r="BL183" s="17" t="s">
        <v>200</v>
      </c>
      <c r="BM183" s="17" t="s">
        <v>376</v>
      </c>
    </row>
    <row r="184" spans="2:65" s="1" customFormat="1" ht="22.5" customHeight="1">
      <c r="B184" s="137"/>
      <c r="C184" s="147" t="s">
        <v>377</v>
      </c>
      <c r="D184" s="147" t="s">
        <v>184</v>
      </c>
      <c r="E184" s="148" t="s">
        <v>378</v>
      </c>
      <c r="F184" s="234" t="s">
        <v>379</v>
      </c>
      <c r="G184" s="234"/>
      <c r="H184" s="234"/>
      <c r="I184" s="234"/>
      <c r="J184" s="149" t="s">
        <v>234</v>
      </c>
      <c r="K184" s="150">
        <v>1</v>
      </c>
      <c r="L184" s="235"/>
      <c r="M184" s="235"/>
      <c r="N184" s="235">
        <f t="shared" si="20"/>
        <v>0</v>
      </c>
      <c r="O184" s="233"/>
      <c r="P184" s="233"/>
      <c r="Q184" s="233"/>
      <c r="R184" s="142"/>
      <c r="T184" s="143" t="s">
        <v>5</v>
      </c>
      <c r="U184" s="40" t="s">
        <v>40</v>
      </c>
      <c r="V184" s="144">
        <v>0</v>
      </c>
      <c r="W184" s="144">
        <f t="shared" si="21"/>
        <v>0</v>
      </c>
      <c r="X184" s="144">
        <v>0</v>
      </c>
      <c r="Y184" s="144">
        <f t="shared" si="22"/>
        <v>0</v>
      </c>
      <c r="Z184" s="144">
        <v>0</v>
      </c>
      <c r="AA184" s="145">
        <f t="shared" si="23"/>
        <v>0</v>
      </c>
      <c r="AR184" s="17" t="s">
        <v>276</v>
      </c>
      <c r="AT184" s="17" t="s">
        <v>184</v>
      </c>
      <c r="AU184" s="17" t="s">
        <v>112</v>
      </c>
      <c r="AY184" s="17" t="s">
        <v>149</v>
      </c>
      <c r="BE184" s="146">
        <f t="shared" si="24"/>
        <v>0</v>
      </c>
      <c r="BF184" s="146">
        <f t="shared" si="25"/>
        <v>0</v>
      </c>
      <c r="BG184" s="146">
        <f t="shared" si="26"/>
        <v>0</v>
      </c>
      <c r="BH184" s="146">
        <f t="shared" si="27"/>
        <v>0</v>
      </c>
      <c r="BI184" s="146">
        <f t="shared" si="28"/>
        <v>0</v>
      </c>
      <c r="BJ184" s="17" t="s">
        <v>83</v>
      </c>
      <c r="BK184" s="146">
        <f t="shared" si="29"/>
        <v>0</v>
      </c>
      <c r="BL184" s="17" t="s">
        <v>200</v>
      </c>
      <c r="BM184" s="17" t="s">
        <v>380</v>
      </c>
    </row>
    <row r="185" spans="2:65" s="1" customFormat="1" ht="31.5" customHeight="1">
      <c r="B185" s="137"/>
      <c r="C185" s="138" t="s">
        <v>381</v>
      </c>
      <c r="D185" s="138" t="s">
        <v>150</v>
      </c>
      <c r="E185" s="139" t="s">
        <v>382</v>
      </c>
      <c r="F185" s="232" t="s">
        <v>383</v>
      </c>
      <c r="G185" s="232"/>
      <c r="H185" s="232"/>
      <c r="I185" s="232"/>
      <c r="J185" s="140" t="s">
        <v>234</v>
      </c>
      <c r="K185" s="141">
        <v>5</v>
      </c>
      <c r="L185" s="233"/>
      <c r="M185" s="233"/>
      <c r="N185" s="233">
        <f t="shared" si="20"/>
        <v>0</v>
      </c>
      <c r="O185" s="233"/>
      <c r="P185" s="233"/>
      <c r="Q185" s="233"/>
      <c r="R185" s="142"/>
      <c r="T185" s="143" t="s">
        <v>5</v>
      </c>
      <c r="U185" s="40" t="s">
        <v>40</v>
      </c>
      <c r="V185" s="144">
        <v>0.16</v>
      </c>
      <c r="W185" s="144">
        <f t="shared" si="21"/>
        <v>0.8</v>
      </c>
      <c r="X185" s="144">
        <v>0.00027</v>
      </c>
      <c r="Y185" s="144">
        <f t="shared" si="22"/>
        <v>0.00135</v>
      </c>
      <c r="Z185" s="144">
        <v>0</v>
      </c>
      <c r="AA185" s="145">
        <f t="shared" si="23"/>
        <v>0</v>
      </c>
      <c r="AR185" s="17" t="s">
        <v>200</v>
      </c>
      <c r="AT185" s="17" t="s">
        <v>150</v>
      </c>
      <c r="AU185" s="17" t="s">
        <v>112</v>
      </c>
      <c r="AY185" s="17" t="s">
        <v>149</v>
      </c>
      <c r="BE185" s="146">
        <f t="shared" si="24"/>
        <v>0</v>
      </c>
      <c r="BF185" s="146">
        <f t="shared" si="25"/>
        <v>0</v>
      </c>
      <c r="BG185" s="146">
        <f t="shared" si="26"/>
        <v>0</v>
      </c>
      <c r="BH185" s="146">
        <f t="shared" si="27"/>
        <v>0</v>
      </c>
      <c r="BI185" s="146">
        <f t="shared" si="28"/>
        <v>0</v>
      </c>
      <c r="BJ185" s="17" t="s">
        <v>83</v>
      </c>
      <c r="BK185" s="146">
        <f t="shared" si="29"/>
        <v>0</v>
      </c>
      <c r="BL185" s="17" t="s">
        <v>200</v>
      </c>
      <c r="BM185" s="17" t="s">
        <v>384</v>
      </c>
    </row>
    <row r="186" spans="2:65" s="1" customFormat="1" ht="31.5" customHeight="1">
      <c r="B186" s="137"/>
      <c r="C186" s="138" t="s">
        <v>385</v>
      </c>
      <c r="D186" s="138" t="s">
        <v>150</v>
      </c>
      <c r="E186" s="139" t="s">
        <v>386</v>
      </c>
      <c r="F186" s="232" t="s">
        <v>387</v>
      </c>
      <c r="G186" s="232"/>
      <c r="H186" s="232"/>
      <c r="I186" s="232"/>
      <c r="J186" s="140" t="s">
        <v>234</v>
      </c>
      <c r="K186" s="141">
        <v>2</v>
      </c>
      <c r="L186" s="233"/>
      <c r="M186" s="233"/>
      <c r="N186" s="233">
        <f t="shared" si="20"/>
        <v>0</v>
      </c>
      <c r="O186" s="233"/>
      <c r="P186" s="233"/>
      <c r="Q186" s="233"/>
      <c r="R186" s="142"/>
      <c r="T186" s="143" t="s">
        <v>5</v>
      </c>
      <c r="U186" s="40" t="s">
        <v>40</v>
      </c>
      <c r="V186" s="144">
        <v>0.2</v>
      </c>
      <c r="W186" s="144">
        <f t="shared" si="21"/>
        <v>0.4</v>
      </c>
      <c r="X186" s="144">
        <v>0.0004</v>
      </c>
      <c r="Y186" s="144">
        <f t="shared" si="22"/>
        <v>0.0008</v>
      </c>
      <c r="Z186" s="144">
        <v>0</v>
      </c>
      <c r="AA186" s="145">
        <f t="shared" si="23"/>
        <v>0</v>
      </c>
      <c r="AR186" s="17" t="s">
        <v>200</v>
      </c>
      <c r="AT186" s="17" t="s">
        <v>150</v>
      </c>
      <c r="AU186" s="17" t="s">
        <v>112</v>
      </c>
      <c r="AY186" s="17" t="s">
        <v>149</v>
      </c>
      <c r="BE186" s="146">
        <f t="shared" si="24"/>
        <v>0</v>
      </c>
      <c r="BF186" s="146">
        <f t="shared" si="25"/>
        <v>0</v>
      </c>
      <c r="BG186" s="146">
        <f t="shared" si="26"/>
        <v>0</v>
      </c>
      <c r="BH186" s="146">
        <f t="shared" si="27"/>
        <v>0</v>
      </c>
      <c r="BI186" s="146">
        <f t="shared" si="28"/>
        <v>0</v>
      </c>
      <c r="BJ186" s="17" t="s">
        <v>83</v>
      </c>
      <c r="BK186" s="146">
        <f t="shared" si="29"/>
        <v>0</v>
      </c>
      <c r="BL186" s="17" t="s">
        <v>200</v>
      </c>
      <c r="BM186" s="17" t="s">
        <v>388</v>
      </c>
    </row>
    <row r="187" spans="2:65" s="1" customFormat="1" ht="31.5" customHeight="1">
      <c r="B187" s="137"/>
      <c r="C187" s="138" t="s">
        <v>389</v>
      </c>
      <c r="D187" s="138" t="s">
        <v>150</v>
      </c>
      <c r="E187" s="139" t="s">
        <v>390</v>
      </c>
      <c r="F187" s="232" t="s">
        <v>391</v>
      </c>
      <c r="G187" s="232"/>
      <c r="H187" s="232"/>
      <c r="I187" s="232"/>
      <c r="J187" s="140" t="s">
        <v>234</v>
      </c>
      <c r="K187" s="141">
        <v>3</v>
      </c>
      <c r="L187" s="233"/>
      <c r="M187" s="233"/>
      <c r="N187" s="233">
        <f t="shared" si="20"/>
        <v>0</v>
      </c>
      <c r="O187" s="233"/>
      <c r="P187" s="233"/>
      <c r="Q187" s="233"/>
      <c r="R187" s="142"/>
      <c r="T187" s="143" t="s">
        <v>5</v>
      </c>
      <c r="U187" s="40" t="s">
        <v>40</v>
      </c>
      <c r="V187" s="144">
        <v>0.34</v>
      </c>
      <c r="W187" s="144">
        <f t="shared" si="21"/>
        <v>1.02</v>
      </c>
      <c r="X187" s="144">
        <v>0.0012</v>
      </c>
      <c r="Y187" s="144">
        <f t="shared" si="22"/>
        <v>0.0036</v>
      </c>
      <c r="Z187" s="144">
        <v>0</v>
      </c>
      <c r="AA187" s="145">
        <f t="shared" si="23"/>
        <v>0</v>
      </c>
      <c r="AR187" s="17" t="s">
        <v>200</v>
      </c>
      <c r="AT187" s="17" t="s">
        <v>150</v>
      </c>
      <c r="AU187" s="17" t="s">
        <v>112</v>
      </c>
      <c r="AY187" s="17" t="s">
        <v>149</v>
      </c>
      <c r="BE187" s="146">
        <f t="shared" si="24"/>
        <v>0</v>
      </c>
      <c r="BF187" s="146">
        <f t="shared" si="25"/>
        <v>0</v>
      </c>
      <c r="BG187" s="146">
        <f t="shared" si="26"/>
        <v>0</v>
      </c>
      <c r="BH187" s="146">
        <f t="shared" si="27"/>
        <v>0</v>
      </c>
      <c r="BI187" s="146">
        <f t="shared" si="28"/>
        <v>0</v>
      </c>
      <c r="BJ187" s="17" t="s">
        <v>83</v>
      </c>
      <c r="BK187" s="146">
        <f t="shared" si="29"/>
        <v>0</v>
      </c>
      <c r="BL187" s="17" t="s">
        <v>200</v>
      </c>
      <c r="BM187" s="17" t="s">
        <v>392</v>
      </c>
    </row>
    <row r="188" spans="2:65" s="1" customFormat="1" ht="22.5" customHeight="1">
      <c r="B188" s="137"/>
      <c r="C188" s="138" t="s">
        <v>393</v>
      </c>
      <c r="D188" s="138" t="s">
        <v>150</v>
      </c>
      <c r="E188" s="139" t="s">
        <v>394</v>
      </c>
      <c r="F188" s="232" t="s">
        <v>395</v>
      </c>
      <c r="G188" s="232"/>
      <c r="H188" s="232"/>
      <c r="I188" s="232"/>
      <c r="J188" s="140" t="s">
        <v>234</v>
      </c>
      <c r="K188" s="141">
        <v>1</v>
      </c>
      <c r="L188" s="233"/>
      <c r="M188" s="233"/>
      <c r="N188" s="233">
        <f t="shared" si="20"/>
        <v>0</v>
      </c>
      <c r="O188" s="233"/>
      <c r="P188" s="233"/>
      <c r="Q188" s="233"/>
      <c r="R188" s="142"/>
      <c r="T188" s="143" t="s">
        <v>5</v>
      </c>
      <c r="U188" s="40" t="s">
        <v>40</v>
      </c>
      <c r="V188" s="144">
        <v>0.165</v>
      </c>
      <c r="W188" s="144">
        <f t="shared" si="21"/>
        <v>0.165</v>
      </c>
      <c r="X188" s="144">
        <v>0.00029</v>
      </c>
      <c r="Y188" s="144">
        <f t="shared" si="22"/>
        <v>0.00029</v>
      </c>
      <c r="Z188" s="144">
        <v>0</v>
      </c>
      <c r="AA188" s="145">
        <f t="shared" si="23"/>
        <v>0</v>
      </c>
      <c r="AR188" s="17" t="s">
        <v>200</v>
      </c>
      <c r="AT188" s="17" t="s">
        <v>150</v>
      </c>
      <c r="AU188" s="17" t="s">
        <v>112</v>
      </c>
      <c r="AY188" s="17" t="s">
        <v>149</v>
      </c>
      <c r="BE188" s="146">
        <f t="shared" si="24"/>
        <v>0</v>
      </c>
      <c r="BF188" s="146">
        <f t="shared" si="25"/>
        <v>0</v>
      </c>
      <c r="BG188" s="146">
        <f t="shared" si="26"/>
        <v>0</v>
      </c>
      <c r="BH188" s="146">
        <f t="shared" si="27"/>
        <v>0</v>
      </c>
      <c r="BI188" s="146">
        <f t="shared" si="28"/>
        <v>0</v>
      </c>
      <c r="BJ188" s="17" t="s">
        <v>83</v>
      </c>
      <c r="BK188" s="146">
        <f t="shared" si="29"/>
        <v>0</v>
      </c>
      <c r="BL188" s="17" t="s">
        <v>200</v>
      </c>
      <c r="BM188" s="17" t="s">
        <v>396</v>
      </c>
    </row>
    <row r="189" spans="2:65" s="1" customFormat="1" ht="31.5" customHeight="1">
      <c r="B189" s="137"/>
      <c r="C189" s="138" t="s">
        <v>397</v>
      </c>
      <c r="D189" s="138" t="s">
        <v>150</v>
      </c>
      <c r="E189" s="139" t="s">
        <v>398</v>
      </c>
      <c r="F189" s="232" t="s">
        <v>399</v>
      </c>
      <c r="G189" s="232"/>
      <c r="H189" s="232"/>
      <c r="I189" s="232"/>
      <c r="J189" s="140" t="s">
        <v>234</v>
      </c>
      <c r="K189" s="141">
        <v>7</v>
      </c>
      <c r="L189" s="233"/>
      <c r="M189" s="233"/>
      <c r="N189" s="233">
        <f t="shared" si="20"/>
        <v>0</v>
      </c>
      <c r="O189" s="233"/>
      <c r="P189" s="233"/>
      <c r="Q189" s="233"/>
      <c r="R189" s="142"/>
      <c r="T189" s="143" t="s">
        <v>5</v>
      </c>
      <c r="U189" s="40" t="s">
        <v>40</v>
      </c>
      <c r="V189" s="144">
        <v>0.16</v>
      </c>
      <c r="W189" s="144">
        <f t="shared" si="21"/>
        <v>1.12</v>
      </c>
      <c r="X189" s="144">
        <v>0.00021</v>
      </c>
      <c r="Y189" s="144">
        <f t="shared" si="22"/>
        <v>0.00147</v>
      </c>
      <c r="Z189" s="144">
        <v>0</v>
      </c>
      <c r="AA189" s="145">
        <f t="shared" si="23"/>
        <v>0</v>
      </c>
      <c r="AR189" s="17" t="s">
        <v>200</v>
      </c>
      <c r="AT189" s="17" t="s">
        <v>150</v>
      </c>
      <c r="AU189" s="17" t="s">
        <v>112</v>
      </c>
      <c r="AY189" s="17" t="s">
        <v>149</v>
      </c>
      <c r="BE189" s="146">
        <f t="shared" si="24"/>
        <v>0</v>
      </c>
      <c r="BF189" s="146">
        <f t="shared" si="25"/>
        <v>0</v>
      </c>
      <c r="BG189" s="146">
        <f t="shared" si="26"/>
        <v>0</v>
      </c>
      <c r="BH189" s="146">
        <f t="shared" si="27"/>
        <v>0</v>
      </c>
      <c r="BI189" s="146">
        <f t="shared" si="28"/>
        <v>0</v>
      </c>
      <c r="BJ189" s="17" t="s">
        <v>83</v>
      </c>
      <c r="BK189" s="146">
        <f t="shared" si="29"/>
        <v>0</v>
      </c>
      <c r="BL189" s="17" t="s">
        <v>200</v>
      </c>
      <c r="BM189" s="17" t="s">
        <v>400</v>
      </c>
    </row>
    <row r="190" spans="2:65" s="1" customFormat="1" ht="31.5" customHeight="1">
      <c r="B190" s="137"/>
      <c r="C190" s="138" t="s">
        <v>401</v>
      </c>
      <c r="D190" s="138" t="s">
        <v>150</v>
      </c>
      <c r="E190" s="139" t="s">
        <v>402</v>
      </c>
      <c r="F190" s="232" t="s">
        <v>403</v>
      </c>
      <c r="G190" s="232"/>
      <c r="H190" s="232"/>
      <c r="I190" s="232"/>
      <c r="J190" s="140" t="s">
        <v>234</v>
      </c>
      <c r="K190" s="141">
        <v>2</v>
      </c>
      <c r="L190" s="233"/>
      <c r="M190" s="233"/>
      <c r="N190" s="233">
        <f t="shared" si="20"/>
        <v>0</v>
      </c>
      <c r="O190" s="233"/>
      <c r="P190" s="233"/>
      <c r="Q190" s="233"/>
      <c r="R190" s="142"/>
      <c r="T190" s="143" t="s">
        <v>5</v>
      </c>
      <c r="U190" s="40" t="s">
        <v>40</v>
      </c>
      <c r="V190" s="144">
        <v>0.2</v>
      </c>
      <c r="W190" s="144">
        <f t="shared" si="21"/>
        <v>0.4</v>
      </c>
      <c r="X190" s="144">
        <v>0.00034</v>
      </c>
      <c r="Y190" s="144">
        <f t="shared" si="22"/>
        <v>0.00068</v>
      </c>
      <c r="Z190" s="144">
        <v>0</v>
      </c>
      <c r="AA190" s="145">
        <f t="shared" si="23"/>
        <v>0</v>
      </c>
      <c r="AR190" s="17" t="s">
        <v>200</v>
      </c>
      <c r="AT190" s="17" t="s">
        <v>150</v>
      </c>
      <c r="AU190" s="17" t="s">
        <v>112</v>
      </c>
      <c r="AY190" s="17" t="s">
        <v>149</v>
      </c>
      <c r="BE190" s="146">
        <f t="shared" si="24"/>
        <v>0</v>
      </c>
      <c r="BF190" s="146">
        <f t="shared" si="25"/>
        <v>0</v>
      </c>
      <c r="BG190" s="146">
        <f t="shared" si="26"/>
        <v>0</v>
      </c>
      <c r="BH190" s="146">
        <f t="shared" si="27"/>
        <v>0</v>
      </c>
      <c r="BI190" s="146">
        <f t="shared" si="28"/>
        <v>0</v>
      </c>
      <c r="BJ190" s="17" t="s">
        <v>83</v>
      </c>
      <c r="BK190" s="146">
        <f t="shared" si="29"/>
        <v>0</v>
      </c>
      <c r="BL190" s="17" t="s">
        <v>200</v>
      </c>
      <c r="BM190" s="17" t="s">
        <v>404</v>
      </c>
    </row>
    <row r="191" spans="2:65" s="1" customFormat="1" ht="31.5" customHeight="1">
      <c r="B191" s="137"/>
      <c r="C191" s="138" t="s">
        <v>405</v>
      </c>
      <c r="D191" s="138" t="s">
        <v>150</v>
      </c>
      <c r="E191" s="139" t="s">
        <v>406</v>
      </c>
      <c r="F191" s="232" t="s">
        <v>407</v>
      </c>
      <c r="G191" s="232"/>
      <c r="H191" s="232"/>
      <c r="I191" s="232"/>
      <c r="J191" s="140" t="s">
        <v>234</v>
      </c>
      <c r="K191" s="141">
        <v>2</v>
      </c>
      <c r="L191" s="233"/>
      <c r="M191" s="233"/>
      <c r="N191" s="233">
        <f t="shared" si="20"/>
        <v>0</v>
      </c>
      <c r="O191" s="233"/>
      <c r="P191" s="233"/>
      <c r="Q191" s="233"/>
      <c r="R191" s="142"/>
      <c r="T191" s="143" t="s">
        <v>5</v>
      </c>
      <c r="U191" s="40" t="s">
        <v>40</v>
      </c>
      <c r="V191" s="144">
        <v>0.26</v>
      </c>
      <c r="W191" s="144">
        <f t="shared" si="21"/>
        <v>0.52</v>
      </c>
      <c r="X191" s="144">
        <v>0.0007</v>
      </c>
      <c r="Y191" s="144">
        <f t="shared" si="22"/>
        <v>0.0014</v>
      </c>
      <c r="Z191" s="144">
        <v>0</v>
      </c>
      <c r="AA191" s="145">
        <f t="shared" si="23"/>
        <v>0</v>
      </c>
      <c r="AR191" s="17" t="s">
        <v>200</v>
      </c>
      <c r="AT191" s="17" t="s">
        <v>150</v>
      </c>
      <c r="AU191" s="17" t="s">
        <v>112</v>
      </c>
      <c r="AY191" s="17" t="s">
        <v>149</v>
      </c>
      <c r="BE191" s="146">
        <f t="shared" si="24"/>
        <v>0</v>
      </c>
      <c r="BF191" s="146">
        <f t="shared" si="25"/>
        <v>0</v>
      </c>
      <c r="BG191" s="146">
        <f t="shared" si="26"/>
        <v>0</v>
      </c>
      <c r="BH191" s="146">
        <f t="shared" si="27"/>
        <v>0</v>
      </c>
      <c r="BI191" s="146">
        <f t="shared" si="28"/>
        <v>0</v>
      </c>
      <c r="BJ191" s="17" t="s">
        <v>83</v>
      </c>
      <c r="BK191" s="146">
        <f t="shared" si="29"/>
        <v>0</v>
      </c>
      <c r="BL191" s="17" t="s">
        <v>200</v>
      </c>
      <c r="BM191" s="17" t="s">
        <v>408</v>
      </c>
    </row>
    <row r="192" spans="2:65" s="1" customFormat="1" ht="31.5" customHeight="1">
      <c r="B192" s="137"/>
      <c r="C192" s="138" t="s">
        <v>409</v>
      </c>
      <c r="D192" s="138" t="s">
        <v>150</v>
      </c>
      <c r="E192" s="139" t="s">
        <v>410</v>
      </c>
      <c r="F192" s="232" t="s">
        <v>411</v>
      </c>
      <c r="G192" s="232"/>
      <c r="H192" s="232"/>
      <c r="I192" s="232"/>
      <c r="J192" s="140" t="s">
        <v>234</v>
      </c>
      <c r="K192" s="141">
        <v>2</v>
      </c>
      <c r="L192" s="233"/>
      <c r="M192" s="233"/>
      <c r="N192" s="233">
        <f t="shared" si="20"/>
        <v>0</v>
      </c>
      <c r="O192" s="233"/>
      <c r="P192" s="233"/>
      <c r="Q192" s="233"/>
      <c r="R192" s="142"/>
      <c r="T192" s="143" t="s">
        <v>5</v>
      </c>
      <c r="U192" s="40" t="s">
        <v>40</v>
      </c>
      <c r="V192" s="144">
        <v>0.34</v>
      </c>
      <c r="W192" s="144">
        <f t="shared" si="21"/>
        <v>0.68</v>
      </c>
      <c r="X192" s="144">
        <v>0.00107</v>
      </c>
      <c r="Y192" s="144">
        <f t="shared" si="22"/>
        <v>0.00214</v>
      </c>
      <c r="Z192" s="144">
        <v>0</v>
      </c>
      <c r="AA192" s="145">
        <f t="shared" si="23"/>
        <v>0</v>
      </c>
      <c r="AR192" s="17" t="s">
        <v>200</v>
      </c>
      <c r="AT192" s="17" t="s">
        <v>150</v>
      </c>
      <c r="AU192" s="17" t="s">
        <v>112</v>
      </c>
      <c r="AY192" s="17" t="s">
        <v>149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7" t="s">
        <v>83</v>
      </c>
      <c r="BK192" s="146">
        <f t="shared" si="29"/>
        <v>0</v>
      </c>
      <c r="BL192" s="17" t="s">
        <v>200</v>
      </c>
      <c r="BM192" s="17" t="s">
        <v>412</v>
      </c>
    </row>
    <row r="193" spans="2:65" s="1" customFormat="1" ht="31.5" customHeight="1">
      <c r="B193" s="137"/>
      <c r="C193" s="138" t="s">
        <v>413</v>
      </c>
      <c r="D193" s="138" t="s">
        <v>150</v>
      </c>
      <c r="E193" s="139" t="s">
        <v>414</v>
      </c>
      <c r="F193" s="232" t="s">
        <v>415</v>
      </c>
      <c r="G193" s="232"/>
      <c r="H193" s="232"/>
      <c r="I193" s="232"/>
      <c r="J193" s="140" t="s">
        <v>234</v>
      </c>
      <c r="K193" s="141">
        <v>1</v>
      </c>
      <c r="L193" s="233"/>
      <c r="M193" s="233"/>
      <c r="N193" s="233">
        <f t="shared" si="20"/>
        <v>0</v>
      </c>
      <c r="O193" s="233"/>
      <c r="P193" s="233"/>
      <c r="Q193" s="233"/>
      <c r="R193" s="142"/>
      <c r="T193" s="143" t="s">
        <v>5</v>
      </c>
      <c r="U193" s="40" t="s">
        <v>40</v>
      </c>
      <c r="V193" s="144">
        <v>0.2</v>
      </c>
      <c r="W193" s="144">
        <f t="shared" si="21"/>
        <v>0.2</v>
      </c>
      <c r="X193" s="144">
        <v>0.00016</v>
      </c>
      <c r="Y193" s="144">
        <f t="shared" si="22"/>
        <v>0.00016</v>
      </c>
      <c r="Z193" s="144">
        <v>0</v>
      </c>
      <c r="AA193" s="145">
        <f t="shared" si="23"/>
        <v>0</v>
      </c>
      <c r="AR193" s="17" t="s">
        <v>200</v>
      </c>
      <c r="AT193" s="17" t="s">
        <v>150</v>
      </c>
      <c r="AU193" s="17" t="s">
        <v>112</v>
      </c>
      <c r="AY193" s="17" t="s">
        <v>149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7" t="s">
        <v>83</v>
      </c>
      <c r="BK193" s="146">
        <f t="shared" si="29"/>
        <v>0</v>
      </c>
      <c r="BL193" s="17" t="s">
        <v>200</v>
      </c>
      <c r="BM193" s="17" t="s">
        <v>416</v>
      </c>
    </row>
    <row r="194" spans="2:65" s="1" customFormat="1" ht="31.5" customHeight="1">
      <c r="B194" s="137"/>
      <c r="C194" s="138" t="s">
        <v>417</v>
      </c>
      <c r="D194" s="138" t="s">
        <v>150</v>
      </c>
      <c r="E194" s="139" t="s">
        <v>418</v>
      </c>
      <c r="F194" s="232" t="s">
        <v>419</v>
      </c>
      <c r="G194" s="232"/>
      <c r="H194" s="232"/>
      <c r="I194" s="232"/>
      <c r="J194" s="140" t="s">
        <v>420</v>
      </c>
      <c r="K194" s="141">
        <v>3</v>
      </c>
      <c r="L194" s="233"/>
      <c r="M194" s="233"/>
      <c r="N194" s="233">
        <f t="shared" si="20"/>
        <v>0</v>
      </c>
      <c r="O194" s="233"/>
      <c r="P194" s="233"/>
      <c r="Q194" s="233"/>
      <c r="R194" s="142"/>
      <c r="T194" s="143" t="s">
        <v>5</v>
      </c>
      <c r="U194" s="40" t="s">
        <v>40</v>
      </c>
      <c r="V194" s="144">
        <v>1.03</v>
      </c>
      <c r="W194" s="144">
        <f t="shared" si="21"/>
        <v>3.09</v>
      </c>
      <c r="X194" s="144">
        <v>0.02914</v>
      </c>
      <c r="Y194" s="144">
        <f t="shared" si="22"/>
        <v>0.08742</v>
      </c>
      <c r="Z194" s="144">
        <v>0</v>
      </c>
      <c r="AA194" s="145">
        <f t="shared" si="23"/>
        <v>0</v>
      </c>
      <c r="AR194" s="17" t="s">
        <v>200</v>
      </c>
      <c r="AT194" s="17" t="s">
        <v>150</v>
      </c>
      <c r="AU194" s="17" t="s">
        <v>112</v>
      </c>
      <c r="AY194" s="17" t="s">
        <v>149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7" t="s">
        <v>83</v>
      </c>
      <c r="BK194" s="146">
        <f t="shared" si="29"/>
        <v>0</v>
      </c>
      <c r="BL194" s="17" t="s">
        <v>200</v>
      </c>
      <c r="BM194" s="17" t="s">
        <v>421</v>
      </c>
    </row>
    <row r="195" spans="2:65" s="1" customFormat="1" ht="31.5" customHeight="1">
      <c r="B195" s="137"/>
      <c r="C195" s="138" t="s">
        <v>422</v>
      </c>
      <c r="D195" s="138" t="s">
        <v>150</v>
      </c>
      <c r="E195" s="139" t="s">
        <v>423</v>
      </c>
      <c r="F195" s="232" t="s">
        <v>424</v>
      </c>
      <c r="G195" s="232"/>
      <c r="H195" s="232"/>
      <c r="I195" s="232"/>
      <c r="J195" s="140" t="s">
        <v>199</v>
      </c>
      <c r="K195" s="141">
        <v>319.3</v>
      </c>
      <c r="L195" s="233"/>
      <c r="M195" s="233"/>
      <c r="N195" s="233">
        <f t="shared" si="20"/>
        <v>0</v>
      </c>
      <c r="O195" s="233"/>
      <c r="P195" s="233"/>
      <c r="Q195" s="233"/>
      <c r="R195" s="142"/>
      <c r="T195" s="143" t="s">
        <v>5</v>
      </c>
      <c r="U195" s="40" t="s">
        <v>40</v>
      </c>
      <c r="V195" s="144">
        <v>0.067</v>
      </c>
      <c r="W195" s="144">
        <f t="shared" si="21"/>
        <v>21.3931</v>
      </c>
      <c r="X195" s="144">
        <v>0.00019</v>
      </c>
      <c r="Y195" s="144">
        <f t="shared" si="22"/>
        <v>0.060667000000000006</v>
      </c>
      <c r="Z195" s="144">
        <v>0</v>
      </c>
      <c r="AA195" s="145">
        <f t="shared" si="23"/>
        <v>0</v>
      </c>
      <c r="AR195" s="17" t="s">
        <v>200</v>
      </c>
      <c r="AT195" s="17" t="s">
        <v>150</v>
      </c>
      <c r="AU195" s="17" t="s">
        <v>112</v>
      </c>
      <c r="AY195" s="17" t="s">
        <v>149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7" t="s">
        <v>83</v>
      </c>
      <c r="BK195" s="146">
        <f t="shared" si="29"/>
        <v>0</v>
      </c>
      <c r="BL195" s="17" t="s">
        <v>200</v>
      </c>
      <c r="BM195" s="17" t="s">
        <v>425</v>
      </c>
    </row>
    <row r="196" spans="2:65" s="1" customFormat="1" ht="31.5" customHeight="1">
      <c r="B196" s="137"/>
      <c r="C196" s="138" t="s">
        <v>426</v>
      </c>
      <c r="D196" s="138" t="s">
        <v>150</v>
      </c>
      <c r="E196" s="139" t="s">
        <v>427</v>
      </c>
      <c r="F196" s="232" t="s">
        <v>428</v>
      </c>
      <c r="G196" s="232"/>
      <c r="H196" s="232"/>
      <c r="I196" s="232"/>
      <c r="J196" s="140" t="s">
        <v>199</v>
      </c>
      <c r="K196" s="141">
        <v>319.3</v>
      </c>
      <c r="L196" s="233"/>
      <c r="M196" s="233"/>
      <c r="N196" s="233">
        <f t="shared" si="20"/>
        <v>0</v>
      </c>
      <c r="O196" s="233"/>
      <c r="P196" s="233"/>
      <c r="Q196" s="233"/>
      <c r="R196" s="142"/>
      <c r="T196" s="143" t="s">
        <v>5</v>
      </c>
      <c r="U196" s="40" t="s">
        <v>40</v>
      </c>
      <c r="V196" s="144">
        <v>0.082</v>
      </c>
      <c r="W196" s="144">
        <f t="shared" si="21"/>
        <v>26.1826</v>
      </c>
      <c r="X196" s="144">
        <v>1E-05</v>
      </c>
      <c r="Y196" s="144">
        <f t="shared" si="22"/>
        <v>0.0031930000000000005</v>
      </c>
      <c r="Z196" s="144">
        <v>0</v>
      </c>
      <c r="AA196" s="145">
        <f t="shared" si="23"/>
        <v>0</v>
      </c>
      <c r="AR196" s="17" t="s">
        <v>200</v>
      </c>
      <c r="AT196" s="17" t="s">
        <v>150</v>
      </c>
      <c r="AU196" s="17" t="s">
        <v>112</v>
      </c>
      <c r="AY196" s="17" t="s">
        <v>149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7" t="s">
        <v>83</v>
      </c>
      <c r="BK196" s="146">
        <f t="shared" si="29"/>
        <v>0</v>
      </c>
      <c r="BL196" s="17" t="s">
        <v>200</v>
      </c>
      <c r="BM196" s="17" t="s">
        <v>429</v>
      </c>
    </row>
    <row r="197" spans="2:65" s="1" customFormat="1" ht="31.5" customHeight="1">
      <c r="B197" s="137"/>
      <c r="C197" s="138" t="s">
        <v>430</v>
      </c>
      <c r="D197" s="138" t="s">
        <v>150</v>
      </c>
      <c r="E197" s="139" t="s">
        <v>431</v>
      </c>
      <c r="F197" s="232" t="s">
        <v>432</v>
      </c>
      <c r="G197" s="232"/>
      <c r="H197" s="232"/>
      <c r="I197" s="232"/>
      <c r="J197" s="140" t="s">
        <v>283</v>
      </c>
      <c r="K197" s="141">
        <v>1804.994</v>
      </c>
      <c r="L197" s="233"/>
      <c r="M197" s="233"/>
      <c r="N197" s="233">
        <f t="shared" si="20"/>
        <v>0</v>
      </c>
      <c r="O197" s="233"/>
      <c r="P197" s="233"/>
      <c r="Q197" s="233"/>
      <c r="R197" s="142"/>
      <c r="T197" s="143" t="s">
        <v>5</v>
      </c>
      <c r="U197" s="40" t="s">
        <v>40</v>
      </c>
      <c r="V197" s="144">
        <v>0</v>
      </c>
      <c r="W197" s="144">
        <f t="shared" si="21"/>
        <v>0</v>
      </c>
      <c r="X197" s="144">
        <v>0</v>
      </c>
      <c r="Y197" s="144">
        <f t="shared" si="22"/>
        <v>0</v>
      </c>
      <c r="Z197" s="144">
        <v>0</v>
      </c>
      <c r="AA197" s="145">
        <f t="shared" si="23"/>
        <v>0</v>
      </c>
      <c r="AR197" s="17" t="s">
        <v>200</v>
      </c>
      <c r="AT197" s="17" t="s">
        <v>150</v>
      </c>
      <c r="AU197" s="17" t="s">
        <v>112</v>
      </c>
      <c r="AY197" s="17" t="s">
        <v>149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7" t="s">
        <v>83</v>
      </c>
      <c r="BK197" s="146">
        <f t="shared" si="29"/>
        <v>0</v>
      </c>
      <c r="BL197" s="17" t="s">
        <v>200</v>
      </c>
      <c r="BM197" s="17" t="s">
        <v>433</v>
      </c>
    </row>
    <row r="198" spans="2:63" s="9" customFormat="1" ht="29.85" customHeight="1">
      <c r="B198" s="126"/>
      <c r="C198" s="127"/>
      <c r="D198" s="136" t="s">
        <v>130</v>
      </c>
      <c r="E198" s="136"/>
      <c r="F198" s="136"/>
      <c r="G198" s="136"/>
      <c r="H198" s="136"/>
      <c r="I198" s="136"/>
      <c r="J198" s="136"/>
      <c r="K198" s="136"/>
      <c r="L198" s="136"/>
      <c r="M198" s="136"/>
      <c r="N198" s="242">
        <f>BK198</f>
        <v>0</v>
      </c>
      <c r="O198" s="243"/>
      <c r="P198" s="243"/>
      <c r="Q198" s="243"/>
      <c r="R198" s="129"/>
      <c r="T198" s="130"/>
      <c r="U198" s="127"/>
      <c r="V198" s="127"/>
      <c r="W198" s="131">
        <f>SUM(W199:W201)</f>
        <v>0.44899999999999995</v>
      </c>
      <c r="X198" s="127"/>
      <c r="Y198" s="131">
        <f>SUM(Y199:Y201)</f>
        <v>0.00885</v>
      </c>
      <c r="Z198" s="127"/>
      <c r="AA198" s="132">
        <f>SUM(AA199:AA201)</f>
        <v>0</v>
      </c>
      <c r="AR198" s="133" t="s">
        <v>112</v>
      </c>
      <c r="AT198" s="134" t="s">
        <v>74</v>
      </c>
      <c r="AU198" s="134" t="s">
        <v>83</v>
      </c>
      <c r="AY198" s="133" t="s">
        <v>149</v>
      </c>
      <c r="BK198" s="135">
        <f>SUM(BK199:BK201)</f>
        <v>0</v>
      </c>
    </row>
    <row r="199" spans="2:65" s="1" customFormat="1" ht="22.5" customHeight="1">
      <c r="B199" s="137"/>
      <c r="C199" s="138" t="s">
        <v>434</v>
      </c>
      <c r="D199" s="138" t="s">
        <v>150</v>
      </c>
      <c r="E199" s="139" t="s">
        <v>435</v>
      </c>
      <c r="F199" s="232" t="s">
        <v>436</v>
      </c>
      <c r="G199" s="232"/>
      <c r="H199" s="232"/>
      <c r="I199" s="232"/>
      <c r="J199" s="140" t="s">
        <v>420</v>
      </c>
      <c r="K199" s="141">
        <v>1</v>
      </c>
      <c r="L199" s="233"/>
      <c r="M199" s="233"/>
      <c r="N199" s="233">
        <f>ROUND(L199*K199,2)</f>
        <v>0</v>
      </c>
      <c r="O199" s="233"/>
      <c r="P199" s="233"/>
      <c r="Q199" s="233"/>
      <c r="R199" s="142"/>
      <c r="T199" s="143" t="s">
        <v>5</v>
      </c>
      <c r="U199" s="40" t="s">
        <v>40</v>
      </c>
      <c r="V199" s="144">
        <v>0.304</v>
      </c>
      <c r="W199" s="144">
        <f>V199*K199</f>
        <v>0.304</v>
      </c>
      <c r="X199" s="144">
        <v>0.0076</v>
      </c>
      <c r="Y199" s="144">
        <f>X199*K199</f>
        <v>0.0076</v>
      </c>
      <c r="Z199" s="144">
        <v>0</v>
      </c>
      <c r="AA199" s="145">
        <f>Z199*K199</f>
        <v>0</v>
      </c>
      <c r="AR199" s="17" t="s">
        <v>200</v>
      </c>
      <c r="AT199" s="17" t="s">
        <v>150</v>
      </c>
      <c r="AU199" s="17" t="s">
        <v>112</v>
      </c>
      <c r="AY199" s="17" t="s">
        <v>149</v>
      </c>
      <c r="BE199" s="146">
        <f>IF(U199="základní",N199,0)</f>
        <v>0</v>
      </c>
      <c r="BF199" s="146">
        <f>IF(U199="snížená",N199,0)</f>
        <v>0</v>
      </c>
      <c r="BG199" s="146">
        <f>IF(U199="zákl. přenesená",N199,0)</f>
        <v>0</v>
      </c>
      <c r="BH199" s="146">
        <f>IF(U199="sníž. přenesená",N199,0)</f>
        <v>0</v>
      </c>
      <c r="BI199" s="146">
        <f>IF(U199="nulová",N199,0)</f>
        <v>0</v>
      </c>
      <c r="BJ199" s="17" t="s">
        <v>83</v>
      </c>
      <c r="BK199" s="146">
        <f>ROUND(L199*K199,2)</f>
        <v>0</v>
      </c>
      <c r="BL199" s="17" t="s">
        <v>200</v>
      </c>
      <c r="BM199" s="17" t="s">
        <v>437</v>
      </c>
    </row>
    <row r="200" spans="2:65" s="1" customFormat="1" ht="22.5" customHeight="1">
      <c r="B200" s="137"/>
      <c r="C200" s="138" t="s">
        <v>438</v>
      </c>
      <c r="D200" s="138" t="s">
        <v>150</v>
      </c>
      <c r="E200" s="139" t="s">
        <v>439</v>
      </c>
      <c r="F200" s="232" t="s">
        <v>440</v>
      </c>
      <c r="G200" s="232"/>
      <c r="H200" s="232"/>
      <c r="I200" s="232"/>
      <c r="J200" s="140" t="s">
        <v>420</v>
      </c>
      <c r="K200" s="141">
        <v>1</v>
      </c>
      <c r="L200" s="233"/>
      <c r="M200" s="233"/>
      <c r="N200" s="233">
        <f>ROUND(L200*K200,2)</f>
        <v>0</v>
      </c>
      <c r="O200" s="233"/>
      <c r="P200" s="233"/>
      <c r="Q200" s="233"/>
      <c r="R200" s="142"/>
      <c r="T200" s="143" t="s">
        <v>5</v>
      </c>
      <c r="U200" s="40" t="s">
        <v>40</v>
      </c>
      <c r="V200" s="144">
        <v>0.145</v>
      </c>
      <c r="W200" s="144">
        <f>V200*K200</f>
        <v>0.145</v>
      </c>
      <c r="X200" s="144">
        <v>0.00125</v>
      </c>
      <c r="Y200" s="144">
        <f>X200*K200</f>
        <v>0.00125</v>
      </c>
      <c r="Z200" s="144">
        <v>0</v>
      </c>
      <c r="AA200" s="145">
        <f>Z200*K200</f>
        <v>0</v>
      </c>
      <c r="AR200" s="17" t="s">
        <v>200</v>
      </c>
      <c r="AT200" s="17" t="s">
        <v>150</v>
      </c>
      <c r="AU200" s="17" t="s">
        <v>112</v>
      </c>
      <c r="AY200" s="17" t="s">
        <v>149</v>
      </c>
      <c r="BE200" s="146">
        <f>IF(U200="základní",N200,0)</f>
        <v>0</v>
      </c>
      <c r="BF200" s="146">
        <f>IF(U200="snížená",N200,0)</f>
        <v>0</v>
      </c>
      <c r="BG200" s="146">
        <f>IF(U200="zákl. přenesená",N200,0)</f>
        <v>0</v>
      </c>
      <c r="BH200" s="146">
        <f>IF(U200="sníž. přenesená",N200,0)</f>
        <v>0</v>
      </c>
      <c r="BI200" s="146">
        <f>IF(U200="nulová",N200,0)</f>
        <v>0</v>
      </c>
      <c r="BJ200" s="17" t="s">
        <v>83</v>
      </c>
      <c r="BK200" s="146">
        <f>ROUND(L200*K200,2)</f>
        <v>0</v>
      </c>
      <c r="BL200" s="17" t="s">
        <v>200</v>
      </c>
      <c r="BM200" s="17" t="s">
        <v>441</v>
      </c>
    </row>
    <row r="201" spans="2:65" s="1" customFormat="1" ht="31.5" customHeight="1">
      <c r="B201" s="137"/>
      <c r="C201" s="138" t="s">
        <v>442</v>
      </c>
      <c r="D201" s="138" t="s">
        <v>150</v>
      </c>
      <c r="E201" s="139" t="s">
        <v>443</v>
      </c>
      <c r="F201" s="232" t="s">
        <v>444</v>
      </c>
      <c r="G201" s="232"/>
      <c r="H201" s="232"/>
      <c r="I201" s="232"/>
      <c r="J201" s="140" t="s">
        <v>283</v>
      </c>
      <c r="K201" s="141">
        <v>82.7</v>
      </c>
      <c r="L201" s="233"/>
      <c r="M201" s="233"/>
      <c r="N201" s="233">
        <f>ROUND(L201*K201,2)</f>
        <v>0</v>
      </c>
      <c r="O201" s="233"/>
      <c r="P201" s="233"/>
      <c r="Q201" s="233"/>
      <c r="R201" s="142"/>
      <c r="T201" s="143" t="s">
        <v>5</v>
      </c>
      <c r="U201" s="40" t="s">
        <v>40</v>
      </c>
      <c r="V201" s="144">
        <v>0</v>
      </c>
      <c r="W201" s="144">
        <f>V201*K201</f>
        <v>0</v>
      </c>
      <c r="X201" s="144">
        <v>0</v>
      </c>
      <c r="Y201" s="144">
        <f>X201*K201</f>
        <v>0</v>
      </c>
      <c r="Z201" s="144">
        <v>0</v>
      </c>
      <c r="AA201" s="145">
        <f>Z201*K201</f>
        <v>0</v>
      </c>
      <c r="AR201" s="17" t="s">
        <v>200</v>
      </c>
      <c r="AT201" s="17" t="s">
        <v>150</v>
      </c>
      <c r="AU201" s="17" t="s">
        <v>112</v>
      </c>
      <c r="AY201" s="17" t="s">
        <v>149</v>
      </c>
      <c r="BE201" s="146">
        <f>IF(U201="základní",N201,0)</f>
        <v>0</v>
      </c>
      <c r="BF201" s="146">
        <f>IF(U201="snížená",N201,0)</f>
        <v>0</v>
      </c>
      <c r="BG201" s="146">
        <f>IF(U201="zákl. přenesená",N201,0)</f>
        <v>0</v>
      </c>
      <c r="BH201" s="146">
        <f>IF(U201="sníž. přenesená",N201,0)</f>
        <v>0</v>
      </c>
      <c r="BI201" s="146">
        <f>IF(U201="nulová",N201,0)</f>
        <v>0</v>
      </c>
      <c r="BJ201" s="17" t="s">
        <v>83</v>
      </c>
      <c r="BK201" s="146">
        <f>ROUND(L201*K201,2)</f>
        <v>0</v>
      </c>
      <c r="BL201" s="17" t="s">
        <v>200</v>
      </c>
      <c r="BM201" s="17" t="s">
        <v>445</v>
      </c>
    </row>
    <row r="202" spans="2:63" s="9" customFormat="1" ht="29.85" customHeight="1">
      <c r="B202" s="126"/>
      <c r="C202" s="127"/>
      <c r="D202" s="136" t="s">
        <v>131</v>
      </c>
      <c r="E202" s="136"/>
      <c r="F202" s="136"/>
      <c r="G202" s="136"/>
      <c r="H202" s="136"/>
      <c r="I202" s="136"/>
      <c r="J202" s="136"/>
      <c r="K202" s="136"/>
      <c r="L202" s="136"/>
      <c r="M202" s="136"/>
      <c r="N202" s="242">
        <f>BK202</f>
        <v>0</v>
      </c>
      <c r="O202" s="243"/>
      <c r="P202" s="243"/>
      <c r="Q202" s="243"/>
      <c r="R202" s="129"/>
      <c r="T202" s="130"/>
      <c r="U202" s="127"/>
      <c r="V202" s="127"/>
      <c r="W202" s="131">
        <f>SUM(W203:W242)</f>
        <v>46.401</v>
      </c>
      <c r="X202" s="127"/>
      <c r="Y202" s="131">
        <f>SUM(Y203:Y242)</f>
        <v>0.42691000000000007</v>
      </c>
      <c r="Z202" s="127"/>
      <c r="AA202" s="132">
        <f>SUM(AA203:AA242)</f>
        <v>0</v>
      </c>
      <c r="AR202" s="133" t="s">
        <v>112</v>
      </c>
      <c r="AT202" s="134" t="s">
        <v>74</v>
      </c>
      <c r="AU202" s="134" t="s">
        <v>83</v>
      </c>
      <c r="AY202" s="133" t="s">
        <v>149</v>
      </c>
      <c r="BK202" s="135">
        <f>SUM(BK203:BK242)</f>
        <v>0</v>
      </c>
    </row>
    <row r="203" spans="2:65" s="1" customFormat="1" ht="22.5" customHeight="1">
      <c r="B203" s="137"/>
      <c r="C203" s="138" t="s">
        <v>446</v>
      </c>
      <c r="D203" s="138" t="s">
        <v>150</v>
      </c>
      <c r="E203" s="139" t="s">
        <v>447</v>
      </c>
      <c r="F203" s="232" t="s">
        <v>448</v>
      </c>
      <c r="G203" s="232"/>
      <c r="H203" s="232"/>
      <c r="I203" s="232"/>
      <c r="J203" s="140" t="s">
        <v>234</v>
      </c>
      <c r="K203" s="141">
        <v>1</v>
      </c>
      <c r="L203" s="233"/>
      <c r="M203" s="233"/>
      <c r="N203" s="233">
        <f aca="true" t="shared" si="30" ref="N203:N242">ROUND(L203*K203,2)</f>
        <v>0</v>
      </c>
      <c r="O203" s="233"/>
      <c r="P203" s="233"/>
      <c r="Q203" s="233"/>
      <c r="R203" s="142"/>
      <c r="T203" s="143" t="s">
        <v>5</v>
      </c>
      <c r="U203" s="40" t="s">
        <v>40</v>
      </c>
      <c r="V203" s="144">
        <v>1.1</v>
      </c>
      <c r="W203" s="144">
        <f aca="true" t="shared" si="31" ref="W203:W242">V203*K203</f>
        <v>1.1</v>
      </c>
      <c r="X203" s="144">
        <v>0.00825</v>
      </c>
      <c r="Y203" s="144">
        <f aca="true" t="shared" si="32" ref="Y203:Y242">X203*K203</f>
        <v>0.00825</v>
      </c>
      <c r="Z203" s="144">
        <v>0</v>
      </c>
      <c r="AA203" s="145">
        <f aca="true" t="shared" si="33" ref="AA203:AA242">Z203*K203</f>
        <v>0</v>
      </c>
      <c r="AR203" s="17" t="s">
        <v>200</v>
      </c>
      <c r="AT203" s="17" t="s">
        <v>150</v>
      </c>
      <c r="AU203" s="17" t="s">
        <v>112</v>
      </c>
      <c r="AY203" s="17" t="s">
        <v>149</v>
      </c>
      <c r="BE203" s="146">
        <f aca="true" t="shared" si="34" ref="BE203:BE242">IF(U203="základní",N203,0)</f>
        <v>0</v>
      </c>
      <c r="BF203" s="146">
        <f aca="true" t="shared" si="35" ref="BF203:BF242">IF(U203="snížená",N203,0)</f>
        <v>0</v>
      </c>
      <c r="BG203" s="146">
        <f aca="true" t="shared" si="36" ref="BG203:BG242">IF(U203="zákl. přenesená",N203,0)</f>
        <v>0</v>
      </c>
      <c r="BH203" s="146">
        <f aca="true" t="shared" si="37" ref="BH203:BH242">IF(U203="sníž. přenesená",N203,0)</f>
        <v>0</v>
      </c>
      <c r="BI203" s="146">
        <f aca="true" t="shared" si="38" ref="BI203:BI242">IF(U203="nulová",N203,0)</f>
        <v>0</v>
      </c>
      <c r="BJ203" s="17" t="s">
        <v>83</v>
      </c>
      <c r="BK203" s="146">
        <f aca="true" t="shared" si="39" ref="BK203:BK242">ROUND(L203*K203,2)</f>
        <v>0</v>
      </c>
      <c r="BL203" s="17" t="s">
        <v>200</v>
      </c>
      <c r="BM203" s="17" t="s">
        <v>449</v>
      </c>
    </row>
    <row r="204" spans="2:65" s="1" customFormat="1" ht="31.5" customHeight="1">
      <c r="B204" s="137"/>
      <c r="C204" s="147" t="s">
        <v>450</v>
      </c>
      <c r="D204" s="147" t="s">
        <v>184</v>
      </c>
      <c r="E204" s="148" t="s">
        <v>451</v>
      </c>
      <c r="F204" s="234" t="s">
        <v>452</v>
      </c>
      <c r="G204" s="234"/>
      <c r="H204" s="234"/>
      <c r="I204" s="234"/>
      <c r="J204" s="149" t="s">
        <v>234</v>
      </c>
      <c r="K204" s="150">
        <v>1</v>
      </c>
      <c r="L204" s="235"/>
      <c r="M204" s="235"/>
      <c r="N204" s="235">
        <f t="shared" si="30"/>
        <v>0</v>
      </c>
      <c r="O204" s="233"/>
      <c r="P204" s="233"/>
      <c r="Q204" s="233"/>
      <c r="R204" s="142"/>
      <c r="T204" s="143" t="s">
        <v>5</v>
      </c>
      <c r="U204" s="40" t="s">
        <v>40</v>
      </c>
      <c r="V204" s="144">
        <v>0</v>
      </c>
      <c r="W204" s="144">
        <f t="shared" si="31"/>
        <v>0</v>
      </c>
      <c r="X204" s="144">
        <v>0.016</v>
      </c>
      <c r="Y204" s="144">
        <f t="shared" si="32"/>
        <v>0.016</v>
      </c>
      <c r="Z204" s="144">
        <v>0</v>
      </c>
      <c r="AA204" s="145">
        <f t="shared" si="33"/>
        <v>0</v>
      </c>
      <c r="AR204" s="17" t="s">
        <v>276</v>
      </c>
      <c r="AT204" s="17" t="s">
        <v>184</v>
      </c>
      <c r="AU204" s="17" t="s">
        <v>112</v>
      </c>
      <c r="AY204" s="17" t="s">
        <v>149</v>
      </c>
      <c r="BE204" s="146">
        <f t="shared" si="34"/>
        <v>0</v>
      </c>
      <c r="BF204" s="146">
        <f t="shared" si="35"/>
        <v>0</v>
      </c>
      <c r="BG204" s="146">
        <f t="shared" si="36"/>
        <v>0</v>
      </c>
      <c r="BH204" s="146">
        <f t="shared" si="37"/>
        <v>0</v>
      </c>
      <c r="BI204" s="146">
        <f t="shared" si="38"/>
        <v>0</v>
      </c>
      <c r="BJ204" s="17" t="s">
        <v>83</v>
      </c>
      <c r="BK204" s="146">
        <f t="shared" si="39"/>
        <v>0</v>
      </c>
      <c r="BL204" s="17" t="s">
        <v>200</v>
      </c>
      <c r="BM204" s="17" t="s">
        <v>453</v>
      </c>
    </row>
    <row r="205" spans="2:65" s="1" customFormat="1" ht="22.5" customHeight="1">
      <c r="B205" s="137"/>
      <c r="C205" s="147" t="s">
        <v>454</v>
      </c>
      <c r="D205" s="147" t="s">
        <v>184</v>
      </c>
      <c r="E205" s="148" t="s">
        <v>455</v>
      </c>
      <c r="F205" s="234" t="s">
        <v>456</v>
      </c>
      <c r="G205" s="234"/>
      <c r="H205" s="234"/>
      <c r="I205" s="234"/>
      <c r="J205" s="149" t="s">
        <v>234</v>
      </c>
      <c r="K205" s="150">
        <v>1</v>
      </c>
      <c r="L205" s="235"/>
      <c r="M205" s="235"/>
      <c r="N205" s="235">
        <f t="shared" si="30"/>
        <v>0</v>
      </c>
      <c r="O205" s="233"/>
      <c r="P205" s="233"/>
      <c r="Q205" s="233"/>
      <c r="R205" s="142"/>
      <c r="T205" s="143" t="s">
        <v>5</v>
      </c>
      <c r="U205" s="40" t="s">
        <v>40</v>
      </c>
      <c r="V205" s="144">
        <v>0</v>
      </c>
      <c r="W205" s="144">
        <f t="shared" si="31"/>
        <v>0</v>
      </c>
      <c r="X205" s="144">
        <v>0.016</v>
      </c>
      <c r="Y205" s="144">
        <f t="shared" si="32"/>
        <v>0.016</v>
      </c>
      <c r="Z205" s="144">
        <v>0</v>
      </c>
      <c r="AA205" s="145">
        <f t="shared" si="33"/>
        <v>0</v>
      </c>
      <c r="AR205" s="17" t="s">
        <v>276</v>
      </c>
      <c r="AT205" s="17" t="s">
        <v>184</v>
      </c>
      <c r="AU205" s="17" t="s">
        <v>112</v>
      </c>
      <c r="AY205" s="17" t="s">
        <v>149</v>
      </c>
      <c r="BE205" s="146">
        <f t="shared" si="34"/>
        <v>0</v>
      </c>
      <c r="BF205" s="146">
        <f t="shared" si="35"/>
        <v>0</v>
      </c>
      <c r="BG205" s="146">
        <f t="shared" si="36"/>
        <v>0</v>
      </c>
      <c r="BH205" s="146">
        <f t="shared" si="37"/>
        <v>0</v>
      </c>
      <c r="BI205" s="146">
        <f t="shared" si="38"/>
        <v>0</v>
      </c>
      <c r="BJ205" s="17" t="s">
        <v>83</v>
      </c>
      <c r="BK205" s="146">
        <f t="shared" si="39"/>
        <v>0</v>
      </c>
      <c r="BL205" s="17" t="s">
        <v>200</v>
      </c>
      <c r="BM205" s="17" t="s">
        <v>457</v>
      </c>
    </row>
    <row r="206" spans="2:65" s="1" customFormat="1" ht="22.5" customHeight="1">
      <c r="B206" s="137"/>
      <c r="C206" s="138" t="s">
        <v>458</v>
      </c>
      <c r="D206" s="138" t="s">
        <v>150</v>
      </c>
      <c r="E206" s="139" t="s">
        <v>459</v>
      </c>
      <c r="F206" s="232" t="s">
        <v>448</v>
      </c>
      <c r="G206" s="232"/>
      <c r="H206" s="232"/>
      <c r="I206" s="232"/>
      <c r="J206" s="140" t="s">
        <v>234</v>
      </c>
      <c r="K206" s="141">
        <v>6</v>
      </c>
      <c r="L206" s="233"/>
      <c r="M206" s="233"/>
      <c r="N206" s="233">
        <f t="shared" si="30"/>
        <v>0</v>
      </c>
      <c r="O206" s="233"/>
      <c r="P206" s="233"/>
      <c r="Q206" s="233"/>
      <c r="R206" s="142"/>
      <c r="T206" s="143" t="s">
        <v>5</v>
      </c>
      <c r="U206" s="40" t="s">
        <v>40</v>
      </c>
      <c r="V206" s="144">
        <v>1.1</v>
      </c>
      <c r="W206" s="144">
        <f t="shared" si="31"/>
        <v>6.6000000000000005</v>
      </c>
      <c r="X206" s="144">
        <v>0.00242</v>
      </c>
      <c r="Y206" s="144">
        <f t="shared" si="32"/>
        <v>0.014519999999999998</v>
      </c>
      <c r="Z206" s="144">
        <v>0</v>
      </c>
      <c r="AA206" s="145">
        <f t="shared" si="33"/>
        <v>0</v>
      </c>
      <c r="AR206" s="17" t="s">
        <v>200</v>
      </c>
      <c r="AT206" s="17" t="s">
        <v>150</v>
      </c>
      <c r="AU206" s="17" t="s">
        <v>112</v>
      </c>
      <c r="AY206" s="17" t="s">
        <v>149</v>
      </c>
      <c r="BE206" s="146">
        <f t="shared" si="34"/>
        <v>0</v>
      </c>
      <c r="BF206" s="146">
        <f t="shared" si="35"/>
        <v>0</v>
      </c>
      <c r="BG206" s="146">
        <f t="shared" si="36"/>
        <v>0</v>
      </c>
      <c r="BH206" s="146">
        <f t="shared" si="37"/>
        <v>0</v>
      </c>
      <c r="BI206" s="146">
        <f t="shared" si="38"/>
        <v>0</v>
      </c>
      <c r="BJ206" s="17" t="s">
        <v>83</v>
      </c>
      <c r="BK206" s="146">
        <f t="shared" si="39"/>
        <v>0</v>
      </c>
      <c r="BL206" s="17" t="s">
        <v>200</v>
      </c>
      <c r="BM206" s="17" t="s">
        <v>460</v>
      </c>
    </row>
    <row r="207" spans="2:65" s="1" customFormat="1" ht="31.5" customHeight="1">
      <c r="B207" s="137"/>
      <c r="C207" s="147" t="s">
        <v>461</v>
      </c>
      <c r="D207" s="147" t="s">
        <v>184</v>
      </c>
      <c r="E207" s="148" t="s">
        <v>462</v>
      </c>
      <c r="F207" s="234" t="s">
        <v>463</v>
      </c>
      <c r="G207" s="234"/>
      <c r="H207" s="234"/>
      <c r="I207" s="234"/>
      <c r="J207" s="149" t="s">
        <v>234</v>
      </c>
      <c r="K207" s="150">
        <v>3</v>
      </c>
      <c r="L207" s="235"/>
      <c r="M207" s="235"/>
      <c r="N207" s="235">
        <f t="shared" si="30"/>
        <v>0</v>
      </c>
      <c r="O207" s="233"/>
      <c r="P207" s="233"/>
      <c r="Q207" s="233"/>
      <c r="R207" s="142"/>
      <c r="T207" s="143" t="s">
        <v>5</v>
      </c>
      <c r="U207" s="40" t="s">
        <v>40</v>
      </c>
      <c r="V207" s="144">
        <v>0</v>
      </c>
      <c r="W207" s="144">
        <f t="shared" si="31"/>
        <v>0</v>
      </c>
      <c r="X207" s="144">
        <v>0.0145</v>
      </c>
      <c r="Y207" s="144">
        <f t="shared" si="32"/>
        <v>0.043500000000000004</v>
      </c>
      <c r="Z207" s="144">
        <v>0</v>
      </c>
      <c r="AA207" s="145">
        <f t="shared" si="33"/>
        <v>0</v>
      </c>
      <c r="AR207" s="17" t="s">
        <v>276</v>
      </c>
      <c r="AT207" s="17" t="s">
        <v>184</v>
      </c>
      <c r="AU207" s="17" t="s">
        <v>112</v>
      </c>
      <c r="AY207" s="17" t="s">
        <v>149</v>
      </c>
      <c r="BE207" s="146">
        <f t="shared" si="34"/>
        <v>0</v>
      </c>
      <c r="BF207" s="146">
        <f t="shared" si="35"/>
        <v>0</v>
      </c>
      <c r="BG207" s="146">
        <f t="shared" si="36"/>
        <v>0</v>
      </c>
      <c r="BH207" s="146">
        <f t="shared" si="37"/>
        <v>0</v>
      </c>
      <c r="BI207" s="146">
        <f t="shared" si="38"/>
        <v>0</v>
      </c>
      <c r="BJ207" s="17" t="s">
        <v>83</v>
      </c>
      <c r="BK207" s="146">
        <f t="shared" si="39"/>
        <v>0</v>
      </c>
      <c r="BL207" s="17" t="s">
        <v>200</v>
      </c>
      <c r="BM207" s="17" t="s">
        <v>464</v>
      </c>
    </row>
    <row r="208" spans="2:65" s="1" customFormat="1" ht="31.5" customHeight="1">
      <c r="B208" s="137"/>
      <c r="C208" s="147" t="s">
        <v>465</v>
      </c>
      <c r="D208" s="147" t="s">
        <v>184</v>
      </c>
      <c r="E208" s="148" t="s">
        <v>466</v>
      </c>
      <c r="F208" s="234" t="s">
        <v>467</v>
      </c>
      <c r="G208" s="234"/>
      <c r="H208" s="234"/>
      <c r="I208" s="234"/>
      <c r="J208" s="149" t="s">
        <v>234</v>
      </c>
      <c r="K208" s="150">
        <v>3</v>
      </c>
      <c r="L208" s="235"/>
      <c r="M208" s="235"/>
      <c r="N208" s="235">
        <f t="shared" si="30"/>
        <v>0</v>
      </c>
      <c r="O208" s="233"/>
      <c r="P208" s="233"/>
      <c r="Q208" s="233"/>
      <c r="R208" s="142"/>
      <c r="T208" s="143" t="s">
        <v>5</v>
      </c>
      <c r="U208" s="40" t="s">
        <v>40</v>
      </c>
      <c r="V208" s="144">
        <v>0</v>
      </c>
      <c r="W208" s="144">
        <f t="shared" si="31"/>
        <v>0</v>
      </c>
      <c r="X208" s="144">
        <v>0.0145</v>
      </c>
      <c r="Y208" s="144">
        <f t="shared" si="32"/>
        <v>0.043500000000000004</v>
      </c>
      <c r="Z208" s="144">
        <v>0</v>
      </c>
      <c r="AA208" s="145">
        <f t="shared" si="33"/>
        <v>0</v>
      </c>
      <c r="AR208" s="17" t="s">
        <v>276</v>
      </c>
      <c r="AT208" s="17" t="s">
        <v>184</v>
      </c>
      <c r="AU208" s="17" t="s">
        <v>112</v>
      </c>
      <c r="AY208" s="17" t="s">
        <v>149</v>
      </c>
      <c r="BE208" s="146">
        <f t="shared" si="34"/>
        <v>0</v>
      </c>
      <c r="BF208" s="146">
        <f t="shared" si="35"/>
        <v>0</v>
      </c>
      <c r="BG208" s="146">
        <f t="shared" si="36"/>
        <v>0</v>
      </c>
      <c r="BH208" s="146">
        <f t="shared" si="37"/>
        <v>0</v>
      </c>
      <c r="BI208" s="146">
        <f t="shared" si="38"/>
        <v>0</v>
      </c>
      <c r="BJ208" s="17" t="s">
        <v>83</v>
      </c>
      <c r="BK208" s="146">
        <f t="shared" si="39"/>
        <v>0</v>
      </c>
      <c r="BL208" s="17" t="s">
        <v>200</v>
      </c>
      <c r="BM208" s="17" t="s">
        <v>468</v>
      </c>
    </row>
    <row r="209" spans="2:65" s="1" customFormat="1" ht="22.5" customHeight="1">
      <c r="B209" s="137"/>
      <c r="C209" s="147" t="s">
        <v>469</v>
      </c>
      <c r="D209" s="147" t="s">
        <v>184</v>
      </c>
      <c r="E209" s="148" t="s">
        <v>470</v>
      </c>
      <c r="F209" s="234" t="s">
        <v>471</v>
      </c>
      <c r="G209" s="234"/>
      <c r="H209" s="234"/>
      <c r="I209" s="234"/>
      <c r="J209" s="149" t="s">
        <v>234</v>
      </c>
      <c r="K209" s="150">
        <v>3</v>
      </c>
      <c r="L209" s="235"/>
      <c r="M209" s="235"/>
      <c r="N209" s="235">
        <f t="shared" si="30"/>
        <v>0</v>
      </c>
      <c r="O209" s="233"/>
      <c r="P209" s="233"/>
      <c r="Q209" s="233"/>
      <c r="R209" s="142"/>
      <c r="T209" s="143" t="s">
        <v>5</v>
      </c>
      <c r="U209" s="40" t="s">
        <v>40</v>
      </c>
      <c r="V209" s="144">
        <v>0</v>
      </c>
      <c r="W209" s="144">
        <f t="shared" si="31"/>
        <v>0</v>
      </c>
      <c r="X209" s="144">
        <v>0.0145</v>
      </c>
      <c r="Y209" s="144">
        <f t="shared" si="32"/>
        <v>0.043500000000000004</v>
      </c>
      <c r="Z209" s="144">
        <v>0</v>
      </c>
      <c r="AA209" s="145">
        <f t="shared" si="33"/>
        <v>0</v>
      </c>
      <c r="AR209" s="17" t="s">
        <v>276</v>
      </c>
      <c r="AT209" s="17" t="s">
        <v>184</v>
      </c>
      <c r="AU209" s="17" t="s">
        <v>112</v>
      </c>
      <c r="AY209" s="17" t="s">
        <v>149</v>
      </c>
      <c r="BE209" s="146">
        <f t="shared" si="34"/>
        <v>0</v>
      </c>
      <c r="BF209" s="146">
        <f t="shared" si="35"/>
        <v>0</v>
      </c>
      <c r="BG209" s="146">
        <f t="shared" si="36"/>
        <v>0</v>
      </c>
      <c r="BH209" s="146">
        <f t="shared" si="37"/>
        <v>0</v>
      </c>
      <c r="BI209" s="146">
        <f t="shared" si="38"/>
        <v>0</v>
      </c>
      <c r="BJ209" s="17" t="s">
        <v>83</v>
      </c>
      <c r="BK209" s="146">
        <f t="shared" si="39"/>
        <v>0</v>
      </c>
      <c r="BL209" s="17" t="s">
        <v>200</v>
      </c>
      <c r="BM209" s="17" t="s">
        <v>472</v>
      </c>
    </row>
    <row r="210" spans="2:65" s="1" customFormat="1" ht="22.5" customHeight="1">
      <c r="B210" s="137"/>
      <c r="C210" s="147" t="s">
        <v>473</v>
      </c>
      <c r="D210" s="147" t="s">
        <v>184</v>
      </c>
      <c r="E210" s="148" t="s">
        <v>474</v>
      </c>
      <c r="F210" s="234" t="s">
        <v>475</v>
      </c>
      <c r="G210" s="234"/>
      <c r="H210" s="234"/>
      <c r="I210" s="234"/>
      <c r="J210" s="149" t="s">
        <v>234</v>
      </c>
      <c r="K210" s="150">
        <v>3</v>
      </c>
      <c r="L210" s="235"/>
      <c r="M210" s="235"/>
      <c r="N210" s="235">
        <f t="shared" si="30"/>
        <v>0</v>
      </c>
      <c r="O210" s="233"/>
      <c r="P210" s="233"/>
      <c r="Q210" s="233"/>
      <c r="R210" s="142"/>
      <c r="T210" s="143" t="s">
        <v>5</v>
      </c>
      <c r="U210" s="40" t="s">
        <v>40</v>
      </c>
      <c r="V210" s="144">
        <v>0</v>
      </c>
      <c r="W210" s="144">
        <f t="shared" si="31"/>
        <v>0</v>
      </c>
      <c r="X210" s="144">
        <v>0.0145</v>
      </c>
      <c r="Y210" s="144">
        <f t="shared" si="32"/>
        <v>0.043500000000000004</v>
      </c>
      <c r="Z210" s="144">
        <v>0</v>
      </c>
      <c r="AA210" s="145">
        <f t="shared" si="33"/>
        <v>0</v>
      </c>
      <c r="AR210" s="17" t="s">
        <v>276</v>
      </c>
      <c r="AT210" s="17" t="s">
        <v>184</v>
      </c>
      <c r="AU210" s="17" t="s">
        <v>112</v>
      </c>
      <c r="AY210" s="17" t="s">
        <v>149</v>
      </c>
      <c r="BE210" s="146">
        <f t="shared" si="34"/>
        <v>0</v>
      </c>
      <c r="BF210" s="146">
        <f t="shared" si="35"/>
        <v>0</v>
      </c>
      <c r="BG210" s="146">
        <f t="shared" si="36"/>
        <v>0</v>
      </c>
      <c r="BH210" s="146">
        <f t="shared" si="37"/>
        <v>0</v>
      </c>
      <c r="BI210" s="146">
        <f t="shared" si="38"/>
        <v>0</v>
      </c>
      <c r="BJ210" s="17" t="s">
        <v>83</v>
      </c>
      <c r="BK210" s="146">
        <f t="shared" si="39"/>
        <v>0</v>
      </c>
      <c r="BL210" s="17" t="s">
        <v>200</v>
      </c>
      <c r="BM210" s="17" t="s">
        <v>476</v>
      </c>
    </row>
    <row r="211" spans="2:65" s="1" customFormat="1" ht="22.5" customHeight="1">
      <c r="B211" s="137"/>
      <c r="C211" s="138" t="s">
        <v>477</v>
      </c>
      <c r="D211" s="138" t="s">
        <v>150</v>
      </c>
      <c r="E211" s="139" t="s">
        <v>478</v>
      </c>
      <c r="F211" s="232" t="s">
        <v>479</v>
      </c>
      <c r="G211" s="232"/>
      <c r="H211" s="232"/>
      <c r="I211" s="232"/>
      <c r="J211" s="140" t="s">
        <v>234</v>
      </c>
      <c r="K211" s="141">
        <v>1</v>
      </c>
      <c r="L211" s="233"/>
      <c r="M211" s="233"/>
      <c r="N211" s="233">
        <f t="shared" si="30"/>
        <v>0</v>
      </c>
      <c r="O211" s="233"/>
      <c r="P211" s="233"/>
      <c r="Q211" s="233"/>
      <c r="R211" s="142"/>
      <c r="T211" s="143" t="s">
        <v>5</v>
      </c>
      <c r="U211" s="40" t="s">
        <v>40</v>
      </c>
      <c r="V211" s="144">
        <v>1.5</v>
      </c>
      <c r="W211" s="144">
        <f t="shared" si="31"/>
        <v>1.5</v>
      </c>
      <c r="X211" s="144">
        <v>8E-05</v>
      </c>
      <c r="Y211" s="144">
        <f t="shared" si="32"/>
        <v>8E-05</v>
      </c>
      <c r="Z211" s="144">
        <v>0</v>
      </c>
      <c r="AA211" s="145">
        <f t="shared" si="33"/>
        <v>0</v>
      </c>
      <c r="AR211" s="17" t="s">
        <v>200</v>
      </c>
      <c r="AT211" s="17" t="s">
        <v>150</v>
      </c>
      <c r="AU211" s="17" t="s">
        <v>112</v>
      </c>
      <c r="AY211" s="17" t="s">
        <v>149</v>
      </c>
      <c r="BE211" s="146">
        <f t="shared" si="34"/>
        <v>0</v>
      </c>
      <c r="BF211" s="146">
        <f t="shared" si="35"/>
        <v>0</v>
      </c>
      <c r="BG211" s="146">
        <f t="shared" si="36"/>
        <v>0</v>
      </c>
      <c r="BH211" s="146">
        <f t="shared" si="37"/>
        <v>0</v>
      </c>
      <c r="BI211" s="146">
        <f t="shared" si="38"/>
        <v>0</v>
      </c>
      <c r="BJ211" s="17" t="s">
        <v>83</v>
      </c>
      <c r="BK211" s="146">
        <f t="shared" si="39"/>
        <v>0</v>
      </c>
      <c r="BL211" s="17" t="s">
        <v>200</v>
      </c>
      <c r="BM211" s="17" t="s">
        <v>480</v>
      </c>
    </row>
    <row r="212" spans="2:65" s="1" customFormat="1" ht="22.5" customHeight="1">
      <c r="B212" s="137"/>
      <c r="C212" s="147" t="s">
        <v>481</v>
      </c>
      <c r="D212" s="147" t="s">
        <v>184</v>
      </c>
      <c r="E212" s="148" t="s">
        <v>482</v>
      </c>
      <c r="F212" s="234" t="s">
        <v>483</v>
      </c>
      <c r="G212" s="234"/>
      <c r="H212" s="234"/>
      <c r="I212" s="234"/>
      <c r="J212" s="149" t="s">
        <v>234</v>
      </c>
      <c r="K212" s="150">
        <v>1</v>
      </c>
      <c r="L212" s="235"/>
      <c r="M212" s="235"/>
      <c r="N212" s="235">
        <f t="shared" si="30"/>
        <v>0</v>
      </c>
      <c r="O212" s="233"/>
      <c r="P212" s="233"/>
      <c r="Q212" s="233"/>
      <c r="R212" s="142"/>
      <c r="T212" s="143" t="s">
        <v>5</v>
      </c>
      <c r="U212" s="40" t="s">
        <v>40</v>
      </c>
      <c r="V212" s="144">
        <v>0</v>
      </c>
      <c r="W212" s="144">
        <f t="shared" si="31"/>
        <v>0</v>
      </c>
      <c r="X212" s="144">
        <v>0.0135</v>
      </c>
      <c r="Y212" s="144">
        <f t="shared" si="32"/>
        <v>0.0135</v>
      </c>
      <c r="Z212" s="144">
        <v>0</v>
      </c>
      <c r="AA212" s="145">
        <f t="shared" si="33"/>
        <v>0</v>
      </c>
      <c r="AR212" s="17" t="s">
        <v>276</v>
      </c>
      <c r="AT212" s="17" t="s">
        <v>184</v>
      </c>
      <c r="AU212" s="17" t="s">
        <v>112</v>
      </c>
      <c r="AY212" s="17" t="s">
        <v>149</v>
      </c>
      <c r="BE212" s="146">
        <f t="shared" si="34"/>
        <v>0</v>
      </c>
      <c r="BF212" s="146">
        <f t="shared" si="35"/>
        <v>0</v>
      </c>
      <c r="BG212" s="146">
        <f t="shared" si="36"/>
        <v>0</v>
      </c>
      <c r="BH212" s="146">
        <f t="shared" si="37"/>
        <v>0</v>
      </c>
      <c r="BI212" s="146">
        <f t="shared" si="38"/>
        <v>0</v>
      </c>
      <c r="BJ212" s="17" t="s">
        <v>83</v>
      </c>
      <c r="BK212" s="146">
        <f t="shared" si="39"/>
        <v>0</v>
      </c>
      <c r="BL212" s="17" t="s">
        <v>200</v>
      </c>
      <c r="BM212" s="17" t="s">
        <v>484</v>
      </c>
    </row>
    <row r="213" spans="2:65" s="1" customFormat="1" ht="22.5" customHeight="1">
      <c r="B213" s="137"/>
      <c r="C213" s="147" t="s">
        <v>485</v>
      </c>
      <c r="D213" s="147" t="s">
        <v>184</v>
      </c>
      <c r="E213" s="148" t="s">
        <v>486</v>
      </c>
      <c r="F213" s="234" t="s">
        <v>487</v>
      </c>
      <c r="G213" s="234"/>
      <c r="H213" s="234"/>
      <c r="I213" s="234"/>
      <c r="J213" s="149" t="s">
        <v>234</v>
      </c>
      <c r="K213" s="150">
        <v>1</v>
      </c>
      <c r="L213" s="235"/>
      <c r="M213" s="235"/>
      <c r="N213" s="235">
        <f t="shared" si="30"/>
        <v>0</v>
      </c>
      <c r="O213" s="233"/>
      <c r="P213" s="233"/>
      <c r="Q213" s="233"/>
      <c r="R213" s="142"/>
      <c r="T213" s="143" t="s">
        <v>5</v>
      </c>
      <c r="U213" s="40" t="s">
        <v>40</v>
      </c>
      <c r="V213" s="144">
        <v>0</v>
      </c>
      <c r="W213" s="144">
        <f t="shared" si="31"/>
        <v>0</v>
      </c>
      <c r="X213" s="144">
        <v>0.0135</v>
      </c>
      <c r="Y213" s="144">
        <f t="shared" si="32"/>
        <v>0.0135</v>
      </c>
      <c r="Z213" s="144">
        <v>0</v>
      </c>
      <c r="AA213" s="145">
        <f t="shared" si="33"/>
        <v>0</v>
      </c>
      <c r="AR213" s="17" t="s">
        <v>276</v>
      </c>
      <c r="AT213" s="17" t="s">
        <v>184</v>
      </c>
      <c r="AU213" s="17" t="s">
        <v>112</v>
      </c>
      <c r="AY213" s="17" t="s">
        <v>149</v>
      </c>
      <c r="BE213" s="146">
        <f t="shared" si="34"/>
        <v>0</v>
      </c>
      <c r="BF213" s="146">
        <f t="shared" si="35"/>
        <v>0</v>
      </c>
      <c r="BG213" s="146">
        <f t="shared" si="36"/>
        <v>0</v>
      </c>
      <c r="BH213" s="146">
        <f t="shared" si="37"/>
        <v>0</v>
      </c>
      <c r="BI213" s="146">
        <f t="shared" si="38"/>
        <v>0</v>
      </c>
      <c r="BJ213" s="17" t="s">
        <v>83</v>
      </c>
      <c r="BK213" s="146">
        <f t="shared" si="39"/>
        <v>0</v>
      </c>
      <c r="BL213" s="17" t="s">
        <v>200</v>
      </c>
      <c r="BM213" s="17" t="s">
        <v>488</v>
      </c>
    </row>
    <row r="214" spans="2:65" s="1" customFormat="1" ht="22.5" customHeight="1">
      <c r="B214" s="137"/>
      <c r="C214" s="138" t="s">
        <v>489</v>
      </c>
      <c r="D214" s="138" t="s">
        <v>150</v>
      </c>
      <c r="E214" s="139" t="s">
        <v>490</v>
      </c>
      <c r="F214" s="232" t="s">
        <v>491</v>
      </c>
      <c r="G214" s="232"/>
      <c r="H214" s="232"/>
      <c r="I214" s="232"/>
      <c r="J214" s="140" t="s">
        <v>420</v>
      </c>
      <c r="K214" s="141">
        <v>1</v>
      </c>
      <c r="L214" s="233"/>
      <c r="M214" s="233"/>
      <c r="N214" s="233">
        <f t="shared" si="30"/>
        <v>0</v>
      </c>
      <c r="O214" s="233"/>
      <c r="P214" s="233"/>
      <c r="Q214" s="233"/>
      <c r="R214" s="142"/>
      <c r="T214" s="143" t="s">
        <v>5</v>
      </c>
      <c r="U214" s="40" t="s">
        <v>40</v>
      </c>
      <c r="V214" s="144">
        <v>1.1</v>
      </c>
      <c r="W214" s="144">
        <f t="shared" si="31"/>
        <v>1.1</v>
      </c>
      <c r="X214" s="144">
        <v>0.0034</v>
      </c>
      <c r="Y214" s="144">
        <f t="shared" si="32"/>
        <v>0.0034</v>
      </c>
      <c r="Z214" s="144">
        <v>0</v>
      </c>
      <c r="AA214" s="145">
        <f t="shared" si="33"/>
        <v>0</v>
      </c>
      <c r="AR214" s="17" t="s">
        <v>200</v>
      </c>
      <c r="AT214" s="17" t="s">
        <v>150</v>
      </c>
      <c r="AU214" s="17" t="s">
        <v>112</v>
      </c>
      <c r="AY214" s="17" t="s">
        <v>149</v>
      </c>
      <c r="BE214" s="146">
        <f t="shared" si="34"/>
        <v>0</v>
      </c>
      <c r="BF214" s="146">
        <f t="shared" si="35"/>
        <v>0</v>
      </c>
      <c r="BG214" s="146">
        <f t="shared" si="36"/>
        <v>0</v>
      </c>
      <c r="BH214" s="146">
        <f t="shared" si="37"/>
        <v>0</v>
      </c>
      <c r="BI214" s="146">
        <f t="shared" si="38"/>
        <v>0</v>
      </c>
      <c r="BJ214" s="17" t="s">
        <v>83</v>
      </c>
      <c r="BK214" s="146">
        <f t="shared" si="39"/>
        <v>0</v>
      </c>
      <c r="BL214" s="17" t="s">
        <v>200</v>
      </c>
      <c r="BM214" s="17" t="s">
        <v>492</v>
      </c>
    </row>
    <row r="215" spans="2:65" s="1" customFormat="1" ht="22.5" customHeight="1">
      <c r="B215" s="137"/>
      <c r="C215" s="138" t="s">
        <v>493</v>
      </c>
      <c r="D215" s="138" t="s">
        <v>150</v>
      </c>
      <c r="E215" s="139" t="s">
        <v>494</v>
      </c>
      <c r="F215" s="232" t="s">
        <v>495</v>
      </c>
      <c r="G215" s="232"/>
      <c r="H215" s="232"/>
      <c r="I215" s="232"/>
      <c r="J215" s="140" t="s">
        <v>420</v>
      </c>
      <c r="K215" s="141">
        <v>9</v>
      </c>
      <c r="L215" s="233"/>
      <c r="M215" s="233"/>
      <c r="N215" s="233">
        <f t="shared" si="30"/>
        <v>0</v>
      </c>
      <c r="O215" s="233"/>
      <c r="P215" s="233"/>
      <c r="Q215" s="233"/>
      <c r="R215" s="142"/>
      <c r="T215" s="143" t="s">
        <v>5</v>
      </c>
      <c r="U215" s="40" t="s">
        <v>40</v>
      </c>
      <c r="V215" s="144">
        <v>1.1</v>
      </c>
      <c r="W215" s="144">
        <f t="shared" si="31"/>
        <v>9.9</v>
      </c>
      <c r="X215" s="144">
        <v>0.00186</v>
      </c>
      <c r="Y215" s="144">
        <f t="shared" si="32"/>
        <v>0.01674</v>
      </c>
      <c r="Z215" s="144">
        <v>0</v>
      </c>
      <c r="AA215" s="145">
        <f t="shared" si="33"/>
        <v>0</v>
      </c>
      <c r="AR215" s="17" t="s">
        <v>200</v>
      </c>
      <c r="AT215" s="17" t="s">
        <v>150</v>
      </c>
      <c r="AU215" s="17" t="s">
        <v>112</v>
      </c>
      <c r="AY215" s="17" t="s">
        <v>149</v>
      </c>
      <c r="BE215" s="146">
        <f t="shared" si="34"/>
        <v>0</v>
      </c>
      <c r="BF215" s="146">
        <f t="shared" si="35"/>
        <v>0</v>
      </c>
      <c r="BG215" s="146">
        <f t="shared" si="36"/>
        <v>0</v>
      </c>
      <c r="BH215" s="146">
        <f t="shared" si="37"/>
        <v>0</v>
      </c>
      <c r="BI215" s="146">
        <f t="shared" si="38"/>
        <v>0</v>
      </c>
      <c r="BJ215" s="17" t="s">
        <v>83</v>
      </c>
      <c r="BK215" s="146">
        <f t="shared" si="39"/>
        <v>0</v>
      </c>
      <c r="BL215" s="17" t="s">
        <v>200</v>
      </c>
      <c r="BM215" s="17" t="s">
        <v>496</v>
      </c>
    </row>
    <row r="216" spans="2:65" s="1" customFormat="1" ht="22.5" customHeight="1">
      <c r="B216" s="137"/>
      <c r="C216" s="147" t="s">
        <v>497</v>
      </c>
      <c r="D216" s="147" t="s">
        <v>184</v>
      </c>
      <c r="E216" s="148" t="s">
        <v>498</v>
      </c>
      <c r="F216" s="234" t="s">
        <v>499</v>
      </c>
      <c r="G216" s="234"/>
      <c r="H216" s="234"/>
      <c r="I216" s="234"/>
      <c r="J216" s="149" t="s">
        <v>234</v>
      </c>
      <c r="K216" s="150">
        <v>2</v>
      </c>
      <c r="L216" s="235"/>
      <c r="M216" s="235"/>
      <c r="N216" s="235">
        <f t="shared" si="30"/>
        <v>0</v>
      </c>
      <c r="O216" s="233"/>
      <c r="P216" s="233"/>
      <c r="Q216" s="233"/>
      <c r="R216" s="142"/>
      <c r="T216" s="143" t="s">
        <v>5</v>
      </c>
      <c r="U216" s="40" t="s">
        <v>40</v>
      </c>
      <c r="V216" s="144">
        <v>0</v>
      </c>
      <c r="W216" s="144">
        <f t="shared" si="31"/>
        <v>0</v>
      </c>
      <c r="X216" s="144">
        <v>0.006</v>
      </c>
      <c r="Y216" s="144">
        <f t="shared" si="32"/>
        <v>0.012</v>
      </c>
      <c r="Z216" s="144">
        <v>0</v>
      </c>
      <c r="AA216" s="145">
        <f t="shared" si="33"/>
        <v>0</v>
      </c>
      <c r="AR216" s="17" t="s">
        <v>276</v>
      </c>
      <c r="AT216" s="17" t="s">
        <v>184</v>
      </c>
      <c r="AU216" s="17" t="s">
        <v>112</v>
      </c>
      <c r="AY216" s="17" t="s">
        <v>149</v>
      </c>
      <c r="BE216" s="146">
        <f t="shared" si="34"/>
        <v>0</v>
      </c>
      <c r="BF216" s="146">
        <f t="shared" si="35"/>
        <v>0</v>
      </c>
      <c r="BG216" s="146">
        <f t="shared" si="36"/>
        <v>0</v>
      </c>
      <c r="BH216" s="146">
        <f t="shared" si="37"/>
        <v>0</v>
      </c>
      <c r="BI216" s="146">
        <f t="shared" si="38"/>
        <v>0</v>
      </c>
      <c r="BJ216" s="17" t="s">
        <v>83</v>
      </c>
      <c r="BK216" s="146">
        <f t="shared" si="39"/>
        <v>0</v>
      </c>
      <c r="BL216" s="17" t="s">
        <v>200</v>
      </c>
      <c r="BM216" s="17" t="s">
        <v>500</v>
      </c>
    </row>
    <row r="217" spans="2:65" s="1" customFormat="1" ht="22.5" customHeight="1">
      <c r="B217" s="137"/>
      <c r="C217" s="147" t="s">
        <v>501</v>
      </c>
      <c r="D217" s="147" t="s">
        <v>184</v>
      </c>
      <c r="E217" s="148" t="s">
        <v>502</v>
      </c>
      <c r="F217" s="234" t="s">
        <v>503</v>
      </c>
      <c r="G217" s="234"/>
      <c r="H217" s="234"/>
      <c r="I217" s="234"/>
      <c r="J217" s="149" t="s">
        <v>234</v>
      </c>
      <c r="K217" s="150">
        <v>3</v>
      </c>
      <c r="L217" s="235"/>
      <c r="M217" s="235"/>
      <c r="N217" s="235">
        <f t="shared" si="30"/>
        <v>0</v>
      </c>
      <c r="O217" s="233"/>
      <c r="P217" s="233"/>
      <c r="Q217" s="233"/>
      <c r="R217" s="142"/>
      <c r="T217" s="143" t="s">
        <v>5</v>
      </c>
      <c r="U217" s="40" t="s">
        <v>40</v>
      </c>
      <c r="V217" s="144">
        <v>0</v>
      </c>
      <c r="W217" s="144">
        <f t="shared" si="31"/>
        <v>0</v>
      </c>
      <c r="X217" s="144">
        <v>0.006</v>
      </c>
      <c r="Y217" s="144">
        <f t="shared" si="32"/>
        <v>0.018000000000000002</v>
      </c>
      <c r="Z217" s="144">
        <v>0</v>
      </c>
      <c r="AA217" s="145">
        <f t="shared" si="33"/>
        <v>0</v>
      </c>
      <c r="AR217" s="17" t="s">
        <v>276</v>
      </c>
      <c r="AT217" s="17" t="s">
        <v>184</v>
      </c>
      <c r="AU217" s="17" t="s">
        <v>112</v>
      </c>
      <c r="AY217" s="17" t="s">
        <v>149</v>
      </c>
      <c r="BE217" s="146">
        <f t="shared" si="34"/>
        <v>0</v>
      </c>
      <c r="BF217" s="146">
        <f t="shared" si="35"/>
        <v>0</v>
      </c>
      <c r="BG217" s="146">
        <f t="shared" si="36"/>
        <v>0</v>
      </c>
      <c r="BH217" s="146">
        <f t="shared" si="37"/>
        <v>0</v>
      </c>
      <c r="BI217" s="146">
        <f t="shared" si="38"/>
        <v>0</v>
      </c>
      <c r="BJ217" s="17" t="s">
        <v>83</v>
      </c>
      <c r="BK217" s="146">
        <f t="shared" si="39"/>
        <v>0</v>
      </c>
      <c r="BL217" s="17" t="s">
        <v>200</v>
      </c>
      <c r="BM217" s="17" t="s">
        <v>504</v>
      </c>
    </row>
    <row r="218" spans="2:65" s="1" customFormat="1" ht="31.5" customHeight="1">
      <c r="B218" s="137"/>
      <c r="C218" s="147" t="s">
        <v>505</v>
      </c>
      <c r="D218" s="147" t="s">
        <v>184</v>
      </c>
      <c r="E218" s="148" t="s">
        <v>506</v>
      </c>
      <c r="F218" s="234" t="s">
        <v>507</v>
      </c>
      <c r="G218" s="234"/>
      <c r="H218" s="234"/>
      <c r="I218" s="234"/>
      <c r="J218" s="149" t="s">
        <v>234</v>
      </c>
      <c r="K218" s="150">
        <v>4</v>
      </c>
      <c r="L218" s="235"/>
      <c r="M218" s="235"/>
      <c r="N218" s="235">
        <f t="shared" si="30"/>
        <v>0</v>
      </c>
      <c r="O218" s="233"/>
      <c r="P218" s="233"/>
      <c r="Q218" s="233"/>
      <c r="R218" s="142"/>
      <c r="T218" s="143" t="s">
        <v>5</v>
      </c>
      <c r="U218" s="40" t="s">
        <v>40</v>
      </c>
      <c r="V218" s="144">
        <v>0</v>
      </c>
      <c r="W218" s="144">
        <f t="shared" si="31"/>
        <v>0</v>
      </c>
      <c r="X218" s="144">
        <v>0.006</v>
      </c>
      <c r="Y218" s="144">
        <f t="shared" si="32"/>
        <v>0.024</v>
      </c>
      <c r="Z218" s="144">
        <v>0</v>
      </c>
      <c r="AA218" s="145">
        <f t="shared" si="33"/>
        <v>0</v>
      </c>
      <c r="AR218" s="17" t="s">
        <v>276</v>
      </c>
      <c r="AT218" s="17" t="s">
        <v>184</v>
      </c>
      <c r="AU218" s="17" t="s">
        <v>112</v>
      </c>
      <c r="AY218" s="17" t="s">
        <v>149</v>
      </c>
      <c r="BE218" s="146">
        <f t="shared" si="34"/>
        <v>0</v>
      </c>
      <c r="BF218" s="146">
        <f t="shared" si="35"/>
        <v>0</v>
      </c>
      <c r="BG218" s="146">
        <f t="shared" si="36"/>
        <v>0</v>
      </c>
      <c r="BH218" s="146">
        <f t="shared" si="37"/>
        <v>0</v>
      </c>
      <c r="BI218" s="146">
        <f t="shared" si="38"/>
        <v>0</v>
      </c>
      <c r="BJ218" s="17" t="s">
        <v>83</v>
      </c>
      <c r="BK218" s="146">
        <f t="shared" si="39"/>
        <v>0</v>
      </c>
      <c r="BL218" s="17" t="s">
        <v>200</v>
      </c>
      <c r="BM218" s="17" t="s">
        <v>508</v>
      </c>
    </row>
    <row r="219" spans="2:65" s="1" customFormat="1" ht="31.5" customHeight="1">
      <c r="B219" s="137"/>
      <c r="C219" s="147" t="s">
        <v>509</v>
      </c>
      <c r="D219" s="147" t="s">
        <v>184</v>
      </c>
      <c r="E219" s="148" t="s">
        <v>510</v>
      </c>
      <c r="F219" s="234" t="s">
        <v>511</v>
      </c>
      <c r="G219" s="234"/>
      <c r="H219" s="234"/>
      <c r="I219" s="234"/>
      <c r="J219" s="149" t="s">
        <v>234</v>
      </c>
      <c r="K219" s="150">
        <v>1</v>
      </c>
      <c r="L219" s="235"/>
      <c r="M219" s="235"/>
      <c r="N219" s="235">
        <f t="shared" si="30"/>
        <v>0</v>
      </c>
      <c r="O219" s="233"/>
      <c r="P219" s="233"/>
      <c r="Q219" s="233"/>
      <c r="R219" s="142"/>
      <c r="T219" s="143" t="s">
        <v>5</v>
      </c>
      <c r="U219" s="40" t="s">
        <v>40</v>
      </c>
      <c r="V219" s="144">
        <v>0</v>
      </c>
      <c r="W219" s="144">
        <f t="shared" si="31"/>
        <v>0</v>
      </c>
      <c r="X219" s="144">
        <v>0.006</v>
      </c>
      <c r="Y219" s="144">
        <f t="shared" si="32"/>
        <v>0.006</v>
      </c>
      <c r="Z219" s="144">
        <v>0</v>
      </c>
      <c r="AA219" s="145">
        <f t="shared" si="33"/>
        <v>0</v>
      </c>
      <c r="AR219" s="17" t="s">
        <v>276</v>
      </c>
      <c r="AT219" s="17" t="s">
        <v>184</v>
      </c>
      <c r="AU219" s="17" t="s">
        <v>112</v>
      </c>
      <c r="AY219" s="17" t="s">
        <v>149</v>
      </c>
      <c r="BE219" s="146">
        <f t="shared" si="34"/>
        <v>0</v>
      </c>
      <c r="BF219" s="146">
        <f t="shared" si="35"/>
        <v>0</v>
      </c>
      <c r="BG219" s="146">
        <f t="shared" si="36"/>
        <v>0</v>
      </c>
      <c r="BH219" s="146">
        <f t="shared" si="37"/>
        <v>0</v>
      </c>
      <c r="BI219" s="146">
        <f t="shared" si="38"/>
        <v>0</v>
      </c>
      <c r="BJ219" s="17" t="s">
        <v>83</v>
      </c>
      <c r="BK219" s="146">
        <f t="shared" si="39"/>
        <v>0</v>
      </c>
      <c r="BL219" s="17" t="s">
        <v>200</v>
      </c>
      <c r="BM219" s="17" t="s">
        <v>512</v>
      </c>
    </row>
    <row r="220" spans="2:65" s="1" customFormat="1" ht="31.5" customHeight="1">
      <c r="B220" s="137"/>
      <c r="C220" s="138" t="s">
        <v>513</v>
      </c>
      <c r="D220" s="138" t="s">
        <v>150</v>
      </c>
      <c r="E220" s="139" t="s">
        <v>514</v>
      </c>
      <c r="F220" s="232" t="s">
        <v>515</v>
      </c>
      <c r="G220" s="232"/>
      <c r="H220" s="232"/>
      <c r="I220" s="232"/>
      <c r="J220" s="140" t="s">
        <v>234</v>
      </c>
      <c r="K220" s="141">
        <v>12</v>
      </c>
      <c r="L220" s="233"/>
      <c r="M220" s="233"/>
      <c r="N220" s="233">
        <f t="shared" si="30"/>
        <v>0</v>
      </c>
      <c r="O220" s="233"/>
      <c r="P220" s="233"/>
      <c r="Q220" s="233"/>
      <c r="R220" s="142"/>
      <c r="T220" s="143" t="s">
        <v>5</v>
      </c>
      <c r="U220" s="40" t="s">
        <v>40</v>
      </c>
      <c r="V220" s="144">
        <v>0.32</v>
      </c>
      <c r="W220" s="144">
        <f t="shared" si="31"/>
        <v>3.84</v>
      </c>
      <c r="X220" s="144">
        <v>4E-05</v>
      </c>
      <c r="Y220" s="144">
        <f t="shared" si="32"/>
        <v>0.00048000000000000007</v>
      </c>
      <c r="Z220" s="144">
        <v>0</v>
      </c>
      <c r="AA220" s="145">
        <f t="shared" si="33"/>
        <v>0</v>
      </c>
      <c r="AR220" s="17" t="s">
        <v>200</v>
      </c>
      <c r="AT220" s="17" t="s">
        <v>150</v>
      </c>
      <c r="AU220" s="17" t="s">
        <v>112</v>
      </c>
      <c r="AY220" s="17" t="s">
        <v>149</v>
      </c>
      <c r="BE220" s="146">
        <f t="shared" si="34"/>
        <v>0</v>
      </c>
      <c r="BF220" s="146">
        <f t="shared" si="35"/>
        <v>0</v>
      </c>
      <c r="BG220" s="146">
        <f t="shared" si="36"/>
        <v>0</v>
      </c>
      <c r="BH220" s="146">
        <f t="shared" si="37"/>
        <v>0</v>
      </c>
      <c r="BI220" s="146">
        <f t="shared" si="38"/>
        <v>0</v>
      </c>
      <c r="BJ220" s="17" t="s">
        <v>83</v>
      </c>
      <c r="BK220" s="146">
        <f t="shared" si="39"/>
        <v>0</v>
      </c>
      <c r="BL220" s="17" t="s">
        <v>200</v>
      </c>
      <c r="BM220" s="17" t="s">
        <v>516</v>
      </c>
    </row>
    <row r="221" spans="2:65" s="1" customFormat="1" ht="22.5" customHeight="1">
      <c r="B221" s="137"/>
      <c r="C221" s="147" t="s">
        <v>517</v>
      </c>
      <c r="D221" s="147" t="s">
        <v>184</v>
      </c>
      <c r="E221" s="148" t="s">
        <v>518</v>
      </c>
      <c r="F221" s="234" t="s">
        <v>519</v>
      </c>
      <c r="G221" s="234"/>
      <c r="H221" s="234"/>
      <c r="I221" s="234"/>
      <c r="J221" s="149" t="s">
        <v>234</v>
      </c>
      <c r="K221" s="150">
        <v>4</v>
      </c>
      <c r="L221" s="235"/>
      <c r="M221" s="235"/>
      <c r="N221" s="235">
        <f t="shared" si="30"/>
        <v>0</v>
      </c>
      <c r="O221" s="233"/>
      <c r="P221" s="233"/>
      <c r="Q221" s="233"/>
      <c r="R221" s="142"/>
      <c r="T221" s="143" t="s">
        <v>5</v>
      </c>
      <c r="U221" s="40" t="s">
        <v>40</v>
      </c>
      <c r="V221" s="144">
        <v>0</v>
      </c>
      <c r="W221" s="144">
        <f t="shared" si="31"/>
        <v>0</v>
      </c>
      <c r="X221" s="144">
        <v>0</v>
      </c>
      <c r="Y221" s="144">
        <f t="shared" si="32"/>
        <v>0</v>
      </c>
      <c r="Z221" s="144">
        <v>0</v>
      </c>
      <c r="AA221" s="145">
        <f t="shared" si="33"/>
        <v>0</v>
      </c>
      <c r="AR221" s="17" t="s">
        <v>276</v>
      </c>
      <c r="AT221" s="17" t="s">
        <v>184</v>
      </c>
      <c r="AU221" s="17" t="s">
        <v>112</v>
      </c>
      <c r="AY221" s="17" t="s">
        <v>149</v>
      </c>
      <c r="BE221" s="146">
        <f t="shared" si="34"/>
        <v>0</v>
      </c>
      <c r="BF221" s="146">
        <f t="shared" si="35"/>
        <v>0</v>
      </c>
      <c r="BG221" s="146">
        <f t="shared" si="36"/>
        <v>0</v>
      </c>
      <c r="BH221" s="146">
        <f t="shared" si="37"/>
        <v>0</v>
      </c>
      <c r="BI221" s="146">
        <f t="shared" si="38"/>
        <v>0</v>
      </c>
      <c r="BJ221" s="17" t="s">
        <v>83</v>
      </c>
      <c r="BK221" s="146">
        <f t="shared" si="39"/>
        <v>0</v>
      </c>
      <c r="BL221" s="17" t="s">
        <v>200</v>
      </c>
      <c r="BM221" s="17" t="s">
        <v>520</v>
      </c>
    </row>
    <row r="222" spans="2:65" s="1" customFormat="1" ht="22.5" customHeight="1">
      <c r="B222" s="137"/>
      <c r="C222" s="147" t="s">
        <v>521</v>
      </c>
      <c r="D222" s="147" t="s">
        <v>184</v>
      </c>
      <c r="E222" s="148" t="s">
        <v>522</v>
      </c>
      <c r="F222" s="234" t="s">
        <v>519</v>
      </c>
      <c r="G222" s="234"/>
      <c r="H222" s="234"/>
      <c r="I222" s="234"/>
      <c r="J222" s="149" t="s">
        <v>234</v>
      </c>
      <c r="K222" s="150">
        <v>1</v>
      </c>
      <c r="L222" s="235"/>
      <c r="M222" s="235"/>
      <c r="N222" s="235">
        <f t="shared" si="30"/>
        <v>0</v>
      </c>
      <c r="O222" s="233"/>
      <c r="P222" s="233"/>
      <c r="Q222" s="233"/>
      <c r="R222" s="142"/>
      <c r="T222" s="143" t="s">
        <v>5</v>
      </c>
      <c r="U222" s="40" t="s">
        <v>40</v>
      </c>
      <c r="V222" s="144">
        <v>0</v>
      </c>
      <c r="W222" s="144">
        <f t="shared" si="31"/>
        <v>0</v>
      </c>
      <c r="X222" s="144">
        <v>0</v>
      </c>
      <c r="Y222" s="144">
        <f t="shared" si="32"/>
        <v>0</v>
      </c>
      <c r="Z222" s="144">
        <v>0</v>
      </c>
      <c r="AA222" s="145">
        <f t="shared" si="33"/>
        <v>0</v>
      </c>
      <c r="AR222" s="17" t="s">
        <v>276</v>
      </c>
      <c r="AT222" s="17" t="s">
        <v>184</v>
      </c>
      <c r="AU222" s="17" t="s">
        <v>112</v>
      </c>
      <c r="AY222" s="17" t="s">
        <v>149</v>
      </c>
      <c r="BE222" s="146">
        <f t="shared" si="34"/>
        <v>0</v>
      </c>
      <c r="BF222" s="146">
        <f t="shared" si="35"/>
        <v>0</v>
      </c>
      <c r="BG222" s="146">
        <f t="shared" si="36"/>
        <v>0</v>
      </c>
      <c r="BH222" s="146">
        <f t="shared" si="37"/>
        <v>0</v>
      </c>
      <c r="BI222" s="146">
        <f t="shared" si="38"/>
        <v>0</v>
      </c>
      <c r="BJ222" s="17" t="s">
        <v>83</v>
      </c>
      <c r="BK222" s="146">
        <f t="shared" si="39"/>
        <v>0</v>
      </c>
      <c r="BL222" s="17" t="s">
        <v>200</v>
      </c>
      <c r="BM222" s="17" t="s">
        <v>523</v>
      </c>
    </row>
    <row r="223" spans="2:65" s="1" customFormat="1" ht="22.5" customHeight="1">
      <c r="B223" s="137"/>
      <c r="C223" s="147" t="s">
        <v>524</v>
      </c>
      <c r="D223" s="147" t="s">
        <v>184</v>
      </c>
      <c r="E223" s="148" t="s">
        <v>525</v>
      </c>
      <c r="F223" s="234" t="s">
        <v>526</v>
      </c>
      <c r="G223" s="234"/>
      <c r="H223" s="234"/>
      <c r="I223" s="234"/>
      <c r="J223" s="149" t="s">
        <v>234</v>
      </c>
      <c r="K223" s="150">
        <v>2</v>
      </c>
      <c r="L223" s="235"/>
      <c r="M223" s="235"/>
      <c r="N223" s="235">
        <f t="shared" si="30"/>
        <v>0</v>
      </c>
      <c r="O223" s="233"/>
      <c r="P223" s="233"/>
      <c r="Q223" s="233"/>
      <c r="R223" s="142"/>
      <c r="T223" s="143" t="s">
        <v>5</v>
      </c>
      <c r="U223" s="40" t="s">
        <v>40</v>
      </c>
      <c r="V223" s="144">
        <v>0</v>
      </c>
      <c r="W223" s="144">
        <f t="shared" si="31"/>
        <v>0</v>
      </c>
      <c r="X223" s="144">
        <v>0</v>
      </c>
      <c r="Y223" s="144">
        <f t="shared" si="32"/>
        <v>0</v>
      </c>
      <c r="Z223" s="144">
        <v>0</v>
      </c>
      <c r="AA223" s="145">
        <f t="shared" si="33"/>
        <v>0</v>
      </c>
      <c r="AR223" s="17" t="s">
        <v>276</v>
      </c>
      <c r="AT223" s="17" t="s">
        <v>184</v>
      </c>
      <c r="AU223" s="17" t="s">
        <v>112</v>
      </c>
      <c r="AY223" s="17" t="s">
        <v>149</v>
      </c>
      <c r="BE223" s="146">
        <f t="shared" si="34"/>
        <v>0</v>
      </c>
      <c r="BF223" s="146">
        <f t="shared" si="35"/>
        <v>0</v>
      </c>
      <c r="BG223" s="146">
        <f t="shared" si="36"/>
        <v>0</v>
      </c>
      <c r="BH223" s="146">
        <f t="shared" si="37"/>
        <v>0</v>
      </c>
      <c r="BI223" s="146">
        <f t="shared" si="38"/>
        <v>0</v>
      </c>
      <c r="BJ223" s="17" t="s">
        <v>83</v>
      </c>
      <c r="BK223" s="146">
        <f t="shared" si="39"/>
        <v>0</v>
      </c>
      <c r="BL223" s="17" t="s">
        <v>200</v>
      </c>
      <c r="BM223" s="17" t="s">
        <v>527</v>
      </c>
    </row>
    <row r="224" spans="2:65" s="1" customFormat="1" ht="22.5" customHeight="1">
      <c r="B224" s="137"/>
      <c r="C224" s="147" t="s">
        <v>528</v>
      </c>
      <c r="D224" s="147" t="s">
        <v>184</v>
      </c>
      <c r="E224" s="148" t="s">
        <v>529</v>
      </c>
      <c r="F224" s="234" t="s">
        <v>530</v>
      </c>
      <c r="G224" s="234"/>
      <c r="H224" s="234"/>
      <c r="I224" s="234"/>
      <c r="J224" s="149" t="s">
        <v>234</v>
      </c>
      <c r="K224" s="150">
        <v>5</v>
      </c>
      <c r="L224" s="235"/>
      <c r="M224" s="235"/>
      <c r="N224" s="235">
        <f t="shared" si="30"/>
        <v>0</v>
      </c>
      <c r="O224" s="233"/>
      <c r="P224" s="233"/>
      <c r="Q224" s="233"/>
      <c r="R224" s="142"/>
      <c r="T224" s="143" t="s">
        <v>5</v>
      </c>
      <c r="U224" s="40" t="s">
        <v>40</v>
      </c>
      <c r="V224" s="144">
        <v>0</v>
      </c>
      <c r="W224" s="144">
        <f t="shared" si="31"/>
        <v>0</v>
      </c>
      <c r="X224" s="144">
        <v>0</v>
      </c>
      <c r="Y224" s="144">
        <f t="shared" si="32"/>
        <v>0</v>
      </c>
      <c r="Z224" s="144">
        <v>0</v>
      </c>
      <c r="AA224" s="145">
        <f t="shared" si="33"/>
        <v>0</v>
      </c>
      <c r="AR224" s="17" t="s">
        <v>276</v>
      </c>
      <c r="AT224" s="17" t="s">
        <v>184</v>
      </c>
      <c r="AU224" s="17" t="s">
        <v>112</v>
      </c>
      <c r="AY224" s="17" t="s">
        <v>149</v>
      </c>
      <c r="BE224" s="146">
        <f t="shared" si="34"/>
        <v>0</v>
      </c>
      <c r="BF224" s="146">
        <f t="shared" si="35"/>
        <v>0</v>
      </c>
      <c r="BG224" s="146">
        <f t="shared" si="36"/>
        <v>0</v>
      </c>
      <c r="BH224" s="146">
        <f t="shared" si="37"/>
        <v>0</v>
      </c>
      <c r="BI224" s="146">
        <f t="shared" si="38"/>
        <v>0</v>
      </c>
      <c r="BJ224" s="17" t="s">
        <v>83</v>
      </c>
      <c r="BK224" s="146">
        <f t="shared" si="39"/>
        <v>0</v>
      </c>
      <c r="BL224" s="17" t="s">
        <v>200</v>
      </c>
      <c r="BM224" s="17" t="s">
        <v>531</v>
      </c>
    </row>
    <row r="225" spans="2:65" s="1" customFormat="1" ht="22.5" customHeight="1">
      <c r="B225" s="137"/>
      <c r="C225" s="138" t="s">
        <v>532</v>
      </c>
      <c r="D225" s="138" t="s">
        <v>150</v>
      </c>
      <c r="E225" s="139" t="s">
        <v>533</v>
      </c>
      <c r="F225" s="232" t="s">
        <v>534</v>
      </c>
      <c r="G225" s="232"/>
      <c r="H225" s="232"/>
      <c r="I225" s="232"/>
      <c r="J225" s="140" t="s">
        <v>234</v>
      </c>
      <c r="K225" s="141">
        <v>4</v>
      </c>
      <c r="L225" s="233"/>
      <c r="M225" s="233"/>
      <c r="N225" s="233">
        <f t="shared" si="30"/>
        <v>0</v>
      </c>
      <c r="O225" s="233"/>
      <c r="P225" s="233"/>
      <c r="Q225" s="233"/>
      <c r="R225" s="142"/>
      <c r="T225" s="143" t="s">
        <v>5</v>
      </c>
      <c r="U225" s="40" t="s">
        <v>40</v>
      </c>
      <c r="V225" s="144">
        <v>0.624</v>
      </c>
      <c r="W225" s="144">
        <f t="shared" si="31"/>
        <v>2.496</v>
      </c>
      <c r="X225" s="144">
        <v>0.00013</v>
      </c>
      <c r="Y225" s="144">
        <f t="shared" si="32"/>
        <v>0.00052</v>
      </c>
      <c r="Z225" s="144">
        <v>0</v>
      </c>
      <c r="AA225" s="145">
        <f t="shared" si="33"/>
        <v>0</v>
      </c>
      <c r="AR225" s="17" t="s">
        <v>200</v>
      </c>
      <c r="AT225" s="17" t="s">
        <v>150</v>
      </c>
      <c r="AU225" s="17" t="s">
        <v>112</v>
      </c>
      <c r="AY225" s="17" t="s">
        <v>149</v>
      </c>
      <c r="BE225" s="146">
        <f t="shared" si="34"/>
        <v>0</v>
      </c>
      <c r="BF225" s="146">
        <f t="shared" si="35"/>
        <v>0</v>
      </c>
      <c r="BG225" s="146">
        <f t="shared" si="36"/>
        <v>0</v>
      </c>
      <c r="BH225" s="146">
        <f t="shared" si="37"/>
        <v>0</v>
      </c>
      <c r="BI225" s="146">
        <f t="shared" si="38"/>
        <v>0</v>
      </c>
      <c r="BJ225" s="17" t="s">
        <v>83</v>
      </c>
      <c r="BK225" s="146">
        <f t="shared" si="39"/>
        <v>0</v>
      </c>
      <c r="BL225" s="17" t="s">
        <v>200</v>
      </c>
      <c r="BM225" s="17" t="s">
        <v>535</v>
      </c>
    </row>
    <row r="226" spans="2:65" s="1" customFormat="1" ht="22.5" customHeight="1">
      <c r="B226" s="137"/>
      <c r="C226" s="147" t="s">
        <v>536</v>
      </c>
      <c r="D226" s="147" t="s">
        <v>184</v>
      </c>
      <c r="E226" s="148" t="s">
        <v>537</v>
      </c>
      <c r="F226" s="234" t="s">
        <v>538</v>
      </c>
      <c r="G226" s="234"/>
      <c r="H226" s="234"/>
      <c r="I226" s="234"/>
      <c r="J226" s="149" t="s">
        <v>234</v>
      </c>
      <c r="K226" s="150">
        <v>4</v>
      </c>
      <c r="L226" s="235"/>
      <c r="M226" s="235"/>
      <c r="N226" s="235">
        <f t="shared" si="30"/>
        <v>0</v>
      </c>
      <c r="O226" s="233"/>
      <c r="P226" s="233"/>
      <c r="Q226" s="233"/>
      <c r="R226" s="142"/>
      <c r="T226" s="143" t="s">
        <v>5</v>
      </c>
      <c r="U226" s="40" t="s">
        <v>40</v>
      </c>
      <c r="V226" s="144">
        <v>0</v>
      </c>
      <c r="W226" s="144">
        <f t="shared" si="31"/>
        <v>0</v>
      </c>
      <c r="X226" s="144">
        <v>0.00168</v>
      </c>
      <c r="Y226" s="144">
        <f t="shared" si="32"/>
        <v>0.00672</v>
      </c>
      <c r="Z226" s="144">
        <v>0</v>
      </c>
      <c r="AA226" s="145">
        <f t="shared" si="33"/>
        <v>0</v>
      </c>
      <c r="AR226" s="17" t="s">
        <v>276</v>
      </c>
      <c r="AT226" s="17" t="s">
        <v>184</v>
      </c>
      <c r="AU226" s="17" t="s">
        <v>112</v>
      </c>
      <c r="AY226" s="17" t="s">
        <v>149</v>
      </c>
      <c r="BE226" s="146">
        <f t="shared" si="34"/>
        <v>0</v>
      </c>
      <c r="BF226" s="146">
        <f t="shared" si="35"/>
        <v>0</v>
      </c>
      <c r="BG226" s="146">
        <f t="shared" si="36"/>
        <v>0</v>
      </c>
      <c r="BH226" s="146">
        <f t="shared" si="37"/>
        <v>0</v>
      </c>
      <c r="BI226" s="146">
        <f t="shared" si="38"/>
        <v>0</v>
      </c>
      <c r="BJ226" s="17" t="s">
        <v>83</v>
      </c>
      <c r="BK226" s="146">
        <f t="shared" si="39"/>
        <v>0</v>
      </c>
      <c r="BL226" s="17" t="s">
        <v>200</v>
      </c>
      <c r="BM226" s="17" t="s">
        <v>539</v>
      </c>
    </row>
    <row r="227" spans="2:65" s="1" customFormat="1" ht="22.5" customHeight="1">
      <c r="B227" s="137"/>
      <c r="C227" s="138" t="s">
        <v>540</v>
      </c>
      <c r="D227" s="138" t="s">
        <v>150</v>
      </c>
      <c r="E227" s="139" t="s">
        <v>541</v>
      </c>
      <c r="F227" s="232" t="s">
        <v>542</v>
      </c>
      <c r="G227" s="232"/>
      <c r="H227" s="232"/>
      <c r="I227" s="232"/>
      <c r="J227" s="140" t="s">
        <v>234</v>
      </c>
      <c r="K227" s="141">
        <v>4</v>
      </c>
      <c r="L227" s="233"/>
      <c r="M227" s="233"/>
      <c r="N227" s="233">
        <f t="shared" si="30"/>
        <v>0</v>
      </c>
      <c r="O227" s="233"/>
      <c r="P227" s="233"/>
      <c r="Q227" s="233"/>
      <c r="R227" s="142"/>
      <c r="T227" s="143" t="s">
        <v>5</v>
      </c>
      <c r="U227" s="40" t="s">
        <v>40</v>
      </c>
      <c r="V227" s="144">
        <v>0.624</v>
      </c>
      <c r="W227" s="144">
        <f t="shared" si="31"/>
        <v>2.496</v>
      </c>
      <c r="X227" s="144">
        <v>0.00013</v>
      </c>
      <c r="Y227" s="144">
        <f t="shared" si="32"/>
        <v>0.00052</v>
      </c>
      <c r="Z227" s="144">
        <v>0</v>
      </c>
      <c r="AA227" s="145">
        <f t="shared" si="33"/>
        <v>0</v>
      </c>
      <c r="AR227" s="17" t="s">
        <v>200</v>
      </c>
      <c r="AT227" s="17" t="s">
        <v>150</v>
      </c>
      <c r="AU227" s="17" t="s">
        <v>112</v>
      </c>
      <c r="AY227" s="17" t="s">
        <v>149</v>
      </c>
      <c r="BE227" s="146">
        <f t="shared" si="34"/>
        <v>0</v>
      </c>
      <c r="BF227" s="146">
        <f t="shared" si="35"/>
        <v>0</v>
      </c>
      <c r="BG227" s="146">
        <f t="shared" si="36"/>
        <v>0</v>
      </c>
      <c r="BH227" s="146">
        <f t="shared" si="37"/>
        <v>0</v>
      </c>
      <c r="BI227" s="146">
        <f t="shared" si="38"/>
        <v>0</v>
      </c>
      <c r="BJ227" s="17" t="s">
        <v>83</v>
      </c>
      <c r="BK227" s="146">
        <f t="shared" si="39"/>
        <v>0</v>
      </c>
      <c r="BL227" s="17" t="s">
        <v>200</v>
      </c>
      <c r="BM227" s="17" t="s">
        <v>543</v>
      </c>
    </row>
    <row r="228" spans="2:65" s="1" customFormat="1" ht="22.5" customHeight="1">
      <c r="B228" s="137"/>
      <c r="C228" s="147" t="s">
        <v>544</v>
      </c>
      <c r="D228" s="147" t="s">
        <v>184</v>
      </c>
      <c r="E228" s="148" t="s">
        <v>545</v>
      </c>
      <c r="F228" s="234" t="s">
        <v>546</v>
      </c>
      <c r="G228" s="234"/>
      <c r="H228" s="234"/>
      <c r="I228" s="234"/>
      <c r="J228" s="149" t="s">
        <v>234</v>
      </c>
      <c r="K228" s="150">
        <v>4</v>
      </c>
      <c r="L228" s="235"/>
      <c r="M228" s="235"/>
      <c r="N228" s="235">
        <f t="shared" si="30"/>
        <v>0</v>
      </c>
      <c r="O228" s="233"/>
      <c r="P228" s="233"/>
      <c r="Q228" s="233"/>
      <c r="R228" s="142"/>
      <c r="T228" s="143" t="s">
        <v>5</v>
      </c>
      <c r="U228" s="40" t="s">
        <v>40</v>
      </c>
      <c r="V228" s="144">
        <v>0</v>
      </c>
      <c r="W228" s="144">
        <f t="shared" si="31"/>
        <v>0</v>
      </c>
      <c r="X228" s="144">
        <v>0</v>
      </c>
      <c r="Y228" s="144">
        <f t="shared" si="32"/>
        <v>0</v>
      </c>
      <c r="Z228" s="144">
        <v>0</v>
      </c>
      <c r="AA228" s="145">
        <f t="shared" si="33"/>
        <v>0</v>
      </c>
      <c r="AR228" s="17" t="s">
        <v>276</v>
      </c>
      <c r="AT228" s="17" t="s">
        <v>184</v>
      </c>
      <c r="AU228" s="17" t="s">
        <v>112</v>
      </c>
      <c r="AY228" s="17" t="s">
        <v>149</v>
      </c>
      <c r="BE228" s="146">
        <f t="shared" si="34"/>
        <v>0</v>
      </c>
      <c r="BF228" s="146">
        <f t="shared" si="35"/>
        <v>0</v>
      </c>
      <c r="BG228" s="146">
        <f t="shared" si="36"/>
        <v>0</v>
      </c>
      <c r="BH228" s="146">
        <f t="shared" si="37"/>
        <v>0</v>
      </c>
      <c r="BI228" s="146">
        <f t="shared" si="38"/>
        <v>0</v>
      </c>
      <c r="BJ228" s="17" t="s">
        <v>83</v>
      </c>
      <c r="BK228" s="146">
        <f t="shared" si="39"/>
        <v>0</v>
      </c>
      <c r="BL228" s="17" t="s">
        <v>200</v>
      </c>
      <c r="BM228" s="17" t="s">
        <v>547</v>
      </c>
    </row>
    <row r="229" spans="2:65" s="1" customFormat="1" ht="22.5" customHeight="1">
      <c r="B229" s="137"/>
      <c r="C229" s="147" t="s">
        <v>548</v>
      </c>
      <c r="D229" s="147" t="s">
        <v>184</v>
      </c>
      <c r="E229" s="148" t="s">
        <v>549</v>
      </c>
      <c r="F229" s="234" t="s">
        <v>550</v>
      </c>
      <c r="G229" s="234"/>
      <c r="H229" s="234"/>
      <c r="I229" s="234"/>
      <c r="J229" s="149" t="s">
        <v>234</v>
      </c>
      <c r="K229" s="150">
        <v>4</v>
      </c>
      <c r="L229" s="235"/>
      <c r="M229" s="235"/>
      <c r="N229" s="235">
        <f t="shared" si="30"/>
        <v>0</v>
      </c>
      <c r="O229" s="233"/>
      <c r="P229" s="233"/>
      <c r="Q229" s="233"/>
      <c r="R229" s="142"/>
      <c r="T229" s="143" t="s">
        <v>5</v>
      </c>
      <c r="U229" s="40" t="s">
        <v>40</v>
      </c>
      <c r="V229" s="144">
        <v>0</v>
      </c>
      <c r="W229" s="144">
        <f t="shared" si="31"/>
        <v>0</v>
      </c>
      <c r="X229" s="144">
        <v>0</v>
      </c>
      <c r="Y229" s="144">
        <f t="shared" si="32"/>
        <v>0</v>
      </c>
      <c r="Z229" s="144">
        <v>0</v>
      </c>
      <c r="AA229" s="145">
        <f t="shared" si="33"/>
        <v>0</v>
      </c>
      <c r="AR229" s="17" t="s">
        <v>276</v>
      </c>
      <c r="AT229" s="17" t="s">
        <v>184</v>
      </c>
      <c r="AU229" s="17" t="s">
        <v>112</v>
      </c>
      <c r="AY229" s="17" t="s">
        <v>149</v>
      </c>
      <c r="BE229" s="146">
        <f t="shared" si="34"/>
        <v>0</v>
      </c>
      <c r="BF229" s="146">
        <f t="shared" si="35"/>
        <v>0</v>
      </c>
      <c r="BG229" s="146">
        <f t="shared" si="36"/>
        <v>0</v>
      </c>
      <c r="BH229" s="146">
        <f t="shared" si="37"/>
        <v>0</v>
      </c>
      <c r="BI229" s="146">
        <f t="shared" si="38"/>
        <v>0</v>
      </c>
      <c r="BJ229" s="17" t="s">
        <v>83</v>
      </c>
      <c r="BK229" s="146">
        <f t="shared" si="39"/>
        <v>0</v>
      </c>
      <c r="BL229" s="17" t="s">
        <v>200</v>
      </c>
      <c r="BM229" s="17" t="s">
        <v>551</v>
      </c>
    </row>
    <row r="230" spans="2:65" s="1" customFormat="1" ht="22.5" customHeight="1">
      <c r="B230" s="137"/>
      <c r="C230" s="138" t="s">
        <v>552</v>
      </c>
      <c r="D230" s="138" t="s">
        <v>150</v>
      </c>
      <c r="E230" s="139" t="s">
        <v>553</v>
      </c>
      <c r="F230" s="232" t="s">
        <v>554</v>
      </c>
      <c r="G230" s="232"/>
      <c r="H230" s="232"/>
      <c r="I230" s="232"/>
      <c r="J230" s="140" t="s">
        <v>234</v>
      </c>
      <c r="K230" s="141">
        <v>3</v>
      </c>
      <c r="L230" s="233"/>
      <c r="M230" s="233"/>
      <c r="N230" s="233">
        <f t="shared" si="30"/>
        <v>0</v>
      </c>
      <c r="O230" s="233"/>
      <c r="P230" s="233"/>
      <c r="Q230" s="233"/>
      <c r="R230" s="142"/>
      <c r="T230" s="143" t="s">
        <v>5</v>
      </c>
      <c r="U230" s="40" t="s">
        <v>40</v>
      </c>
      <c r="V230" s="144">
        <v>0.113</v>
      </c>
      <c r="W230" s="144">
        <f t="shared" si="31"/>
        <v>0.339</v>
      </c>
      <c r="X230" s="144">
        <v>0.00028</v>
      </c>
      <c r="Y230" s="144">
        <f t="shared" si="32"/>
        <v>0.0008399999999999999</v>
      </c>
      <c r="Z230" s="144">
        <v>0</v>
      </c>
      <c r="AA230" s="145">
        <f t="shared" si="33"/>
        <v>0</v>
      </c>
      <c r="AR230" s="17" t="s">
        <v>200</v>
      </c>
      <c r="AT230" s="17" t="s">
        <v>150</v>
      </c>
      <c r="AU230" s="17" t="s">
        <v>112</v>
      </c>
      <c r="AY230" s="17" t="s">
        <v>149</v>
      </c>
      <c r="BE230" s="146">
        <f t="shared" si="34"/>
        <v>0</v>
      </c>
      <c r="BF230" s="146">
        <f t="shared" si="35"/>
        <v>0</v>
      </c>
      <c r="BG230" s="146">
        <f t="shared" si="36"/>
        <v>0</v>
      </c>
      <c r="BH230" s="146">
        <f t="shared" si="37"/>
        <v>0</v>
      </c>
      <c r="BI230" s="146">
        <f t="shared" si="38"/>
        <v>0</v>
      </c>
      <c r="BJ230" s="17" t="s">
        <v>83</v>
      </c>
      <c r="BK230" s="146">
        <f t="shared" si="39"/>
        <v>0</v>
      </c>
      <c r="BL230" s="17" t="s">
        <v>200</v>
      </c>
      <c r="BM230" s="17" t="s">
        <v>555</v>
      </c>
    </row>
    <row r="231" spans="2:65" s="1" customFormat="1" ht="31.5" customHeight="1">
      <c r="B231" s="137"/>
      <c r="C231" s="138" t="s">
        <v>556</v>
      </c>
      <c r="D231" s="138" t="s">
        <v>150</v>
      </c>
      <c r="E231" s="139" t="s">
        <v>557</v>
      </c>
      <c r="F231" s="232" t="s">
        <v>558</v>
      </c>
      <c r="G231" s="232"/>
      <c r="H231" s="232"/>
      <c r="I231" s="232"/>
      <c r="J231" s="140" t="s">
        <v>234</v>
      </c>
      <c r="K231" s="141">
        <v>10</v>
      </c>
      <c r="L231" s="233"/>
      <c r="M231" s="233"/>
      <c r="N231" s="233">
        <f t="shared" si="30"/>
        <v>0</v>
      </c>
      <c r="O231" s="233"/>
      <c r="P231" s="233"/>
      <c r="Q231" s="233"/>
      <c r="R231" s="142"/>
      <c r="T231" s="143" t="s">
        <v>5</v>
      </c>
      <c r="U231" s="40" t="s">
        <v>40</v>
      </c>
      <c r="V231" s="144">
        <v>0.246</v>
      </c>
      <c r="W231" s="144">
        <f t="shared" si="31"/>
        <v>2.46</v>
      </c>
      <c r="X231" s="144">
        <v>0.00014</v>
      </c>
      <c r="Y231" s="144">
        <f t="shared" si="32"/>
        <v>0.0013999999999999998</v>
      </c>
      <c r="Z231" s="144">
        <v>0</v>
      </c>
      <c r="AA231" s="145">
        <f t="shared" si="33"/>
        <v>0</v>
      </c>
      <c r="AR231" s="17" t="s">
        <v>200</v>
      </c>
      <c r="AT231" s="17" t="s">
        <v>150</v>
      </c>
      <c r="AU231" s="17" t="s">
        <v>112</v>
      </c>
      <c r="AY231" s="17" t="s">
        <v>149</v>
      </c>
      <c r="BE231" s="146">
        <f t="shared" si="34"/>
        <v>0</v>
      </c>
      <c r="BF231" s="146">
        <f t="shared" si="35"/>
        <v>0</v>
      </c>
      <c r="BG231" s="146">
        <f t="shared" si="36"/>
        <v>0</v>
      </c>
      <c r="BH231" s="146">
        <f t="shared" si="37"/>
        <v>0</v>
      </c>
      <c r="BI231" s="146">
        <f t="shared" si="38"/>
        <v>0</v>
      </c>
      <c r="BJ231" s="17" t="s">
        <v>83</v>
      </c>
      <c r="BK231" s="146">
        <f t="shared" si="39"/>
        <v>0</v>
      </c>
      <c r="BL231" s="17" t="s">
        <v>200</v>
      </c>
      <c r="BM231" s="17" t="s">
        <v>559</v>
      </c>
    </row>
    <row r="232" spans="2:65" s="1" customFormat="1" ht="22.5" customHeight="1">
      <c r="B232" s="137"/>
      <c r="C232" s="147" t="s">
        <v>560</v>
      </c>
      <c r="D232" s="147" t="s">
        <v>184</v>
      </c>
      <c r="E232" s="148" t="s">
        <v>561</v>
      </c>
      <c r="F232" s="234" t="s">
        <v>562</v>
      </c>
      <c r="G232" s="234"/>
      <c r="H232" s="234"/>
      <c r="I232" s="234"/>
      <c r="J232" s="149" t="s">
        <v>234</v>
      </c>
      <c r="K232" s="150">
        <v>9</v>
      </c>
      <c r="L232" s="235"/>
      <c r="M232" s="235"/>
      <c r="N232" s="235">
        <f t="shared" si="30"/>
        <v>0</v>
      </c>
      <c r="O232" s="233"/>
      <c r="P232" s="233"/>
      <c r="Q232" s="233"/>
      <c r="R232" s="142"/>
      <c r="T232" s="143" t="s">
        <v>5</v>
      </c>
      <c r="U232" s="40" t="s">
        <v>40</v>
      </c>
      <c r="V232" s="144">
        <v>0</v>
      </c>
      <c r="W232" s="144">
        <f t="shared" si="31"/>
        <v>0</v>
      </c>
      <c r="X232" s="144">
        <v>0.00031</v>
      </c>
      <c r="Y232" s="144">
        <f t="shared" si="32"/>
        <v>0.00279</v>
      </c>
      <c r="Z232" s="144">
        <v>0</v>
      </c>
      <c r="AA232" s="145">
        <f t="shared" si="33"/>
        <v>0</v>
      </c>
      <c r="AR232" s="17" t="s">
        <v>276</v>
      </c>
      <c r="AT232" s="17" t="s">
        <v>184</v>
      </c>
      <c r="AU232" s="17" t="s">
        <v>112</v>
      </c>
      <c r="AY232" s="17" t="s">
        <v>149</v>
      </c>
      <c r="BE232" s="146">
        <f t="shared" si="34"/>
        <v>0</v>
      </c>
      <c r="BF232" s="146">
        <f t="shared" si="35"/>
        <v>0</v>
      </c>
      <c r="BG232" s="146">
        <f t="shared" si="36"/>
        <v>0</v>
      </c>
      <c r="BH232" s="146">
        <f t="shared" si="37"/>
        <v>0</v>
      </c>
      <c r="BI232" s="146">
        <f t="shared" si="38"/>
        <v>0</v>
      </c>
      <c r="BJ232" s="17" t="s">
        <v>83</v>
      </c>
      <c r="BK232" s="146">
        <f t="shared" si="39"/>
        <v>0</v>
      </c>
      <c r="BL232" s="17" t="s">
        <v>200</v>
      </c>
      <c r="BM232" s="17" t="s">
        <v>563</v>
      </c>
    </row>
    <row r="233" spans="2:65" s="1" customFormat="1" ht="22.5" customHeight="1">
      <c r="B233" s="137"/>
      <c r="C233" s="147" t="s">
        <v>564</v>
      </c>
      <c r="D233" s="147" t="s">
        <v>184</v>
      </c>
      <c r="E233" s="148" t="s">
        <v>565</v>
      </c>
      <c r="F233" s="234" t="s">
        <v>566</v>
      </c>
      <c r="G233" s="234"/>
      <c r="H233" s="234"/>
      <c r="I233" s="234"/>
      <c r="J233" s="149" t="s">
        <v>234</v>
      </c>
      <c r="K233" s="150">
        <v>1</v>
      </c>
      <c r="L233" s="235"/>
      <c r="M233" s="235"/>
      <c r="N233" s="235">
        <f t="shared" si="30"/>
        <v>0</v>
      </c>
      <c r="O233" s="233"/>
      <c r="P233" s="233"/>
      <c r="Q233" s="233"/>
      <c r="R233" s="142"/>
      <c r="T233" s="143" t="s">
        <v>5</v>
      </c>
      <c r="U233" s="40" t="s">
        <v>40</v>
      </c>
      <c r="V233" s="144">
        <v>0</v>
      </c>
      <c r="W233" s="144">
        <f t="shared" si="31"/>
        <v>0</v>
      </c>
      <c r="X233" s="144">
        <v>0.00031</v>
      </c>
      <c r="Y233" s="144">
        <f t="shared" si="32"/>
        <v>0.00031</v>
      </c>
      <c r="Z233" s="144">
        <v>0</v>
      </c>
      <c r="AA233" s="145">
        <f t="shared" si="33"/>
        <v>0</v>
      </c>
      <c r="AR233" s="17" t="s">
        <v>276</v>
      </c>
      <c r="AT233" s="17" t="s">
        <v>184</v>
      </c>
      <c r="AU233" s="17" t="s">
        <v>112</v>
      </c>
      <c r="AY233" s="17" t="s">
        <v>149</v>
      </c>
      <c r="BE233" s="146">
        <f t="shared" si="34"/>
        <v>0</v>
      </c>
      <c r="BF233" s="146">
        <f t="shared" si="35"/>
        <v>0</v>
      </c>
      <c r="BG233" s="146">
        <f t="shared" si="36"/>
        <v>0</v>
      </c>
      <c r="BH233" s="146">
        <f t="shared" si="37"/>
        <v>0</v>
      </c>
      <c r="BI233" s="146">
        <f t="shared" si="38"/>
        <v>0</v>
      </c>
      <c r="BJ233" s="17" t="s">
        <v>83</v>
      </c>
      <c r="BK233" s="146">
        <f t="shared" si="39"/>
        <v>0</v>
      </c>
      <c r="BL233" s="17" t="s">
        <v>200</v>
      </c>
      <c r="BM233" s="17" t="s">
        <v>567</v>
      </c>
    </row>
    <row r="234" spans="2:65" s="1" customFormat="1" ht="22.5" customHeight="1">
      <c r="B234" s="137"/>
      <c r="C234" s="138" t="s">
        <v>568</v>
      </c>
      <c r="D234" s="138" t="s">
        <v>150</v>
      </c>
      <c r="E234" s="139" t="s">
        <v>569</v>
      </c>
      <c r="F234" s="232" t="s">
        <v>570</v>
      </c>
      <c r="G234" s="232"/>
      <c r="H234" s="232"/>
      <c r="I234" s="232"/>
      <c r="J234" s="140" t="s">
        <v>420</v>
      </c>
      <c r="K234" s="141">
        <v>2</v>
      </c>
      <c r="L234" s="233"/>
      <c r="M234" s="233"/>
      <c r="N234" s="233">
        <f t="shared" si="30"/>
        <v>0</v>
      </c>
      <c r="O234" s="233"/>
      <c r="P234" s="233"/>
      <c r="Q234" s="233"/>
      <c r="R234" s="142"/>
      <c r="T234" s="143" t="s">
        <v>5</v>
      </c>
      <c r="U234" s="40" t="s">
        <v>40</v>
      </c>
      <c r="V234" s="144">
        <v>0.2</v>
      </c>
      <c r="W234" s="144">
        <f t="shared" si="31"/>
        <v>0.4</v>
      </c>
      <c r="X234" s="144">
        <v>0.0018</v>
      </c>
      <c r="Y234" s="144">
        <f t="shared" si="32"/>
        <v>0.0036</v>
      </c>
      <c r="Z234" s="144">
        <v>0</v>
      </c>
      <c r="AA234" s="145">
        <f t="shared" si="33"/>
        <v>0</v>
      </c>
      <c r="AR234" s="17" t="s">
        <v>200</v>
      </c>
      <c r="AT234" s="17" t="s">
        <v>150</v>
      </c>
      <c r="AU234" s="17" t="s">
        <v>112</v>
      </c>
      <c r="AY234" s="17" t="s">
        <v>149</v>
      </c>
      <c r="BE234" s="146">
        <f t="shared" si="34"/>
        <v>0</v>
      </c>
      <c r="BF234" s="146">
        <f t="shared" si="35"/>
        <v>0</v>
      </c>
      <c r="BG234" s="146">
        <f t="shared" si="36"/>
        <v>0</v>
      </c>
      <c r="BH234" s="146">
        <f t="shared" si="37"/>
        <v>0</v>
      </c>
      <c r="BI234" s="146">
        <f t="shared" si="38"/>
        <v>0</v>
      </c>
      <c r="BJ234" s="17" t="s">
        <v>83</v>
      </c>
      <c r="BK234" s="146">
        <f t="shared" si="39"/>
        <v>0</v>
      </c>
      <c r="BL234" s="17" t="s">
        <v>200</v>
      </c>
      <c r="BM234" s="17" t="s">
        <v>571</v>
      </c>
    </row>
    <row r="235" spans="2:65" s="1" customFormat="1" ht="31.5" customHeight="1">
      <c r="B235" s="137"/>
      <c r="C235" s="138" t="s">
        <v>572</v>
      </c>
      <c r="D235" s="138" t="s">
        <v>150</v>
      </c>
      <c r="E235" s="139" t="s">
        <v>573</v>
      </c>
      <c r="F235" s="232" t="s">
        <v>574</v>
      </c>
      <c r="G235" s="232"/>
      <c r="H235" s="232"/>
      <c r="I235" s="232"/>
      <c r="J235" s="140" t="s">
        <v>420</v>
      </c>
      <c r="K235" s="141">
        <v>1</v>
      </c>
      <c r="L235" s="233"/>
      <c r="M235" s="233"/>
      <c r="N235" s="233">
        <f t="shared" si="30"/>
        <v>0</v>
      </c>
      <c r="O235" s="233"/>
      <c r="P235" s="233"/>
      <c r="Q235" s="233"/>
      <c r="R235" s="142"/>
      <c r="T235" s="143" t="s">
        <v>5</v>
      </c>
      <c r="U235" s="40" t="s">
        <v>40</v>
      </c>
      <c r="V235" s="144">
        <v>0.25</v>
      </c>
      <c r="W235" s="144">
        <f t="shared" si="31"/>
        <v>0.25</v>
      </c>
      <c r="X235" s="144">
        <v>0.0016</v>
      </c>
      <c r="Y235" s="144">
        <f t="shared" si="32"/>
        <v>0.0016</v>
      </c>
      <c r="Z235" s="144">
        <v>0</v>
      </c>
      <c r="AA235" s="145">
        <f t="shared" si="33"/>
        <v>0</v>
      </c>
      <c r="AR235" s="17" t="s">
        <v>200</v>
      </c>
      <c r="AT235" s="17" t="s">
        <v>150</v>
      </c>
      <c r="AU235" s="17" t="s">
        <v>112</v>
      </c>
      <c r="AY235" s="17" t="s">
        <v>149</v>
      </c>
      <c r="BE235" s="146">
        <f t="shared" si="34"/>
        <v>0</v>
      </c>
      <c r="BF235" s="146">
        <f t="shared" si="35"/>
        <v>0</v>
      </c>
      <c r="BG235" s="146">
        <f t="shared" si="36"/>
        <v>0</v>
      </c>
      <c r="BH235" s="146">
        <f t="shared" si="37"/>
        <v>0</v>
      </c>
      <c r="BI235" s="146">
        <f t="shared" si="38"/>
        <v>0</v>
      </c>
      <c r="BJ235" s="17" t="s">
        <v>83</v>
      </c>
      <c r="BK235" s="146">
        <f t="shared" si="39"/>
        <v>0</v>
      </c>
      <c r="BL235" s="17" t="s">
        <v>200</v>
      </c>
      <c r="BM235" s="17" t="s">
        <v>575</v>
      </c>
    </row>
    <row r="236" spans="2:65" s="1" customFormat="1" ht="31.5" customHeight="1">
      <c r="B236" s="137"/>
      <c r="C236" s="138" t="s">
        <v>576</v>
      </c>
      <c r="D236" s="138" t="s">
        <v>150</v>
      </c>
      <c r="E236" s="139" t="s">
        <v>577</v>
      </c>
      <c r="F236" s="232" t="s">
        <v>578</v>
      </c>
      <c r="G236" s="232"/>
      <c r="H236" s="232"/>
      <c r="I236" s="232"/>
      <c r="J236" s="140" t="s">
        <v>420</v>
      </c>
      <c r="K236" s="141">
        <v>1</v>
      </c>
      <c r="L236" s="233"/>
      <c r="M236" s="233"/>
      <c r="N236" s="233">
        <f t="shared" si="30"/>
        <v>0</v>
      </c>
      <c r="O236" s="233"/>
      <c r="P236" s="233"/>
      <c r="Q236" s="233"/>
      <c r="R236" s="142"/>
      <c r="T236" s="143" t="s">
        <v>5</v>
      </c>
      <c r="U236" s="40" t="s">
        <v>40</v>
      </c>
      <c r="V236" s="144">
        <v>0.25</v>
      </c>
      <c r="W236" s="144">
        <f t="shared" si="31"/>
        <v>0.25</v>
      </c>
      <c r="X236" s="144">
        <v>0.0016</v>
      </c>
      <c r="Y236" s="144">
        <f t="shared" si="32"/>
        <v>0.0016</v>
      </c>
      <c r="Z236" s="144">
        <v>0</v>
      </c>
      <c r="AA236" s="145">
        <f t="shared" si="33"/>
        <v>0</v>
      </c>
      <c r="AR236" s="17" t="s">
        <v>200</v>
      </c>
      <c r="AT236" s="17" t="s">
        <v>150</v>
      </c>
      <c r="AU236" s="17" t="s">
        <v>112</v>
      </c>
      <c r="AY236" s="17" t="s">
        <v>149</v>
      </c>
      <c r="BE236" s="146">
        <f t="shared" si="34"/>
        <v>0</v>
      </c>
      <c r="BF236" s="146">
        <f t="shared" si="35"/>
        <v>0</v>
      </c>
      <c r="BG236" s="146">
        <f t="shared" si="36"/>
        <v>0</v>
      </c>
      <c r="BH236" s="146">
        <f t="shared" si="37"/>
        <v>0</v>
      </c>
      <c r="BI236" s="146">
        <f t="shared" si="38"/>
        <v>0</v>
      </c>
      <c r="BJ236" s="17" t="s">
        <v>83</v>
      </c>
      <c r="BK236" s="146">
        <f t="shared" si="39"/>
        <v>0</v>
      </c>
      <c r="BL236" s="17" t="s">
        <v>200</v>
      </c>
      <c r="BM236" s="17" t="s">
        <v>579</v>
      </c>
    </row>
    <row r="237" spans="2:65" s="1" customFormat="1" ht="44.25" customHeight="1">
      <c r="B237" s="137"/>
      <c r="C237" s="138" t="s">
        <v>580</v>
      </c>
      <c r="D237" s="138" t="s">
        <v>150</v>
      </c>
      <c r="E237" s="139" t="s">
        <v>581</v>
      </c>
      <c r="F237" s="232" t="s">
        <v>582</v>
      </c>
      <c r="G237" s="232"/>
      <c r="H237" s="232"/>
      <c r="I237" s="232"/>
      <c r="J237" s="140" t="s">
        <v>420</v>
      </c>
      <c r="K237" s="141">
        <v>1</v>
      </c>
      <c r="L237" s="233"/>
      <c r="M237" s="233"/>
      <c r="N237" s="233">
        <f t="shared" si="30"/>
        <v>0</v>
      </c>
      <c r="O237" s="233"/>
      <c r="P237" s="233"/>
      <c r="Q237" s="233"/>
      <c r="R237" s="142"/>
      <c r="T237" s="143" t="s">
        <v>5</v>
      </c>
      <c r="U237" s="40" t="s">
        <v>40</v>
      </c>
      <c r="V237" s="144">
        <v>0.85</v>
      </c>
      <c r="W237" s="144">
        <f t="shared" si="31"/>
        <v>0.85</v>
      </c>
      <c r="X237" s="144">
        <v>0.00494</v>
      </c>
      <c r="Y237" s="144">
        <f t="shared" si="32"/>
        <v>0.00494</v>
      </c>
      <c r="Z237" s="144">
        <v>0</v>
      </c>
      <c r="AA237" s="145">
        <f t="shared" si="33"/>
        <v>0</v>
      </c>
      <c r="AR237" s="17" t="s">
        <v>200</v>
      </c>
      <c r="AT237" s="17" t="s">
        <v>150</v>
      </c>
      <c r="AU237" s="17" t="s">
        <v>112</v>
      </c>
      <c r="AY237" s="17" t="s">
        <v>149</v>
      </c>
      <c r="BE237" s="146">
        <f t="shared" si="34"/>
        <v>0</v>
      </c>
      <c r="BF237" s="146">
        <f t="shared" si="35"/>
        <v>0</v>
      </c>
      <c r="BG237" s="146">
        <f t="shared" si="36"/>
        <v>0</v>
      </c>
      <c r="BH237" s="146">
        <f t="shared" si="37"/>
        <v>0</v>
      </c>
      <c r="BI237" s="146">
        <f t="shared" si="38"/>
        <v>0</v>
      </c>
      <c r="BJ237" s="17" t="s">
        <v>83</v>
      </c>
      <c r="BK237" s="146">
        <f t="shared" si="39"/>
        <v>0</v>
      </c>
      <c r="BL237" s="17" t="s">
        <v>200</v>
      </c>
      <c r="BM237" s="17" t="s">
        <v>583</v>
      </c>
    </row>
    <row r="238" spans="2:65" s="1" customFormat="1" ht="31.5" customHeight="1">
      <c r="B238" s="137"/>
      <c r="C238" s="138" t="s">
        <v>584</v>
      </c>
      <c r="D238" s="138" t="s">
        <v>150</v>
      </c>
      <c r="E238" s="139" t="s">
        <v>585</v>
      </c>
      <c r="F238" s="232" t="s">
        <v>586</v>
      </c>
      <c r="G238" s="232"/>
      <c r="H238" s="232"/>
      <c r="I238" s="232"/>
      <c r="J238" s="140" t="s">
        <v>420</v>
      </c>
      <c r="K238" s="141">
        <v>2</v>
      </c>
      <c r="L238" s="233"/>
      <c r="M238" s="233"/>
      <c r="N238" s="233">
        <f t="shared" si="30"/>
        <v>0</v>
      </c>
      <c r="O238" s="233"/>
      <c r="P238" s="233"/>
      <c r="Q238" s="233"/>
      <c r="R238" s="142"/>
      <c r="T238" s="143" t="s">
        <v>5</v>
      </c>
      <c r="U238" s="40" t="s">
        <v>40</v>
      </c>
      <c r="V238" s="144">
        <v>0.85</v>
      </c>
      <c r="W238" s="144">
        <f t="shared" si="31"/>
        <v>1.7</v>
      </c>
      <c r="X238" s="144">
        <v>0.00984</v>
      </c>
      <c r="Y238" s="144">
        <f t="shared" si="32"/>
        <v>0.01968</v>
      </c>
      <c r="Z238" s="144">
        <v>0</v>
      </c>
      <c r="AA238" s="145">
        <f t="shared" si="33"/>
        <v>0</v>
      </c>
      <c r="AR238" s="17" t="s">
        <v>200</v>
      </c>
      <c r="AT238" s="17" t="s">
        <v>150</v>
      </c>
      <c r="AU238" s="17" t="s">
        <v>112</v>
      </c>
      <c r="AY238" s="17" t="s">
        <v>149</v>
      </c>
      <c r="BE238" s="146">
        <f t="shared" si="34"/>
        <v>0</v>
      </c>
      <c r="BF238" s="146">
        <f t="shared" si="35"/>
        <v>0</v>
      </c>
      <c r="BG238" s="146">
        <f t="shared" si="36"/>
        <v>0</v>
      </c>
      <c r="BH238" s="146">
        <f t="shared" si="37"/>
        <v>0</v>
      </c>
      <c r="BI238" s="146">
        <f t="shared" si="38"/>
        <v>0</v>
      </c>
      <c r="BJ238" s="17" t="s">
        <v>83</v>
      </c>
      <c r="BK238" s="146">
        <f t="shared" si="39"/>
        <v>0</v>
      </c>
      <c r="BL238" s="17" t="s">
        <v>200</v>
      </c>
      <c r="BM238" s="17" t="s">
        <v>587</v>
      </c>
    </row>
    <row r="239" spans="2:65" s="1" customFormat="1" ht="31.5" customHeight="1">
      <c r="B239" s="137"/>
      <c r="C239" s="138" t="s">
        <v>588</v>
      </c>
      <c r="D239" s="138" t="s">
        <v>150</v>
      </c>
      <c r="E239" s="139" t="s">
        <v>589</v>
      </c>
      <c r="F239" s="232" t="s">
        <v>590</v>
      </c>
      <c r="G239" s="232"/>
      <c r="H239" s="232"/>
      <c r="I239" s="232"/>
      <c r="J239" s="140" t="s">
        <v>420</v>
      </c>
      <c r="K239" s="141">
        <v>2</v>
      </c>
      <c r="L239" s="233"/>
      <c r="M239" s="233"/>
      <c r="N239" s="233">
        <f t="shared" si="30"/>
        <v>0</v>
      </c>
      <c r="O239" s="233"/>
      <c r="P239" s="233"/>
      <c r="Q239" s="233"/>
      <c r="R239" s="142"/>
      <c r="T239" s="143" t="s">
        <v>5</v>
      </c>
      <c r="U239" s="40" t="s">
        <v>40</v>
      </c>
      <c r="V239" s="144">
        <v>1.5</v>
      </c>
      <c r="W239" s="144">
        <f t="shared" si="31"/>
        <v>3</v>
      </c>
      <c r="X239" s="144">
        <v>0.0147</v>
      </c>
      <c r="Y239" s="144">
        <f t="shared" si="32"/>
        <v>0.0294</v>
      </c>
      <c r="Z239" s="144">
        <v>0</v>
      </c>
      <c r="AA239" s="145">
        <f t="shared" si="33"/>
        <v>0</v>
      </c>
      <c r="AR239" s="17" t="s">
        <v>200</v>
      </c>
      <c r="AT239" s="17" t="s">
        <v>150</v>
      </c>
      <c r="AU239" s="17" t="s">
        <v>112</v>
      </c>
      <c r="AY239" s="17" t="s">
        <v>149</v>
      </c>
      <c r="BE239" s="146">
        <f t="shared" si="34"/>
        <v>0</v>
      </c>
      <c r="BF239" s="146">
        <f t="shared" si="35"/>
        <v>0</v>
      </c>
      <c r="BG239" s="146">
        <f t="shared" si="36"/>
        <v>0</v>
      </c>
      <c r="BH239" s="146">
        <f t="shared" si="37"/>
        <v>0</v>
      </c>
      <c r="BI239" s="146">
        <f t="shared" si="38"/>
        <v>0</v>
      </c>
      <c r="BJ239" s="17" t="s">
        <v>83</v>
      </c>
      <c r="BK239" s="146">
        <f t="shared" si="39"/>
        <v>0</v>
      </c>
      <c r="BL239" s="17" t="s">
        <v>200</v>
      </c>
      <c r="BM239" s="17" t="s">
        <v>591</v>
      </c>
    </row>
    <row r="240" spans="2:65" s="1" customFormat="1" ht="31.5" customHeight="1">
      <c r="B240" s="137"/>
      <c r="C240" s="138" t="s">
        <v>592</v>
      </c>
      <c r="D240" s="138" t="s">
        <v>150</v>
      </c>
      <c r="E240" s="139" t="s">
        <v>593</v>
      </c>
      <c r="F240" s="232" t="s">
        <v>594</v>
      </c>
      <c r="G240" s="232"/>
      <c r="H240" s="232"/>
      <c r="I240" s="232"/>
      <c r="J240" s="140" t="s">
        <v>420</v>
      </c>
      <c r="K240" s="141">
        <v>28</v>
      </c>
      <c r="L240" s="233"/>
      <c r="M240" s="233"/>
      <c r="N240" s="233">
        <f t="shared" si="30"/>
        <v>0</v>
      </c>
      <c r="O240" s="233"/>
      <c r="P240" s="233"/>
      <c r="Q240" s="233"/>
      <c r="R240" s="142"/>
      <c r="T240" s="143" t="s">
        <v>5</v>
      </c>
      <c r="U240" s="40" t="s">
        <v>40</v>
      </c>
      <c r="V240" s="144">
        <v>0.29</v>
      </c>
      <c r="W240" s="144">
        <f t="shared" si="31"/>
        <v>8.12</v>
      </c>
      <c r="X240" s="144">
        <v>9E-05</v>
      </c>
      <c r="Y240" s="144">
        <f t="shared" si="32"/>
        <v>0.00252</v>
      </c>
      <c r="Z240" s="144">
        <v>0</v>
      </c>
      <c r="AA240" s="145">
        <f t="shared" si="33"/>
        <v>0</v>
      </c>
      <c r="AR240" s="17" t="s">
        <v>200</v>
      </c>
      <c r="AT240" s="17" t="s">
        <v>150</v>
      </c>
      <c r="AU240" s="17" t="s">
        <v>112</v>
      </c>
      <c r="AY240" s="17" t="s">
        <v>149</v>
      </c>
      <c r="BE240" s="146">
        <f t="shared" si="34"/>
        <v>0</v>
      </c>
      <c r="BF240" s="146">
        <f t="shared" si="35"/>
        <v>0</v>
      </c>
      <c r="BG240" s="146">
        <f t="shared" si="36"/>
        <v>0</v>
      </c>
      <c r="BH240" s="146">
        <f t="shared" si="37"/>
        <v>0</v>
      </c>
      <c r="BI240" s="146">
        <f t="shared" si="38"/>
        <v>0</v>
      </c>
      <c r="BJ240" s="17" t="s">
        <v>83</v>
      </c>
      <c r="BK240" s="146">
        <f t="shared" si="39"/>
        <v>0</v>
      </c>
      <c r="BL240" s="17" t="s">
        <v>200</v>
      </c>
      <c r="BM240" s="17" t="s">
        <v>595</v>
      </c>
    </row>
    <row r="241" spans="2:65" s="1" customFormat="1" ht="22.5" customHeight="1">
      <c r="B241" s="137"/>
      <c r="C241" s="147" t="s">
        <v>596</v>
      </c>
      <c r="D241" s="147" t="s">
        <v>184</v>
      </c>
      <c r="E241" s="148" t="s">
        <v>597</v>
      </c>
      <c r="F241" s="234" t="s">
        <v>598</v>
      </c>
      <c r="G241" s="234"/>
      <c r="H241" s="234"/>
      <c r="I241" s="234"/>
      <c r="J241" s="149" t="s">
        <v>234</v>
      </c>
      <c r="K241" s="150">
        <v>28</v>
      </c>
      <c r="L241" s="235"/>
      <c r="M241" s="235"/>
      <c r="N241" s="235">
        <f t="shared" si="30"/>
        <v>0</v>
      </c>
      <c r="O241" s="233"/>
      <c r="P241" s="233"/>
      <c r="Q241" s="233"/>
      <c r="R241" s="142"/>
      <c r="T241" s="143" t="s">
        <v>5</v>
      </c>
      <c r="U241" s="40" t="s">
        <v>40</v>
      </c>
      <c r="V241" s="144">
        <v>0</v>
      </c>
      <c r="W241" s="144">
        <f t="shared" si="31"/>
        <v>0</v>
      </c>
      <c r="X241" s="144">
        <v>0.0005</v>
      </c>
      <c r="Y241" s="144">
        <f t="shared" si="32"/>
        <v>0.014</v>
      </c>
      <c r="Z241" s="144">
        <v>0</v>
      </c>
      <c r="AA241" s="145">
        <f t="shared" si="33"/>
        <v>0</v>
      </c>
      <c r="AR241" s="17" t="s">
        <v>276</v>
      </c>
      <c r="AT241" s="17" t="s">
        <v>184</v>
      </c>
      <c r="AU241" s="17" t="s">
        <v>112</v>
      </c>
      <c r="AY241" s="17" t="s">
        <v>149</v>
      </c>
      <c r="BE241" s="146">
        <f t="shared" si="34"/>
        <v>0</v>
      </c>
      <c r="BF241" s="146">
        <f t="shared" si="35"/>
        <v>0</v>
      </c>
      <c r="BG241" s="146">
        <f t="shared" si="36"/>
        <v>0</v>
      </c>
      <c r="BH241" s="146">
        <f t="shared" si="37"/>
        <v>0</v>
      </c>
      <c r="BI241" s="146">
        <f t="shared" si="38"/>
        <v>0</v>
      </c>
      <c r="BJ241" s="17" t="s">
        <v>83</v>
      </c>
      <c r="BK241" s="146">
        <f t="shared" si="39"/>
        <v>0</v>
      </c>
      <c r="BL241" s="17" t="s">
        <v>200</v>
      </c>
      <c r="BM241" s="17" t="s">
        <v>599</v>
      </c>
    </row>
    <row r="242" spans="2:65" s="1" customFormat="1" ht="31.5" customHeight="1">
      <c r="B242" s="137"/>
      <c r="C242" s="138" t="s">
        <v>600</v>
      </c>
      <c r="D242" s="138" t="s">
        <v>150</v>
      </c>
      <c r="E242" s="139" t="s">
        <v>601</v>
      </c>
      <c r="F242" s="232" t="s">
        <v>602</v>
      </c>
      <c r="G242" s="232"/>
      <c r="H242" s="232"/>
      <c r="I242" s="232"/>
      <c r="J242" s="140" t="s">
        <v>283</v>
      </c>
      <c r="K242" s="141">
        <v>1606.238</v>
      </c>
      <c r="L242" s="233"/>
      <c r="M242" s="233"/>
      <c r="N242" s="233">
        <f t="shared" si="30"/>
        <v>0</v>
      </c>
      <c r="O242" s="233"/>
      <c r="P242" s="233"/>
      <c r="Q242" s="233"/>
      <c r="R242" s="142"/>
      <c r="T242" s="143" t="s">
        <v>5</v>
      </c>
      <c r="U242" s="40" t="s">
        <v>40</v>
      </c>
      <c r="V242" s="144">
        <v>0</v>
      </c>
      <c r="W242" s="144">
        <f t="shared" si="31"/>
        <v>0</v>
      </c>
      <c r="X242" s="144">
        <v>0</v>
      </c>
      <c r="Y242" s="144">
        <f t="shared" si="32"/>
        <v>0</v>
      </c>
      <c r="Z242" s="144">
        <v>0</v>
      </c>
      <c r="AA242" s="145">
        <f t="shared" si="33"/>
        <v>0</v>
      </c>
      <c r="AR242" s="17" t="s">
        <v>200</v>
      </c>
      <c r="AT242" s="17" t="s">
        <v>150</v>
      </c>
      <c r="AU242" s="17" t="s">
        <v>112</v>
      </c>
      <c r="AY242" s="17" t="s">
        <v>149</v>
      </c>
      <c r="BE242" s="146">
        <f t="shared" si="34"/>
        <v>0</v>
      </c>
      <c r="BF242" s="146">
        <f t="shared" si="35"/>
        <v>0</v>
      </c>
      <c r="BG242" s="146">
        <f t="shared" si="36"/>
        <v>0</v>
      </c>
      <c r="BH242" s="146">
        <f t="shared" si="37"/>
        <v>0</v>
      </c>
      <c r="BI242" s="146">
        <f t="shared" si="38"/>
        <v>0</v>
      </c>
      <c r="BJ242" s="17" t="s">
        <v>83</v>
      </c>
      <c r="BK242" s="146">
        <f t="shared" si="39"/>
        <v>0</v>
      </c>
      <c r="BL242" s="17" t="s">
        <v>200</v>
      </c>
      <c r="BM242" s="17" t="s">
        <v>603</v>
      </c>
    </row>
    <row r="243" spans="2:63" s="9" customFormat="1" ht="29.85" customHeight="1">
      <c r="B243" s="126"/>
      <c r="C243" s="127"/>
      <c r="D243" s="136" t="s">
        <v>132</v>
      </c>
      <c r="E243" s="136"/>
      <c r="F243" s="136"/>
      <c r="G243" s="136"/>
      <c r="H243" s="136"/>
      <c r="I243" s="136"/>
      <c r="J243" s="136"/>
      <c r="K243" s="136"/>
      <c r="L243" s="136"/>
      <c r="M243" s="136"/>
      <c r="N243" s="242">
        <f>BK243</f>
        <v>0</v>
      </c>
      <c r="O243" s="243"/>
      <c r="P243" s="243"/>
      <c r="Q243" s="243"/>
      <c r="R243" s="129"/>
      <c r="T243" s="130"/>
      <c r="U243" s="127"/>
      <c r="V243" s="127"/>
      <c r="W243" s="131">
        <f>SUM(W244:W252)</f>
        <v>58.2</v>
      </c>
      <c r="X243" s="127"/>
      <c r="Y243" s="131">
        <f>SUM(Y244:Y252)</f>
        <v>0.4307</v>
      </c>
      <c r="Z243" s="127"/>
      <c r="AA243" s="132">
        <f>SUM(AA244:AA252)</f>
        <v>0</v>
      </c>
      <c r="AR243" s="133" t="s">
        <v>112</v>
      </c>
      <c r="AT243" s="134" t="s">
        <v>74</v>
      </c>
      <c r="AU243" s="134" t="s">
        <v>83</v>
      </c>
      <c r="AY243" s="133" t="s">
        <v>149</v>
      </c>
      <c r="BK243" s="135">
        <f>SUM(BK244:BK252)</f>
        <v>0</v>
      </c>
    </row>
    <row r="244" spans="2:65" s="1" customFormat="1" ht="31.5" customHeight="1">
      <c r="B244" s="137"/>
      <c r="C244" s="138" t="s">
        <v>604</v>
      </c>
      <c r="D244" s="138" t="s">
        <v>150</v>
      </c>
      <c r="E244" s="139" t="s">
        <v>605</v>
      </c>
      <c r="F244" s="232" t="s">
        <v>606</v>
      </c>
      <c r="G244" s="232"/>
      <c r="H244" s="232"/>
      <c r="I244" s="232"/>
      <c r="J244" s="140" t="s">
        <v>420</v>
      </c>
      <c r="K244" s="141">
        <v>10</v>
      </c>
      <c r="L244" s="233"/>
      <c r="M244" s="233"/>
      <c r="N244" s="233">
        <f aca="true" t="shared" si="40" ref="N244:N252">ROUND(L244*K244,2)</f>
        <v>0</v>
      </c>
      <c r="O244" s="233"/>
      <c r="P244" s="233"/>
      <c r="Q244" s="233"/>
      <c r="R244" s="142"/>
      <c r="T244" s="143" t="s">
        <v>5</v>
      </c>
      <c r="U244" s="40" t="s">
        <v>40</v>
      </c>
      <c r="V244" s="144">
        <v>1.7</v>
      </c>
      <c r="W244" s="144">
        <f aca="true" t="shared" si="41" ref="W244:W252">V244*K244</f>
        <v>17</v>
      </c>
      <c r="X244" s="144">
        <v>0.012</v>
      </c>
      <c r="Y244" s="144">
        <f aca="true" t="shared" si="42" ref="Y244:Y252">X244*K244</f>
        <v>0.12</v>
      </c>
      <c r="Z244" s="144">
        <v>0</v>
      </c>
      <c r="AA244" s="145">
        <f aca="true" t="shared" si="43" ref="AA244:AA252">Z244*K244</f>
        <v>0</v>
      </c>
      <c r="AR244" s="17" t="s">
        <v>200</v>
      </c>
      <c r="AT244" s="17" t="s">
        <v>150</v>
      </c>
      <c r="AU244" s="17" t="s">
        <v>112</v>
      </c>
      <c r="AY244" s="17" t="s">
        <v>149</v>
      </c>
      <c r="BE244" s="146">
        <f aca="true" t="shared" si="44" ref="BE244:BE252">IF(U244="základní",N244,0)</f>
        <v>0</v>
      </c>
      <c r="BF244" s="146">
        <f aca="true" t="shared" si="45" ref="BF244:BF252">IF(U244="snížená",N244,0)</f>
        <v>0</v>
      </c>
      <c r="BG244" s="146">
        <f aca="true" t="shared" si="46" ref="BG244:BG252">IF(U244="zákl. přenesená",N244,0)</f>
        <v>0</v>
      </c>
      <c r="BH244" s="146">
        <f aca="true" t="shared" si="47" ref="BH244:BH252">IF(U244="sníž. přenesená",N244,0)</f>
        <v>0</v>
      </c>
      <c r="BI244" s="146">
        <f aca="true" t="shared" si="48" ref="BI244:BI252">IF(U244="nulová",N244,0)</f>
        <v>0</v>
      </c>
      <c r="BJ244" s="17" t="s">
        <v>83</v>
      </c>
      <c r="BK244" s="146">
        <f aca="true" t="shared" si="49" ref="BK244:BK252">ROUND(L244*K244,2)</f>
        <v>0</v>
      </c>
      <c r="BL244" s="17" t="s">
        <v>200</v>
      </c>
      <c r="BM244" s="17" t="s">
        <v>607</v>
      </c>
    </row>
    <row r="245" spans="2:65" s="1" customFormat="1" ht="22.5" customHeight="1">
      <c r="B245" s="137"/>
      <c r="C245" s="138" t="s">
        <v>608</v>
      </c>
      <c r="D245" s="138" t="s">
        <v>150</v>
      </c>
      <c r="E245" s="139" t="s">
        <v>609</v>
      </c>
      <c r="F245" s="232" t="s">
        <v>610</v>
      </c>
      <c r="G245" s="232"/>
      <c r="H245" s="232"/>
      <c r="I245" s="232"/>
      <c r="J245" s="140" t="s">
        <v>420</v>
      </c>
      <c r="K245" s="141">
        <v>2</v>
      </c>
      <c r="L245" s="233"/>
      <c r="M245" s="233"/>
      <c r="N245" s="233">
        <f t="shared" si="40"/>
        <v>0</v>
      </c>
      <c r="O245" s="233"/>
      <c r="P245" s="233"/>
      <c r="Q245" s="233"/>
      <c r="R245" s="142"/>
      <c r="T245" s="143" t="s">
        <v>5</v>
      </c>
      <c r="U245" s="40" t="s">
        <v>40</v>
      </c>
      <c r="V245" s="144">
        <v>1.85</v>
      </c>
      <c r="W245" s="144">
        <f t="shared" si="41"/>
        <v>3.7</v>
      </c>
      <c r="X245" s="144">
        <v>0.014</v>
      </c>
      <c r="Y245" s="144">
        <f t="shared" si="42"/>
        <v>0.028</v>
      </c>
      <c r="Z245" s="144">
        <v>0</v>
      </c>
      <c r="AA245" s="145">
        <f t="shared" si="43"/>
        <v>0</v>
      </c>
      <c r="AR245" s="17" t="s">
        <v>200</v>
      </c>
      <c r="AT245" s="17" t="s">
        <v>150</v>
      </c>
      <c r="AU245" s="17" t="s">
        <v>112</v>
      </c>
      <c r="AY245" s="17" t="s">
        <v>149</v>
      </c>
      <c r="BE245" s="146">
        <f t="shared" si="44"/>
        <v>0</v>
      </c>
      <c r="BF245" s="146">
        <f t="shared" si="45"/>
        <v>0</v>
      </c>
      <c r="BG245" s="146">
        <f t="shared" si="46"/>
        <v>0</v>
      </c>
      <c r="BH245" s="146">
        <f t="shared" si="47"/>
        <v>0</v>
      </c>
      <c r="BI245" s="146">
        <f t="shared" si="48"/>
        <v>0</v>
      </c>
      <c r="BJ245" s="17" t="s">
        <v>83</v>
      </c>
      <c r="BK245" s="146">
        <f t="shared" si="49"/>
        <v>0</v>
      </c>
      <c r="BL245" s="17" t="s">
        <v>200</v>
      </c>
      <c r="BM245" s="17" t="s">
        <v>611</v>
      </c>
    </row>
    <row r="246" spans="2:65" s="1" customFormat="1" ht="22.5" customHeight="1">
      <c r="B246" s="137"/>
      <c r="C246" s="138" t="s">
        <v>612</v>
      </c>
      <c r="D246" s="138" t="s">
        <v>150</v>
      </c>
      <c r="E246" s="139" t="s">
        <v>613</v>
      </c>
      <c r="F246" s="232" t="s">
        <v>614</v>
      </c>
      <c r="G246" s="232"/>
      <c r="H246" s="232"/>
      <c r="I246" s="232"/>
      <c r="J246" s="140" t="s">
        <v>420</v>
      </c>
      <c r="K246" s="141">
        <v>2</v>
      </c>
      <c r="L246" s="233"/>
      <c r="M246" s="233"/>
      <c r="N246" s="233">
        <f t="shared" si="40"/>
        <v>0</v>
      </c>
      <c r="O246" s="233"/>
      <c r="P246" s="233"/>
      <c r="Q246" s="233"/>
      <c r="R246" s="142"/>
      <c r="T246" s="143" t="s">
        <v>5</v>
      </c>
      <c r="U246" s="40" t="s">
        <v>40</v>
      </c>
      <c r="V246" s="144">
        <v>1.85</v>
      </c>
      <c r="W246" s="144">
        <f t="shared" si="41"/>
        <v>3.7</v>
      </c>
      <c r="X246" s="144">
        <v>0.014</v>
      </c>
      <c r="Y246" s="144">
        <f t="shared" si="42"/>
        <v>0.028</v>
      </c>
      <c r="Z246" s="144">
        <v>0</v>
      </c>
      <c r="AA246" s="145">
        <f t="shared" si="43"/>
        <v>0</v>
      </c>
      <c r="AR246" s="17" t="s">
        <v>200</v>
      </c>
      <c r="AT246" s="17" t="s">
        <v>150</v>
      </c>
      <c r="AU246" s="17" t="s">
        <v>112</v>
      </c>
      <c r="AY246" s="17" t="s">
        <v>149</v>
      </c>
      <c r="BE246" s="146">
        <f t="shared" si="44"/>
        <v>0</v>
      </c>
      <c r="BF246" s="146">
        <f t="shared" si="45"/>
        <v>0</v>
      </c>
      <c r="BG246" s="146">
        <f t="shared" si="46"/>
        <v>0</v>
      </c>
      <c r="BH246" s="146">
        <f t="shared" si="47"/>
        <v>0</v>
      </c>
      <c r="BI246" s="146">
        <f t="shared" si="48"/>
        <v>0</v>
      </c>
      <c r="BJ246" s="17" t="s">
        <v>83</v>
      </c>
      <c r="BK246" s="146">
        <f t="shared" si="49"/>
        <v>0</v>
      </c>
      <c r="BL246" s="17" t="s">
        <v>200</v>
      </c>
      <c r="BM246" s="17" t="s">
        <v>615</v>
      </c>
    </row>
    <row r="247" spans="2:65" s="1" customFormat="1" ht="31.5" customHeight="1">
      <c r="B247" s="137"/>
      <c r="C247" s="138" t="s">
        <v>616</v>
      </c>
      <c r="D247" s="138" t="s">
        <v>150</v>
      </c>
      <c r="E247" s="139" t="s">
        <v>617</v>
      </c>
      <c r="F247" s="232" t="s">
        <v>618</v>
      </c>
      <c r="G247" s="232"/>
      <c r="H247" s="232"/>
      <c r="I247" s="232"/>
      <c r="J247" s="140" t="s">
        <v>420</v>
      </c>
      <c r="K247" s="141">
        <v>6</v>
      </c>
      <c r="L247" s="233"/>
      <c r="M247" s="233"/>
      <c r="N247" s="233">
        <f t="shared" si="40"/>
        <v>0</v>
      </c>
      <c r="O247" s="233"/>
      <c r="P247" s="233"/>
      <c r="Q247" s="233"/>
      <c r="R247" s="142"/>
      <c r="T247" s="143" t="s">
        <v>5</v>
      </c>
      <c r="U247" s="40" t="s">
        <v>40</v>
      </c>
      <c r="V247" s="144">
        <v>2.5</v>
      </c>
      <c r="W247" s="144">
        <f t="shared" si="41"/>
        <v>15</v>
      </c>
      <c r="X247" s="144">
        <v>0.01865</v>
      </c>
      <c r="Y247" s="144">
        <f t="shared" si="42"/>
        <v>0.1119</v>
      </c>
      <c r="Z247" s="144">
        <v>0</v>
      </c>
      <c r="AA247" s="145">
        <f t="shared" si="43"/>
        <v>0</v>
      </c>
      <c r="AR247" s="17" t="s">
        <v>200</v>
      </c>
      <c r="AT247" s="17" t="s">
        <v>150</v>
      </c>
      <c r="AU247" s="17" t="s">
        <v>112</v>
      </c>
      <c r="AY247" s="17" t="s">
        <v>149</v>
      </c>
      <c r="BE247" s="146">
        <f t="shared" si="44"/>
        <v>0</v>
      </c>
      <c r="BF247" s="146">
        <f t="shared" si="45"/>
        <v>0</v>
      </c>
      <c r="BG247" s="146">
        <f t="shared" si="46"/>
        <v>0</v>
      </c>
      <c r="BH247" s="146">
        <f t="shared" si="47"/>
        <v>0</v>
      </c>
      <c r="BI247" s="146">
        <f t="shared" si="48"/>
        <v>0</v>
      </c>
      <c r="BJ247" s="17" t="s">
        <v>83</v>
      </c>
      <c r="BK247" s="146">
        <f t="shared" si="49"/>
        <v>0</v>
      </c>
      <c r="BL247" s="17" t="s">
        <v>200</v>
      </c>
      <c r="BM247" s="17" t="s">
        <v>619</v>
      </c>
    </row>
    <row r="248" spans="2:65" s="1" customFormat="1" ht="31.5" customHeight="1">
      <c r="B248" s="137"/>
      <c r="C248" s="138" t="s">
        <v>620</v>
      </c>
      <c r="D248" s="138" t="s">
        <v>150</v>
      </c>
      <c r="E248" s="139" t="s">
        <v>621</v>
      </c>
      <c r="F248" s="232" t="s">
        <v>622</v>
      </c>
      <c r="G248" s="232"/>
      <c r="H248" s="232"/>
      <c r="I248" s="232"/>
      <c r="J248" s="140" t="s">
        <v>420</v>
      </c>
      <c r="K248" s="141">
        <v>2</v>
      </c>
      <c r="L248" s="233"/>
      <c r="M248" s="233"/>
      <c r="N248" s="233">
        <f t="shared" si="40"/>
        <v>0</v>
      </c>
      <c r="O248" s="233"/>
      <c r="P248" s="233"/>
      <c r="Q248" s="233"/>
      <c r="R248" s="142"/>
      <c r="T248" s="143" t="s">
        <v>5</v>
      </c>
      <c r="U248" s="40" t="s">
        <v>40</v>
      </c>
      <c r="V248" s="144">
        <v>2.5</v>
      </c>
      <c r="W248" s="144">
        <f t="shared" si="41"/>
        <v>5</v>
      </c>
      <c r="X248" s="144">
        <v>0.01765</v>
      </c>
      <c r="Y248" s="144">
        <f t="shared" si="42"/>
        <v>0.0353</v>
      </c>
      <c r="Z248" s="144">
        <v>0</v>
      </c>
      <c r="AA248" s="145">
        <f t="shared" si="43"/>
        <v>0</v>
      </c>
      <c r="AR248" s="17" t="s">
        <v>200</v>
      </c>
      <c r="AT248" s="17" t="s">
        <v>150</v>
      </c>
      <c r="AU248" s="17" t="s">
        <v>112</v>
      </c>
      <c r="AY248" s="17" t="s">
        <v>149</v>
      </c>
      <c r="BE248" s="146">
        <f t="shared" si="44"/>
        <v>0</v>
      </c>
      <c r="BF248" s="146">
        <f t="shared" si="45"/>
        <v>0</v>
      </c>
      <c r="BG248" s="146">
        <f t="shared" si="46"/>
        <v>0</v>
      </c>
      <c r="BH248" s="146">
        <f t="shared" si="47"/>
        <v>0</v>
      </c>
      <c r="BI248" s="146">
        <f t="shared" si="48"/>
        <v>0</v>
      </c>
      <c r="BJ248" s="17" t="s">
        <v>83</v>
      </c>
      <c r="BK248" s="146">
        <f t="shared" si="49"/>
        <v>0</v>
      </c>
      <c r="BL248" s="17" t="s">
        <v>200</v>
      </c>
      <c r="BM248" s="17" t="s">
        <v>623</v>
      </c>
    </row>
    <row r="249" spans="2:65" s="1" customFormat="1" ht="22.5" customHeight="1">
      <c r="B249" s="137"/>
      <c r="C249" s="138" t="s">
        <v>624</v>
      </c>
      <c r="D249" s="138" t="s">
        <v>150</v>
      </c>
      <c r="E249" s="139" t="s">
        <v>625</v>
      </c>
      <c r="F249" s="232" t="s">
        <v>626</v>
      </c>
      <c r="G249" s="232"/>
      <c r="H249" s="232"/>
      <c r="I249" s="232"/>
      <c r="J249" s="140" t="s">
        <v>420</v>
      </c>
      <c r="K249" s="141">
        <v>6</v>
      </c>
      <c r="L249" s="233"/>
      <c r="M249" s="233"/>
      <c r="N249" s="233">
        <f t="shared" si="40"/>
        <v>0</v>
      </c>
      <c r="O249" s="233"/>
      <c r="P249" s="233"/>
      <c r="Q249" s="233"/>
      <c r="R249" s="142"/>
      <c r="T249" s="143" t="s">
        <v>5</v>
      </c>
      <c r="U249" s="40" t="s">
        <v>40</v>
      </c>
      <c r="V249" s="144">
        <v>1.85</v>
      </c>
      <c r="W249" s="144">
        <f t="shared" si="41"/>
        <v>11.100000000000001</v>
      </c>
      <c r="X249" s="144">
        <v>0.014</v>
      </c>
      <c r="Y249" s="144">
        <f t="shared" si="42"/>
        <v>0.084</v>
      </c>
      <c r="Z249" s="144">
        <v>0</v>
      </c>
      <c r="AA249" s="145">
        <f t="shared" si="43"/>
        <v>0</v>
      </c>
      <c r="AR249" s="17" t="s">
        <v>200</v>
      </c>
      <c r="AT249" s="17" t="s">
        <v>150</v>
      </c>
      <c r="AU249" s="17" t="s">
        <v>112</v>
      </c>
      <c r="AY249" s="17" t="s">
        <v>149</v>
      </c>
      <c r="BE249" s="146">
        <f t="shared" si="44"/>
        <v>0</v>
      </c>
      <c r="BF249" s="146">
        <f t="shared" si="45"/>
        <v>0</v>
      </c>
      <c r="BG249" s="146">
        <f t="shared" si="46"/>
        <v>0</v>
      </c>
      <c r="BH249" s="146">
        <f t="shared" si="47"/>
        <v>0</v>
      </c>
      <c r="BI249" s="146">
        <f t="shared" si="48"/>
        <v>0</v>
      </c>
      <c r="BJ249" s="17" t="s">
        <v>83</v>
      </c>
      <c r="BK249" s="146">
        <f t="shared" si="49"/>
        <v>0</v>
      </c>
      <c r="BL249" s="17" t="s">
        <v>200</v>
      </c>
      <c r="BM249" s="17" t="s">
        <v>627</v>
      </c>
    </row>
    <row r="250" spans="2:65" s="1" customFormat="1" ht="31.5" customHeight="1">
      <c r="B250" s="137"/>
      <c r="C250" s="138" t="s">
        <v>628</v>
      </c>
      <c r="D250" s="138" t="s">
        <v>150</v>
      </c>
      <c r="E250" s="139" t="s">
        <v>629</v>
      </c>
      <c r="F250" s="232" t="s">
        <v>630</v>
      </c>
      <c r="G250" s="232"/>
      <c r="H250" s="232"/>
      <c r="I250" s="232"/>
      <c r="J250" s="140" t="s">
        <v>420</v>
      </c>
      <c r="K250" s="141">
        <v>1</v>
      </c>
      <c r="L250" s="233"/>
      <c r="M250" s="233"/>
      <c r="N250" s="233">
        <f t="shared" si="40"/>
        <v>0</v>
      </c>
      <c r="O250" s="233"/>
      <c r="P250" s="233"/>
      <c r="Q250" s="233"/>
      <c r="R250" s="142"/>
      <c r="T250" s="143" t="s">
        <v>5</v>
      </c>
      <c r="U250" s="40" t="s">
        <v>40</v>
      </c>
      <c r="V250" s="144">
        <v>2.2</v>
      </c>
      <c r="W250" s="144">
        <f t="shared" si="41"/>
        <v>2.2</v>
      </c>
      <c r="X250" s="144">
        <v>0.023</v>
      </c>
      <c r="Y250" s="144">
        <f t="shared" si="42"/>
        <v>0.023</v>
      </c>
      <c r="Z250" s="144">
        <v>0</v>
      </c>
      <c r="AA250" s="145">
        <f t="shared" si="43"/>
        <v>0</v>
      </c>
      <c r="AR250" s="17" t="s">
        <v>200</v>
      </c>
      <c r="AT250" s="17" t="s">
        <v>150</v>
      </c>
      <c r="AU250" s="17" t="s">
        <v>112</v>
      </c>
      <c r="AY250" s="17" t="s">
        <v>149</v>
      </c>
      <c r="BE250" s="146">
        <f t="shared" si="44"/>
        <v>0</v>
      </c>
      <c r="BF250" s="146">
        <f t="shared" si="45"/>
        <v>0</v>
      </c>
      <c r="BG250" s="146">
        <f t="shared" si="46"/>
        <v>0</v>
      </c>
      <c r="BH250" s="146">
        <f t="shared" si="47"/>
        <v>0</v>
      </c>
      <c r="BI250" s="146">
        <f t="shared" si="48"/>
        <v>0</v>
      </c>
      <c r="BJ250" s="17" t="s">
        <v>83</v>
      </c>
      <c r="BK250" s="146">
        <f t="shared" si="49"/>
        <v>0</v>
      </c>
      <c r="BL250" s="17" t="s">
        <v>200</v>
      </c>
      <c r="BM250" s="17" t="s">
        <v>631</v>
      </c>
    </row>
    <row r="251" spans="2:65" s="1" customFormat="1" ht="31.5" customHeight="1">
      <c r="B251" s="137"/>
      <c r="C251" s="138" t="s">
        <v>632</v>
      </c>
      <c r="D251" s="138" t="s">
        <v>150</v>
      </c>
      <c r="E251" s="139" t="s">
        <v>633</v>
      </c>
      <c r="F251" s="232" t="s">
        <v>634</v>
      </c>
      <c r="G251" s="232"/>
      <c r="H251" s="232"/>
      <c r="I251" s="232"/>
      <c r="J251" s="140" t="s">
        <v>420</v>
      </c>
      <c r="K251" s="141">
        <v>1</v>
      </c>
      <c r="L251" s="233"/>
      <c r="M251" s="233"/>
      <c r="N251" s="233">
        <f t="shared" si="40"/>
        <v>0</v>
      </c>
      <c r="O251" s="233"/>
      <c r="P251" s="233"/>
      <c r="Q251" s="233"/>
      <c r="R251" s="142"/>
      <c r="T251" s="143" t="s">
        <v>5</v>
      </c>
      <c r="U251" s="40" t="s">
        <v>40</v>
      </c>
      <c r="V251" s="144">
        <v>0.5</v>
      </c>
      <c r="W251" s="144">
        <f t="shared" si="41"/>
        <v>0.5</v>
      </c>
      <c r="X251" s="144">
        <v>0.0005</v>
      </c>
      <c r="Y251" s="144">
        <f t="shared" si="42"/>
        <v>0.0005</v>
      </c>
      <c r="Z251" s="144">
        <v>0</v>
      </c>
      <c r="AA251" s="145">
        <f t="shared" si="43"/>
        <v>0</v>
      </c>
      <c r="AR251" s="17" t="s">
        <v>200</v>
      </c>
      <c r="AT251" s="17" t="s">
        <v>150</v>
      </c>
      <c r="AU251" s="17" t="s">
        <v>112</v>
      </c>
      <c r="AY251" s="17" t="s">
        <v>149</v>
      </c>
      <c r="BE251" s="146">
        <f t="shared" si="44"/>
        <v>0</v>
      </c>
      <c r="BF251" s="146">
        <f t="shared" si="45"/>
        <v>0</v>
      </c>
      <c r="BG251" s="146">
        <f t="shared" si="46"/>
        <v>0</v>
      </c>
      <c r="BH251" s="146">
        <f t="shared" si="47"/>
        <v>0</v>
      </c>
      <c r="BI251" s="146">
        <f t="shared" si="48"/>
        <v>0</v>
      </c>
      <c r="BJ251" s="17" t="s">
        <v>83</v>
      </c>
      <c r="BK251" s="146">
        <f t="shared" si="49"/>
        <v>0</v>
      </c>
      <c r="BL251" s="17" t="s">
        <v>200</v>
      </c>
      <c r="BM251" s="17" t="s">
        <v>635</v>
      </c>
    </row>
    <row r="252" spans="2:65" s="1" customFormat="1" ht="31.5" customHeight="1">
      <c r="B252" s="137"/>
      <c r="C252" s="138" t="s">
        <v>636</v>
      </c>
      <c r="D252" s="138" t="s">
        <v>150</v>
      </c>
      <c r="E252" s="139" t="s">
        <v>637</v>
      </c>
      <c r="F252" s="232" t="s">
        <v>638</v>
      </c>
      <c r="G252" s="232"/>
      <c r="H252" s="232"/>
      <c r="I252" s="232"/>
      <c r="J252" s="140" t="s">
        <v>283</v>
      </c>
      <c r="K252" s="141">
        <v>927.29</v>
      </c>
      <c r="L252" s="233"/>
      <c r="M252" s="233"/>
      <c r="N252" s="233">
        <f t="shared" si="40"/>
        <v>0</v>
      </c>
      <c r="O252" s="233"/>
      <c r="P252" s="233"/>
      <c r="Q252" s="233"/>
      <c r="R252" s="142"/>
      <c r="T252" s="143" t="s">
        <v>5</v>
      </c>
      <c r="U252" s="40" t="s">
        <v>40</v>
      </c>
      <c r="V252" s="144">
        <v>0</v>
      </c>
      <c r="W252" s="144">
        <f t="shared" si="41"/>
        <v>0</v>
      </c>
      <c r="X252" s="144">
        <v>0</v>
      </c>
      <c r="Y252" s="144">
        <f t="shared" si="42"/>
        <v>0</v>
      </c>
      <c r="Z252" s="144">
        <v>0</v>
      </c>
      <c r="AA252" s="145">
        <f t="shared" si="43"/>
        <v>0</v>
      </c>
      <c r="AR252" s="17" t="s">
        <v>200</v>
      </c>
      <c r="AT252" s="17" t="s">
        <v>150</v>
      </c>
      <c r="AU252" s="17" t="s">
        <v>112</v>
      </c>
      <c r="AY252" s="17" t="s">
        <v>149</v>
      </c>
      <c r="BE252" s="146">
        <f t="shared" si="44"/>
        <v>0</v>
      </c>
      <c r="BF252" s="146">
        <f t="shared" si="45"/>
        <v>0</v>
      </c>
      <c r="BG252" s="146">
        <f t="shared" si="46"/>
        <v>0</v>
      </c>
      <c r="BH252" s="146">
        <f t="shared" si="47"/>
        <v>0</v>
      </c>
      <c r="BI252" s="146">
        <f t="shared" si="48"/>
        <v>0</v>
      </c>
      <c r="BJ252" s="17" t="s">
        <v>83</v>
      </c>
      <c r="BK252" s="146">
        <f t="shared" si="49"/>
        <v>0</v>
      </c>
      <c r="BL252" s="17" t="s">
        <v>200</v>
      </c>
      <c r="BM252" s="17" t="s">
        <v>639</v>
      </c>
    </row>
    <row r="253" spans="2:63" s="9" customFormat="1" ht="29.85" customHeight="1">
      <c r="B253" s="126"/>
      <c r="C253" s="127"/>
      <c r="D253" s="136" t="s">
        <v>133</v>
      </c>
      <c r="E253" s="136"/>
      <c r="F253" s="136"/>
      <c r="G253" s="136"/>
      <c r="H253" s="136"/>
      <c r="I253" s="136"/>
      <c r="J253" s="136"/>
      <c r="K253" s="136"/>
      <c r="L253" s="136"/>
      <c r="M253" s="136"/>
      <c r="N253" s="242">
        <f>BK253</f>
        <v>0</v>
      </c>
      <c r="O253" s="243"/>
      <c r="P253" s="243"/>
      <c r="Q253" s="243"/>
      <c r="R253" s="129"/>
      <c r="T253" s="130"/>
      <c r="U253" s="127"/>
      <c r="V253" s="127"/>
      <c r="W253" s="131">
        <f>SUM(W254:W255)</f>
        <v>5.4559999999999995</v>
      </c>
      <c r="X253" s="127"/>
      <c r="Y253" s="131">
        <f>SUM(Y254:Y255)</f>
        <v>0.0031000000000000003</v>
      </c>
      <c r="Z253" s="127"/>
      <c r="AA253" s="132">
        <f>SUM(AA254:AA255)</f>
        <v>0</v>
      </c>
      <c r="AR253" s="133" t="s">
        <v>112</v>
      </c>
      <c r="AT253" s="134" t="s">
        <v>74</v>
      </c>
      <c r="AU253" s="134" t="s">
        <v>83</v>
      </c>
      <c r="AY253" s="133" t="s">
        <v>149</v>
      </c>
      <c r="BK253" s="135">
        <f>SUM(BK254:BK255)</f>
        <v>0</v>
      </c>
    </row>
    <row r="254" spans="2:65" s="1" customFormat="1" ht="31.5" customHeight="1">
      <c r="B254" s="137"/>
      <c r="C254" s="138" t="s">
        <v>640</v>
      </c>
      <c r="D254" s="138" t="s">
        <v>150</v>
      </c>
      <c r="E254" s="139" t="s">
        <v>641</v>
      </c>
      <c r="F254" s="232" t="s">
        <v>642</v>
      </c>
      <c r="G254" s="232"/>
      <c r="H254" s="232"/>
      <c r="I254" s="232"/>
      <c r="J254" s="140" t="s">
        <v>199</v>
      </c>
      <c r="K254" s="141">
        <v>62</v>
      </c>
      <c r="L254" s="233"/>
      <c r="M254" s="233"/>
      <c r="N254" s="233">
        <f>ROUND(L254*K254,2)</f>
        <v>0</v>
      </c>
      <c r="O254" s="233"/>
      <c r="P254" s="233"/>
      <c r="Q254" s="233"/>
      <c r="R254" s="142"/>
      <c r="T254" s="143" t="s">
        <v>5</v>
      </c>
      <c r="U254" s="40" t="s">
        <v>40</v>
      </c>
      <c r="V254" s="144">
        <v>0.028</v>
      </c>
      <c r="W254" s="144">
        <f>V254*K254</f>
        <v>1.736</v>
      </c>
      <c r="X254" s="144">
        <v>2E-05</v>
      </c>
      <c r="Y254" s="144">
        <f>X254*K254</f>
        <v>0.00124</v>
      </c>
      <c r="Z254" s="144">
        <v>0</v>
      </c>
      <c r="AA254" s="145">
        <f>Z254*K254</f>
        <v>0</v>
      </c>
      <c r="AR254" s="17" t="s">
        <v>200</v>
      </c>
      <c r="AT254" s="17" t="s">
        <v>150</v>
      </c>
      <c r="AU254" s="17" t="s">
        <v>112</v>
      </c>
      <c r="AY254" s="17" t="s">
        <v>149</v>
      </c>
      <c r="BE254" s="146">
        <f>IF(U254="základní",N254,0)</f>
        <v>0</v>
      </c>
      <c r="BF254" s="146">
        <f>IF(U254="snížená",N254,0)</f>
        <v>0</v>
      </c>
      <c r="BG254" s="146">
        <f>IF(U254="zákl. přenesená",N254,0)</f>
        <v>0</v>
      </c>
      <c r="BH254" s="146">
        <f>IF(U254="sníž. přenesená",N254,0)</f>
        <v>0</v>
      </c>
      <c r="BI254" s="146">
        <f>IF(U254="nulová",N254,0)</f>
        <v>0</v>
      </c>
      <c r="BJ254" s="17" t="s">
        <v>83</v>
      </c>
      <c r="BK254" s="146">
        <f>ROUND(L254*K254,2)</f>
        <v>0</v>
      </c>
      <c r="BL254" s="17" t="s">
        <v>200</v>
      </c>
      <c r="BM254" s="17" t="s">
        <v>643</v>
      </c>
    </row>
    <row r="255" spans="2:65" s="1" customFormat="1" ht="31.5" customHeight="1">
      <c r="B255" s="137"/>
      <c r="C255" s="138" t="s">
        <v>644</v>
      </c>
      <c r="D255" s="138" t="s">
        <v>150</v>
      </c>
      <c r="E255" s="139" t="s">
        <v>645</v>
      </c>
      <c r="F255" s="232" t="s">
        <v>646</v>
      </c>
      <c r="G255" s="232"/>
      <c r="H255" s="232"/>
      <c r="I255" s="232"/>
      <c r="J255" s="140" t="s">
        <v>199</v>
      </c>
      <c r="K255" s="141">
        <v>62</v>
      </c>
      <c r="L255" s="233"/>
      <c r="M255" s="233"/>
      <c r="N255" s="233">
        <f>ROUND(L255*K255,2)</f>
        <v>0</v>
      </c>
      <c r="O255" s="233"/>
      <c r="P255" s="233"/>
      <c r="Q255" s="233"/>
      <c r="R255" s="142"/>
      <c r="T255" s="143" t="s">
        <v>5</v>
      </c>
      <c r="U255" s="151" t="s">
        <v>40</v>
      </c>
      <c r="V255" s="152">
        <v>0.06</v>
      </c>
      <c r="W255" s="152">
        <f>V255*K255</f>
        <v>3.7199999999999998</v>
      </c>
      <c r="X255" s="152">
        <v>3E-05</v>
      </c>
      <c r="Y255" s="152">
        <f>X255*K255</f>
        <v>0.00186</v>
      </c>
      <c r="Z255" s="152">
        <v>0</v>
      </c>
      <c r="AA255" s="153">
        <f>Z255*K255</f>
        <v>0</v>
      </c>
      <c r="AR255" s="17" t="s">
        <v>200</v>
      </c>
      <c r="AT255" s="17" t="s">
        <v>150</v>
      </c>
      <c r="AU255" s="17" t="s">
        <v>112</v>
      </c>
      <c r="AY255" s="17" t="s">
        <v>149</v>
      </c>
      <c r="BE255" s="146">
        <f>IF(U255="základní",N255,0)</f>
        <v>0</v>
      </c>
      <c r="BF255" s="146">
        <f>IF(U255="snížená",N255,0)</f>
        <v>0</v>
      </c>
      <c r="BG255" s="146">
        <f>IF(U255="zákl. přenesená",N255,0)</f>
        <v>0</v>
      </c>
      <c r="BH255" s="146">
        <f>IF(U255="sníž. přenesená",N255,0)</f>
        <v>0</v>
      </c>
      <c r="BI255" s="146">
        <f>IF(U255="nulová",N255,0)</f>
        <v>0</v>
      </c>
      <c r="BJ255" s="17" t="s">
        <v>83</v>
      </c>
      <c r="BK255" s="146">
        <f>ROUND(L255*K255,2)</f>
        <v>0</v>
      </c>
      <c r="BL255" s="17" t="s">
        <v>200</v>
      </c>
      <c r="BM255" s="17" t="s">
        <v>647</v>
      </c>
    </row>
    <row r="256" spans="2:18" s="1" customFormat="1" ht="6.95" customHeight="1"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7"/>
    </row>
  </sheetData>
  <mergeCells count="445">
    <mergeCell ref="H1:K1"/>
    <mergeCell ref="S2:AC2"/>
    <mergeCell ref="F254:I254"/>
    <mergeCell ref="L254:M254"/>
    <mergeCell ref="N254:Q254"/>
    <mergeCell ref="F255:I255"/>
    <mergeCell ref="L255:M255"/>
    <mergeCell ref="N255:Q255"/>
    <mergeCell ref="N120:Q120"/>
    <mergeCell ref="N121:Q121"/>
    <mergeCell ref="N122:Q122"/>
    <mergeCell ref="N132:Q132"/>
    <mergeCell ref="N134:Q134"/>
    <mergeCell ref="N136:Q136"/>
    <mergeCell ref="N137:Q137"/>
    <mergeCell ref="N160:Q160"/>
    <mergeCell ref="N198:Q198"/>
    <mergeCell ref="N202:Q202"/>
    <mergeCell ref="N243:Q243"/>
    <mergeCell ref="N253:Q253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showGridLines="0" workbookViewId="0" topLeftCell="A1">
      <pane ySplit="1" topLeftCell="A2" activePane="bottomLeft" state="frozen"/>
      <selection pane="bottomLeft" activeCell="L118" sqref="L118:M144"/>
    </sheetView>
  </sheetViews>
  <sheetFormatPr defaultColWidth="9.33203125" defaultRowHeight="13.5"/>
  <cols>
    <col min="1" max="1" width="8.33203125" style="168" customWidth="1"/>
    <col min="2" max="2" width="1.66796875" style="168" customWidth="1"/>
    <col min="3" max="3" width="4.16015625" style="168" customWidth="1"/>
    <col min="4" max="4" width="4.33203125" style="168" customWidth="1"/>
    <col min="5" max="5" width="17.16015625" style="168" customWidth="1"/>
    <col min="6" max="7" width="11.16015625" style="168" customWidth="1"/>
    <col min="8" max="8" width="12.5" style="168" customWidth="1"/>
    <col min="9" max="9" width="7" style="168" customWidth="1"/>
    <col min="10" max="10" width="5.16015625" style="168" customWidth="1"/>
    <col min="11" max="11" width="11.5" style="168" customWidth="1"/>
    <col min="12" max="12" width="12" style="168" customWidth="1"/>
    <col min="13" max="14" width="6" style="168" customWidth="1"/>
    <col min="15" max="15" width="2" style="168" customWidth="1"/>
    <col min="16" max="16" width="12.5" style="168" customWidth="1"/>
    <col min="17" max="17" width="4.16015625" style="168" customWidth="1"/>
    <col min="18" max="18" width="1.66796875" style="168" customWidth="1"/>
    <col min="19" max="19" width="8.16015625" style="168" customWidth="1"/>
    <col min="20" max="20" width="29.66015625" style="168" hidden="1" customWidth="1"/>
    <col min="21" max="21" width="16.33203125" style="168" hidden="1" customWidth="1"/>
    <col min="22" max="22" width="12.33203125" style="168" hidden="1" customWidth="1"/>
    <col min="23" max="23" width="16.33203125" style="168" hidden="1" customWidth="1"/>
    <col min="24" max="24" width="12.16015625" style="168" hidden="1" customWidth="1"/>
    <col min="25" max="25" width="15" style="168" hidden="1" customWidth="1"/>
    <col min="26" max="26" width="11" style="168" hidden="1" customWidth="1"/>
    <col min="27" max="27" width="15" style="168" hidden="1" customWidth="1"/>
    <col min="28" max="28" width="16.33203125" style="168" hidden="1" customWidth="1"/>
    <col min="29" max="29" width="11" style="168" customWidth="1"/>
    <col min="30" max="30" width="15" style="168" customWidth="1"/>
    <col min="31" max="31" width="16.33203125" style="168" customWidth="1"/>
    <col min="32" max="16384" width="9.33203125" style="168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22"/>
    </row>
    <row r="6" spans="2:18" ht="25.35" customHeight="1">
      <c r="B6" s="21"/>
      <c r="C6" s="167"/>
      <c r="D6" s="170" t="s">
        <v>17</v>
      </c>
      <c r="E6" s="167"/>
      <c r="F6" s="213" t="str">
        <f>'[1]Rekapitulace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167"/>
      <c r="R6" s="22"/>
    </row>
    <row r="7" spans="2:18" s="1" customFormat="1" ht="32.85" customHeight="1">
      <c r="B7" s="31"/>
      <c r="C7" s="171"/>
      <c r="D7" s="27" t="s">
        <v>114</v>
      </c>
      <c r="E7" s="171"/>
      <c r="F7" s="185" t="s">
        <v>648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171"/>
      <c r="R7" s="33"/>
    </row>
    <row r="8" spans="2:18" s="1" customFormat="1" ht="14.45" customHeight="1">
      <c r="B8" s="31"/>
      <c r="C8" s="171"/>
      <c r="D8" s="170" t="s">
        <v>19</v>
      </c>
      <c r="E8" s="171"/>
      <c r="F8" s="166" t="s">
        <v>5</v>
      </c>
      <c r="G8" s="171"/>
      <c r="H8" s="171"/>
      <c r="I8" s="171"/>
      <c r="J8" s="171"/>
      <c r="K8" s="171"/>
      <c r="L8" s="171"/>
      <c r="M8" s="170" t="s">
        <v>20</v>
      </c>
      <c r="N8" s="171"/>
      <c r="O8" s="166" t="s">
        <v>5</v>
      </c>
      <c r="P8" s="171"/>
      <c r="Q8" s="171"/>
      <c r="R8" s="33"/>
    </row>
    <row r="9" spans="2:18" s="1" customFormat="1" ht="14.45" customHeight="1">
      <c r="B9" s="31"/>
      <c r="C9" s="171"/>
      <c r="D9" s="170" t="s">
        <v>21</v>
      </c>
      <c r="E9" s="171"/>
      <c r="F9" s="166" t="s">
        <v>22</v>
      </c>
      <c r="G9" s="171"/>
      <c r="H9" s="171"/>
      <c r="I9" s="171"/>
      <c r="J9" s="171"/>
      <c r="K9" s="171"/>
      <c r="L9" s="171"/>
      <c r="M9" s="170" t="s">
        <v>23</v>
      </c>
      <c r="N9" s="171"/>
      <c r="O9" s="216" t="str">
        <f>'[1]Rekapitulace stavby'!AN8</f>
        <v>29.3.2017</v>
      </c>
      <c r="P9" s="216"/>
      <c r="Q9" s="171"/>
      <c r="R9" s="33"/>
    </row>
    <row r="10" spans="2:18" s="1" customFormat="1" ht="10.9" customHeight="1">
      <c r="B10" s="3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33"/>
    </row>
    <row r="11" spans="2:18" s="1" customFormat="1" ht="14.45" customHeight="1">
      <c r="B11" s="31"/>
      <c r="C11" s="171"/>
      <c r="D11" s="170" t="s">
        <v>25</v>
      </c>
      <c r="E11" s="171"/>
      <c r="F11" s="171"/>
      <c r="G11" s="171"/>
      <c r="H11" s="171"/>
      <c r="I11" s="171"/>
      <c r="J11" s="171"/>
      <c r="K11" s="171"/>
      <c r="L11" s="171"/>
      <c r="M11" s="170" t="s">
        <v>26</v>
      </c>
      <c r="N11" s="171"/>
      <c r="O11" s="183" t="s">
        <v>5</v>
      </c>
      <c r="P11" s="183"/>
      <c r="Q11" s="171"/>
      <c r="R11" s="33"/>
    </row>
    <row r="12" spans="2:18" s="1" customFormat="1" ht="18" customHeight="1">
      <c r="B12" s="31"/>
      <c r="C12" s="171"/>
      <c r="D12" s="171"/>
      <c r="E12" s="166" t="s">
        <v>27</v>
      </c>
      <c r="F12" s="171"/>
      <c r="G12" s="171"/>
      <c r="H12" s="171"/>
      <c r="I12" s="171"/>
      <c r="J12" s="171"/>
      <c r="K12" s="171"/>
      <c r="L12" s="171"/>
      <c r="M12" s="170" t="s">
        <v>28</v>
      </c>
      <c r="N12" s="171"/>
      <c r="O12" s="183" t="s">
        <v>5</v>
      </c>
      <c r="P12" s="183"/>
      <c r="Q12" s="171"/>
      <c r="R12" s="33"/>
    </row>
    <row r="13" spans="2:18" s="1" customFormat="1" ht="6.95" customHeight="1">
      <c r="B13" s="3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33"/>
    </row>
    <row r="14" spans="2:18" s="1" customFormat="1" ht="14.45" customHeight="1">
      <c r="B14" s="31"/>
      <c r="C14" s="171"/>
      <c r="D14" s="170" t="s">
        <v>29</v>
      </c>
      <c r="E14" s="171"/>
      <c r="F14" s="171"/>
      <c r="G14" s="171"/>
      <c r="H14" s="171"/>
      <c r="I14" s="171"/>
      <c r="J14" s="171"/>
      <c r="K14" s="171"/>
      <c r="L14" s="171"/>
      <c r="M14" s="170" t="s">
        <v>26</v>
      </c>
      <c r="N14" s="171"/>
      <c r="O14" s="183" t="str">
        <f>IF('[1]Rekapitulace stavby'!AN13="","",'[1]Rekapitulace stavby'!AN13)</f>
        <v/>
      </c>
      <c r="P14" s="183"/>
      <c r="Q14" s="171"/>
      <c r="R14" s="33"/>
    </row>
    <row r="15" spans="2:18" s="1" customFormat="1" ht="18" customHeight="1">
      <c r="B15" s="31"/>
      <c r="C15" s="171"/>
      <c r="D15" s="171"/>
      <c r="E15" s="166" t="str">
        <f>IF('[1]Rekapitulace stavby'!E14="","",'[1]Rekapitulace stavby'!E14)</f>
        <v xml:space="preserve"> </v>
      </c>
      <c r="F15" s="171"/>
      <c r="G15" s="171"/>
      <c r="H15" s="171"/>
      <c r="I15" s="171"/>
      <c r="J15" s="171"/>
      <c r="K15" s="171"/>
      <c r="L15" s="171"/>
      <c r="M15" s="170" t="s">
        <v>28</v>
      </c>
      <c r="N15" s="171"/>
      <c r="O15" s="183" t="str">
        <f>IF('[1]Rekapitulace stavby'!AN14="","",'[1]Rekapitulace stavby'!AN14)</f>
        <v/>
      </c>
      <c r="P15" s="183"/>
      <c r="Q15" s="171"/>
      <c r="R15" s="33"/>
    </row>
    <row r="16" spans="2:18" s="1" customFormat="1" ht="6.95" customHeight="1">
      <c r="B16" s="3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33"/>
    </row>
    <row r="17" spans="2:18" s="1" customFormat="1" ht="14.45" customHeight="1">
      <c r="B17" s="31"/>
      <c r="C17" s="171"/>
      <c r="D17" s="170" t="s">
        <v>31</v>
      </c>
      <c r="E17" s="171"/>
      <c r="F17" s="171"/>
      <c r="G17" s="171"/>
      <c r="H17" s="171"/>
      <c r="I17" s="171"/>
      <c r="J17" s="171"/>
      <c r="K17" s="171"/>
      <c r="L17" s="171"/>
      <c r="M17" s="170" t="s">
        <v>26</v>
      </c>
      <c r="N17" s="171"/>
      <c r="O17" s="183" t="str">
        <f>IF('[1]Rekapitulace stavby'!AN16="","",'[1]Rekapitulace stavby'!AN16)</f>
        <v/>
      </c>
      <c r="P17" s="183"/>
      <c r="Q17" s="171"/>
      <c r="R17" s="33"/>
    </row>
    <row r="18" spans="2:18" s="1" customFormat="1" ht="18" customHeight="1">
      <c r="B18" s="31"/>
      <c r="C18" s="171"/>
      <c r="D18" s="171"/>
      <c r="E18" s="166" t="str">
        <f>IF('[1]Rekapitulace stavby'!E17="","",'[1]Rekapitulace stavby'!E17)</f>
        <v xml:space="preserve"> </v>
      </c>
      <c r="F18" s="171"/>
      <c r="G18" s="171"/>
      <c r="H18" s="171"/>
      <c r="I18" s="171"/>
      <c r="J18" s="171"/>
      <c r="K18" s="171"/>
      <c r="L18" s="171"/>
      <c r="M18" s="170" t="s">
        <v>28</v>
      </c>
      <c r="N18" s="171"/>
      <c r="O18" s="183" t="str">
        <f>IF('[1]Rekapitulace stavby'!AN17="","",'[1]Rekapitulace stavby'!AN17)</f>
        <v/>
      </c>
      <c r="P18" s="183"/>
      <c r="Q18" s="171"/>
      <c r="R18" s="33"/>
    </row>
    <row r="19" spans="2:18" s="1" customFormat="1" ht="6.95" customHeight="1">
      <c r="B19" s="3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33"/>
    </row>
    <row r="20" spans="2:18" s="1" customFormat="1" ht="14.45" customHeight="1">
      <c r="B20" s="31"/>
      <c r="C20" s="171"/>
      <c r="D20" s="170" t="s">
        <v>33</v>
      </c>
      <c r="E20" s="171"/>
      <c r="F20" s="171"/>
      <c r="G20" s="171"/>
      <c r="H20" s="171"/>
      <c r="I20" s="171"/>
      <c r="J20" s="171"/>
      <c r="K20" s="171"/>
      <c r="L20" s="171"/>
      <c r="M20" s="170" t="s">
        <v>26</v>
      </c>
      <c r="N20" s="171"/>
      <c r="O20" s="183" t="s">
        <v>5</v>
      </c>
      <c r="P20" s="183"/>
      <c r="Q20" s="171"/>
      <c r="R20" s="33"/>
    </row>
    <row r="21" spans="2:18" s="1" customFormat="1" ht="18" customHeight="1">
      <c r="B21" s="31"/>
      <c r="C21" s="171"/>
      <c r="D21" s="171"/>
      <c r="E21" s="166" t="s">
        <v>34</v>
      </c>
      <c r="F21" s="171"/>
      <c r="G21" s="171"/>
      <c r="H21" s="171"/>
      <c r="I21" s="171"/>
      <c r="J21" s="171"/>
      <c r="K21" s="171"/>
      <c r="L21" s="171"/>
      <c r="M21" s="170" t="s">
        <v>28</v>
      </c>
      <c r="N21" s="171"/>
      <c r="O21" s="183" t="s">
        <v>5</v>
      </c>
      <c r="P21" s="183"/>
      <c r="Q21" s="171"/>
      <c r="R21" s="33"/>
    </row>
    <row r="22" spans="2:18" s="1" customFormat="1" ht="6.95" customHeight="1">
      <c r="B22" s="3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33"/>
    </row>
    <row r="23" spans="2:18" s="1" customFormat="1" ht="14.45" customHeight="1">
      <c r="B23" s="31"/>
      <c r="C23" s="171"/>
      <c r="D23" s="170" t="s">
        <v>35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33"/>
    </row>
    <row r="24" spans="2:18" s="1" customFormat="1" ht="22.5" customHeight="1">
      <c r="B24" s="31"/>
      <c r="C24" s="171"/>
      <c r="D24" s="171"/>
      <c r="E24" s="186" t="s">
        <v>5</v>
      </c>
      <c r="F24" s="186"/>
      <c r="G24" s="186"/>
      <c r="H24" s="186"/>
      <c r="I24" s="186"/>
      <c r="J24" s="186"/>
      <c r="K24" s="186"/>
      <c r="L24" s="186"/>
      <c r="M24" s="171"/>
      <c r="N24" s="171"/>
      <c r="O24" s="171"/>
      <c r="P24" s="171"/>
      <c r="Q24" s="171"/>
      <c r="R24" s="33"/>
    </row>
    <row r="25" spans="2:18" s="1" customFormat="1" ht="6.95" customHeight="1">
      <c r="B25" s="3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33"/>
    </row>
    <row r="26" spans="2:18" s="1" customFormat="1" ht="6.95" customHeight="1">
      <c r="B26" s="31"/>
      <c r="C26" s="171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71"/>
      <c r="R26" s="33"/>
    </row>
    <row r="27" spans="2:18" s="1" customFormat="1" ht="14.45" customHeight="1">
      <c r="B27" s="31"/>
      <c r="C27" s="171"/>
      <c r="D27" s="102" t="s">
        <v>116</v>
      </c>
      <c r="E27" s="171"/>
      <c r="F27" s="171"/>
      <c r="G27" s="171"/>
      <c r="H27" s="171"/>
      <c r="I27" s="171"/>
      <c r="J27" s="171"/>
      <c r="K27" s="171"/>
      <c r="L27" s="171"/>
      <c r="M27" s="210">
        <f>N88</f>
        <v>0</v>
      </c>
      <c r="N27" s="210"/>
      <c r="O27" s="210"/>
      <c r="P27" s="210"/>
      <c r="Q27" s="171"/>
      <c r="R27" s="33"/>
    </row>
    <row r="28" spans="2:18" s="1" customFormat="1" ht="14.45" customHeight="1">
      <c r="B28" s="31"/>
      <c r="C28" s="171"/>
      <c r="D28" s="30" t="s">
        <v>117</v>
      </c>
      <c r="E28" s="171"/>
      <c r="F28" s="171"/>
      <c r="G28" s="171"/>
      <c r="H28" s="171"/>
      <c r="I28" s="171"/>
      <c r="J28" s="171"/>
      <c r="K28" s="171"/>
      <c r="L28" s="171"/>
      <c r="M28" s="210">
        <f>N96</f>
        <v>0</v>
      </c>
      <c r="N28" s="210"/>
      <c r="O28" s="210"/>
      <c r="P28" s="210"/>
      <c r="Q28" s="171"/>
      <c r="R28" s="33"/>
    </row>
    <row r="29" spans="2:18" s="1" customFormat="1" ht="6.95" customHeight="1">
      <c r="B29" s="3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33"/>
    </row>
    <row r="30" spans="2:18" s="1" customFormat="1" ht="25.35" customHeight="1">
      <c r="B30" s="31"/>
      <c r="C30" s="171"/>
      <c r="D30" s="103" t="s">
        <v>38</v>
      </c>
      <c r="E30" s="171"/>
      <c r="F30" s="171"/>
      <c r="G30" s="171"/>
      <c r="H30" s="171"/>
      <c r="I30" s="171"/>
      <c r="J30" s="171"/>
      <c r="K30" s="171"/>
      <c r="L30" s="171"/>
      <c r="M30" s="217">
        <f>ROUND(M27+M28,2)</f>
        <v>0</v>
      </c>
      <c r="N30" s="215"/>
      <c r="O30" s="215"/>
      <c r="P30" s="215"/>
      <c r="Q30" s="171"/>
      <c r="R30" s="33"/>
    </row>
    <row r="31" spans="2:18" s="1" customFormat="1" ht="6.95" customHeight="1">
      <c r="B31" s="31"/>
      <c r="C31" s="17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1"/>
      <c r="R31" s="33"/>
    </row>
    <row r="32" spans="2:18" s="1" customFormat="1" ht="14.45" customHeight="1">
      <c r="B32" s="31"/>
      <c r="C32" s="171"/>
      <c r="D32" s="169" t="s">
        <v>39</v>
      </c>
      <c r="E32" s="169" t="s">
        <v>40</v>
      </c>
      <c r="F32" s="165">
        <v>0.21</v>
      </c>
      <c r="G32" s="104" t="s">
        <v>41</v>
      </c>
      <c r="H32" s="218">
        <f>ROUND((SUM(BE96:BE97)+SUM(BE115:BE144)),2)</f>
        <v>0</v>
      </c>
      <c r="I32" s="215"/>
      <c r="J32" s="215"/>
      <c r="K32" s="171"/>
      <c r="L32" s="171"/>
      <c r="M32" s="218">
        <f>ROUND(ROUND((SUM(BE96:BE97)+SUM(BE115:BE144)),2)*F32,2)</f>
        <v>0</v>
      </c>
      <c r="N32" s="215"/>
      <c r="O32" s="215"/>
      <c r="P32" s="215"/>
      <c r="Q32" s="171"/>
      <c r="R32" s="33"/>
    </row>
    <row r="33" spans="2:18" s="1" customFormat="1" ht="14.45" customHeight="1">
      <c r="B33" s="31"/>
      <c r="C33" s="171"/>
      <c r="D33" s="171"/>
      <c r="E33" s="169" t="s">
        <v>42</v>
      </c>
      <c r="F33" s="165">
        <v>0.15</v>
      </c>
      <c r="G33" s="104" t="s">
        <v>41</v>
      </c>
      <c r="H33" s="218">
        <f>ROUND((SUM(BF96:BF97)+SUM(BF115:BF144)),2)</f>
        <v>0</v>
      </c>
      <c r="I33" s="215"/>
      <c r="J33" s="215"/>
      <c r="K33" s="171"/>
      <c r="L33" s="171"/>
      <c r="M33" s="218">
        <f>ROUND(ROUND((SUM(BF96:BF97)+SUM(BF115:BF144)),2)*F33,2)</f>
        <v>0</v>
      </c>
      <c r="N33" s="215"/>
      <c r="O33" s="215"/>
      <c r="P33" s="215"/>
      <c r="Q33" s="171"/>
      <c r="R33" s="33"/>
    </row>
    <row r="34" spans="2:18" s="1" customFormat="1" ht="14.45" customHeight="1" hidden="1">
      <c r="B34" s="31"/>
      <c r="C34" s="171"/>
      <c r="D34" s="171"/>
      <c r="E34" s="169" t="s">
        <v>43</v>
      </c>
      <c r="F34" s="165">
        <v>0.21</v>
      </c>
      <c r="G34" s="104" t="s">
        <v>41</v>
      </c>
      <c r="H34" s="218">
        <f>ROUND((SUM(BG96:BG97)+SUM(BG115:BG144)),2)</f>
        <v>0</v>
      </c>
      <c r="I34" s="215"/>
      <c r="J34" s="215"/>
      <c r="K34" s="171"/>
      <c r="L34" s="171"/>
      <c r="M34" s="218">
        <v>0</v>
      </c>
      <c r="N34" s="215"/>
      <c r="O34" s="215"/>
      <c r="P34" s="215"/>
      <c r="Q34" s="171"/>
      <c r="R34" s="33"/>
    </row>
    <row r="35" spans="2:18" s="1" customFormat="1" ht="14.45" customHeight="1" hidden="1">
      <c r="B35" s="31"/>
      <c r="C35" s="171"/>
      <c r="D35" s="171"/>
      <c r="E35" s="169" t="s">
        <v>44</v>
      </c>
      <c r="F35" s="165">
        <v>0.15</v>
      </c>
      <c r="G35" s="104" t="s">
        <v>41</v>
      </c>
      <c r="H35" s="218">
        <f>ROUND((SUM(BH96:BH97)+SUM(BH115:BH144)),2)</f>
        <v>0</v>
      </c>
      <c r="I35" s="215"/>
      <c r="J35" s="215"/>
      <c r="K35" s="171"/>
      <c r="L35" s="171"/>
      <c r="M35" s="218">
        <v>0</v>
      </c>
      <c r="N35" s="215"/>
      <c r="O35" s="215"/>
      <c r="P35" s="215"/>
      <c r="Q35" s="171"/>
      <c r="R35" s="33"/>
    </row>
    <row r="36" spans="2:18" s="1" customFormat="1" ht="14.45" customHeight="1" hidden="1">
      <c r="B36" s="31"/>
      <c r="C36" s="171"/>
      <c r="D36" s="171"/>
      <c r="E36" s="169" t="s">
        <v>45</v>
      </c>
      <c r="F36" s="165">
        <v>0</v>
      </c>
      <c r="G36" s="104" t="s">
        <v>41</v>
      </c>
      <c r="H36" s="218">
        <f>ROUND((SUM(BI96:BI97)+SUM(BI115:BI144)),2)</f>
        <v>0</v>
      </c>
      <c r="I36" s="215"/>
      <c r="J36" s="215"/>
      <c r="K36" s="171"/>
      <c r="L36" s="171"/>
      <c r="M36" s="218">
        <v>0</v>
      </c>
      <c r="N36" s="215"/>
      <c r="O36" s="215"/>
      <c r="P36" s="215"/>
      <c r="Q36" s="171"/>
      <c r="R36" s="33"/>
    </row>
    <row r="37" spans="2:18" s="1" customFormat="1" ht="6.95" customHeight="1">
      <c r="B37" s="3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33"/>
    </row>
    <row r="38" spans="2:18" s="1" customFormat="1" ht="25.35" customHeight="1">
      <c r="B38" s="31"/>
      <c r="C38" s="172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72"/>
      <c r="R38" s="33"/>
    </row>
    <row r="39" spans="2:18" s="1" customFormat="1" ht="14.45" customHeight="1">
      <c r="B39" s="3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33"/>
    </row>
    <row r="40" spans="2:18" s="1" customFormat="1" ht="14.45" customHeight="1">
      <c r="B40" s="3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33"/>
    </row>
    <row r="41" spans="2:18" ht="13.5">
      <c r="B41" s="2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22"/>
    </row>
    <row r="42" spans="2:18" ht="13.5">
      <c r="B42" s="2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22"/>
    </row>
    <row r="43" spans="2:18" ht="13.5">
      <c r="B43" s="2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2"/>
    </row>
    <row r="44" spans="2:18" ht="13.5">
      <c r="B44" s="2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2"/>
    </row>
    <row r="45" spans="2:18" ht="13.5">
      <c r="B45" s="2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2"/>
    </row>
    <row r="46" spans="2:18" ht="13.5">
      <c r="B46" s="21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22"/>
    </row>
    <row r="47" spans="2:18" ht="13.5">
      <c r="B47" s="21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22"/>
    </row>
    <row r="48" spans="2:18" ht="13.5">
      <c r="B48" s="21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22"/>
    </row>
    <row r="49" spans="2:18" ht="13.5">
      <c r="B49" s="2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22"/>
    </row>
    <row r="50" spans="2:18" s="1" customFormat="1" ht="15">
      <c r="B50" s="31"/>
      <c r="C50" s="171"/>
      <c r="D50" s="46" t="s">
        <v>49</v>
      </c>
      <c r="E50" s="47"/>
      <c r="F50" s="47"/>
      <c r="G50" s="47"/>
      <c r="H50" s="48"/>
      <c r="I50" s="171"/>
      <c r="J50" s="46" t="s">
        <v>50</v>
      </c>
      <c r="K50" s="47"/>
      <c r="L50" s="47"/>
      <c r="M50" s="47"/>
      <c r="N50" s="47"/>
      <c r="O50" s="47"/>
      <c r="P50" s="48"/>
      <c r="Q50" s="171"/>
      <c r="R50" s="33"/>
    </row>
    <row r="51" spans="2:18" ht="13.5">
      <c r="B51" s="21"/>
      <c r="C51" s="167"/>
      <c r="D51" s="49"/>
      <c r="E51" s="167"/>
      <c r="F51" s="167"/>
      <c r="G51" s="167"/>
      <c r="H51" s="50"/>
      <c r="I51" s="167"/>
      <c r="J51" s="49"/>
      <c r="K51" s="167"/>
      <c r="L51" s="167"/>
      <c r="M51" s="167"/>
      <c r="N51" s="167"/>
      <c r="O51" s="167"/>
      <c r="P51" s="50"/>
      <c r="Q51" s="167"/>
      <c r="R51" s="22"/>
    </row>
    <row r="52" spans="2:18" ht="13.5">
      <c r="B52" s="21"/>
      <c r="C52" s="167"/>
      <c r="D52" s="49"/>
      <c r="E52" s="167"/>
      <c r="F52" s="167"/>
      <c r="G52" s="167"/>
      <c r="H52" s="50"/>
      <c r="I52" s="167"/>
      <c r="J52" s="49"/>
      <c r="K52" s="167"/>
      <c r="L52" s="167"/>
      <c r="M52" s="167"/>
      <c r="N52" s="167"/>
      <c r="O52" s="167"/>
      <c r="P52" s="50"/>
      <c r="Q52" s="167"/>
      <c r="R52" s="22"/>
    </row>
    <row r="53" spans="2:18" ht="13.5">
      <c r="B53" s="21"/>
      <c r="C53" s="167"/>
      <c r="D53" s="49"/>
      <c r="E53" s="167"/>
      <c r="F53" s="167"/>
      <c r="G53" s="167"/>
      <c r="H53" s="50"/>
      <c r="I53" s="167"/>
      <c r="J53" s="49"/>
      <c r="K53" s="167"/>
      <c r="L53" s="167"/>
      <c r="M53" s="167"/>
      <c r="N53" s="167"/>
      <c r="O53" s="167"/>
      <c r="P53" s="50"/>
      <c r="Q53" s="167"/>
      <c r="R53" s="22"/>
    </row>
    <row r="54" spans="2:18" ht="13.5">
      <c r="B54" s="21"/>
      <c r="C54" s="167"/>
      <c r="D54" s="49"/>
      <c r="E54" s="167"/>
      <c r="F54" s="167"/>
      <c r="G54" s="167"/>
      <c r="H54" s="50"/>
      <c r="I54" s="167"/>
      <c r="J54" s="49"/>
      <c r="K54" s="167"/>
      <c r="L54" s="167"/>
      <c r="M54" s="167"/>
      <c r="N54" s="167"/>
      <c r="O54" s="167"/>
      <c r="P54" s="50"/>
      <c r="Q54" s="167"/>
      <c r="R54" s="22"/>
    </row>
    <row r="55" spans="2:18" ht="13.5">
      <c r="B55" s="21"/>
      <c r="C55" s="167"/>
      <c r="D55" s="49"/>
      <c r="E55" s="167"/>
      <c r="F55" s="167"/>
      <c r="G55" s="167"/>
      <c r="H55" s="50"/>
      <c r="I55" s="167"/>
      <c r="J55" s="49"/>
      <c r="K55" s="167"/>
      <c r="L55" s="167"/>
      <c r="M55" s="167"/>
      <c r="N55" s="167"/>
      <c r="O55" s="167"/>
      <c r="P55" s="50"/>
      <c r="Q55" s="167"/>
      <c r="R55" s="22"/>
    </row>
    <row r="56" spans="2:18" ht="13.5">
      <c r="B56" s="21"/>
      <c r="C56" s="167"/>
      <c r="D56" s="49"/>
      <c r="E56" s="167"/>
      <c r="F56" s="167"/>
      <c r="G56" s="167"/>
      <c r="H56" s="50"/>
      <c r="I56" s="167"/>
      <c r="J56" s="49"/>
      <c r="K56" s="167"/>
      <c r="L56" s="167"/>
      <c r="M56" s="167"/>
      <c r="N56" s="167"/>
      <c r="O56" s="167"/>
      <c r="P56" s="50"/>
      <c r="Q56" s="167"/>
      <c r="R56" s="22"/>
    </row>
    <row r="57" spans="2:18" ht="13.5">
      <c r="B57" s="21"/>
      <c r="C57" s="167"/>
      <c r="D57" s="49"/>
      <c r="E57" s="167"/>
      <c r="F57" s="167"/>
      <c r="G57" s="167"/>
      <c r="H57" s="50"/>
      <c r="I57" s="167"/>
      <c r="J57" s="49"/>
      <c r="K57" s="167"/>
      <c r="L57" s="167"/>
      <c r="M57" s="167"/>
      <c r="N57" s="167"/>
      <c r="O57" s="167"/>
      <c r="P57" s="50"/>
      <c r="Q57" s="167"/>
      <c r="R57" s="22"/>
    </row>
    <row r="58" spans="2:18" ht="13.5">
      <c r="B58" s="21"/>
      <c r="C58" s="167"/>
      <c r="D58" s="49"/>
      <c r="E58" s="167"/>
      <c r="F58" s="167"/>
      <c r="G58" s="167"/>
      <c r="H58" s="50"/>
      <c r="I58" s="167"/>
      <c r="J58" s="49"/>
      <c r="K58" s="167"/>
      <c r="L58" s="167"/>
      <c r="M58" s="167"/>
      <c r="N58" s="167"/>
      <c r="O58" s="167"/>
      <c r="P58" s="50"/>
      <c r="Q58" s="167"/>
      <c r="R58" s="22"/>
    </row>
    <row r="59" spans="2:18" s="1" customFormat="1" ht="15">
      <c r="B59" s="31"/>
      <c r="C59" s="171"/>
      <c r="D59" s="51" t="s">
        <v>51</v>
      </c>
      <c r="E59" s="52"/>
      <c r="F59" s="52"/>
      <c r="G59" s="53" t="s">
        <v>52</v>
      </c>
      <c r="H59" s="54"/>
      <c r="I59" s="171"/>
      <c r="J59" s="51" t="s">
        <v>51</v>
      </c>
      <c r="K59" s="52"/>
      <c r="L59" s="52"/>
      <c r="M59" s="52"/>
      <c r="N59" s="53" t="s">
        <v>52</v>
      </c>
      <c r="O59" s="52"/>
      <c r="P59" s="54"/>
      <c r="Q59" s="171"/>
      <c r="R59" s="33"/>
    </row>
    <row r="60" spans="2:18" ht="13.5">
      <c r="B60" s="21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22"/>
    </row>
    <row r="61" spans="2:18" s="1" customFormat="1" ht="15">
      <c r="B61" s="31"/>
      <c r="C61" s="171"/>
      <c r="D61" s="46" t="s">
        <v>53</v>
      </c>
      <c r="E61" s="47"/>
      <c r="F61" s="47"/>
      <c r="G61" s="47"/>
      <c r="H61" s="48"/>
      <c r="I61" s="171"/>
      <c r="J61" s="46" t="s">
        <v>54</v>
      </c>
      <c r="K61" s="47"/>
      <c r="L61" s="47"/>
      <c r="M61" s="47"/>
      <c r="N61" s="47"/>
      <c r="O61" s="47"/>
      <c r="P61" s="48"/>
      <c r="Q61" s="171"/>
      <c r="R61" s="33"/>
    </row>
    <row r="62" spans="2:18" ht="13.5">
      <c r="B62" s="21"/>
      <c r="C62" s="167"/>
      <c r="D62" s="49"/>
      <c r="E62" s="167"/>
      <c r="F62" s="167"/>
      <c r="G62" s="167"/>
      <c r="H62" s="50"/>
      <c r="I62" s="167"/>
      <c r="J62" s="49"/>
      <c r="K62" s="167"/>
      <c r="L62" s="167"/>
      <c r="M62" s="167"/>
      <c r="N62" s="167"/>
      <c r="O62" s="167"/>
      <c r="P62" s="50"/>
      <c r="Q62" s="167"/>
      <c r="R62" s="22"/>
    </row>
    <row r="63" spans="2:18" ht="13.5">
      <c r="B63" s="21"/>
      <c r="C63" s="167"/>
      <c r="D63" s="49"/>
      <c r="E63" s="167"/>
      <c r="F63" s="167"/>
      <c r="G63" s="167"/>
      <c r="H63" s="50"/>
      <c r="I63" s="167"/>
      <c r="J63" s="49"/>
      <c r="K63" s="167"/>
      <c r="L63" s="167"/>
      <c r="M63" s="167"/>
      <c r="N63" s="167"/>
      <c r="O63" s="167"/>
      <c r="P63" s="50"/>
      <c r="Q63" s="167"/>
      <c r="R63" s="22"/>
    </row>
    <row r="64" spans="2:18" ht="13.5">
      <c r="B64" s="21"/>
      <c r="C64" s="167"/>
      <c r="D64" s="49"/>
      <c r="E64" s="167"/>
      <c r="F64" s="167"/>
      <c r="G64" s="167"/>
      <c r="H64" s="50"/>
      <c r="I64" s="167"/>
      <c r="J64" s="49"/>
      <c r="K64" s="167"/>
      <c r="L64" s="167"/>
      <c r="M64" s="167"/>
      <c r="N64" s="167"/>
      <c r="O64" s="167"/>
      <c r="P64" s="50"/>
      <c r="Q64" s="167"/>
      <c r="R64" s="22"/>
    </row>
    <row r="65" spans="2:18" ht="13.5">
      <c r="B65" s="21"/>
      <c r="C65" s="167"/>
      <c r="D65" s="49"/>
      <c r="E65" s="167"/>
      <c r="F65" s="167"/>
      <c r="G65" s="167"/>
      <c r="H65" s="50"/>
      <c r="I65" s="167"/>
      <c r="J65" s="49"/>
      <c r="K65" s="167"/>
      <c r="L65" s="167"/>
      <c r="M65" s="167"/>
      <c r="N65" s="167"/>
      <c r="O65" s="167"/>
      <c r="P65" s="50"/>
      <c r="Q65" s="167"/>
      <c r="R65" s="22"/>
    </row>
    <row r="66" spans="2:18" ht="13.5">
      <c r="B66" s="21"/>
      <c r="C66" s="167"/>
      <c r="D66" s="49"/>
      <c r="E66" s="167"/>
      <c r="F66" s="167"/>
      <c r="G66" s="167"/>
      <c r="H66" s="50"/>
      <c r="I66" s="167"/>
      <c r="J66" s="49"/>
      <c r="K66" s="167"/>
      <c r="L66" s="167"/>
      <c r="M66" s="167"/>
      <c r="N66" s="167"/>
      <c r="O66" s="167"/>
      <c r="P66" s="50"/>
      <c r="Q66" s="167"/>
      <c r="R66" s="22"/>
    </row>
    <row r="67" spans="2:18" ht="13.5">
      <c r="B67" s="21"/>
      <c r="C67" s="167"/>
      <c r="D67" s="49"/>
      <c r="E67" s="167"/>
      <c r="F67" s="167"/>
      <c r="G67" s="167"/>
      <c r="H67" s="50"/>
      <c r="I67" s="167"/>
      <c r="J67" s="49"/>
      <c r="K67" s="167"/>
      <c r="L67" s="167"/>
      <c r="M67" s="167"/>
      <c r="N67" s="167"/>
      <c r="O67" s="167"/>
      <c r="P67" s="50"/>
      <c r="Q67" s="167"/>
      <c r="R67" s="22"/>
    </row>
    <row r="68" spans="2:18" ht="13.5">
      <c r="B68" s="21"/>
      <c r="C68" s="167"/>
      <c r="D68" s="49"/>
      <c r="E68" s="167"/>
      <c r="F68" s="167"/>
      <c r="G68" s="167"/>
      <c r="H68" s="50"/>
      <c r="I68" s="167"/>
      <c r="J68" s="49"/>
      <c r="K68" s="167"/>
      <c r="L68" s="167"/>
      <c r="M68" s="167"/>
      <c r="N68" s="167"/>
      <c r="O68" s="167"/>
      <c r="P68" s="50"/>
      <c r="Q68" s="167"/>
      <c r="R68" s="22"/>
    </row>
    <row r="69" spans="2:18" ht="13.5">
      <c r="B69" s="21"/>
      <c r="C69" s="167"/>
      <c r="D69" s="49"/>
      <c r="E69" s="167"/>
      <c r="F69" s="167"/>
      <c r="G69" s="167"/>
      <c r="H69" s="50"/>
      <c r="I69" s="167"/>
      <c r="J69" s="49"/>
      <c r="K69" s="167"/>
      <c r="L69" s="167"/>
      <c r="M69" s="167"/>
      <c r="N69" s="167"/>
      <c r="O69" s="167"/>
      <c r="P69" s="50"/>
      <c r="Q69" s="167"/>
      <c r="R69" s="22"/>
    </row>
    <row r="70" spans="2:18" s="1" customFormat="1" ht="15">
      <c r="B70" s="31"/>
      <c r="C70" s="171"/>
      <c r="D70" s="51" t="s">
        <v>51</v>
      </c>
      <c r="E70" s="52"/>
      <c r="F70" s="52"/>
      <c r="G70" s="53" t="s">
        <v>52</v>
      </c>
      <c r="H70" s="54"/>
      <c r="I70" s="171"/>
      <c r="J70" s="51" t="s">
        <v>51</v>
      </c>
      <c r="K70" s="52"/>
      <c r="L70" s="52"/>
      <c r="M70" s="52"/>
      <c r="N70" s="53" t="s">
        <v>52</v>
      </c>
      <c r="O70" s="52"/>
      <c r="P70" s="54"/>
      <c r="Q70" s="171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33"/>
    </row>
    <row r="78" spans="2:18" s="1" customFormat="1" ht="30" customHeight="1">
      <c r="B78" s="31"/>
      <c r="C78" s="170" t="s">
        <v>17</v>
      </c>
      <c r="D78" s="171"/>
      <c r="E78" s="171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171"/>
      <c r="R78" s="33"/>
    </row>
    <row r="79" spans="2:18" s="1" customFormat="1" ht="36.95" customHeight="1">
      <c r="B79" s="31"/>
      <c r="C79" s="65" t="s">
        <v>114</v>
      </c>
      <c r="D79" s="171"/>
      <c r="E79" s="171"/>
      <c r="F79" s="195" t="str">
        <f>F7</f>
        <v>170310b - KANALIZACE  SPLAŠKOVÁ VENKY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171"/>
      <c r="R79" s="33"/>
    </row>
    <row r="80" spans="2:18" s="1" customFormat="1" ht="6.95" customHeight="1">
      <c r="B80" s="3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33"/>
    </row>
    <row r="81" spans="2:18" s="1" customFormat="1" ht="18" customHeight="1">
      <c r="B81" s="31"/>
      <c r="C81" s="170" t="s">
        <v>21</v>
      </c>
      <c r="D81" s="171"/>
      <c r="E81" s="171"/>
      <c r="F81" s="166" t="str">
        <f>F9</f>
        <v>POPŮVKY</v>
      </c>
      <c r="G81" s="171"/>
      <c r="H81" s="171"/>
      <c r="I81" s="171"/>
      <c r="J81" s="171"/>
      <c r="K81" s="170" t="s">
        <v>23</v>
      </c>
      <c r="L81" s="171"/>
      <c r="M81" s="216" t="str">
        <f>IF(O9="","",O9)</f>
        <v>29.3.2017</v>
      </c>
      <c r="N81" s="216"/>
      <c r="O81" s="216"/>
      <c r="P81" s="216"/>
      <c r="Q81" s="171"/>
      <c r="R81" s="33"/>
    </row>
    <row r="82" spans="2:18" s="1" customFormat="1" ht="6.95" customHeight="1">
      <c r="B82" s="3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33"/>
    </row>
    <row r="83" spans="2:18" s="1" customFormat="1" ht="15">
      <c r="B83" s="31"/>
      <c r="C83" s="170" t="s">
        <v>25</v>
      </c>
      <c r="D83" s="171"/>
      <c r="E83" s="171"/>
      <c r="F83" s="166" t="str">
        <f>E12</f>
        <v>Powerbrigde spol. s.r.o. Popůvky</v>
      </c>
      <c r="G83" s="171"/>
      <c r="H83" s="171"/>
      <c r="I83" s="171"/>
      <c r="J83" s="171"/>
      <c r="K83" s="170" t="s">
        <v>31</v>
      </c>
      <c r="L83" s="171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170" t="s">
        <v>29</v>
      </c>
      <c r="D84" s="171"/>
      <c r="E84" s="171"/>
      <c r="F84" s="166" t="str">
        <f>IF(E15="","",E15)</f>
        <v xml:space="preserve"> </v>
      </c>
      <c r="G84" s="171"/>
      <c r="H84" s="171"/>
      <c r="I84" s="171"/>
      <c r="J84" s="171"/>
      <c r="K84" s="170" t="s">
        <v>33</v>
      </c>
      <c r="L84" s="171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72"/>
      <c r="I86" s="172"/>
      <c r="J86" s="172"/>
      <c r="K86" s="172"/>
      <c r="L86" s="172"/>
      <c r="M86" s="172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33"/>
    </row>
    <row r="88" spans="2:47" s="1" customFormat="1" ht="29.25" customHeight="1">
      <c r="B88" s="31"/>
      <c r="C88" s="108" t="s">
        <v>121</v>
      </c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202">
        <f>N115</f>
        <v>0</v>
      </c>
      <c r="O88" s="246"/>
      <c r="P88" s="246"/>
      <c r="Q88" s="246"/>
      <c r="R88" s="33"/>
      <c r="AU88" s="17" t="s">
        <v>122</v>
      </c>
    </row>
    <row r="89" spans="2:18" s="6" customFormat="1" ht="24.95" customHeight="1">
      <c r="B89" s="109"/>
      <c r="C89" s="173"/>
      <c r="D89" s="111" t="s">
        <v>123</v>
      </c>
      <c r="E89" s="173"/>
      <c r="F89" s="173"/>
      <c r="G89" s="173"/>
      <c r="H89" s="173"/>
      <c r="I89" s="173"/>
      <c r="J89" s="173"/>
      <c r="K89" s="173"/>
      <c r="L89" s="173"/>
      <c r="M89" s="173"/>
      <c r="N89" s="224">
        <f>N116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74"/>
      <c r="D90" s="115" t="s">
        <v>124</v>
      </c>
      <c r="E90" s="174"/>
      <c r="F90" s="174"/>
      <c r="G90" s="174"/>
      <c r="H90" s="174"/>
      <c r="I90" s="174"/>
      <c r="J90" s="174"/>
      <c r="K90" s="174"/>
      <c r="L90" s="174"/>
      <c r="M90" s="174"/>
      <c r="N90" s="226">
        <f>N117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74"/>
      <c r="D91" s="115" t="s">
        <v>649</v>
      </c>
      <c r="E91" s="174"/>
      <c r="F91" s="174"/>
      <c r="G91" s="174"/>
      <c r="H91" s="174"/>
      <c r="I91" s="174"/>
      <c r="J91" s="174"/>
      <c r="K91" s="174"/>
      <c r="L91" s="174"/>
      <c r="M91" s="174"/>
      <c r="N91" s="226">
        <f>N129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74"/>
      <c r="D92" s="115" t="s">
        <v>125</v>
      </c>
      <c r="E92" s="174"/>
      <c r="F92" s="174"/>
      <c r="G92" s="174"/>
      <c r="H92" s="174"/>
      <c r="I92" s="174"/>
      <c r="J92" s="174"/>
      <c r="K92" s="174"/>
      <c r="L92" s="174"/>
      <c r="M92" s="174"/>
      <c r="N92" s="226">
        <f>N132</f>
        <v>0</v>
      </c>
      <c r="O92" s="227"/>
      <c r="P92" s="227"/>
      <c r="Q92" s="227"/>
      <c r="R92" s="116"/>
    </row>
    <row r="93" spans="2:18" s="7" customFormat="1" ht="19.9" customHeight="1">
      <c r="B93" s="113"/>
      <c r="C93" s="174"/>
      <c r="D93" s="115" t="s">
        <v>650</v>
      </c>
      <c r="E93" s="174"/>
      <c r="F93" s="174"/>
      <c r="G93" s="174"/>
      <c r="H93" s="174"/>
      <c r="I93" s="174"/>
      <c r="J93" s="174"/>
      <c r="K93" s="174"/>
      <c r="L93" s="174"/>
      <c r="M93" s="174"/>
      <c r="N93" s="226">
        <f>N135</f>
        <v>0</v>
      </c>
      <c r="O93" s="227"/>
      <c r="P93" s="227"/>
      <c r="Q93" s="227"/>
      <c r="R93" s="116"/>
    </row>
    <row r="94" spans="2:18" s="7" customFormat="1" ht="19.9" customHeight="1">
      <c r="B94" s="113"/>
      <c r="C94" s="174"/>
      <c r="D94" s="115" t="s">
        <v>126</v>
      </c>
      <c r="E94" s="174"/>
      <c r="F94" s="174"/>
      <c r="G94" s="174"/>
      <c r="H94" s="174"/>
      <c r="I94" s="174"/>
      <c r="J94" s="174"/>
      <c r="K94" s="174"/>
      <c r="L94" s="174"/>
      <c r="M94" s="174"/>
      <c r="N94" s="226">
        <f>N143</f>
        <v>0</v>
      </c>
      <c r="O94" s="227"/>
      <c r="P94" s="227"/>
      <c r="Q94" s="227"/>
      <c r="R94" s="116"/>
    </row>
    <row r="95" spans="2:18" s="1" customFormat="1" ht="21.75" customHeight="1">
      <c r="B95" s="3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33"/>
    </row>
    <row r="96" spans="2:21" s="1" customFormat="1" ht="29.25" customHeight="1">
      <c r="B96" s="31"/>
      <c r="C96" s="108" t="s">
        <v>134</v>
      </c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246">
        <v>0</v>
      </c>
      <c r="O96" s="228"/>
      <c r="P96" s="228"/>
      <c r="Q96" s="228"/>
      <c r="R96" s="33"/>
      <c r="T96" s="117"/>
      <c r="U96" s="118" t="s">
        <v>39</v>
      </c>
    </row>
    <row r="97" spans="2:18" s="1" customFormat="1" ht="18" customHeight="1">
      <c r="B97" s="3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33"/>
    </row>
    <row r="98" spans="2:18" s="1" customFormat="1" ht="29.25" customHeight="1">
      <c r="B98" s="31"/>
      <c r="C98" s="99" t="s">
        <v>106</v>
      </c>
      <c r="D98" s="172"/>
      <c r="E98" s="172"/>
      <c r="F98" s="172"/>
      <c r="G98" s="172"/>
      <c r="H98" s="172"/>
      <c r="I98" s="172"/>
      <c r="J98" s="172"/>
      <c r="K98" s="172"/>
      <c r="L98" s="203">
        <f>ROUND(SUM(N88+N96),2)</f>
        <v>0</v>
      </c>
      <c r="M98" s="203"/>
      <c r="N98" s="203"/>
      <c r="O98" s="203"/>
      <c r="P98" s="203"/>
      <c r="Q98" s="203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81" t="s">
        <v>135</v>
      </c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33"/>
    </row>
    <row r="105" spans="2:18" s="1" customFormat="1" ht="6.95" customHeight="1">
      <c r="B105" s="3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33"/>
    </row>
    <row r="106" spans="2:18" s="1" customFormat="1" ht="30" customHeight="1">
      <c r="B106" s="31"/>
      <c r="C106" s="170" t="s">
        <v>17</v>
      </c>
      <c r="D106" s="171"/>
      <c r="E106" s="171"/>
      <c r="F106" s="213" t="str">
        <f>F6</f>
        <v>Hala POWERBRIGDE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171"/>
      <c r="R106" s="33"/>
    </row>
    <row r="107" spans="2:18" s="1" customFormat="1" ht="36.95" customHeight="1">
      <c r="B107" s="31"/>
      <c r="C107" s="65" t="s">
        <v>114</v>
      </c>
      <c r="D107" s="171"/>
      <c r="E107" s="171"/>
      <c r="F107" s="195" t="str">
        <f>F7</f>
        <v>170310b - KANALIZACE  SPLAŠKOVÁ VENKY</v>
      </c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171"/>
      <c r="R107" s="33"/>
    </row>
    <row r="108" spans="2:18" s="1" customFormat="1" ht="6.95" customHeight="1">
      <c r="B108" s="3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33"/>
    </row>
    <row r="109" spans="2:18" s="1" customFormat="1" ht="18" customHeight="1">
      <c r="B109" s="31"/>
      <c r="C109" s="170" t="s">
        <v>21</v>
      </c>
      <c r="D109" s="171"/>
      <c r="E109" s="171"/>
      <c r="F109" s="166" t="str">
        <f>F9</f>
        <v>POPŮVKY</v>
      </c>
      <c r="G109" s="171"/>
      <c r="H109" s="171"/>
      <c r="I109" s="171"/>
      <c r="J109" s="171"/>
      <c r="K109" s="170" t="s">
        <v>23</v>
      </c>
      <c r="L109" s="171"/>
      <c r="M109" s="216" t="str">
        <f>IF(O9="","",O9)</f>
        <v>29.3.2017</v>
      </c>
      <c r="N109" s="216"/>
      <c r="O109" s="216"/>
      <c r="P109" s="216"/>
      <c r="Q109" s="171"/>
      <c r="R109" s="33"/>
    </row>
    <row r="110" spans="2:18" s="1" customFormat="1" ht="6.95" customHeight="1">
      <c r="B110" s="3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33"/>
    </row>
    <row r="111" spans="2:18" s="1" customFormat="1" ht="15">
      <c r="B111" s="31"/>
      <c r="C111" s="170" t="s">
        <v>25</v>
      </c>
      <c r="D111" s="171"/>
      <c r="E111" s="171"/>
      <c r="F111" s="166" t="str">
        <f>E12</f>
        <v>Powerbrigde spol. s.r.o. Popůvky</v>
      </c>
      <c r="G111" s="171"/>
      <c r="H111" s="171"/>
      <c r="I111" s="171"/>
      <c r="J111" s="171"/>
      <c r="K111" s="170" t="s">
        <v>31</v>
      </c>
      <c r="L111" s="171"/>
      <c r="M111" s="183" t="str">
        <f>E18</f>
        <v xml:space="preserve"> </v>
      </c>
      <c r="N111" s="183"/>
      <c r="O111" s="183"/>
      <c r="P111" s="183"/>
      <c r="Q111" s="183"/>
      <c r="R111" s="33"/>
    </row>
    <row r="112" spans="2:18" s="1" customFormat="1" ht="14.45" customHeight="1">
      <c r="B112" s="31"/>
      <c r="C112" s="170" t="s">
        <v>29</v>
      </c>
      <c r="D112" s="171"/>
      <c r="E112" s="171"/>
      <c r="F112" s="166" t="str">
        <f>IF(E15="","",E15)</f>
        <v xml:space="preserve"> </v>
      </c>
      <c r="G112" s="171"/>
      <c r="H112" s="171"/>
      <c r="I112" s="171"/>
      <c r="J112" s="171"/>
      <c r="K112" s="170" t="s">
        <v>33</v>
      </c>
      <c r="L112" s="171"/>
      <c r="M112" s="183" t="str">
        <f>E21</f>
        <v>Kepertová</v>
      </c>
      <c r="N112" s="183"/>
      <c r="O112" s="183"/>
      <c r="P112" s="183"/>
      <c r="Q112" s="183"/>
      <c r="R112" s="33"/>
    </row>
    <row r="113" spans="2:18" s="1" customFormat="1" ht="10.35" customHeight="1">
      <c r="B113" s="3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33"/>
    </row>
    <row r="114" spans="2:27" s="8" customFormat="1" ht="29.25" customHeight="1">
      <c r="B114" s="119"/>
      <c r="C114" s="120" t="s">
        <v>136</v>
      </c>
      <c r="D114" s="175" t="s">
        <v>137</v>
      </c>
      <c r="E114" s="175" t="s">
        <v>57</v>
      </c>
      <c r="F114" s="229" t="s">
        <v>138</v>
      </c>
      <c r="G114" s="229"/>
      <c r="H114" s="229"/>
      <c r="I114" s="229"/>
      <c r="J114" s="175" t="s">
        <v>139</v>
      </c>
      <c r="K114" s="175" t="s">
        <v>140</v>
      </c>
      <c r="L114" s="230" t="s">
        <v>141</v>
      </c>
      <c r="M114" s="230"/>
      <c r="N114" s="229" t="s">
        <v>120</v>
      </c>
      <c r="O114" s="229"/>
      <c r="P114" s="229"/>
      <c r="Q114" s="231"/>
      <c r="R114" s="122"/>
      <c r="T114" s="72" t="s">
        <v>142</v>
      </c>
      <c r="U114" s="73" t="s">
        <v>39</v>
      </c>
      <c r="V114" s="73" t="s">
        <v>143</v>
      </c>
      <c r="W114" s="73" t="s">
        <v>144</v>
      </c>
      <c r="X114" s="73" t="s">
        <v>145</v>
      </c>
      <c r="Y114" s="73" t="s">
        <v>146</v>
      </c>
      <c r="Z114" s="73" t="s">
        <v>147</v>
      </c>
      <c r="AA114" s="74" t="s">
        <v>148</v>
      </c>
    </row>
    <row r="115" spans="2:63" s="1" customFormat="1" ht="29.25" customHeight="1">
      <c r="B115" s="31"/>
      <c r="C115" s="76" t="s">
        <v>116</v>
      </c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237">
        <f>BK115</f>
        <v>0</v>
      </c>
      <c r="O115" s="238"/>
      <c r="P115" s="238"/>
      <c r="Q115" s="238"/>
      <c r="R115" s="33"/>
      <c r="T115" s="75"/>
      <c r="U115" s="47"/>
      <c r="V115" s="47"/>
      <c r="W115" s="123">
        <f>W116</f>
        <v>62.590163000000004</v>
      </c>
      <c r="X115" s="47"/>
      <c r="Y115" s="123">
        <f>Y116</f>
        <v>6.05600025</v>
      </c>
      <c r="Z115" s="47"/>
      <c r="AA115" s="124">
        <f>AA116</f>
        <v>0</v>
      </c>
      <c r="AT115" s="17" t="s">
        <v>74</v>
      </c>
      <c r="AU115" s="17" t="s">
        <v>122</v>
      </c>
      <c r="BK115" s="125">
        <f>BK116</f>
        <v>0</v>
      </c>
    </row>
    <row r="116" spans="2:63" s="9" customFormat="1" ht="37.35" customHeight="1">
      <c r="B116" s="126"/>
      <c r="C116" s="127"/>
      <c r="D116" s="128" t="s">
        <v>123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39">
        <f>BK116</f>
        <v>0</v>
      </c>
      <c r="O116" s="224"/>
      <c r="P116" s="224"/>
      <c r="Q116" s="224"/>
      <c r="R116" s="129"/>
      <c r="T116" s="130"/>
      <c r="U116" s="127"/>
      <c r="V116" s="127"/>
      <c r="W116" s="131">
        <f>W117+W129+W132+W135+W143</f>
        <v>62.590163000000004</v>
      </c>
      <c r="X116" s="127"/>
      <c r="Y116" s="131">
        <f>Y117+Y129+Y132+Y135+Y143</f>
        <v>6.05600025</v>
      </c>
      <c r="Z116" s="127"/>
      <c r="AA116" s="132">
        <f>AA117+AA129+AA132+AA135+AA143</f>
        <v>0</v>
      </c>
      <c r="AR116" s="133" t="s">
        <v>83</v>
      </c>
      <c r="AT116" s="134" t="s">
        <v>74</v>
      </c>
      <c r="AU116" s="134" t="s">
        <v>75</v>
      </c>
      <c r="AY116" s="133" t="s">
        <v>149</v>
      </c>
      <c r="BK116" s="135">
        <f>BK117+BK129+BK132+BK135+BK143</f>
        <v>0</v>
      </c>
    </row>
    <row r="117" spans="2:63" s="9" customFormat="1" ht="19.9" customHeight="1">
      <c r="B117" s="126"/>
      <c r="C117" s="127"/>
      <c r="D117" s="136" t="s">
        <v>124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40">
        <f>BK117</f>
        <v>0</v>
      </c>
      <c r="O117" s="241"/>
      <c r="P117" s="241"/>
      <c r="Q117" s="241"/>
      <c r="R117" s="129"/>
      <c r="T117" s="130"/>
      <c r="U117" s="127"/>
      <c r="V117" s="127"/>
      <c r="W117" s="131">
        <f>SUM(W118:W128)</f>
        <v>37.666833000000004</v>
      </c>
      <c r="X117" s="127"/>
      <c r="Y117" s="131">
        <f>SUM(Y118:Y128)</f>
        <v>5.51785</v>
      </c>
      <c r="Z117" s="127"/>
      <c r="AA117" s="132">
        <f>SUM(AA118:AA128)</f>
        <v>0</v>
      </c>
      <c r="AR117" s="133" t="s">
        <v>83</v>
      </c>
      <c r="AT117" s="134" t="s">
        <v>74</v>
      </c>
      <c r="AU117" s="134" t="s">
        <v>83</v>
      </c>
      <c r="AY117" s="133" t="s">
        <v>149</v>
      </c>
      <c r="BK117" s="135">
        <f>SUM(BK118:BK128)</f>
        <v>0</v>
      </c>
    </row>
    <row r="118" spans="2:65" s="1" customFormat="1" ht="31.5" customHeight="1">
      <c r="B118" s="137"/>
      <c r="C118" s="138" t="s">
        <v>83</v>
      </c>
      <c r="D118" s="138" t="s">
        <v>150</v>
      </c>
      <c r="E118" s="139" t="s">
        <v>151</v>
      </c>
      <c r="F118" s="232" t="s">
        <v>152</v>
      </c>
      <c r="G118" s="232"/>
      <c r="H118" s="232"/>
      <c r="I118" s="232"/>
      <c r="J118" s="140" t="s">
        <v>153</v>
      </c>
      <c r="K118" s="141">
        <v>8.4</v>
      </c>
      <c r="L118" s="233"/>
      <c r="M118" s="233"/>
      <c r="N118" s="233">
        <f aca="true" t="shared" si="0" ref="N118:N128">ROUND(L118*K118,2)</f>
        <v>0</v>
      </c>
      <c r="O118" s="233"/>
      <c r="P118" s="233"/>
      <c r="Q118" s="233"/>
      <c r="R118" s="142"/>
      <c r="T118" s="143" t="s">
        <v>5</v>
      </c>
      <c r="U118" s="40" t="s">
        <v>40</v>
      </c>
      <c r="V118" s="144">
        <v>1.43</v>
      </c>
      <c r="W118" s="144">
        <f aca="true" t="shared" si="1" ref="W118:W128">V118*K118</f>
        <v>12.012</v>
      </c>
      <c r="X118" s="144">
        <v>0</v>
      </c>
      <c r="Y118" s="144">
        <f aca="true" t="shared" si="2" ref="Y118:Y128">X118*K118</f>
        <v>0</v>
      </c>
      <c r="Z118" s="144">
        <v>0</v>
      </c>
      <c r="AA118" s="145">
        <f aca="true" t="shared" si="3" ref="AA118:AA128">Z118*K118</f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aca="true" t="shared" si="4" ref="BE118:BE128">IF(U118="základní",N118,0)</f>
        <v>0</v>
      </c>
      <c r="BF118" s="146">
        <f aca="true" t="shared" si="5" ref="BF118:BF128">IF(U118="snížená",N118,0)</f>
        <v>0</v>
      </c>
      <c r="BG118" s="146">
        <f aca="true" t="shared" si="6" ref="BG118:BG128">IF(U118="zákl. přenesená",N118,0)</f>
        <v>0</v>
      </c>
      <c r="BH118" s="146">
        <f aca="true" t="shared" si="7" ref="BH118:BH128">IF(U118="sníž. přenesená",N118,0)</f>
        <v>0</v>
      </c>
      <c r="BI118" s="146">
        <f aca="true" t="shared" si="8" ref="BI118:BI128">IF(U118="nulová",N118,0)</f>
        <v>0</v>
      </c>
      <c r="BJ118" s="17" t="s">
        <v>83</v>
      </c>
      <c r="BK118" s="146">
        <f aca="true" t="shared" si="9" ref="BK118:BK128">ROUND(L118*K118,2)</f>
        <v>0</v>
      </c>
      <c r="BL118" s="17" t="s">
        <v>154</v>
      </c>
      <c r="BM118" s="17" t="s">
        <v>651</v>
      </c>
    </row>
    <row r="119" spans="2:65" s="1" customFormat="1" ht="31.5" customHeight="1">
      <c r="B119" s="137"/>
      <c r="C119" s="138" t="s">
        <v>112</v>
      </c>
      <c r="D119" s="138" t="s">
        <v>150</v>
      </c>
      <c r="E119" s="139" t="s">
        <v>156</v>
      </c>
      <c r="F119" s="232" t="s">
        <v>157</v>
      </c>
      <c r="G119" s="232"/>
      <c r="H119" s="232"/>
      <c r="I119" s="232"/>
      <c r="J119" s="140" t="s">
        <v>153</v>
      </c>
      <c r="K119" s="141">
        <v>8.4</v>
      </c>
      <c r="L119" s="233"/>
      <c r="M119" s="233"/>
      <c r="N119" s="233">
        <f t="shared" si="0"/>
        <v>0</v>
      </c>
      <c r="O119" s="233"/>
      <c r="P119" s="233"/>
      <c r="Q119" s="233"/>
      <c r="R119" s="142"/>
      <c r="T119" s="143" t="s">
        <v>5</v>
      </c>
      <c r="U119" s="40" t="s">
        <v>40</v>
      </c>
      <c r="V119" s="144">
        <v>0.1</v>
      </c>
      <c r="W119" s="144">
        <f t="shared" si="1"/>
        <v>0.8400000000000001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652</v>
      </c>
    </row>
    <row r="120" spans="2:65" s="1" customFormat="1" ht="31.5" customHeight="1">
      <c r="B120" s="137"/>
      <c r="C120" s="138" t="s">
        <v>159</v>
      </c>
      <c r="D120" s="138" t="s">
        <v>150</v>
      </c>
      <c r="E120" s="139" t="s">
        <v>653</v>
      </c>
      <c r="F120" s="232" t="s">
        <v>654</v>
      </c>
      <c r="G120" s="232"/>
      <c r="H120" s="232"/>
      <c r="I120" s="232"/>
      <c r="J120" s="140" t="s">
        <v>655</v>
      </c>
      <c r="K120" s="141">
        <v>21</v>
      </c>
      <c r="L120" s="233"/>
      <c r="M120" s="233"/>
      <c r="N120" s="233">
        <f t="shared" si="0"/>
        <v>0</v>
      </c>
      <c r="O120" s="233"/>
      <c r="P120" s="233"/>
      <c r="Q120" s="233"/>
      <c r="R120" s="142"/>
      <c r="T120" s="143" t="s">
        <v>5</v>
      </c>
      <c r="U120" s="40" t="s">
        <v>40</v>
      </c>
      <c r="V120" s="144">
        <v>0.479</v>
      </c>
      <c r="W120" s="144">
        <f t="shared" si="1"/>
        <v>10.059</v>
      </c>
      <c r="X120" s="144">
        <v>0.00085</v>
      </c>
      <c r="Y120" s="144">
        <f t="shared" si="2"/>
        <v>0.017849999999999998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656</v>
      </c>
    </row>
    <row r="121" spans="2:65" s="1" customFormat="1" ht="31.5" customHeight="1">
      <c r="B121" s="137"/>
      <c r="C121" s="138" t="s">
        <v>154</v>
      </c>
      <c r="D121" s="138" t="s">
        <v>150</v>
      </c>
      <c r="E121" s="139" t="s">
        <v>657</v>
      </c>
      <c r="F121" s="232" t="s">
        <v>658</v>
      </c>
      <c r="G121" s="232"/>
      <c r="H121" s="232"/>
      <c r="I121" s="232"/>
      <c r="J121" s="140" t="s">
        <v>655</v>
      </c>
      <c r="K121" s="141">
        <v>21</v>
      </c>
      <c r="L121" s="233"/>
      <c r="M121" s="233"/>
      <c r="N121" s="233">
        <f t="shared" si="0"/>
        <v>0</v>
      </c>
      <c r="O121" s="233"/>
      <c r="P121" s="233"/>
      <c r="Q121" s="233"/>
      <c r="R121" s="142"/>
      <c r="T121" s="143" t="s">
        <v>5</v>
      </c>
      <c r="U121" s="40" t="s">
        <v>40</v>
      </c>
      <c r="V121" s="144">
        <v>0.327</v>
      </c>
      <c r="W121" s="144">
        <f t="shared" si="1"/>
        <v>6.867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659</v>
      </c>
    </row>
    <row r="122" spans="2:65" s="1" customFormat="1" ht="31.5" customHeight="1">
      <c r="B122" s="137"/>
      <c r="C122" s="138" t="s">
        <v>166</v>
      </c>
      <c r="D122" s="138" t="s">
        <v>150</v>
      </c>
      <c r="E122" s="139" t="s">
        <v>160</v>
      </c>
      <c r="F122" s="232" t="s">
        <v>161</v>
      </c>
      <c r="G122" s="232"/>
      <c r="H122" s="232"/>
      <c r="I122" s="232"/>
      <c r="J122" s="140" t="s">
        <v>153</v>
      </c>
      <c r="K122" s="141">
        <v>8.4</v>
      </c>
      <c r="L122" s="233"/>
      <c r="M122" s="233"/>
      <c r="N122" s="233">
        <f t="shared" si="0"/>
        <v>0</v>
      </c>
      <c r="O122" s="233"/>
      <c r="P122" s="233"/>
      <c r="Q122" s="233"/>
      <c r="R122" s="142"/>
      <c r="T122" s="143" t="s">
        <v>5</v>
      </c>
      <c r="U122" s="40" t="s">
        <v>40</v>
      </c>
      <c r="V122" s="144">
        <v>0.345</v>
      </c>
      <c r="W122" s="144">
        <f t="shared" si="1"/>
        <v>2.8979999999999997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660</v>
      </c>
    </row>
    <row r="123" spans="2:65" s="1" customFormat="1" ht="31.5" customHeight="1">
      <c r="B123" s="137"/>
      <c r="C123" s="138" t="s">
        <v>170</v>
      </c>
      <c r="D123" s="138" t="s">
        <v>150</v>
      </c>
      <c r="E123" s="139" t="s">
        <v>163</v>
      </c>
      <c r="F123" s="232" t="s">
        <v>164</v>
      </c>
      <c r="G123" s="232"/>
      <c r="H123" s="232"/>
      <c r="I123" s="232"/>
      <c r="J123" s="140" t="s">
        <v>153</v>
      </c>
      <c r="K123" s="141">
        <v>2.563</v>
      </c>
      <c r="L123" s="233"/>
      <c r="M123" s="233"/>
      <c r="N123" s="233">
        <f t="shared" si="0"/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0.071</v>
      </c>
      <c r="W123" s="144">
        <f t="shared" si="1"/>
        <v>0.181973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661</v>
      </c>
    </row>
    <row r="124" spans="2:65" s="1" customFormat="1" ht="22.5" customHeight="1">
      <c r="B124" s="137"/>
      <c r="C124" s="138" t="s">
        <v>175</v>
      </c>
      <c r="D124" s="138" t="s">
        <v>150</v>
      </c>
      <c r="E124" s="139" t="s">
        <v>167</v>
      </c>
      <c r="F124" s="232" t="s">
        <v>168</v>
      </c>
      <c r="G124" s="232"/>
      <c r="H124" s="232"/>
      <c r="I124" s="232"/>
      <c r="J124" s="140" t="s">
        <v>153</v>
      </c>
      <c r="K124" s="141">
        <v>2.563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0.009</v>
      </c>
      <c r="W124" s="144">
        <f t="shared" si="1"/>
        <v>0.023067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662</v>
      </c>
    </row>
    <row r="125" spans="2:65" s="1" customFormat="1" ht="31.5" customHeight="1">
      <c r="B125" s="137"/>
      <c r="C125" s="138" t="s">
        <v>179</v>
      </c>
      <c r="D125" s="138" t="s">
        <v>150</v>
      </c>
      <c r="E125" s="139" t="s">
        <v>171</v>
      </c>
      <c r="F125" s="232" t="s">
        <v>172</v>
      </c>
      <c r="G125" s="232"/>
      <c r="H125" s="232"/>
      <c r="I125" s="232"/>
      <c r="J125" s="140" t="s">
        <v>173</v>
      </c>
      <c r="K125" s="141">
        <v>4.613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663</v>
      </c>
    </row>
    <row r="126" spans="2:65" s="1" customFormat="1" ht="31.5" customHeight="1">
      <c r="B126" s="137"/>
      <c r="C126" s="138" t="s">
        <v>183</v>
      </c>
      <c r="D126" s="138" t="s">
        <v>150</v>
      </c>
      <c r="E126" s="139" t="s">
        <v>176</v>
      </c>
      <c r="F126" s="232" t="s">
        <v>177</v>
      </c>
      <c r="G126" s="232"/>
      <c r="H126" s="232"/>
      <c r="I126" s="232"/>
      <c r="J126" s="140" t="s">
        <v>153</v>
      </c>
      <c r="K126" s="141">
        <v>5.807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0.299</v>
      </c>
      <c r="W126" s="144">
        <f t="shared" si="1"/>
        <v>1.736293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664</v>
      </c>
    </row>
    <row r="127" spans="2:65" s="1" customFormat="1" ht="31.5" customHeight="1">
      <c r="B127" s="137"/>
      <c r="C127" s="138" t="s">
        <v>188</v>
      </c>
      <c r="D127" s="138" t="s">
        <v>150</v>
      </c>
      <c r="E127" s="139" t="s">
        <v>180</v>
      </c>
      <c r="F127" s="232" t="s">
        <v>181</v>
      </c>
      <c r="G127" s="232"/>
      <c r="H127" s="232"/>
      <c r="I127" s="232"/>
      <c r="J127" s="140" t="s">
        <v>153</v>
      </c>
      <c r="K127" s="141">
        <v>2.033</v>
      </c>
      <c r="L127" s="233"/>
      <c r="M127" s="233"/>
      <c r="N127" s="233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1.5</v>
      </c>
      <c r="W127" s="144">
        <f t="shared" si="1"/>
        <v>3.0495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154</v>
      </c>
      <c r="AT127" s="17" t="s">
        <v>150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665</v>
      </c>
    </row>
    <row r="128" spans="2:65" s="1" customFormat="1" ht="22.5" customHeight="1">
      <c r="B128" s="137"/>
      <c r="C128" s="147" t="s">
        <v>192</v>
      </c>
      <c r="D128" s="147" t="s">
        <v>184</v>
      </c>
      <c r="E128" s="148" t="s">
        <v>185</v>
      </c>
      <c r="F128" s="234" t="s">
        <v>186</v>
      </c>
      <c r="G128" s="234"/>
      <c r="H128" s="234"/>
      <c r="I128" s="234"/>
      <c r="J128" s="149" t="s">
        <v>173</v>
      </c>
      <c r="K128" s="150">
        <v>5.5</v>
      </c>
      <c r="L128" s="235"/>
      <c r="M128" s="235"/>
      <c r="N128" s="235">
        <f t="shared" si="0"/>
        <v>0</v>
      </c>
      <c r="O128" s="233"/>
      <c r="P128" s="233"/>
      <c r="Q128" s="233"/>
      <c r="R128" s="142"/>
      <c r="T128" s="143" t="s">
        <v>5</v>
      </c>
      <c r="U128" s="40" t="s">
        <v>40</v>
      </c>
      <c r="V128" s="144">
        <v>0</v>
      </c>
      <c r="W128" s="144">
        <f t="shared" si="1"/>
        <v>0</v>
      </c>
      <c r="X128" s="144">
        <v>1</v>
      </c>
      <c r="Y128" s="144">
        <f t="shared" si="2"/>
        <v>5.5</v>
      </c>
      <c r="Z128" s="144">
        <v>0</v>
      </c>
      <c r="AA128" s="145">
        <f t="shared" si="3"/>
        <v>0</v>
      </c>
      <c r="AR128" s="17" t="s">
        <v>179</v>
      </c>
      <c r="AT128" s="17" t="s">
        <v>184</v>
      </c>
      <c r="AU128" s="17" t="s">
        <v>112</v>
      </c>
      <c r="AY128" s="17" t="s">
        <v>149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154</v>
      </c>
      <c r="BM128" s="17" t="s">
        <v>666</v>
      </c>
    </row>
    <row r="129" spans="2:63" s="9" customFormat="1" ht="29.85" customHeight="1">
      <c r="B129" s="126"/>
      <c r="C129" s="127"/>
      <c r="D129" s="136" t="s">
        <v>649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42">
        <f>BK129</f>
        <v>0</v>
      </c>
      <c r="O129" s="243"/>
      <c r="P129" s="243"/>
      <c r="Q129" s="243"/>
      <c r="R129" s="129"/>
      <c r="T129" s="130"/>
      <c r="U129" s="127"/>
      <c r="V129" s="127"/>
      <c r="W129" s="131">
        <f>SUM(W130:W131)</f>
        <v>0</v>
      </c>
      <c r="X129" s="127"/>
      <c r="Y129" s="131">
        <f>SUM(Y130:Y131)</f>
        <v>0</v>
      </c>
      <c r="Z129" s="127"/>
      <c r="AA129" s="132">
        <f>SUM(AA130:AA131)</f>
        <v>0</v>
      </c>
      <c r="AR129" s="133" t="s">
        <v>83</v>
      </c>
      <c r="AT129" s="134" t="s">
        <v>74</v>
      </c>
      <c r="AU129" s="134" t="s">
        <v>83</v>
      </c>
      <c r="AY129" s="133" t="s">
        <v>149</v>
      </c>
      <c r="BK129" s="135">
        <f>SUM(BK130:BK131)</f>
        <v>0</v>
      </c>
    </row>
    <row r="130" spans="2:65" s="1" customFormat="1" ht="22.5" customHeight="1">
      <c r="B130" s="137"/>
      <c r="C130" s="138" t="s">
        <v>196</v>
      </c>
      <c r="D130" s="138" t="s">
        <v>150</v>
      </c>
      <c r="E130" s="139" t="s">
        <v>667</v>
      </c>
      <c r="F130" s="232" t="s">
        <v>668</v>
      </c>
      <c r="G130" s="232"/>
      <c r="H130" s="232"/>
      <c r="I130" s="232"/>
      <c r="J130" s="140" t="s">
        <v>669</v>
      </c>
      <c r="K130" s="141">
        <v>1</v>
      </c>
      <c r="L130" s="233"/>
      <c r="M130" s="233"/>
      <c r="N130" s="233">
        <f>ROUND(L130*K130,2)</f>
        <v>0</v>
      </c>
      <c r="O130" s="233"/>
      <c r="P130" s="233"/>
      <c r="Q130" s="233"/>
      <c r="R130" s="142"/>
      <c r="T130" s="143" t="s">
        <v>5</v>
      </c>
      <c r="U130" s="40" t="s">
        <v>40</v>
      </c>
      <c r="V130" s="144">
        <v>0</v>
      </c>
      <c r="W130" s="144">
        <f>V130*K130</f>
        <v>0</v>
      </c>
      <c r="X130" s="144">
        <v>0</v>
      </c>
      <c r="Y130" s="144">
        <f>X130*K130</f>
        <v>0</v>
      </c>
      <c r="Z130" s="144">
        <v>0</v>
      </c>
      <c r="AA130" s="145">
        <f>Z130*K130</f>
        <v>0</v>
      </c>
      <c r="AR130" s="17" t="s">
        <v>154</v>
      </c>
      <c r="AT130" s="17" t="s">
        <v>150</v>
      </c>
      <c r="AU130" s="17" t="s">
        <v>112</v>
      </c>
      <c r="AY130" s="17" t="s">
        <v>149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83</v>
      </c>
      <c r="BK130" s="146">
        <f>ROUND(L130*K130,2)</f>
        <v>0</v>
      </c>
      <c r="BL130" s="17" t="s">
        <v>154</v>
      </c>
      <c r="BM130" s="17" t="s">
        <v>670</v>
      </c>
    </row>
    <row r="131" spans="2:65" s="1" customFormat="1" ht="22.5" customHeight="1">
      <c r="B131" s="137"/>
      <c r="C131" s="147" t="s">
        <v>202</v>
      </c>
      <c r="D131" s="147" t="s">
        <v>184</v>
      </c>
      <c r="E131" s="148" t="s">
        <v>671</v>
      </c>
      <c r="F131" s="234" t="s">
        <v>672</v>
      </c>
      <c r="G131" s="234"/>
      <c r="H131" s="234"/>
      <c r="I131" s="234"/>
      <c r="J131" s="149" t="s">
        <v>673</v>
      </c>
      <c r="K131" s="150">
        <v>1</v>
      </c>
      <c r="L131" s="235"/>
      <c r="M131" s="235"/>
      <c r="N131" s="235">
        <f>ROUND(L131*K131,2)</f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0</v>
      </c>
      <c r="W131" s="144">
        <f>V131*K131</f>
        <v>0</v>
      </c>
      <c r="X131" s="144">
        <v>0</v>
      </c>
      <c r="Y131" s="144">
        <f>X131*K131</f>
        <v>0</v>
      </c>
      <c r="Z131" s="144">
        <v>0</v>
      </c>
      <c r="AA131" s="145">
        <f>Z131*K131</f>
        <v>0</v>
      </c>
      <c r="AR131" s="17" t="s">
        <v>179</v>
      </c>
      <c r="AT131" s="17" t="s">
        <v>184</v>
      </c>
      <c r="AU131" s="17" t="s">
        <v>112</v>
      </c>
      <c r="AY131" s="17" t="s">
        <v>149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83</v>
      </c>
      <c r="BK131" s="146">
        <f>ROUND(L131*K131,2)</f>
        <v>0</v>
      </c>
      <c r="BL131" s="17" t="s">
        <v>154</v>
      </c>
      <c r="BM131" s="17" t="s">
        <v>674</v>
      </c>
    </row>
    <row r="132" spans="2:63" s="9" customFormat="1" ht="29.85" customHeight="1">
      <c r="B132" s="126"/>
      <c r="C132" s="127"/>
      <c r="D132" s="136" t="s">
        <v>125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42">
        <f>BK132</f>
        <v>0</v>
      </c>
      <c r="O132" s="243"/>
      <c r="P132" s="243"/>
      <c r="Q132" s="243"/>
      <c r="R132" s="129"/>
      <c r="T132" s="130"/>
      <c r="U132" s="127"/>
      <c r="V132" s="127"/>
      <c r="W132" s="131">
        <f>SUM(W133:W134)</f>
        <v>1.6084500000000002</v>
      </c>
      <c r="X132" s="127"/>
      <c r="Y132" s="131">
        <f>SUM(Y133:Y134)</f>
        <v>0</v>
      </c>
      <c r="Z132" s="127"/>
      <c r="AA132" s="132">
        <f>SUM(AA133:AA134)</f>
        <v>0</v>
      </c>
      <c r="AR132" s="133" t="s">
        <v>83</v>
      </c>
      <c r="AT132" s="134" t="s">
        <v>74</v>
      </c>
      <c r="AU132" s="134" t="s">
        <v>83</v>
      </c>
      <c r="AY132" s="133" t="s">
        <v>149</v>
      </c>
      <c r="BK132" s="135">
        <f>SUM(BK133:BK134)</f>
        <v>0</v>
      </c>
    </row>
    <row r="133" spans="2:65" s="1" customFormat="1" ht="31.5" customHeight="1">
      <c r="B133" s="137"/>
      <c r="C133" s="138" t="s">
        <v>206</v>
      </c>
      <c r="D133" s="138" t="s">
        <v>150</v>
      </c>
      <c r="E133" s="139" t="s">
        <v>189</v>
      </c>
      <c r="F133" s="232" t="s">
        <v>190</v>
      </c>
      <c r="G133" s="232"/>
      <c r="H133" s="232"/>
      <c r="I133" s="232"/>
      <c r="J133" s="140" t="s">
        <v>153</v>
      </c>
      <c r="K133" s="141">
        <v>0.56</v>
      </c>
      <c r="L133" s="233"/>
      <c r="M133" s="233"/>
      <c r="N133" s="233">
        <f>ROUND(L133*K133,2)</f>
        <v>0</v>
      </c>
      <c r="O133" s="233"/>
      <c r="P133" s="233"/>
      <c r="Q133" s="233"/>
      <c r="R133" s="142"/>
      <c r="T133" s="143" t="s">
        <v>5</v>
      </c>
      <c r="U133" s="40" t="s">
        <v>40</v>
      </c>
      <c r="V133" s="144">
        <v>1.695</v>
      </c>
      <c r="W133" s="144">
        <f>V133*K133</f>
        <v>0.9492000000000002</v>
      </c>
      <c r="X133" s="144">
        <v>0</v>
      </c>
      <c r="Y133" s="144">
        <f>X133*K133</f>
        <v>0</v>
      </c>
      <c r="Z133" s="144">
        <v>0</v>
      </c>
      <c r="AA133" s="145">
        <f>Z133*K133</f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>IF(U133="základní",N133,0)</f>
        <v>0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17" t="s">
        <v>83</v>
      </c>
      <c r="BK133" s="146">
        <f>ROUND(L133*K133,2)</f>
        <v>0</v>
      </c>
      <c r="BL133" s="17" t="s">
        <v>154</v>
      </c>
      <c r="BM133" s="17" t="s">
        <v>675</v>
      </c>
    </row>
    <row r="134" spans="2:65" s="1" customFormat="1" ht="31.5" customHeight="1">
      <c r="B134" s="137"/>
      <c r="C134" s="138" t="s">
        <v>11</v>
      </c>
      <c r="D134" s="138" t="s">
        <v>150</v>
      </c>
      <c r="E134" s="139" t="s">
        <v>676</v>
      </c>
      <c r="F134" s="232" t="s">
        <v>677</v>
      </c>
      <c r="G134" s="232"/>
      <c r="H134" s="232"/>
      <c r="I134" s="232"/>
      <c r="J134" s="140" t="s">
        <v>153</v>
      </c>
      <c r="K134" s="141">
        <v>0.45</v>
      </c>
      <c r="L134" s="233"/>
      <c r="M134" s="233"/>
      <c r="N134" s="233">
        <f>ROUND(L134*K134,2)</f>
        <v>0</v>
      </c>
      <c r="O134" s="233"/>
      <c r="P134" s="233"/>
      <c r="Q134" s="233"/>
      <c r="R134" s="142"/>
      <c r="T134" s="143" t="s">
        <v>5</v>
      </c>
      <c r="U134" s="40" t="s">
        <v>40</v>
      </c>
      <c r="V134" s="144">
        <v>1.465</v>
      </c>
      <c r="W134" s="144">
        <f>V134*K134</f>
        <v>0.65925</v>
      </c>
      <c r="X134" s="144">
        <v>0</v>
      </c>
      <c r="Y134" s="144">
        <f>X134*K134</f>
        <v>0</v>
      </c>
      <c r="Z134" s="144">
        <v>0</v>
      </c>
      <c r="AA134" s="145">
        <f>Z134*K134</f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>IF(U134="základní",N134,0)</f>
        <v>0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17" t="s">
        <v>83</v>
      </c>
      <c r="BK134" s="146">
        <f>ROUND(L134*K134,2)</f>
        <v>0</v>
      </c>
      <c r="BL134" s="17" t="s">
        <v>154</v>
      </c>
      <c r="BM134" s="17" t="s">
        <v>678</v>
      </c>
    </row>
    <row r="135" spans="2:63" s="9" customFormat="1" ht="29.85" customHeight="1">
      <c r="B135" s="126"/>
      <c r="C135" s="127"/>
      <c r="D135" s="136" t="s">
        <v>650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242">
        <f>BK135</f>
        <v>0</v>
      </c>
      <c r="O135" s="243"/>
      <c r="P135" s="243"/>
      <c r="Q135" s="243"/>
      <c r="R135" s="129"/>
      <c r="T135" s="130"/>
      <c r="U135" s="127"/>
      <c r="V135" s="127"/>
      <c r="W135" s="131">
        <f>SUM(W136:W142)</f>
        <v>14.352</v>
      </c>
      <c r="X135" s="127"/>
      <c r="Y135" s="131">
        <f>SUM(Y136:Y142)</f>
        <v>0.53815025</v>
      </c>
      <c r="Z135" s="127"/>
      <c r="AA135" s="132">
        <f>SUM(AA136:AA142)</f>
        <v>0</v>
      </c>
      <c r="AR135" s="133" t="s">
        <v>83</v>
      </c>
      <c r="AT135" s="134" t="s">
        <v>74</v>
      </c>
      <c r="AU135" s="134" t="s">
        <v>83</v>
      </c>
      <c r="AY135" s="133" t="s">
        <v>149</v>
      </c>
      <c r="BK135" s="135">
        <f>SUM(BK136:BK142)</f>
        <v>0</v>
      </c>
    </row>
    <row r="136" spans="2:65" s="1" customFormat="1" ht="31.5" customHeight="1">
      <c r="B136" s="137"/>
      <c r="C136" s="138" t="s">
        <v>200</v>
      </c>
      <c r="D136" s="138" t="s">
        <v>150</v>
      </c>
      <c r="E136" s="139" t="s">
        <v>679</v>
      </c>
      <c r="F136" s="232" t="s">
        <v>680</v>
      </c>
      <c r="G136" s="232"/>
      <c r="H136" s="232"/>
      <c r="I136" s="232"/>
      <c r="J136" s="140" t="s">
        <v>234</v>
      </c>
      <c r="K136" s="141">
        <v>1</v>
      </c>
      <c r="L136" s="233"/>
      <c r="M136" s="233"/>
      <c r="N136" s="233">
        <f aca="true" t="shared" si="10" ref="N136:N142">ROUND(L136*K136,2)</f>
        <v>0</v>
      </c>
      <c r="O136" s="233"/>
      <c r="P136" s="233"/>
      <c r="Q136" s="233"/>
      <c r="R136" s="142"/>
      <c r="T136" s="143" t="s">
        <v>5</v>
      </c>
      <c r="U136" s="40" t="s">
        <v>40</v>
      </c>
      <c r="V136" s="144">
        <v>1.56</v>
      </c>
      <c r="W136" s="144">
        <f aca="true" t="shared" si="11" ref="W136:W142">V136*K136</f>
        <v>1.56</v>
      </c>
      <c r="X136" s="144">
        <v>0.06864</v>
      </c>
      <c r="Y136" s="144">
        <f aca="true" t="shared" si="12" ref="Y136:Y142">X136*K136</f>
        <v>0.06864</v>
      </c>
      <c r="Z136" s="144">
        <v>0</v>
      </c>
      <c r="AA136" s="145">
        <f aca="true" t="shared" si="13" ref="AA136:AA142">Z136*K136</f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aca="true" t="shared" si="14" ref="BE136:BE142">IF(U136="základní",N136,0)</f>
        <v>0</v>
      </c>
      <c r="BF136" s="146">
        <f aca="true" t="shared" si="15" ref="BF136:BF142">IF(U136="snížená",N136,0)</f>
        <v>0</v>
      </c>
      <c r="BG136" s="146">
        <f aca="true" t="shared" si="16" ref="BG136:BG142">IF(U136="zákl. přenesená",N136,0)</f>
        <v>0</v>
      </c>
      <c r="BH136" s="146">
        <f aca="true" t="shared" si="17" ref="BH136:BH142">IF(U136="sníž. přenesená",N136,0)</f>
        <v>0</v>
      </c>
      <c r="BI136" s="146">
        <f aca="true" t="shared" si="18" ref="BI136:BI142">IF(U136="nulová",N136,0)</f>
        <v>0</v>
      </c>
      <c r="BJ136" s="17" t="s">
        <v>83</v>
      </c>
      <c r="BK136" s="146">
        <f aca="true" t="shared" si="19" ref="BK136:BK142">ROUND(L136*K136,2)</f>
        <v>0</v>
      </c>
      <c r="BL136" s="17" t="s">
        <v>154</v>
      </c>
      <c r="BM136" s="17" t="s">
        <v>681</v>
      </c>
    </row>
    <row r="137" spans="2:65" s="1" customFormat="1" ht="44.25" customHeight="1">
      <c r="B137" s="137"/>
      <c r="C137" s="138" t="s">
        <v>216</v>
      </c>
      <c r="D137" s="138" t="s">
        <v>150</v>
      </c>
      <c r="E137" s="139" t="s">
        <v>682</v>
      </c>
      <c r="F137" s="232" t="s">
        <v>683</v>
      </c>
      <c r="G137" s="232"/>
      <c r="H137" s="232"/>
      <c r="I137" s="232"/>
      <c r="J137" s="140" t="s">
        <v>199</v>
      </c>
      <c r="K137" s="141">
        <v>7</v>
      </c>
      <c r="L137" s="233"/>
      <c r="M137" s="233"/>
      <c r="N137" s="233">
        <f t="shared" si="10"/>
        <v>0</v>
      </c>
      <c r="O137" s="233"/>
      <c r="P137" s="233"/>
      <c r="Q137" s="233"/>
      <c r="R137" s="142"/>
      <c r="T137" s="143" t="s">
        <v>5</v>
      </c>
      <c r="U137" s="40" t="s">
        <v>40</v>
      </c>
      <c r="V137" s="144">
        <v>0.233</v>
      </c>
      <c r="W137" s="144">
        <f t="shared" si="11"/>
        <v>1.631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684</v>
      </c>
    </row>
    <row r="138" spans="2:65" s="1" customFormat="1" ht="31.5" customHeight="1">
      <c r="B138" s="137"/>
      <c r="C138" s="147" t="s">
        <v>220</v>
      </c>
      <c r="D138" s="147" t="s">
        <v>184</v>
      </c>
      <c r="E138" s="148" t="s">
        <v>685</v>
      </c>
      <c r="F138" s="234" t="s">
        <v>932</v>
      </c>
      <c r="G138" s="234"/>
      <c r="H138" s="234"/>
      <c r="I138" s="234"/>
      <c r="J138" s="149" t="s">
        <v>199</v>
      </c>
      <c r="K138" s="150">
        <v>7.105</v>
      </c>
      <c r="L138" s="235"/>
      <c r="M138" s="235"/>
      <c r="N138" s="235">
        <f t="shared" si="10"/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0</v>
      </c>
      <c r="W138" s="144">
        <f t="shared" si="11"/>
        <v>0</v>
      </c>
      <c r="X138" s="144">
        <v>0.00105</v>
      </c>
      <c r="Y138" s="144">
        <f t="shared" si="12"/>
        <v>0.00746025</v>
      </c>
      <c r="Z138" s="144">
        <v>0</v>
      </c>
      <c r="AA138" s="145">
        <f t="shared" si="13"/>
        <v>0</v>
      </c>
      <c r="AR138" s="17" t="s">
        <v>179</v>
      </c>
      <c r="AT138" s="17" t="s">
        <v>184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686</v>
      </c>
    </row>
    <row r="139" spans="2:65" s="1" customFormat="1" ht="22.5" customHeight="1">
      <c r="B139" s="137"/>
      <c r="C139" s="138" t="s">
        <v>224</v>
      </c>
      <c r="D139" s="138" t="s">
        <v>150</v>
      </c>
      <c r="E139" s="139" t="s">
        <v>687</v>
      </c>
      <c r="F139" s="232" t="s">
        <v>688</v>
      </c>
      <c r="G139" s="232"/>
      <c r="H139" s="232"/>
      <c r="I139" s="232"/>
      <c r="J139" s="140" t="s">
        <v>199</v>
      </c>
      <c r="K139" s="141">
        <v>7</v>
      </c>
      <c r="L139" s="233"/>
      <c r="M139" s="233"/>
      <c r="N139" s="233">
        <f t="shared" si="10"/>
        <v>0</v>
      </c>
      <c r="O139" s="233"/>
      <c r="P139" s="233"/>
      <c r="Q139" s="233"/>
      <c r="R139" s="142"/>
      <c r="T139" s="143" t="s">
        <v>5</v>
      </c>
      <c r="U139" s="40" t="s">
        <v>40</v>
      </c>
      <c r="V139" s="144">
        <v>0.044</v>
      </c>
      <c r="W139" s="144">
        <f t="shared" si="11"/>
        <v>0.308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689</v>
      </c>
    </row>
    <row r="140" spans="2:65" s="1" customFormat="1" ht="31.5" customHeight="1">
      <c r="B140" s="137"/>
      <c r="C140" s="138" t="s">
        <v>228</v>
      </c>
      <c r="D140" s="138" t="s">
        <v>150</v>
      </c>
      <c r="E140" s="139" t="s">
        <v>690</v>
      </c>
      <c r="F140" s="232" t="s">
        <v>691</v>
      </c>
      <c r="G140" s="232"/>
      <c r="H140" s="232"/>
      <c r="I140" s="232"/>
      <c r="J140" s="140" t="s">
        <v>234</v>
      </c>
      <c r="K140" s="141">
        <v>1</v>
      </c>
      <c r="L140" s="233"/>
      <c r="M140" s="233"/>
      <c r="N140" s="233">
        <f t="shared" si="10"/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10.3</v>
      </c>
      <c r="W140" s="144">
        <f t="shared" si="11"/>
        <v>10.3</v>
      </c>
      <c r="X140" s="144">
        <v>0.46009</v>
      </c>
      <c r="Y140" s="144">
        <f t="shared" si="12"/>
        <v>0.46009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692</v>
      </c>
    </row>
    <row r="141" spans="2:65" s="1" customFormat="1" ht="31.5" customHeight="1">
      <c r="B141" s="137"/>
      <c r="C141" s="138" t="s">
        <v>10</v>
      </c>
      <c r="D141" s="138" t="s">
        <v>150</v>
      </c>
      <c r="E141" s="139" t="s">
        <v>693</v>
      </c>
      <c r="F141" s="232" t="s">
        <v>694</v>
      </c>
      <c r="G141" s="232"/>
      <c r="H141" s="232"/>
      <c r="I141" s="232"/>
      <c r="J141" s="140" t="s">
        <v>199</v>
      </c>
      <c r="K141" s="141">
        <v>7</v>
      </c>
      <c r="L141" s="233"/>
      <c r="M141" s="233"/>
      <c r="N141" s="233">
        <f t="shared" si="10"/>
        <v>0</v>
      </c>
      <c r="O141" s="233"/>
      <c r="P141" s="233"/>
      <c r="Q141" s="233"/>
      <c r="R141" s="142"/>
      <c r="T141" s="143" t="s">
        <v>5</v>
      </c>
      <c r="U141" s="40" t="s">
        <v>40</v>
      </c>
      <c r="V141" s="144">
        <v>0.054</v>
      </c>
      <c r="W141" s="144">
        <f t="shared" si="11"/>
        <v>0.378</v>
      </c>
      <c r="X141" s="144">
        <v>0.00019</v>
      </c>
      <c r="Y141" s="144">
        <f t="shared" si="12"/>
        <v>0.00133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695</v>
      </c>
    </row>
    <row r="142" spans="2:65" s="1" customFormat="1" ht="31.5" customHeight="1">
      <c r="B142" s="137"/>
      <c r="C142" s="138" t="s">
        <v>236</v>
      </c>
      <c r="D142" s="138" t="s">
        <v>150</v>
      </c>
      <c r="E142" s="139" t="s">
        <v>696</v>
      </c>
      <c r="F142" s="232" t="s">
        <v>697</v>
      </c>
      <c r="G142" s="232"/>
      <c r="H142" s="232"/>
      <c r="I142" s="232"/>
      <c r="J142" s="140" t="s">
        <v>199</v>
      </c>
      <c r="K142" s="141">
        <v>7</v>
      </c>
      <c r="L142" s="233"/>
      <c r="M142" s="233"/>
      <c r="N142" s="233">
        <f t="shared" si="10"/>
        <v>0</v>
      </c>
      <c r="O142" s="233"/>
      <c r="P142" s="233"/>
      <c r="Q142" s="233"/>
      <c r="R142" s="142"/>
      <c r="T142" s="143" t="s">
        <v>5</v>
      </c>
      <c r="U142" s="40" t="s">
        <v>40</v>
      </c>
      <c r="V142" s="144">
        <v>0.025</v>
      </c>
      <c r="W142" s="144">
        <f t="shared" si="11"/>
        <v>0.17500000000000002</v>
      </c>
      <c r="X142" s="144">
        <v>9E-05</v>
      </c>
      <c r="Y142" s="144">
        <f t="shared" si="12"/>
        <v>0.00063</v>
      </c>
      <c r="Z142" s="144">
        <v>0</v>
      </c>
      <c r="AA142" s="145">
        <f t="shared" si="13"/>
        <v>0</v>
      </c>
      <c r="AR142" s="17" t="s">
        <v>154</v>
      </c>
      <c r="AT142" s="17" t="s">
        <v>150</v>
      </c>
      <c r="AU142" s="17" t="s">
        <v>112</v>
      </c>
      <c r="AY142" s="17" t="s">
        <v>149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83</v>
      </c>
      <c r="BK142" s="146">
        <f t="shared" si="19"/>
        <v>0</v>
      </c>
      <c r="BL142" s="17" t="s">
        <v>154</v>
      </c>
      <c r="BM142" s="17" t="s">
        <v>698</v>
      </c>
    </row>
    <row r="143" spans="2:63" s="9" customFormat="1" ht="29.85" customHeight="1">
      <c r="B143" s="126"/>
      <c r="C143" s="127"/>
      <c r="D143" s="136" t="s">
        <v>126</v>
      </c>
      <c r="E143" s="136"/>
      <c r="F143" s="136"/>
      <c r="G143" s="136"/>
      <c r="H143" s="136"/>
      <c r="I143" s="136"/>
      <c r="J143" s="136"/>
      <c r="K143" s="136"/>
      <c r="L143" s="136"/>
      <c r="M143" s="136"/>
      <c r="N143" s="242">
        <f>BK143</f>
        <v>0</v>
      </c>
      <c r="O143" s="243"/>
      <c r="P143" s="243"/>
      <c r="Q143" s="243"/>
      <c r="R143" s="129"/>
      <c r="T143" s="130"/>
      <c r="U143" s="127"/>
      <c r="V143" s="127"/>
      <c r="W143" s="131">
        <f>W144</f>
        <v>8.96288</v>
      </c>
      <c r="X143" s="127"/>
      <c r="Y143" s="131">
        <f>Y144</f>
        <v>0</v>
      </c>
      <c r="Z143" s="127"/>
      <c r="AA143" s="132">
        <f>AA144</f>
        <v>0</v>
      </c>
      <c r="AR143" s="133" t="s">
        <v>83</v>
      </c>
      <c r="AT143" s="134" t="s">
        <v>74</v>
      </c>
      <c r="AU143" s="134" t="s">
        <v>83</v>
      </c>
      <c r="AY143" s="133" t="s">
        <v>149</v>
      </c>
      <c r="BK143" s="135">
        <f>BK144</f>
        <v>0</v>
      </c>
    </row>
    <row r="144" spans="2:65" s="1" customFormat="1" ht="31.5" customHeight="1">
      <c r="B144" s="137"/>
      <c r="C144" s="138" t="s">
        <v>240</v>
      </c>
      <c r="D144" s="138" t="s">
        <v>150</v>
      </c>
      <c r="E144" s="139" t="s">
        <v>699</v>
      </c>
      <c r="F144" s="232" t="s">
        <v>700</v>
      </c>
      <c r="G144" s="232"/>
      <c r="H144" s="232"/>
      <c r="I144" s="232"/>
      <c r="J144" s="140" t="s">
        <v>173</v>
      </c>
      <c r="K144" s="141">
        <v>6.056</v>
      </c>
      <c r="L144" s="233"/>
      <c r="M144" s="233"/>
      <c r="N144" s="233">
        <f>ROUND(L144*K144,2)</f>
        <v>0</v>
      </c>
      <c r="O144" s="233"/>
      <c r="P144" s="233"/>
      <c r="Q144" s="233"/>
      <c r="R144" s="142"/>
      <c r="T144" s="143" t="s">
        <v>5</v>
      </c>
      <c r="U144" s="151" t="s">
        <v>40</v>
      </c>
      <c r="V144" s="152">
        <v>1.48</v>
      </c>
      <c r="W144" s="152">
        <f>V144*K144</f>
        <v>8.96288</v>
      </c>
      <c r="X144" s="152">
        <v>0</v>
      </c>
      <c r="Y144" s="152">
        <f>X144*K144</f>
        <v>0</v>
      </c>
      <c r="Z144" s="152">
        <v>0</v>
      </c>
      <c r="AA144" s="153">
        <f>Z144*K144</f>
        <v>0</v>
      </c>
      <c r="AR144" s="17" t="s">
        <v>154</v>
      </c>
      <c r="AT144" s="17" t="s">
        <v>150</v>
      </c>
      <c r="AU144" s="17" t="s">
        <v>112</v>
      </c>
      <c r="AY144" s="17" t="s">
        <v>149</v>
      </c>
      <c r="BE144" s="146">
        <f>IF(U144="základní",N144,0)</f>
        <v>0</v>
      </c>
      <c r="BF144" s="146">
        <f>IF(U144="snížená",N144,0)</f>
        <v>0</v>
      </c>
      <c r="BG144" s="146">
        <f>IF(U144="zákl. přenesená",N144,0)</f>
        <v>0</v>
      </c>
      <c r="BH144" s="146">
        <f>IF(U144="sníž. přenesená",N144,0)</f>
        <v>0</v>
      </c>
      <c r="BI144" s="146">
        <f>IF(U144="nulová",N144,0)</f>
        <v>0</v>
      </c>
      <c r="BJ144" s="17" t="s">
        <v>83</v>
      </c>
      <c r="BK144" s="146">
        <f>ROUND(L144*K144,2)</f>
        <v>0</v>
      </c>
      <c r="BL144" s="17" t="s">
        <v>154</v>
      </c>
      <c r="BM144" s="17" t="s">
        <v>701</v>
      </c>
    </row>
    <row r="145" spans="2:18" s="1" customFormat="1" ht="6.95" customHeight="1"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</sheetData>
  <mergeCells count="132">
    <mergeCell ref="H1:K1"/>
    <mergeCell ref="C2:Q2"/>
    <mergeCell ref="S2:AC2"/>
    <mergeCell ref="C4:Q4"/>
    <mergeCell ref="F6:P6"/>
    <mergeCell ref="F7:P7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M109:P109"/>
    <mergeCell ref="M111:Q111"/>
    <mergeCell ref="M112:Q112"/>
    <mergeCell ref="F114:I114"/>
    <mergeCell ref="L114:M114"/>
    <mergeCell ref="N114:Q114"/>
    <mergeCell ref="N94:Q94"/>
    <mergeCell ref="N96:Q96"/>
    <mergeCell ref="L98:Q98"/>
    <mergeCell ref="C104:Q104"/>
    <mergeCell ref="F106:P106"/>
    <mergeCell ref="F107:P107"/>
    <mergeCell ref="F119:I119"/>
    <mergeCell ref="L119:M119"/>
    <mergeCell ref="N119:Q119"/>
    <mergeCell ref="F120:I120"/>
    <mergeCell ref="L120:M120"/>
    <mergeCell ref="N120:Q120"/>
    <mergeCell ref="N115:Q115"/>
    <mergeCell ref="N116:Q116"/>
    <mergeCell ref="N117:Q117"/>
    <mergeCell ref="F118:I118"/>
    <mergeCell ref="L118:M118"/>
    <mergeCell ref="N118:Q118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N132:Q132"/>
    <mergeCell ref="F133:I133"/>
    <mergeCell ref="L133:M133"/>
    <mergeCell ref="N133:Q133"/>
    <mergeCell ref="F134:I134"/>
    <mergeCell ref="L134:M134"/>
    <mergeCell ref="N134:Q134"/>
    <mergeCell ref="N129:Q129"/>
    <mergeCell ref="F130:I130"/>
    <mergeCell ref="L130:M130"/>
    <mergeCell ref="N130:Q130"/>
    <mergeCell ref="F131:I131"/>
    <mergeCell ref="L131:M131"/>
    <mergeCell ref="N131:Q131"/>
    <mergeCell ref="F138:I138"/>
    <mergeCell ref="L138:M138"/>
    <mergeCell ref="N138:Q138"/>
    <mergeCell ref="F139:I139"/>
    <mergeCell ref="L139:M139"/>
    <mergeCell ref="N139:Q139"/>
    <mergeCell ref="N135:Q135"/>
    <mergeCell ref="F136:I136"/>
    <mergeCell ref="L136:M136"/>
    <mergeCell ref="N136:Q136"/>
    <mergeCell ref="F137:I137"/>
    <mergeCell ref="L137:M137"/>
    <mergeCell ref="N137:Q137"/>
    <mergeCell ref="F142:I142"/>
    <mergeCell ref="L142:M142"/>
    <mergeCell ref="N142:Q142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2" activePane="bottomLeft" state="frozen"/>
      <selection pane="bottomLeft" activeCell="AD32" sqref="AD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13" t="str">
        <f>'Rekapitulace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85" t="s">
        <v>702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6" t="str">
        <f>'Rekapitulace stavby'!AN8</f>
        <v>29.3.2017</v>
      </c>
      <c r="P9" s="21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83" t="s">
        <v>5</v>
      </c>
      <c r="P11" s="183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83" t="s">
        <v>5</v>
      </c>
      <c r="P12" s="183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83" t="str">
        <f>IF('Rekapitulace stavby'!AN13="","",'Rekapitulace stavby'!AN13)</f>
        <v/>
      </c>
      <c r="P14" s="183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83" t="str">
        <f>IF('Rekapitulace stavby'!AN14="","",'Rekapitulace stavby'!AN14)</f>
        <v/>
      </c>
      <c r="P15" s="183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83" t="str">
        <f>IF('Rekapitulace stavby'!AN16="","",'Rekapitulace stavby'!AN16)</f>
        <v/>
      </c>
      <c r="P17" s="18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83" t="str">
        <f>IF('Rekapitulace stavby'!AN17="","",'Rekapitulace stavby'!AN17)</f>
        <v/>
      </c>
      <c r="P18" s="18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83" t="s">
        <v>5</v>
      </c>
      <c r="P20" s="183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83" t="s">
        <v>5</v>
      </c>
      <c r="P21" s="18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210">
        <f>N88</f>
        <v>0</v>
      </c>
      <c r="N27" s="210"/>
      <c r="O27" s="210"/>
      <c r="P27" s="210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210">
        <f>N95</f>
        <v>0</v>
      </c>
      <c r="N28" s="210"/>
      <c r="O28" s="210"/>
      <c r="P28" s="21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217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218">
        <f>ROUND((SUM(BE95:BE96)+SUM(BE114:BE143)),2)</f>
        <v>0</v>
      </c>
      <c r="I32" s="215"/>
      <c r="J32" s="215"/>
      <c r="K32" s="32"/>
      <c r="L32" s="32"/>
      <c r="M32" s="218">
        <f>ROUND(ROUND((SUM(BE95:BE96)+SUM(BE114:BE143)),2)*F32,2)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218">
        <f>ROUND((SUM(BF95:BF96)+SUM(BF114:BF143)),2)</f>
        <v>0</v>
      </c>
      <c r="I33" s="215"/>
      <c r="J33" s="215"/>
      <c r="K33" s="32"/>
      <c r="L33" s="32"/>
      <c r="M33" s="218">
        <f>ROUND(ROUND((SUM(BF95:BF96)+SUM(BF114:BF143)),2)*F33,2)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218">
        <f>ROUND((SUM(BG95:BG96)+SUM(BG114:BG143)),2)</f>
        <v>0</v>
      </c>
      <c r="I34" s="215"/>
      <c r="J34" s="215"/>
      <c r="K34" s="32"/>
      <c r="L34" s="32"/>
      <c r="M34" s="218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218">
        <f>ROUND((SUM(BH95:BH96)+SUM(BH114:BH143)),2)</f>
        <v>0</v>
      </c>
      <c r="I35" s="215"/>
      <c r="J35" s="215"/>
      <c r="K35" s="32"/>
      <c r="L35" s="32"/>
      <c r="M35" s="218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218">
        <f>ROUND((SUM(BI95:BI96)+SUM(BI114:BI143)),2)</f>
        <v>0</v>
      </c>
      <c r="I36" s="215"/>
      <c r="J36" s="215"/>
      <c r="K36" s="32"/>
      <c r="L36" s="32"/>
      <c r="M36" s="218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95" t="str">
        <f>F7</f>
        <v>170310c - KANALIZACE  SPLAŠKOVÁ  PŘÍPOJKA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216" t="str">
        <f>IF(O9="","",O9)</f>
        <v>29.3.2017</v>
      </c>
      <c r="N81" s="216"/>
      <c r="O81" s="216"/>
      <c r="P81" s="21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02">
        <f>N114</f>
        <v>0</v>
      </c>
      <c r="O88" s="223"/>
      <c r="P88" s="223"/>
      <c r="Q88" s="223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N115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6">
        <f>N116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6">
        <f>N128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6">
        <f>N130</f>
        <v>0</v>
      </c>
      <c r="O92" s="227"/>
      <c r="P92" s="227"/>
      <c r="Q92" s="227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26">
        <f>N142</f>
        <v>0</v>
      </c>
      <c r="O93" s="227"/>
      <c r="P93" s="227"/>
      <c r="Q93" s="227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23">
        <v>0</v>
      </c>
      <c r="O95" s="228"/>
      <c r="P95" s="228"/>
      <c r="Q95" s="228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203">
        <f>ROUND(SUM(N88+N95),2)</f>
        <v>0</v>
      </c>
      <c r="M97" s="203"/>
      <c r="N97" s="203"/>
      <c r="O97" s="203"/>
      <c r="P97" s="203"/>
      <c r="Q97" s="203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81" t="s">
        <v>135</v>
      </c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13" t="str">
        <f>F6</f>
        <v>Hala POWERBRIGDE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95" t="str">
        <f>F7</f>
        <v>170310c - KANALIZACE  SPLAŠKOVÁ  PŘÍPOJKA</v>
      </c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216" t="str">
        <f>IF(O9="","",O9)</f>
        <v>29.3.2017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83" t="str">
        <f>E18</f>
        <v xml:space="preserve"> </v>
      </c>
      <c r="N110" s="183"/>
      <c r="O110" s="183"/>
      <c r="P110" s="183"/>
      <c r="Q110" s="183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83" t="str">
        <f>E21</f>
        <v>Kepertová</v>
      </c>
      <c r="N111" s="183"/>
      <c r="O111" s="183"/>
      <c r="P111" s="183"/>
      <c r="Q111" s="183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29" t="s">
        <v>138</v>
      </c>
      <c r="G113" s="229"/>
      <c r="H113" s="229"/>
      <c r="I113" s="229"/>
      <c r="J113" s="121" t="s">
        <v>139</v>
      </c>
      <c r="K113" s="121" t="s">
        <v>140</v>
      </c>
      <c r="L113" s="230" t="s">
        <v>141</v>
      </c>
      <c r="M113" s="230"/>
      <c r="N113" s="229" t="s">
        <v>120</v>
      </c>
      <c r="O113" s="229"/>
      <c r="P113" s="229"/>
      <c r="Q113" s="231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37">
        <f>BK114</f>
        <v>0</v>
      </c>
      <c r="O114" s="238"/>
      <c r="P114" s="238"/>
      <c r="Q114" s="238"/>
      <c r="R114" s="33"/>
      <c r="T114" s="75"/>
      <c r="U114" s="47"/>
      <c r="V114" s="47"/>
      <c r="W114" s="123">
        <f>W115</f>
        <v>71.94935000000001</v>
      </c>
      <c r="X114" s="47"/>
      <c r="Y114" s="123">
        <f>Y115</f>
        <v>6.17076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39">
        <f>BK115</f>
        <v>0</v>
      </c>
      <c r="O115" s="224"/>
      <c r="P115" s="224"/>
      <c r="Q115" s="224"/>
      <c r="R115" s="129"/>
      <c r="T115" s="130"/>
      <c r="U115" s="127"/>
      <c r="V115" s="127"/>
      <c r="W115" s="131">
        <f>W116+W128+W130+W142</f>
        <v>71.94935000000001</v>
      </c>
      <c r="X115" s="127"/>
      <c r="Y115" s="131">
        <f>Y116+Y128+Y130+Y142</f>
        <v>6.17076</v>
      </c>
      <c r="Z115" s="127"/>
      <c r="AA115" s="132">
        <f>AA116+AA128+AA130+AA142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BK116+BK128+BK130+BK142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40">
        <f>BK116</f>
        <v>0</v>
      </c>
      <c r="O116" s="241"/>
      <c r="P116" s="241"/>
      <c r="Q116" s="241"/>
      <c r="R116" s="129"/>
      <c r="T116" s="130"/>
      <c r="U116" s="127"/>
      <c r="V116" s="127"/>
      <c r="W116" s="131">
        <f>SUM(W117:W127)</f>
        <v>46.311749999999996</v>
      </c>
      <c r="X116" s="127"/>
      <c r="Y116" s="131">
        <f>SUM(Y117:Y127)</f>
        <v>5.51955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32" t="s">
        <v>152</v>
      </c>
      <c r="G117" s="232"/>
      <c r="H117" s="232"/>
      <c r="I117" s="232"/>
      <c r="J117" s="140" t="s">
        <v>153</v>
      </c>
      <c r="K117" s="141">
        <v>11.5</v>
      </c>
      <c r="L117" s="233"/>
      <c r="M117" s="233"/>
      <c r="N117" s="233">
        <f aca="true" t="shared" si="0" ref="N117:N127">ROUND(L117*K117,2)</f>
        <v>0</v>
      </c>
      <c r="O117" s="233"/>
      <c r="P117" s="233"/>
      <c r="Q117" s="233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16.445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703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32" t="s">
        <v>157</v>
      </c>
      <c r="G118" s="232"/>
      <c r="H118" s="232"/>
      <c r="I118" s="232"/>
      <c r="J118" s="140" t="s">
        <v>153</v>
      </c>
      <c r="K118" s="141">
        <v>11.5</v>
      </c>
      <c r="L118" s="233"/>
      <c r="M118" s="233"/>
      <c r="N118" s="233">
        <f t="shared" si="0"/>
        <v>0</v>
      </c>
      <c r="O118" s="233"/>
      <c r="P118" s="233"/>
      <c r="Q118" s="233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1.1500000000000001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704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653</v>
      </c>
      <c r="F119" s="232" t="s">
        <v>654</v>
      </c>
      <c r="G119" s="232"/>
      <c r="H119" s="232"/>
      <c r="I119" s="232"/>
      <c r="J119" s="140" t="s">
        <v>655</v>
      </c>
      <c r="K119" s="141">
        <v>23</v>
      </c>
      <c r="L119" s="233"/>
      <c r="M119" s="233"/>
      <c r="N119" s="233">
        <f t="shared" si="0"/>
        <v>0</v>
      </c>
      <c r="O119" s="233"/>
      <c r="P119" s="233"/>
      <c r="Q119" s="233"/>
      <c r="R119" s="142"/>
      <c r="T119" s="143" t="s">
        <v>5</v>
      </c>
      <c r="U119" s="40" t="s">
        <v>40</v>
      </c>
      <c r="V119" s="144">
        <v>0.479</v>
      </c>
      <c r="W119" s="144">
        <f t="shared" si="1"/>
        <v>11.017</v>
      </c>
      <c r="X119" s="144">
        <v>0.00085</v>
      </c>
      <c r="Y119" s="144">
        <f t="shared" si="2"/>
        <v>0.019549999999999998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705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657</v>
      </c>
      <c r="F120" s="232" t="s">
        <v>658</v>
      </c>
      <c r="G120" s="232"/>
      <c r="H120" s="232"/>
      <c r="I120" s="232"/>
      <c r="J120" s="140" t="s">
        <v>655</v>
      </c>
      <c r="K120" s="141">
        <v>23</v>
      </c>
      <c r="L120" s="233"/>
      <c r="M120" s="233"/>
      <c r="N120" s="233">
        <f t="shared" si="0"/>
        <v>0</v>
      </c>
      <c r="O120" s="233"/>
      <c r="P120" s="233"/>
      <c r="Q120" s="233"/>
      <c r="R120" s="142"/>
      <c r="T120" s="143" t="s">
        <v>5</v>
      </c>
      <c r="U120" s="40" t="s">
        <v>40</v>
      </c>
      <c r="V120" s="144">
        <v>0.327</v>
      </c>
      <c r="W120" s="144">
        <f t="shared" si="1"/>
        <v>7.521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706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32" t="s">
        <v>161</v>
      </c>
      <c r="G121" s="232"/>
      <c r="H121" s="232"/>
      <c r="I121" s="232"/>
      <c r="J121" s="140" t="s">
        <v>153</v>
      </c>
      <c r="K121" s="141">
        <v>11.5</v>
      </c>
      <c r="L121" s="233"/>
      <c r="M121" s="233"/>
      <c r="N121" s="233">
        <f t="shared" si="0"/>
        <v>0</v>
      </c>
      <c r="O121" s="233"/>
      <c r="P121" s="233"/>
      <c r="Q121" s="233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3.9675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707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32" t="s">
        <v>164</v>
      </c>
      <c r="G122" s="232"/>
      <c r="H122" s="232"/>
      <c r="I122" s="232"/>
      <c r="J122" s="140" t="s">
        <v>153</v>
      </c>
      <c r="K122" s="141">
        <v>2.75</v>
      </c>
      <c r="L122" s="233"/>
      <c r="M122" s="233"/>
      <c r="N122" s="233">
        <f t="shared" si="0"/>
        <v>0</v>
      </c>
      <c r="O122" s="233"/>
      <c r="P122" s="233"/>
      <c r="Q122" s="233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0.19524999999999998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708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32" t="s">
        <v>168</v>
      </c>
      <c r="G123" s="232"/>
      <c r="H123" s="232"/>
      <c r="I123" s="232"/>
      <c r="J123" s="140" t="s">
        <v>153</v>
      </c>
      <c r="K123" s="141">
        <v>2.75</v>
      </c>
      <c r="L123" s="233"/>
      <c r="M123" s="233"/>
      <c r="N123" s="233">
        <f t="shared" si="0"/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0.024749999999999998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709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32" t="s">
        <v>172</v>
      </c>
      <c r="G124" s="232"/>
      <c r="H124" s="232"/>
      <c r="I124" s="232"/>
      <c r="J124" s="140" t="s">
        <v>173</v>
      </c>
      <c r="K124" s="141">
        <v>4.95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710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32" t="s">
        <v>177</v>
      </c>
      <c r="G125" s="232"/>
      <c r="H125" s="232"/>
      <c r="I125" s="232"/>
      <c r="J125" s="140" t="s">
        <v>153</v>
      </c>
      <c r="K125" s="141">
        <v>8.75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2.61625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711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32" t="s">
        <v>181</v>
      </c>
      <c r="G126" s="232"/>
      <c r="H126" s="232"/>
      <c r="I126" s="232"/>
      <c r="J126" s="140" t="s">
        <v>153</v>
      </c>
      <c r="K126" s="141">
        <v>2.25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3.375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712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34" t="s">
        <v>186</v>
      </c>
      <c r="G127" s="234"/>
      <c r="H127" s="234"/>
      <c r="I127" s="234"/>
      <c r="J127" s="149" t="s">
        <v>173</v>
      </c>
      <c r="K127" s="150">
        <v>5.5</v>
      </c>
      <c r="L127" s="235"/>
      <c r="M127" s="235"/>
      <c r="N127" s="235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5.5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713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42">
        <f>BK128</f>
        <v>0</v>
      </c>
      <c r="O128" s="243"/>
      <c r="P128" s="243"/>
      <c r="Q128" s="243"/>
      <c r="R128" s="129"/>
      <c r="T128" s="130"/>
      <c r="U128" s="127"/>
      <c r="V128" s="127"/>
      <c r="W128" s="131">
        <f>W129</f>
        <v>0.9085200000000001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32" t="s">
        <v>190</v>
      </c>
      <c r="G129" s="232"/>
      <c r="H129" s="232"/>
      <c r="I129" s="232"/>
      <c r="J129" s="140" t="s">
        <v>153</v>
      </c>
      <c r="K129" s="141">
        <v>0.536</v>
      </c>
      <c r="L129" s="233"/>
      <c r="M129" s="233"/>
      <c r="N129" s="233">
        <f>ROUND(L129*K129,2)</f>
        <v>0</v>
      </c>
      <c r="O129" s="233"/>
      <c r="P129" s="233"/>
      <c r="Q129" s="233"/>
      <c r="R129" s="142"/>
      <c r="T129" s="143" t="s">
        <v>5</v>
      </c>
      <c r="U129" s="40" t="s">
        <v>40</v>
      </c>
      <c r="V129" s="144">
        <v>1.695</v>
      </c>
      <c r="W129" s="144">
        <f>V129*K129</f>
        <v>0.9085200000000001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714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42">
        <f>BK130</f>
        <v>0</v>
      </c>
      <c r="O130" s="243"/>
      <c r="P130" s="243"/>
      <c r="Q130" s="243"/>
      <c r="R130" s="129"/>
      <c r="T130" s="130"/>
      <c r="U130" s="127"/>
      <c r="V130" s="127"/>
      <c r="W130" s="131">
        <f>SUM(W131:W141)</f>
        <v>15.596</v>
      </c>
      <c r="X130" s="127"/>
      <c r="Y130" s="131">
        <f>SUM(Y131:Y141)</f>
        <v>0.65121</v>
      </c>
      <c r="Z130" s="127"/>
      <c r="AA130" s="132">
        <f>SUM(AA131:AA141)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SUM(BK131:BK141)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679</v>
      </c>
      <c r="F131" s="232" t="s">
        <v>680</v>
      </c>
      <c r="G131" s="232"/>
      <c r="H131" s="232"/>
      <c r="I131" s="232"/>
      <c r="J131" s="140" t="s">
        <v>234</v>
      </c>
      <c r="K131" s="141">
        <v>1</v>
      </c>
      <c r="L131" s="233"/>
      <c r="M131" s="233"/>
      <c r="N131" s="233">
        <f aca="true" t="shared" si="10" ref="N131:N141">ROUND(L131*K131,2)</f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1.56</v>
      </c>
      <c r="W131" s="144">
        <f aca="true" t="shared" si="11" ref="W131:W141">V131*K131</f>
        <v>1.56</v>
      </c>
      <c r="X131" s="144">
        <v>0.06864</v>
      </c>
      <c r="Y131" s="144">
        <f aca="true" t="shared" si="12" ref="Y131:Y141">X131*K131</f>
        <v>0.06864</v>
      </c>
      <c r="Z131" s="144">
        <v>0</v>
      </c>
      <c r="AA131" s="145">
        <f aca="true" t="shared" si="13" ref="AA131:AA141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1">IF(U131="základní",N131,0)</f>
        <v>0</v>
      </c>
      <c r="BF131" s="146">
        <f aca="true" t="shared" si="15" ref="BF131:BF141">IF(U131="snížená",N131,0)</f>
        <v>0</v>
      </c>
      <c r="BG131" s="146">
        <f aca="true" t="shared" si="16" ref="BG131:BG141">IF(U131="zákl. přenesená",N131,0)</f>
        <v>0</v>
      </c>
      <c r="BH131" s="146">
        <f aca="true" t="shared" si="17" ref="BH131:BH141">IF(U131="sníž. přenesená",N131,0)</f>
        <v>0</v>
      </c>
      <c r="BI131" s="146">
        <f aca="true" t="shared" si="18" ref="BI131:BI141">IF(U131="nulová",N131,0)</f>
        <v>0</v>
      </c>
      <c r="BJ131" s="17" t="s">
        <v>83</v>
      </c>
      <c r="BK131" s="146">
        <f aca="true" t="shared" si="19" ref="BK131:BK141">ROUND(L131*K131,2)</f>
        <v>0</v>
      </c>
      <c r="BL131" s="17" t="s">
        <v>154</v>
      </c>
      <c r="BM131" s="17" t="s">
        <v>715</v>
      </c>
    </row>
    <row r="132" spans="2:65" s="1" customFormat="1" ht="31.5" customHeight="1">
      <c r="B132" s="137"/>
      <c r="C132" s="138" t="s">
        <v>206</v>
      </c>
      <c r="D132" s="138" t="s">
        <v>150</v>
      </c>
      <c r="E132" s="139" t="s">
        <v>716</v>
      </c>
      <c r="F132" s="232" t="s">
        <v>717</v>
      </c>
      <c r="G132" s="232"/>
      <c r="H132" s="232"/>
      <c r="I132" s="232"/>
      <c r="J132" s="140" t="s">
        <v>199</v>
      </c>
      <c r="K132" s="141">
        <v>5</v>
      </c>
      <c r="L132" s="233"/>
      <c r="M132" s="233"/>
      <c r="N132" s="233">
        <f t="shared" si="10"/>
        <v>0</v>
      </c>
      <c r="O132" s="233"/>
      <c r="P132" s="233"/>
      <c r="Q132" s="233"/>
      <c r="R132" s="142"/>
      <c r="T132" s="143" t="s">
        <v>5</v>
      </c>
      <c r="U132" s="40" t="s">
        <v>40</v>
      </c>
      <c r="V132" s="144">
        <v>0.28</v>
      </c>
      <c r="W132" s="144">
        <f t="shared" si="11"/>
        <v>1.4000000000000001</v>
      </c>
      <c r="X132" s="144">
        <v>0.00066</v>
      </c>
      <c r="Y132" s="144">
        <f t="shared" si="12"/>
        <v>0.0033</v>
      </c>
      <c r="Z132" s="144">
        <v>0</v>
      </c>
      <c r="AA132" s="145">
        <f t="shared" si="13"/>
        <v>0</v>
      </c>
      <c r="AR132" s="17" t="s">
        <v>154</v>
      </c>
      <c r="AT132" s="17" t="s">
        <v>150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718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719</v>
      </c>
      <c r="F133" s="232" t="s">
        <v>720</v>
      </c>
      <c r="G133" s="232"/>
      <c r="H133" s="232"/>
      <c r="I133" s="232"/>
      <c r="J133" s="140" t="s">
        <v>199</v>
      </c>
      <c r="K133" s="141">
        <v>5</v>
      </c>
      <c r="L133" s="233"/>
      <c r="M133" s="233"/>
      <c r="N133" s="233">
        <f t="shared" si="10"/>
        <v>0</v>
      </c>
      <c r="O133" s="233"/>
      <c r="P133" s="233"/>
      <c r="Q133" s="233"/>
      <c r="R133" s="142"/>
      <c r="T133" s="143" t="s">
        <v>5</v>
      </c>
      <c r="U133" s="40" t="s">
        <v>40</v>
      </c>
      <c r="V133" s="144">
        <v>0.055</v>
      </c>
      <c r="W133" s="144">
        <f t="shared" si="11"/>
        <v>0.275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721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690</v>
      </c>
      <c r="F134" s="232" t="s">
        <v>691</v>
      </c>
      <c r="G134" s="232"/>
      <c r="H134" s="232"/>
      <c r="I134" s="232"/>
      <c r="J134" s="140" t="s">
        <v>234</v>
      </c>
      <c r="K134" s="141">
        <v>1</v>
      </c>
      <c r="L134" s="233"/>
      <c r="M134" s="233"/>
      <c r="N134" s="233">
        <f t="shared" si="10"/>
        <v>0</v>
      </c>
      <c r="O134" s="233"/>
      <c r="P134" s="233"/>
      <c r="Q134" s="233"/>
      <c r="R134" s="142"/>
      <c r="T134" s="143" t="s">
        <v>5</v>
      </c>
      <c r="U134" s="40" t="s">
        <v>40</v>
      </c>
      <c r="V134" s="144">
        <v>10.3</v>
      </c>
      <c r="W134" s="144">
        <f t="shared" si="11"/>
        <v>10.3</v>
      </c>
      <c r="X134" s="144">
        <v>0.46009</v>
      </c>
      <c r="Y134" s="144">
        <f t="shared" si="12"/>
        <v>0.46009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722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723</v>
      </c>
      <c r="F135" s="232" t="s">
        <v>724</v>
      </c>
      <c r="G135" s="232"/>
      <c r="H135" s="232"/>
      <c r="I135" s="232"/>
      <c r="J135" s="140" t="s">
        <v>234</v>
      </c>
      <c r="K135" s="141">
        <v>1</v>
      </c>
      <c r="L135" s="233"/>
      <c r="M135" s="233"/>
      <c r="N135" s="233">
        <f t="shared" si="10"/>
        <v>0</v>
      </c>
      <c r="O135" s="233"/>
      <c r="P135" s="233"/>
      <c r="Q135" s="233"/>
      <c r="R135" s="142"/>
      <c r="T135" s="143" t="s">
        <v>5</v>
      </c>
      <c r="U135" s="40" t="s">
        <v>40</v>
      </c>
      <c r="V135" s="144">
        <v>0.583</v>
      </c>
      <c r="W135" s="144">
        <f t="shared" si="11"/>
        <v>0.583</v>
      </c>
      <c r="X135" s="144">
        <v>0.05803</v>
      </c>
      <c r="Y135" s="144">
        <f t="shared" si="12"/>
        <v>0.05803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725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726</v>
      </c>
      <c r="F136" s="232" t="s">
        <v>727</v>
      </c>
      <c r="G136" s="232"/>
      <c r="H136" s="232"/>
      <c r="I136" s="232"/>
      <c r="J136" s="140" t="s">
        <v>234</v>
      </c>
      <c r="K136" s="141">
        <v>1</v>
      </c>
      <c r="L136" s="233"/>
      <c r="M136" s="233"/>
      <c r="N136" s="233">
        <f t="shared" si="10"/>
        <v>0</v>
      </c>
      <c r="O136" s="233"/>
      <c r="P136" s="233"/>
      <c r="Q136" s="233"/>
      <c r="R136" s="142"/>
      <c r="T136" s="143" t="s">
        <v>5</v>
      </c>
      <c r="U136" s="40" t="s">
        <v>40</v>
      </c>
      <c r="V136" s="144">
        <v>0.25</v>
      </c>
      <c r="W136" s="144">
        <f t="shared" si="11"/>
        <v>0.25</v>
      </c>
      <c r="X136" s="144">
        <v>0.01818</v>
      </c>
      <c r="Y136" s="144">
        <f t="shared" si="12"/>
        <v>0.01818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728</v>
      </c>
    </row>
    <row r="137" spans="2:65" s="1" customFormat="1" ht="31.5" customHeight="1">
      <c r="B137" s="137"/>
      <c r="C137" s="138" t="s">
        <v>224</v>
      </c>
      <c r="D137" s="138" t="s">
        <v>150</v>
      </c>
      <c r="E137" s="139" t="s">
        <v>729</v>
      </c>
      <c r="F137" s="232" t="s">
        <v>730</v>
      </c>
      <c r="G137" s="232"/>
      <c r="H137" s="232"/>
      <c r="I137" s="232"/>
      <c r="J137" s="140" t="s">
        <v>234</v>
      </c>
      <c r="K137" s="141">
        <v>1</v>
      </c>
      <c r="L137" s="233"/>
      <c r="M137" s="233"/>
      <c r="N137" s="233">
        <f t="shared" si="10"/>
        <v>0</v>
      </c>
      <c r="O137" s="233"/>
      <c r="P137" s="233"/>
      <c r="Q137" s="233"/>
      <c r="R137" s="142"/>
      <c r="T137" s="143" t="s">
        <v>5</v>
      </c>
      <c r="U137" s="40" t="s">
        <v>40</v>
      </c>
      <c r="V137" s="144">
        <v>0.25</v>
      </c>
      <c r="W137" s="144">
        <f t="shared" si="11"/>
        <v>0.25</v>
      </c>
      <c r="X137" s="144">
        <v>0.00622</v>
      </c>
      <c r="Y137" s="144">
        <f t="shared" si="12"/>
        <v>0.00622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731</v>
      </c>
    </row>
    <row r="138" spans="2:65" s="1" customFormat="1" ht="31.5" customHeight="1">
      <c r="B138" s="137"/>
      <c r="C138" s="138" t="s">
        <v>228</v>
      </c>
      <c r="D138" s="138" t="s">
        <v>150</v>
      </c>
      <c r="E138" s="139" t="s">
        <v>732</v>
      </c>
      <c r="F138" s="232" t="s">
        <v>733</v>
      </c>
      <c r="G138" s="232"/>
      <c r="H138" s="232"/>
      <c r="I138" s="232"/>
      <c r="J138" s="140" t="s">
        <v>234</v>
      </c>
      <c r="K138" s="141">
        <v>1</v>
      </c>
      <c r="L138" s="233"/>
      <c r="M138" s="233"/>
      <c r="N138" s="233">
        <f t="shared" si="10"/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0.25</v>
      </c>
      <c r="W138" s="144">
        <f t="shared" si="11"/>
        <v>0.25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734</v>
      </c>
    </row>
    <row r="139" spans="2:65" s="1" customFormat="1" ht="44.25" customHeight="1">
      <c r="B139" s="137"/>
      <c r="C139" s="138" t="s">
        <v>10</v>
      </c>
      <c r="D139" s="138" t="s">
        <v>150</v>
      </c>
      <c r="E139" s="139" t="s">
        <v>735</v>
      </c>
      <c r="F139" s="232" t="s">
        <v>736</v>
      </c>
      <c r="G139" s="232"/>
      <c r="H139" s="232"/>
      <c r="I139" s="232"/>
      <c r="J139" s="140" t="s">
        <v>234</v>
      </c>
      <c r="K139" s="141">
        <v>1</v>
      </c>
      <c r="L139" s="233"/>
      <c r="M139" s="233"/>
      <c r="N139" s="233">
        <f t="shared" si="10"/>
        <v>0</v>
      </c>
      <c r="O139" s="233"/>
      <c r="P139" s="233"/>
      <c r="Q139" s="233"/>
      <c r="R139" s="142"/>
      <c r="T139" s="143" t="s">
        <v>5</v>
      </c>
      <c r="U139" s="40" t="s">
        <v>40</v>
      </c>
      <c r="V139" s="144">
        <v>0.333</v>
      </c>
      <c r="W139" s="144">
        <f t="shared" si="11"/>
        <v>0.333</v>
      </c>
      <c r="X139" s="144">
        <v>0.03535</v>
      </c>
      <c r="Y139" s="144">
        <f t="shared" si="12"/>
        <v>0.03535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737</v>
      </c>
    </row>
    <row r="140" spans="2:65" s="1" customFormat="1" ht="22.5" customHeight="1">
      <c r="B140" s="137"/>
      <c r="C140" s="138" t="s">
        <v>236</v>
      </c>
      <c r="D140" s="138" t="s">
        <v>150</v>
      </c>
      <c r="E140" s="139" t="s">
        <v>693</v>
      </c>
      <c r="F140" s="232" t="s">
        <v>694</v>
      </c>
      <c r="G140" s="232"/>
      <c r="H140" s="232"/>
      <c r="I140" s="232"/>
      <c r="J140" s="140" t="s">
        <v>199</v>
      </c>
      <c r="K140" s="141">
        <v>5</v>
      </c>
      <c r="L140" s="233"/>
      <c r="M140" s="233"/>
      <c r="N140" s="233">
        <f t="shared" si="10"/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0.054</v>
      </c>
      <c r="W140" s="144">
        <f t="shared" si="11"/>
        <v>0.27</v>
      </c>
      <c r="X140" s="144">
        <v>0.00019</v>
      </c>
      <c r="Y140" s="144">
        <f t="shared" si="12"/>
        <v>0.0009500000000000001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738</v>
      </c>
    </row>
    <row r="141" spans="2:65" s="1" customFormat="1" ht="31.5" customHeight="1">
      <c r="B141" s="137"/>
      <c r="C141" s="138" t="s">
        <v>240</v>
      </c>
      <c r="D141" s="138" t="s">
        <v>150</v>
      </c>
      <c r="E141" s="139" t="s">
        <v>696</v>
      </c>
      <c r="F141" s="232" t="s">
        <v>697</v>
      </c>
      <c r="G141" s="232"/>
      <c r="H141" s="232"/>
      <c r="I141" s="232"/>
      <c r="J141" s="140" t="s">
        <v>199</v>
      </c>
      <c r="K141" s="141">
        <v>5</v>
      </c>
      <c r="L141" s="233"/>
      <c r="M141" s="233"/>
      <c r="N141" s="233">
        <f t="shared" si="10"/>
        <v>0</v>
      </c>
      <c r="O141" s="233"/>
      <c r="P141" s="233"/>
      <c r="Q141" s="233"/>
      <c r="R141" s="142"/>
      <c r="T141" s="143" t="s">
        <v>5</v>
      </c>
      <c r="U141" s="40" t="s">
        <v>40</v>
      </c>
      <c r="V141" s="144">
        <v>0.025</v>
      </c>
      <c r="W141" s="144">
        <f t="shared" si="11"/>
        <v>0.125</v>
      </c>
      <c r="X141" s="144">
        <v>9E-05</v>
      </c>
      <c r="Y141" s="144">
        <f t="shared" si="12"/>
        <v>0.00045000000000000004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739</v>
      </c>
    </row>
    <row r="142" spans="2:63" s="9" customFormat="1" ht="29.85" customHeight="1">
      <c r="B142" s="126"/>
      <c r="C142" s="127"/>
      <c r="D142" s="136" t="s">
        <v>126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42">
        <f>BK142</f>
        <v>0</v>
      </c>
      <c r="O142" s="243"/>
      <c r="P142" s="243"/>
      <c r="Q142" s="243"/>
      <c r="R142" s="129"/>
      <c r="T142" s="130"/>
      <c r="U142" s="127"/>
      <c r="V142" s="127"/>
      <c r="W142" s="131">
        <f>W143</f>
        <v>9.13308</v>
      </c>
      <c r="X142" s="127"/>
      <c r="Y142" s="131">
        <f>Y143</f>
        <v>0</v>
      </c>
      <c r="Z142" s="127"/>
      <c r="AA142" s="132">
        <f>AA143</f>
        <v>0</v>
      </c>
      <c r="AR142" s="133" t="s">
        <v>83</v>
      </c>
      <c r="AT142" s="134" t="s">
        <v>74</v>
      </c>
      <c r="AU142" s="134" t="s">
        <v>83</v>
      </c>
      <c r="AY142" s="133" t="s">
        <v>149</v>
      </c>
      <c r="BK142" s="135">
        <f>BK143</f>
        <v>0</v>
      </c>
    </row>
    <row r="143" spans="2:65" s="1" customFormat="1" ht="31.5" customHeight="1">
      <c r="B143" s="137"/>
      <c r="C143" s="138" t="s">
        <v>244</v>
      </c>
      <c r="D143" s="138" t="s">
        <v>150</v>
      </c>
      <c r="E143" s="139" t="s">
        <v>699</v>
      </c>
      <c r="F143" s="232" t="s">
        <v>700</v>
      </c>
      <c r="G143" s="232"/>
      <c r="H143" s="232"/>
      <c r="I143" s="232"/>
      <c r="J143" s="140" t="s">
        <v>173</v>
      </c>
      <c r="K143" s="141">
        <v>6.171</v>
      </c>
      <c r="L143" s="233"/>
      <c r="M143" s="233"/>
      <c r="N143" s="233">
        <f>ROUND(L143*K143,2)</f>
        <v>0</v>
      </c>
      <c r="O143" s="233"/>
      <c r="P143" s="233"/>
      <c r="Q143" s="233"/>
      <c r="R143" s="142"/>
      <c r="T143" s="143" t="s">
        <v>5</v>
      </c>
      <c r="U143" s="151" t="s">
        <v>40</v>
      </c>
      <c r="V143" s="152">
        <v>1.48</v>
      </c>
      <c r="W143" s="152">
        <f>V143*K143</f>
        <v>9.13308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154</v>
      </c>
      <c r="AT143" s="17" t="s">
        <v>150</v>
      </c>
      <c r="AU143" s="17" t="s">
        <v>112</v>
      </c>
      <c r="AY143" s="17" t="s">
        <v>149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154</v>
      </c>
      <c r="BM143" s="17" t="s">
        <v>740</v>
      </c>
    </row>
    <row r="144" spans="2:18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mergeCells count="133"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14:Q114"/>
    <mergeCell ref="N115:Q115"/>
    <mergeCell ref="N116:Q116"/>
    <mergeCell ref="N128:Q128"/>
    <mergeCell ref="N130:Q130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 topLeftCell="A1">
      <pane ySplit="1" topLeftCell="A2" activePane="bottomLeft" state="frozen"/>
      <selection pane="bottomLeft" activeCell="AC38" sqref="AC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13" t="str">
        <f>'Rekapitulace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85" t="s">
        <v>741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6" t="str">
        <f>'Rekapitulace stavby'!AN8</f>
        <v>29.3.2017</v>
      </c>
      <c r="P9" s="21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83" t="s">
        <v>5</v>
      </c>
      <c r="P11" s="183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83" t="s">
        <v>5</v>
      </c>
      <c r="P12" s="183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83" t="str">
        <f>IF('Rekapitulace stavby'!AN13="","",'Rekapitulace stavby'!AN13)</f>
        <v/>
      </c>
      <c r="P14" s="183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83" t="str">
        <f>IF('Rekapitulace stavby'!AN14="","",'Rekapitulace stavby'!AN14)</f>
        <v/>
      </c>
      <c r="P15" s="183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83" t="str">
        <f>IF('Rekapitulace stavby'!AN16="","",'Rekapitulace stavby'!AN16)</f>
        <v/>
      </c>
      <c r="P17" s="18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83" t="str">
        <f>IF('Rekapitulace stavby'!AN17="","",'Rekapitulace stavby'!AN17)</f>
        <v/>
      </c>
      <c r="P18" s="18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83" t="s">
        <v>5</v>
      </c>
      <c r="P20" s="183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83" t="s">
        <v>5</v>
      </c>
      <c r="P21" s="18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210">
        <f>N88</f>
        <v>0</v>
      </c>
      <c r="N27" s="210"/>
      <c r="O27" s="210"/>
      <c r="P27" s="210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210">
        <f>N96</f>
        <v>0</v>
      </c>
      <c r="N28" s="210"/>
      <c r="O28" s="210"/>
      <c r="P28" s="21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217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218">
        <f>ROUND((SUM(BE96:BE97)+SUM(BE115:BE166)),2)</f>
        <v>0</v>
      </c>
      <c r="I32" s="215"/>
      <c r="J32" s="215"/>
      <c r="K32" s="32"/>
      <c r="L32" s="32"/>
      <c r="M32" s="218">
        <f>ROUND(ROUND((SUM(BE96:BE97)+SUM(BE115:BE166)),2)*F32,2)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218">
        <f>ROUND((SUM(BF96:BF97)+SUM(BF115:BF166)),2)</f>
        <v>0</v>
      </c>
      <c r="I33" s="215"/>
      <c r="J33" s="215"/>
      <c r="K33" s="32"/>
      <c r="L33" s="32"/>
      <c r="M33" s="218">
        <f>ROUND(ROUND((SUM(BF96:BF97)+SUM(BF115:BF166)),2)*F33,2)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218">
        <f>ROUND((SUM(BG96:BG97)+SUM(BG115:BG166)),2)</f>
        <v>0</v>
      </c>
      <c r="I34" s="215"/>
      <c r="J34" s="215"/>
      <c r="K34" s="32"/>
      <c r="L34" s="32"/>
      <c r="M34" s="218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218">
        <f>ROUND((SUM(BH96:BH97)+SUM(BH115:BH166)),2)</f>
        <v>0</v>
      </c>
      <c r="I35" s="215"/>
      <c r="J35" s="215"/>
      <c r="K35" s="32"/>
      <c r="L35" s="32"/>
      <c r="M35" s="218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218">
        <f>ROUND((SUM(BI96:BI97)+SUM(BI115:BI166)),2)</f>
        <v>0</v>
      </c>
      <c r="I36" s="215"/>
      <c r="J36" s="215"/>
      <c r="K36" s="32"/>
      <c r="L36" s="32"/>
      <c r="M36" s="218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95" t="str">
        <f>F7</f>
        <v>170310d - KANALIZACE  DEŠTOVÁ  VENKY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216" t="str">
        <f>IF(O9="","",O9)</f>
        <v>29.3.2017</v>
      </c>
      <c r="N81" s="216"/>
      <c r="O81" s="216"/>
      <c r="P81" s="21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02">
        <f>N115</f>
        <v>0</v>
      </c>
      <c r="O88" s="223"/>
      <c r="P88" s="223"/>
      <c r="Q88" s="223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N116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6">
        <f>N117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14"/>
      <c r="D91" s="115" t="s">
        <v>649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6">
        <f>N133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14"/>
      <c r="D92" s="115" t="s">
        <v>125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6">
        <f>N137</f>
        <v>0</v>
      </c>
      <c r="O92" s="227"/>
      <c r="P92" s="227"/>
      <c r="Q92" s="227"/>
      <c r="R92" s="116"/>
    </row>
    <row r="93" spans="2:18" s="7" customFormat="1" ht="19.9" customHeight="1">
      <c r="B93" s="113"/>
      <c r="C93" s="114"/>
      <c r="D93" s="115" t="s">
        <v>650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26">
        <f>N139</f>
        <v>0</v>
      </c>
      <c r="O93" s="227"/>
      <c r="P93" s="227"/>
      <c r="Q93" s="227"/>
      <c r="R93" s="116"/>
    </row>
    <row r="94" spans="2:18" s="7" customFormat="1" ht="19.9" customHeight="1">
      <c r="B94" s="113"/>
      <c r="C94" s="114"/>
      <c r="D94" s="115" t="s">
        <v>126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26">
        <f>N165</f>
        <v>0</v>
      </c>
      <c r="O94" s="227"/>
      <c r="P94" s="227"/>
      <c r="Q94" s="227"/>
      <c r="R94" s="116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8" t="s">
        <v>134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23">
        <v>0</v>
      </c>
      <c r="O96" s="228"/>
      <c r="P96" s="228"/>
      <c r="Q96" s="228"/>
      <c r="R96" s="33"/>
      <c r="T96" s="117"/>
      <c r="U96" s="118" t="s">
        <v>39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9" t="s">
        <v>106</v>
      </c>
      <c r="D98" s="100"/>
      <c r="E98" s="100"/>
      <c r="F98" s="100"/>
      <c r="G98" s="100"/>
      <c r="H98" s="100"/>
      <c r="I98" s="100"/>
      <c r="J98" s="100"/>
      <c r="K98" s="100"/>
      <c r="L98" s="203">
        <f>ROUND(SUM(N88+N96),2)</f>
        <v>0</v>
      </c>
      <c r="M98" s="203"/>
      <c r="N98" s="203"/>
      <c r="O98" s="203"/>
      <c r="P98" s="203"/>
      <c r="Q98" s="203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81" t="s">
        <v>135</v>
      </c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213" t="str">
        <f>F6</f>
        <v>Hala POWERBRIGDE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32"/>
      <c r="R106" s="33"/>
    </row>
    <row r="107" spans="2:18" s="1" customFormat="1" ht="36.95" customHeight="1">
      <c r="B107" s="31"/>
      <c r="C107" s="65" t="s">
        <v>114</v>
      </c>
      <c r="D107" s="32"/>
      <c r="E107" s="32"/>
      <c r="F107" s="195" t="str">
        <f>F7</f>
        <v>170310d - KANALIZACE  DEŠTOVÁ  VENKY</v>
      </c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>POPŮVKY</v>
      </c>
      <c r="G109" s="32"/>
      <c r="H109" s="32"/>
      <c r="I109" s="32"/>
      <c r="J109" s="32"/>
      <c r="K109" s="28" t="s">
        <v>23</v>
      </c>
      <c r="L109" s="32"/>
      <c r="M109" s="216" t="str">
        <f>IF(O9="","",O9)</f>
        <v>29.3.2017</v>
      </c>
      <c r="N109" s="216"/>
      <c r="O109" s="216"/>
      <c r="P109" s="216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5">
      <c r="B111" s="31"/>
      <c r="C111" s="28" t="s">
        <v>25</v>
      </c>
      <c r="D111" s="32"/>
      <c r="E111" s="32"/>
      <c r="F111" s="26" t="str">
        <f>E12</f>
        <v>Powerbrigde spol. s.r.o. Popůvky</v>
      </c>
      <c r="G111" s="32"/>
      <c r="H111" s="32"/>
      <c r="I111" s="32"/>
      <c r="J111" s="32"/>
      <c r="K111" s="28" t="s">
        <v>31</v>
      </c>
      <c r="L111" s="32"/>
      <c r="M111" s="183" t="str">
        <f>E18</f>
        <v xml:space="preserve"> </v>
      </c>
      <c r="N111" s="183"/>
      <c r="O111" s="183"/>
      <c r="P111" s="183"/>
      <c r="Q111" s="183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33</v>
      </c>
      <c r="L112" s="32"/>
      <c r="M112" s="183" t="str">
        <f>E21</f>
        <v>Kepertová</v>
      </c>
      <c r="N112" s="183"/>
      <c r="O112" s="183"/>
      <c r="P112" s="183"/>
      <c r="Q112" s="183"/>
      <c r="R112" s="33"/>
    </row>
    <row r="113" spans="2:18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27" s="8" customFormat="1" ht="29.25" customHeight="1">
      <c r="B114" s="119"/>
      <c r="C114" s="120" t="s">
        <v>136</v>
      </c>
      <c r="D114" s="121" t="s">
        <v>137</v>
      </c>
      <c r="E114" s="121" t="s">
        <v>57</v>
      </c>
      <c r="F114" s="229" t="s">
        <v>138</v>
      </c>
      <c r="G114" s="229"/>
      <c r="H114" s="229"/>
      <c r="I114" s="229"/>
      <c r="J114" s="121" t="s">
        <v>139</v>
      </c>
      <c r="K114" s="121" t="s">
        <v>140</v>
      </c>
      <c r="L114" s="230" t="s">
        <v>141</v>
      </c>
      <c r="M114" s="230"/>
      <c r="N114" s="229" t="s">
        <v>120</v>
      </c>
      <c r="O114" s="229"/>
      <c r="P114" s="229"/>
      <c r="Q114" s="231"/>
      <c r="R114" s="122"/>
      <c r="T114" s="72" t="s">
        <v>142</v>
      </c>
      <c r="U114" s="73" t="s">
        <v>39</v>
      </c>
      <c r="V114" s="73" t="s">
        <v>143</v>
      </c>
      <c r="W114" s="73" t="s">
        <v>144</v>
      </c>
      <c r="X114" s="73" t="s">
        <v>145</v>
      </c>
      <c r="Y114" s="73" t="s">
        <v>146</v>
      </c>
      <c r="Z114" s="73" t="s">
        <v>147</v>
      </c>
      <c r="AA114" s="74" t="s">
        <v>148</v>
      </c>
    </row>
    <row r="115" spans="2:63" s="1" customFormat="1" ht="29.25" customHeight="1">
      <c r="B115" s="31"/>
      <c r="C115" s="76" t="s">
        <v>116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7">
        <f>BK115</f>
        <v>0</v>
      </c>
      <c r="O115" s="238"/>
      <c r="P115" s="238"/>
      <c r="Q115" s="238"/>
      <c r="R115" s="33"/>
      <c r="T115" s="75"/>
      <c r="U115" s="47"/>
      <c r="V115" s="47"/>
      <c r="W115" s="123">
        <f>W116</f>
        <v>776.579771</v>
      </c>
      <c r="X115" s="47"/>
      <c r="Y115" s="123">
        <f>Y116</f>
        <v>125.354152</v>
      </c>
      <c r="Z115" s="47"/>
      <c r="AA115" s="124">
        <f>AA116</f>
        <v>0</v>
      </c>
      <c r="AT115" s="17" t="s">
        <v>74</v>
      </c>
      <c r="AU115" s="17" t="s">
        <v>122</v>
      </c>
      <c r="BK115" s="125">
        <f>BK116</f>
        <v>0</v>
      </c>
    </row>
    <row r="116" spans="2:63" s="9" customFormat="1" ht="37.35" customHeight="1">
      <c r="B116" s="126"/>
      <c r="C116" s="127"/>
      <c r="D116" s="128" t="s">
        <v>123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39">
        <f>BK116</f>
        <v>0</v>
      </c>
      <c r="O116" s="224"/>
      <c r="P116" s="224"/>
      <c r="Q116" s="224"/>
      <c r="R116" s="129"/>
      <c r="T116" s="130"/>
      <c r="U116" s="127"/>
      <c r="V116" s="127"/>
      <c r="W116" s="131">
        <f>W117+W133+W137+W139+W165</f>
        <v>776.579771</v>
      </c>
      <c r="X116" s="127"/>
      <c r="Y116" s="131">
        <f>Y117+Y133+Y137+Y139+Y165</f>
        <v>125.354152</v>
      </c>
      <c r="Z116" s="127"/>
      <c r="AA116" s="132">
        <f>AA117+AA133+AA137+AA139+AA165</f>
        <v>0</v>
      </c>
      <c r="AR116" s="133" t="s">
        <v>83</v>
      </c>
      <c r="AT116" s="134" t="s">
        <v>74</v>
      </c>
      <c r="AU116" s="134" t="s">
        <v>75</v>
      </c>
      <c r="AY116" s="133" t="s">
        <v>149</v>
      </c>
      <c r="BK116" s="135">
        <f>BK117+BK133+BK137+BK139+BK165</f>
        <v>0</v>
      </c>
    </row>
    <row r="117" spans="2:63" s="9" customFormat="1" ht="19.9" customHeight="1">
      <c r="B117" s="126"/>
      <c r="C117" s="127"/>
      <c r="D117" s="136" t="s">
        <v>124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40">
        <f>BK117</f>
        <v>0</v>
      </c>
      <c r="O117" s="241"/>
      <c r="P117" s="241"/>
      <c r="Q117" s="241"/>
      <c r="R117" s="129"/>
      <c r="T117" s="130"/>
      <c r="U117" s="127"/>
      <c r="V117" s="127"/>
      <c r="W117" s="131">
        <f>SUM(W118:W132)</f>
        <v>474.37261600000005</v>
      </c>
      <c r="X117" s="127"/>
      <c r="Y117" s="131">
        <f>SUM(Y118:Y132)</f>
        <v>118.169178</v>
      </c>
      <c r="Z117" s="127"/>
      <c r="AA117" s="132">
        <f>SUM(AA118:AA132)</f>
        <v>0</v>
      </c>
      <c r="AR117" s="133" t="s">
        <v>83</v>
      </c>
      <c r="AT117" s="134" t="s">
        <v>74</v>
      </c>
      <c r="AU117" s="134" t="s">
        <v>83</v>
      </c>
      <c r="AY117" s="133" t="s">
        <v>149</v>
      </c>
      <c r="BK117" s="135">
        <f>SUM(BK118:BK132)</f>
        <v>0</v>
      </c>
    </row>
    <row r="118" spans="2:65" s="1" customFormat="1" ht="31.5" customHeight="1">
      <c r="B118" s="137"/>
      <c r="C118" s="138" t="s">
        <v>83</v>
      </c>
      <c r="D118" s="138" t="s">
        <v>150</v>
      </c>
      <c r="E118" s="139" t="s">
        <v>742</v>
      </c>
      <c r="F118" s="232" t="s">
        <v>743</v>
      </c>
      <c r="G118" s="232"/>
      <c r="H118" s="232"/>
      <c r="I118" s="232"/>
      <c r="J118" s="140" t="s">
        <v>153</v>
      </c>
      <c r="K118" s="141">
        <v>120</v>
      </c>
      <c r="L118" s="233"/>
      <c r="M118" s="233"/>
      <c r="N118" s="233">
        <f aca="true" t="shared" si="0" ref="N118:N132">ROUND(L118*K118,2)</f>
        <v>0</v>
      </c>
      <c r="O118" s="233"/>
      <c r="P118" s="233"/>
      <c r="Q118" s="233"/>
      <c r="R118" s="142"/>
      <c r="T118" s="143" t="s">
        <v>5</v>
      </c>
      <c r="U118" s="40" t="s">
        <v>40</v>
      </c>
      <c r="V118" s="144">
        <v>0.467</v>
      </c>
      <c r="W118" s="144">
        <f aca="true" t="shared" si="1" ref="W118:W132">V118*K118</f>
        <v>56.040000000000006</v>
      </c>
      <c r="X118" s="144">
        <v>0</v>
      </c>
      <c r="Y118" s="144">
        <f aca="true" t="shared" si="2" ref="Y118:Y132">X118*K118</f>
        <v>0</v>
      </c>
      <c r="Z118" s="144">
        <v>0</v>
      </c>
      <c r="AA118" s="145">
        <f aca="true" t="shared" si="3" ref="AA118:AA132">Z118*K118</f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aca="true" t="shared" si="4" ref="BE118:BE132">IF(U118="základní",N118,0)</f>
        <v>0</v>
      </c>
      <c r="BF118" s="146">
        <f aca="true" t="shared" si="5" ref="BF118:BF132">IF(U118="snížená",N118,0)</f>
        <v>0</v>
      </c>
      <c r="BG118" s="146">
        <f aca="true" t="shared" si="6" ref="BG118:BG132">IF(U118="zákl. přenesená",N118,0)</f>
        <v>0</v>
      </c>
      <c r="BH118" s="146">
        <f aca="true" t="shared" si="7" ref="BH118:BH132">IF(U118="sníž. přenesená",N118,0)</f>
        <v>0</v>
      </c>
      <c r="BI118" s="146">
        <f aca="true" t="shared" si="8" ref="BI118:BI132">IF(U118="nulová",N118,0)</f>
        <v>0</v>
      </c>
      <c r="BJ118" s="17" t="s">
        <v>83</v>
      </c>
      <c r="BK118" s="146">
        <f aca="true" t="shared" si="9" ref="BK118:BK132">ROUND(L118*K118,2)</f>
        <v>0</v>
      </c>
      <c r="BL118" s="17" t="s">
        <v>154</v>
      </c>
      <c r="BM118" s="17" t="s">
        <v>744</v>
      </c>
    </row>
    <row r="119" spans="2:65" s="1" customFormat="1" ht="31.5" customHeight="1">
      <c r="B119" s="137"/>
      <c r="C119" s="138" t="s">
        <v>112</v>
      </c>
      <c r="D119" s="138" t="s">
        <v>150</v>
      </c>
      <c r="E119" s="139" t="s">
        <v>745</v>
      </c>
      <c r="F119" s="232" t="s">
        <v>746</v>
      </c>
      <c r="G119" s="232"/>
      <c r="H119" s="232"/>
      <c r="I119" s="232"/>
      <c r="J119" s="140" t="s">
        <v>153</v>
      </c>
      <c r="K119" s="141">
        <v>120</v>
      </c>
      <c r="L119" s="233"/>
      <c r="M119" s="233"/>
      <c r="N119" s="233">
        <f t="shared" si="0"/>
        <v>0</v>
      </c>
      <c r="O119" s="233"/>
      <c r="P119" s="233"/>
      <c r="Q119" s="233"/>
      <c r="R119" s="142"/>
      <c r="T119" s="143" t="s">
        <v>5</v>
      </c>
      <c r="U119" s="40" t="s">
        <v>40</v>
      </c>
      <c r="V119" s="144">
        <v>0.04</v>
      </c>
      <c r="W119" s="144">
        <f t="shared" si="1"/>
        <v>4.8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747</v>
      </c>
    </row>
    <row r="120" spans="2:65" s="1" customFormat="1" ht="31.5" customHeight="1">
      <c r="B120" s="137"/>
      <c r="C120" s="138" t="s">
        <v>159</v>
      </c>
      <c r="D120" s="138" t="s">
        <v>150</v>
      </c>
      <c r="E120" s="139" t="s">
        <v>748</v>
      </c>
      <c r="F120" s="232" t="s">
        <v>749</v>
      </c>
      <c r="G120" s="232"/>
      <c r="H120" s="232"/>
      <c r="I120" s="232"/>
      <c r="J120" s="140" t="s">
        <v>153</v>
      </c>
      <c r="K120" s="141">
        <v>150.66</v>
      </c>
      <c r="L120" s="233"/>
      <c r="M120" s="233"/>
      <c r="N120" s="233">
        <f t="shared" si="0"/>
        <v>0</v>
      </c>
      <c r="O120" s="233"/>
      <c r="P120" s="233"/>
      <c r="Q120" s="233"/>
      <c r="R120" s="142"/>
      <c r="T120" s="143" t="s">
        <v>5</v>
      </c>
      <c r="U120" s="40" t="s">
        <v>40</v>
      </c>
      <c r="V120" s="144">
        <v>0.825</v>
      </c>
      <c r="W120" s="144">
        <f t="shared" si="1"/>
        <v>124.29449999999999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750</v>
      </c>
    </row>
    <row r="121" spans="2:65" s="1" customFormat="1" ht="31.5" customHeight="1">
      <c r="B121" s="137"/>
      <c r="C121" s="138" t="s">
        <v>154</v>
      </c>
      <c r="D121" s="138" t="s">
        <v>150</v>
      </c>
      <c r="E121" s="139" t="s">
        <v>156</v>
      </c>
      <c r="F121" s="232" t="s">
        <v>157</v>
      </c>
      <c r="G121" s="232"/>
      <c r="H121" s="232"/>
      <c r="I121" s="232"/>
      <c r="J121" s="140" t="s">
        <v>153</v>
      </c>
      <c r="K121" s="141">
        <v>150.66</v>
      </c>
      <c r="L121" s="233"/>
      <c r="M121" s="233"/>
      <c r="N121" s="233">
        <f t="shared" si="0"/>
        <v>0</v>
      </c>
      <c r="O121" s="233"/>
      <c r="P121" s="233"/>
      <c r="Q121" s="233"/>
      <c r="R121" s="142"/>
      <c r="T121" s="143" t="s">
        <v>5</v>
      </c>
      <c r="U121" s="40" t="s">
        <v>40</v>
      </c>
      <c r="V121" s="144">
        <v>0.1</v>
      </c>
      <c r="W121" s="144">
        <f t="shared" si="1"/>
        <v>15.066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751</v>
      </c>
    </row>
    <row r="122" spans="2:65" s="1" customFormat="1" ht="31.5" customHeight="1">
      <c r="B122" s="137"/>
      <c r="C122" s="138" t="s">
        <v>166</v>
      </c>
      <c r="D122" s="138" t="s">
        <v>150</v>
      </c>
      <c r="E122" s="139" t="s">
        <v>653</v>
      </c>
      <c r="F122" s="232" t="s">
        <v>654</v>
      </c>
      <c r="G122" s="232"/>
      <c r="H122" s="232"/>
      <c r="I122" s="232"/>
      <c r="J122" s="140" t="s">
        <v>655</v>
      </c>
      <c r="K122" s="141">
        <v>136.68</v>
      </c>
      <c r="L122" s="233"/>
      <c r="M122" s="233"/>
      <c r="N122" s="233">
        <f t="shared" si="0"/>
        <v>0</v>
      </c>
      <c r="O122" s="233"/>
      <c r="P122" s="233"/>
      <c r="Q122" s="233"/>
      <c r="R122" s="142"/>
      <c r="T122" s="143" t="s">
        <v>5</v>
      </c>
      <c r="U122" s="40" t="s">
        <v>40</v>
      </c>
      <c r="V122" s="144">
        <v>0.479</v>
      </c>
      <c r="W122" s="144">
        <f t="shared" si="1"/>
        <v>65.46972</v>
      </c>
      <c r="X122" s="144">
        <v>0.00085</v>
      </c>
      <c r="Y122" s="144">
        <f t="shared" si="2"/>
        <v>0.116178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752</v>
      </c>
    </row>
    <row r="123" spans="2:65" s="1" customFormat="1" ht="31.5" customHeight="1">
      <c r="B123" s="137"/>
      <c r="C123" s="138" t="s">
        <v>170</v>
      </c>
      <c r="D123" s="138" t="s">
        <v>150</v>
      </c>
      <c r="E123" s="139" t="s">
        <v>657</v>
      </c>
      <c r="F123" s="232" t="s">
        <v>658</v>
      </c>
      <c r="G123" s="232"/>
      <c r="H123" s="232"/>
      <c r="I123" s="232"/>
      <c r="J123" s="140" t="s">
        <v>655</v>
      </c>
      <c r="K123" s="141">
        <v>136.68</v>
      </c>
      <c r="L123" s="233"/>
      <c r="M123" s="233"/>
      <c r="N123" s="233">
        <f t="shared" si="0"/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0.327</v>
      </c>
      <c r="W123" s="144">
        <f t="shared" si="1"/>
        <v>44.69436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753</v>
      </c>
    </row>
    <row r="124" spans="2:65" s="1" customFormat="1" ht="31.5" customHeight="1">
      <c r="B124" s="137"/>
      <c r="C124" s="138" t="s">
        <v>175</v>
      </c>
      <c r="D124" s="138" t="s">
        <v>150</v>
      </c>
      <c r="E124" s="139" t="s">
        <v>160</v>
      </c>
      <c r="F124" s="232" t="s">
        <v>161</v>
      </c>
      <c r="G124" s="232"/>
      <c r="H124" s="232"/>
      <c r="I124" s="232"/>
      <c r="J124" s="140" t="s">
        <v>153</v>
      </c>
      <c r="K124" s="141">
        <v>84.93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0.345</v>
      </c>
      <c r="W124" s="144">
        <f t="shared" si="1"/>
        <v>29.30085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754</v>
      </c>
    </row>
    <row r="125" spans="2:65" s="1" customFormat="1" ht="31.5" customHeight="1">
      <c r="B125" s="137"/>
      <c r="C125" s="138" t="s">
        <v>179</v>
      </c>
      <c r="D125" s="138" t="s">
        <v>150</v>
      </c>
      <c r="E125" s="139" t="s">
        <v>163</v>
      </c>
      <c r="F125" s="232" t="s">
        <v>164</v>
      </c>
      <c r="G125" s="232"/>
      <c r="H125" s="232"/>
      <c r="I125" s="232"/>
      <c r="J125" s="140" t="s">
        <v>153</v>
      </c>
      <c r="K125" s="141">
        <v>128.476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0.071</v>
      </c>
      <c r="W125" s="144">
        <f t="shared" si="1"/>
        <v>9.121796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755</v>
      </c>
    </row>
    <row r="126" spans="2:65" s="1" customFormat="1" ht="22.5" customHeight="1">
      <c r="B126" s="137"/>
      <c r="C126" s="138" t="s">
        <v>183</v>
      </c>
      <c r="D126" s="138" t="s">
        <v>150</v>
      </c>
      <c r="E126" s="139" t="s">
        <v>167</v>
      </c>
      <c r="F126" s="232" t="s">
        <v>168</v>
      </c>
      <c r="G126" s="232"/>
      <c r="H126" s="232"/>
      <c r="I126" s="232"/>
      <c r="J126" s="140" t="s">
        <v>153</v>
      </c>
      <c r="K126" s="141">
        <v>128.486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0.009</v>
      </c>
      <c r="W126" s="144">
        <f t="shared" si="1"/>
        <v>1.1563739999999998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756</v>
      </c>
    </row>
    <row r="127" spans="2:65" s="1" customFormat="1" ht="31.5" customHeight="1">
      <c r="B127" s="137"/>
      <c r="C127" s="138" t="s">
        <v>188</v>
      </c>
      <c r="D127" s="138" t="s">
        <v>150</v>
      </c>
      <c r="E127" s="139" t="s">
        <v>171</v>
      </c>
      <c r="F127" s="232" t="s">
        <v>172</v>
      </c>
      <c r="G127" s="232"/>
      <c r="H127" s="232"/>
      <c r="I127" s="232"/>
      <c r="J127" s="140" t="s">
        <v>173</v>
      </c>
      <c r="K127" s="141">
        <v>231.275</v>
      </c>
      <c r="L127" s="233"/>
      <c r="M127" s="233"/>
      <c r="N127" s="233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154</v>
      </c>
      <c r="AT127" s="17" t="s">
        <v>150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757</v>
      </c>
    </row>
    <row r="128" spans="2:65" s="1" customFormat="1" ht="31.5" customHeight="1">
      <c r="B128" s="137"/>
      <c r="C128" s="138" t="s">
        <v>192</v>
      </c>
      <c r="D128" s="138" t="s">
        <v>150</v>
      </c>
      <c r="E128" s="139" t="s">
        <v>176</v>
      </c>
      <c r="F128" s="232" t="s">
        <v>177</v>
      </c>
      <c r="G128" s="232"/>
      <c r="H128" s="232"/>
      <c r="I128" s="232"/>
      <c r="J128" s="140" t="s">
        <v>153</v>
      </c>
      <c r="K128" s="141">
        <v>102.184</v>
      </c>
      <c r="L128" s="233"/>
      <c r="M128" s="233"/>
      <c r="N128" s="233">
        <f t="shared" si="0"/>
        <v>0</v>
      </c>
      <c r="O128" s="233"/>
      <c r="P128" s="233"/>
      <c r="Q128" s="233"/>
      <c r="R128" s="142"/>
      <c r="T128" s="143" t="s">
        <v>5</v>
      </c>
      <c r="U128" s="40" t="s">
        <v>40</v>
      </c>
      <c r="V128" s="144">
        <v>0.299</v>
      </c>
      <c r="W128" s="144">
        <f t="shared" si="1"/>
        <v>30.553016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154</v>
      </c>
      <c r="AT128" s="17" t="s">
        <v>150</v>
      </c>
      <c r="AU128" s="17" t="s">
        <v>112</v>
      </c>
      <c r="AY128" s="17" t="s">
        <v>149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154</v>
      </c>
      <c r="BM128" s="17" t="s">
        <v>758</v>
      </c>
    </row>
    <row r="129" spans="2:65" s="1" customFormat="1" ht="44.25" customHeight="1">
      <c r="B129" s="137"/>
      <c r="C129" s="138" t="s">
        <v>196</v>
      </c>
      <c r="D129" s="138" t="s">
        <v>150</v>
      </c>
      <c r="E129" s="139" t="s">
        <v>759</v>
      </c>
      <c r="F129" s="232" t="s">
        <v>760</v>
      </c>
      <c r="G129" s="232"/>
      <c r="H129" s="232"/>
      <c r="I129" s="232"/>
      <c r="J129" s="140" t="s">
        <v>153</v>
      </c>
      <c r="K129" s="141">
        <v>15</v>
      </c>
      <c r="L129" s="233"/>
      <c r="M129" s="233"/>
      <c r="N129" s="233">
        <f t="shared" si="0"/>
        <v>0</v>
      </c>
      <c r="O129" s="233"/>
      <c r="P129" s="233"/>
      <c r="Q129" s="233"/>
      <c r="R129" s="142"/>
      <c r="T129" s="143" t="s">
        <v>5</v>
      </c>
      <c r="U129" s="40" t="s">
        <v>40</v>
      </c>
      <c r="V129" s="144">
        <v>2.256</v>
      </c>
      <c r="W129" s="144">
        <f t="shared" si="1"/>
        <v>33.839999999999996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154</v>
      </c>
      <c r="BM129" s="17" t="s">
        <v>761</v>
      </c>
    </row>
    <row r="130" spans="2:65" s="1" customFormat="1" ht="22.5" customHeight="1">
      <c r="B130" s="137"/>
      <c r="C130" s="147" t="s">
        <v>202</v>
      </c>
      <c r="D130" s="147" t="s">
        <v>184</v>
      </c>
      <c r="E130" s="148" t="s">
        <v>762</v>
      </c>
      <c r="F130" s="234" t="s">
        <v>763</v>
      </c>
      <c r="G130" s="234"/>
      <c r="H130" s="234"/>
      <c r="I130" s="234"/>
      <c r="J130" s="149" t="s">
        <v>173</v>
      </c>
      <c r="K130" s="150">
        <v>30</v>
      </c>
      <c r="L130" s="235"/>
      <c r="M130" s="235"/>
      <c r="N130" s="235">
        <f t="shared" si="0"/>
        <v>0</v>
      </c>
      <c r="O130" s="233"/>
      <c r="P130" s="233"/>
      <c r="Q130" s="233"/>
      <c r="R130" s="142"/>
      <c r="T130" s="143" t="s">
        <v>5</v>
      </c>
      <c r="U130" s="40" t="s">
        <v>40</v>
      </c>
      <c r="V130" s="144">
        <v>0</v>
      </c>
      <c r="W130" s="144">
        <f t="shared" si="1"/>
        <v>0</v>
      </c>
      <c r="X130" s="144">
        <v>1</v>
      </c>
      <c r="Y130" s="144">
        <f t="shared" si="2"/>
        <v>30</v>
      </c>
      <c r="Z130" s="144">
        <v>0</v>
      </c>
      <c r="AA130" s="145">
        <f t="shared" si="3"/>
        <v>0</v>
      </c>
      <c r="AR130" s="17" t="s">
        <v>179</v>
      </c>
      <c r="AT130" s="17" t="s">
        <v>184</v>
      </c>
      <c r="AU130" s="17" t="s">
        <v>112</v>
      </c>
      <c r="AY130" s="17" t="s">
        <v>149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154</v>
      </c>
      <c r="BM130" s="17" t="s">
        <v>764</v>
      </c>
    </row>
    <row r="131" spans="2:65" s="1" customFormat="1" ht="31.5" customHeight="1">
      <c r="B131" s="137"/>
      <c r="C131" s="138" t="s">
        <v>206</v>
      </c>
      <c r="D131" s="138" t="s">
        <v>150</v>
      </c>
      <c r="E131" s="139" t="s">
        <v>180</v>
      </c>
      <c r="F131" s="232" t="s">
        <v>181</v>
      </c>
      <c r="G131" s="232"/>
      <c r="H131" s="232"/>
      <c r="I131" s="232"/>
      <c r="J131" s="140" t="s">
        <v>153</v>
      </c>
      <c r="K131" s="141">
        <v>40.024</v>
      </c>
      <c r="L131" s="233"/>
      <c r="M131" s="233"/>
      <c r="N131" s="233">
        <f t="shared" si="0"/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1.5</v>
      </c>
      <c r="W131" s="144">
        <f t="shared" si="1"/>
        <v>60.036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83</v>
      </c>
      <c r="BK131" s="146">
        <f t="shared" si="9"/>
        <v>0</v>
      </c>
      <c r="BL131" s="17" t="s">
        <v>154</v>
      </c>
      <c r="BM131" s="17" t="s">
        <v>765</v>
      </c>
    </row>
    <row r="132" spans="2:65" s="1" customFormat="1" ht="22.5" customHeight="1">
      <c r="B132" s="137"/>
      <c r="C132" s="147" t="s">
        <v>11</v>
      </c>
      <c r="D132" s="147" t="s">
        <v>184</v>
      </c>
      <c r="E132" s="148" t="s">
        <v>185</v>
      </c>
      <c r="F132" s="234" t="s">
        <v>186</v>
      </c>
      <c r="G132" s="234"/>
      <c r="H132" s="234"/>
      <c r="I132" s="234"/>
      <c r="J132" s="149" t="s">
        <v>173</v>
      </c>
      <c r="K132" s="150">
        <v>88.053</v>
      </c>
      <c r="L132" s="235"/>
      <c r="M132" s="235"/>
      <c r="N132" s="235">
        <f t="shared" si="0"/>
        <v>0</v>
      </c>
      <c r="O132" s="233"/>
      <c r="P132" s="233"/>
      <c r="Q132" s="233"/>
      <c r="R132" s="142"/>
      <c r="T132" s="143" t="s">
        <v>5</v>
      </c>
      <c r="U132" s="40" t="s">
        <v>40</v>
      </c>
      <c r="V132" s="144">
        <v>0</v>
      </c>
      <c r="W132" s="144">
        <f t="shared" si="1"/>
        <v>0</v>
      </c>
      <c r="X132" s="144">
        <v>1</v>
      </c>
      <c r="Y132" s="144">
        <f t="shared" si="2"/>
        <v>88.053</v>
      </c>
      <c r="Z132" s="144">
        <v>0</v>
      </c>
      <c r="AA132" s="145">
        <f t="shared" si="3"/>
        <v>0</v>
      </c>
      <c r="AR132" s="17" t="s">
        <v>179</v>
      </c>
      <c r="AT132" s="17" t="s">
        <v>184</v>
      </c>
      <c r="AU132" s="17" t="s">
        <v>112</v>
      </c>
      <c r="AY132" s="17" t="s">
        <v>149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83</v>
      </c>
      <c r="BK132" s="146">
        <f t="shared" si="9"/>
        <v>0</v>
      </c>
      <c r="BL132" s="17" t="s">
        <v>154</v>
      </c>
      <c r="BM132" s="17" t="s">
        <v>766</v>
      </c>
    </row>
    <row r="133" spans="2:63" s="9" customFormat="1" ht="29.85" customHeight="1">
      <c r="B133" s="126"/>
      <c r="C133" s="127"/>
      <c r="D133" s="136" t="s">
        <v>649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242">
        <f>BK133</f>
        <v>0</v>
      </c>
      <c r="O133" s="243"/>
      <c r="P133" s="243"/>
      <c r="Q133" s="243"/>
      <c r="R133" s="129"/>
      <c r="T133" s="130"/>
      <c r="U133" s="127"/>
      <c r="V133" s="127"/>
      <c r="W133" s="131">
        <f>SUM(W134:W136)</f>
        <v>1.999</v>
      </c>
      <c r="X133" s="127"/>
      <c r="Y133" s="131">
        <f>SUM(Y134:Y136)</f>
        <v>0</v>
      </c>
      <c r="Z133" s="127"/>
      <c r="AA133" s="132">
        <f>SUM(AA134:AA136)</f>
        <v>0</v>
      </c>
      <c r="AR133" s="133" t="s">
        <v>83</v>
      </c>
      <c r="AT133" s="134" t="s">
        <v>74</v>
      </c>
      <c r="AU133" s="134" t="s">
        <v>83</v>
      </c>
      <c r="AY133" s="133" t="s">
        <v>149</v>
      </c>
      <c r="BK133" s="135">
        <f>SUM(BK134:BK136)</f>
        <v>0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767</v>
      </c>
      <c r="F134" s="232" t="s">
        <v>768</v>
      </c>
      <c r="G134" s="232"/>
      <c r="H134" s="232"/>
      <c r="I134" s="232"/>
      <c r="J134" s="140" t="s">
        <v>234</v>
      </c>
      <c r="K134" s="141">
        <v>1</v>
      </c>
      <c r="L134" s="233"/>
      <c r="M134" s="233"/>
      <c r="N134" s="233">
        <f>ROUND(L134*K134,2)</f>
        <v>0</v>
      </c>
      <c r="O134" s="233"/>
      <c r="P134" s="233"/>
      <c r="Q134" s="233"/>
      <c r="R134" s="142"/>
      <c r="T134" s="143" t="s">
        <v>5</v>
      </c>
      <c r="U134" s="40" t="s">
        <v>40</v>
      </c>
      <c r="V134" s="144">
        <v>1.999</v>
      </c>
      <c r="W134" s="144">
        <f>V134*K134</f>
        <v>1.999</v>
      </c>
      <c r="X134" s="144">
        <v>0</v>
      </c>
      <c r="Y134" s="144">
        <f>X134*K134</f>
        <v>0</v>
      </c>
      <c r="Z134" s="144">
        <v>0</v>
      </c>
      <c r="AA134" s="145">
        <f>Z134*K134</f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>IF(U134="základní",N134,0)</f>
        <v>0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17" t="s">
        <v>83</v>
      </c>
      <c r="BK134" s="146">
        <f>ROUND(L134*K134,2)</f>
        <v>0</v>
      </c>
      <c r="BL134" s="17" t="s">
        <v>154</v>
      </c>
      <c r="BM134" s="17" t="s">
        <v>769</v>
      </c>
    </row>
    <row r="135" spans="2:65" s="1" customFormat="1" ht="44.25" customHeight="1">
      <c r="B135" s="137"/>
      <c r="C135" s="147" t="s">
        <v>216</v>
      </c>
      <c r="D135" s="147" t="s">
        <v>184</v>
      </c>
      <c r="E135" s="148" t="s">
        <v>770</v>
      </c>
      <c r="F135" s="234" t="s">
        <v>771</v>
      </c>
      <c r="G135" s="234"/>
      <c r="H135" s="234"/>
      <c r="I135" s="234"/>
      <c r="J135" s="149" t="s">
        <v>673</v>
      </c>
      <c r="K135" s="150">
        <v>1</v>
      </c>
      <c r="L135" s="235"/>
      <c r="M135" s="235"/>
      <c r="N135" s="235">
        <f>ROUND(L135*K135,2)</f>
        <v>0</v>
      </c>
      <c r="O135" s="233"/>
      <c r="P135" s="233"/>
      <c r="Q135" s="233"/>
      <c r="R135" s="142"/>
      <c r="T135" s="143" t="s">
        <v>5</v>
      </c>
      <c r="U135" s="40" t="s">
        <v>40</v>
      </c>
      <c r="V135" s="144">
        <v>0</v>
      </c>
      <c r="W135" s="144">
        <f>V135*K135</f>
        <v>0</v>
      </c>
      <c r="X135" s="144">
        <v>0</v>
      </c>
      <c r="Y135" s="144">
        <f>X135*K135</f>
        <v>0</v>
      </c>
      <c r="Z135" s="144">
        <v>0</v>
      </c>
      <c r="AA135" s="145">
        <f>Z135*K135</f>
        <v>0</v>
      </c>
      <c r="AR135" s="17" t="s">
        <v>179</v>
      </c>
      <c r="AT135" s="17" t="s">
        <v>184</v>
      </c>
      <c r="AU135" s="17" t="s">
        <v>112</v>
      </c>
      <c r="AY135" s="17" t="s">
        <v>149</v>
      </c>
      <c r="BE135" s="146">
        <f>IF(U135="základní",N135,0)</f>
        <v>0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83</v>
      </c>
      <c r="BK135" s="146">
        <f>ROUND(L135*K135,2)</f>
        <v>0</v>
      </c>
      <c r="BL135" s="17" t="s">
        <v>154</v>
      </c>
      <c r="BM135" s="17" t="s">
        <v>772</v>
      </c>
    </row>
    <row r="136" spans="2:65" s="1" customFormat="1" ht="22.5" customHeight="1">
      <c r="B136" s="137"/>
      <c r="C136" s="147" t="s">
        <v>220</v>
      </c>
      <c r="D136" s="147" t="s">
        <v>184</v>
      </c>
      <c r="E136" s="148" t="s">
        <v>773</v>
      </c>
      <c r="F136" s="234" t="s">
        <v>774</v>
      </c>
      <c r="G136" s="234"/>
      <c r="H136" s="234"/>
      <c r="I136" s="234"/>
      <c r="J136" s="149" t="s">
        <v>673</v>
      </c>
      <c r="K136" s="150">
        <v>1</v>
      </c>
      <c r="L136" s="235"/>
      <c r="M136" s="235"/>
      <c r="N136" s="235">
        <f>ROUND(L136*K136,2)</f>
        <v>0</v>
      </c>
      <c r="O136" s="233"/>
      <c r="P136" s="233"/>
      <c r="Q136" s="233"/>
      <c r="R136" s="142"/>
      <c r="T136" s="143" t="s">
        <v>5</v>
      </c>
      <c r="U136" s="40" t="s">
        <v>40</v>
      </c>
      <c r="V136" s="144">
        <v>0</v>
      </c>
      <c r="W136" s="144">
        <f>V136*K136</f>
        <v>0</v>
      </c>
      <c r="X136" s="144">
        <v>0</v>
      </c>
      <c r="Y136" s="144">
        <f>X136*K136</f>
        <v>0</v>
      </c>
      <c r="Z136" s="144">
        <v>0</v>
      </c>
      <c r="AA136" s="145">
        <f>Z136*K136</f>
        <v>0</v>
      </c>
      <c r="AR136" s="17" t="s">
        <v>179</v>
      </c>
      <c r="AT136" s="17" t="s">
        <v>184</v>
      </c>
      <c r="AU136" s="17" t="s">
        <v>112</v>
      </c>
      <c r="AY136" s="17" t="s">
        <v>149</v>
      </c>
      <c r="BE136" s="146">
        <f>IF(U136="základní",N136,0)</f>
        <v>0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17" t="s">
        <v>83</v>
      </c>
      <c r="BK136" s="146">
        <f>ROUND(L136*K136,2)</f>
        <v>0</v>
      </c>
      <c r="BL136" s="17" t="s">
        <v>154</v>
      </c>
      <c r="BM136" s="17" t="s">
        <v>775</v>
      </c>
    </row>
    <row r="137" spans="2:63" s="9" customFormat="1" ht="29.85" customHeight="1">
      <c r="B137" s="126"/>
      <c r="C137" s="127"/>
      <c r="D137" s="136" t="s">
        <v>125</v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242">
        <f>BK137</f>
        <v>0</v>
      </c>
      <c r="O137" s="243"/>
      <c r="P137" s="243"/>
      <c r="Q137" s="243"/>
      <c r="R137" s="129"/>
      <c r="T137" s="130"/>
      <c r="U137" s="127"/>
      <c r="V137" s="127"/>
      <c r="W137" s="131">
        <f>W138</f>
        <v>17.175435</v>
      </c>
      <c r="X137" s="127"/>
      <c r="Y137" s="131">
        <f>Y138</f>
        <v>0</v>
      </c>
      <c r="Z137" s="127"/>
      <c r="AA137" s="132">
        <f>AA138</f>
        <v>0</v>
      </c>
      <c r="AR137" s="133" t="s">
        <v>83</v>
      </c>
      <c r="AT137" s="134" t="s">
        <v>74</v>
      </c>
      <c r="AU137" s="134" t="s">
        <v>83</v>
      </c>
      <c r="AY137" s="133" t="s">
        <v>149</v>
      </c>
      <c r="BK137" s="135">
        <f>BK138</f>
        <v>0</v>
      </c>
    </row>
    <row r="138" spans="2:65" s="1" customFormat="1" ht="31.5" customHeight="1">
      <c r="B138" s="137"/>
      <c r="C138" s="138" t="s">
        <v>224</v>
      </c>
      <c r="D138" s="138" t="s">
        <v>150</v>
      </c>
      <c r="E138" s="139" t="s">
        <v>189</v>
      </c>
      <c r="F138" s="232" t="s">
        <v>190</v>
      </c>
      <c r="G138" s="232"/>
      <c r="H138" s="232"/>
      <c r="I138" s="232"/>
      <c r="J138" s="140" t="s">
        <v>153</v>
      </c>
      <c r="K138" s="141">
        <v>10.133</v>
      </c>
      <c r="L138" s="233"/>
      <c r="M138" s="233"/>
      <c r="N138" s="233">
        <f>ROUND(L138*K138,2)</f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1.695</v>
      </c>
      <c r="W138" s="144">
        <f>V138*K138</f>
        <v>17.175435</v>
      </c>
      <c r="X138" s="144">
        <v>0</v>
      </c>
      <c r="Y138" s="144">
        <f>X138*K138</f>
        <v>0</v>
      </c>
      <c r="Z138" s="144">
        <v>0</v>
      </c>
      <c r="AA138" s="145">
        <f>Z138*K138</f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>IF(U138="základní",N138,0)</f>
        <v>0</v>
      </c>
      <c r="BF138" s="146">
        <f>IF(U138="snížená",N138,0)</f>
        <v>0</v>
      </c>
      <c r="BG138" s="146">
        <f>IF(U138="zákl. přenesená",N138,0)</f>
        <v>0</v>
      </c>
      <c r="BH138" s="146">
        <f>IF(U138="sníž. přenesená",N138,0)</f>
        <v>0</v>
      </c>
      <c r="BI138" s="146">
        <f>IF(U138="nulová",N138,0)</f>
        <v>0</v>
      </c>
      <c r="BJ138" s="17" t="s">
        <v>83</v>
      </c>
      <c r="BK138" s="146">
        <f>ROUND(L138*K138,2)</f>
        <v>0</v>
      </c>
      <c r="BL138" s="17" t="s">
        <v>154</v>
      </c>
      <c r="BM138" s="17" t="s">
        <v>776</v>
      </c>
    </row>
    <row r="139" spans="2:63" s="9" customFormat="1" ht="29.85" customHeight="1">
      <c r="B139" s="126"/>
      <c r="C139" s="127"/>
      <c r="D139" s="136" t="s">
        <v>650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42">
        <f>BK139</f>
        <v>0</v>
      </c>
      <c r="O139" s="243"/>
      <c r="P139" s="243"/>
      <c r="Q139" s="243"/>
      <c r="R139" s="129"/>
      <c r="T139" s="130"/>
      <c r="U139" s="127"/>
      <c r="V139" s="127"/>
      <c r="W139" s="131">
        <f>SUM(W140:W164)</f>
        <v>97.5088</v>
      </c>
      <c r="X139" s="127"/>
      <c r="Y139" s="131">
        <f>SUM(Y140:Y164)</f>
        <v>7.1849739999999995</v>
      </c>
      <c r="Z139" s="127"/>
      <c r="AA139" s="132">
        <f>SUM(AA140:AA164)</f>
        <v>0</v>
      </c>
      <c r="AR139" s="133" t="s">
        <v>83</v>
      </c>
      <c r="AT139" s="134" t="s">
        <v>74</v>
      </c>
      <c r="AU139" s="134" t="s">
        <v>83</v>
      </c>
      <c r="AY139" s="133" t="s">
        <v>149</v>
      </c>
      <c r="BK139" s="135">
        <f>SUM(BK140:BK164)</f>
        <v>0</v>
      </c>
    </row>
    <row r="140" spans="2:65" s="1" customFormat="1" ht="31.5" customHeight="1">
      <c r="B140" s="137"/>
      <c r="C140" s="138" t="s">
        <v>228</v>
      </c>
      <c r="D140" s="138" t="s">
        <v>150</v>
      </c>
      <c r="E140" s="139" t="s">
        <v>716</v>
      </c>
      <c r="F140" s="232" t="s">
        <v>717</v>
      </c>
      <c r="G140" s="232"/>
      <c r="H140" s="232"/>
      <c r="I140" s="232"/>
      <c r="J140" s="140" t="s">
        <v>199</v>
      </c>
      <c r="K140" s="141">
        <v>55.9</v>
      </c>
      <c r="L140" s="233"/>
      <c r="M140" s="233"/>
      <c r="N140" s="233">
        <f aca="true" t="shared" si="10" ref="N140:N164">ROUND(L140*K140,2)</f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0.28</v>
      </c>
      <c r="W140" s="144">
        <f aca="true" t="shared" si="11" ref="W140:W164">V140*K140</f>
        <v>15.652000000000001</v>
      </c>
      <c r="X140" s="144">
        <v>0.00066</v>
      </c>
      <c r="Y140" s="144">
        <f aca="true" t="shared" si="12" ref="Y140:Y164">X140*K140</f>
        <v>0.036893999999999996</v>
      </c>
      <c r="Z140" s="144">
        <v>0</v>
      </c>
      <c r="AA140" s="145">
        <f aca="true" t="shared" si="13" ref="AA140:AA164">Z140*K140</f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aca="true" t="shared" si="14" ref="BE140:BE164">IF(U140="základní",N140,0)</f>
        <v>0</v>
      </c>
      <c r="BF140" s="146">
        <f aca="true" t="shared" si="15" ref="BF140:BF164">IF(U140="snížená",N140,0)</f>
        <v>0</v>
      </c>
      <c r="BG140" s="146">
        <f aca="true" t="shared" si="16" ref="BG140:BG164">IF(U140="zákl. přenesená",N140,0)</f>
        <v>0</v>
      </c>
      <c r="BH140" s="146">
        <f aca="true" t="shared" si="17" ref="BH140:BH164">IF(U140="sníž. přenesená",N140,0)</f>
        <v>0</v>
      </c>
      <c r="BI140" s="146">
        <f aca="true" t="shared" si="18" ref="BI140:BI164">IF(U140="nulová",N140,0)</f>
        <v>0</v>
      </c>
      <c r="BJ140" s="17" t="s">
        <v>83</v>
      </c>
      <c r="BK140" s="146">
        <f aca="true" t="shared" si="19" ref="BK140:BK164">ROUND(L140*K140,2)</f>
        <v>0</v>
      </c>
      <c r="BL140" s="17" t="s">
        <v>154</v>
      </c>
      <c r="BM140" s="17" t="s">
        <v>777</v>
      </c>
    </row>
    <row r="141" spans="2:65" s="1" customFormat="1" ht="31.5" customHeight="1">
      <c r="B141" s="137"/>
      <c r="C141" s="138" t="s">
        <v>10</v>
      </c>
      <c r="D141" s="138" t="s">
        <v>150</v>
      </c>
      <c r="E141" s="139" t="s">
        <v>778</v>
      </c>
      <c r="F141" s="232" t="s">
        <v>779</v>
      </c>
      <c r="G141" s="232"/>
      <c r="H141" s="232"/>
      <c r="I141" s="232"/>
      <c r="J141" s="140" t="s">
        <v>199</v>
      </c>
      <c r="K141" s="141">
        <v>39.8</v>
      </c>
      <c r="L141" s="233"/>
      <c r="M141" s="233"/>
      <c r="N141" s="233">
        <f t="shared" si="10"/>
        <v>0</v>
      </c>
      <c r="O141" s="233"/>
      <c r="P141" s="233"/>
      <c r="Q141" s="233"/>
      <c r="R141" s="142"/>
      <c r="T141" s="143" t="s">
        <v>5</v>
      </c>
      <c r="U141" s="40" t="s">
        <v>40</v>
      </c>
      <c r="V141" s="144">
        <v>0.3</v>
      </c>
      <c r="W141" s="144">
        <f t="shared" si="11"/>
        <v>11.94</v>
      </c>
      <c r="X141" s="144">
        <v>0.00093</v>
      </c>
      <c r="Y141" s="144">
        <f t="shared" si="12"/>
        <v>0.037014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780</v>
      </c>
    </row>
    <row r="142" spans="2:65" s="1" customFormat="1" ht="22.5" customHeight="1">
      <c r="B142" s="137"/>
      <c r="C142" s="138" t="s">
        <v>236</v>
      </c>
      <c r="D142" s="138" t="s">
        <v>150</v>
      </c>
      <c r="E142" s="139" t="s">
        <v>781</v>
      </c>
      <c r="F142" s="232" t="s">
        <v>782</v>
      </c>
      <c r="G142" s="232"/>
      <c r="H142" s="232"/>
      <c r="I142" s="232"/>
      <c r="J142" s="140" t="s">
        <v>234</v>
      </c>
      <c r="K142" s="141">
        <v>4</v>
      </c>
      <c r="L142" s="233"/>
      <c r="M142" s="233"/>
      <c r="N142" s="233">
        <f t="shared" si="10"/>
        <v>0</v>
      </c>
      <c r="O142" s="233"/>
      <c r="P142" s="233"/>
      <c r="Q142" s="233"/>
      <c r="R142" s="142"/>
      <c r="T142" s="143" t="s">
        <v>5</v>
      </c>
      <c r="U142" s="40" t="s">
        <v>40</v>
      </c>
      <c r="V142" s="144">
        <v>0.82</v>
      </c>
      <c r="W142" s="144">
        <f t="shared" si="11"/>
        <v>3.28</v>
      </c>
      <c r="X142" s="144">
        <v>0.00068</v>
      </c>
      <c r="Y142" s="144">
        <f t="shared" si="12"/>
        <v>0.00272</v>
      </c>
      <c r="Z142" s="144">
        <v>0</v>
      </c>
      <c r="AA142" s="145">
        <f t="shared" si="13"/>
        <v>0</v>
      </c>
      <c r="AR142" s="17" t="s">
        <v>154</v>
      </c>
      <c r="AT142" s="17" t="s">
        <v>150</v>
      </c>
      <c r="AU142" s="17" t="s">
        <v>112</v>
      </c>
      <c r="AY142" s="17" t="s">
        <v>149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83</v>
      </c>
      <c r="BK142" s="146">
        <f t="shared" si="19"/>
        <v>0</v>
      </c>
      <c r="BL142" s="17" t="s">
        <v>154</v>
      </c>
      <c r="BM142" s="17" t="s">
        <v>783</v>
      </c>
    </row>
    <row r="143" spans="2:65" s="1" customFormat="1" ht="44.25" customHeight="1">
      <c r="B143" s="137"/>
      <c r="C143" s="147" t="s">
        <v>240</v>
      </c>
      <c r="D143" s="147" t="s">
        <v>184</v>
      </c>
      <c r="E143" s="148" t="s">
        <v>784</v>
      </c>
      <c r="F143" s="234" t="s">
        <v>785</v>
      </c>
      <c r="G143" s="234"/>
      <c r="H143" s="234"/>
      <c r="I143" s="234"/>
      <c r="J143" s="149" t="s">
        <v>234</v>
      </c>
      <c r="K143" s="150">
        <v>4</v>
      </c>
      <c r="L143" s="235"/>
      <c r="M143" s="235"/>
      <c r="N143" s="235">
        <f t="shared" si="10"/>
        <v>0</v>
      </c>
      <c r="O143" s="233"/>
      <c r="P143" s="233"/>
      <c r="Q143" s="233"/>
      <c r="R143" s="142"/>
      <c r="T143" s="143" t="s">
        <v>5</v>
      </c>
      <c r="U143" s="40" t="s">
        <v>40</v>
      </c>
      <c r="V143" s="144">
        <v>0</v>
      </c>
      <c r="W143" s="144">
        <f t="shared" si="11"/>
        <v>0</v>
      </c>
      <c r="X143" s="144">
        <v>0.0017</v>
      </c>
      <c r="Y143" s="144">
        <f t="shared" si="12"/>
        <v>0.0068</v>
      </c>
      <c r="Z143" s="144">
        <v>0</v>
      </c>
      <c r="AA143" s="145">
        <f t="shared" si="13"/>
        <v>0</v>
      </c>
      <c r="AR143" s="17" t="s">
        <v>179</v>
      </c>
      <c r="AT143" s="17" t="s">
        <v>184</v>
      </c>
      <c r="AU143" s="17" t="s">
        <v>112</v>
      </c>
      <c r="AY143" s="17" t="s">
        <v>149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83</v>
      </c>
      <c r="BK143" s="146">
        <f t="shared" si="19"/>
        <v>0</v>
      </c>
      <c r="BL143" s="17" t="s">
        <v>154</v>
      </c>
      <c r="BM143" s="17" t="s">
        <v>786</v>
      </c>
    </row>
    <row r="144" spans="2:65" s="1" customFormat="1" ht="22.5" customHeight="1">
      <c r="B144" s="137"/>
      <c r="C144" s="138" t="s">
        <v>244</v>
      </c>
      <c r="D144" s="138" t="s">
        <v>150</v>
      </c>
      <c r="E144" s="139" t="s">
        <v>719</v>
      </c>
      <c r="F144" s="232" t="s">
        <v>720</v>
      </c>
      <c r="G144" s="232"/>
      <c r="H144" s="232"/>
      <c r="I144" s="232"/>
      <c r="J144" s="140" t="s">
        <v>199</v>
      </c>
      <c r="K144" s="141">
        <v>95.7</v>
      </c>
      <c r="L144" s="233"/>
      <c r="M144" s="233"/>
      <c r="N144" s="233">
        <f t="shared" si="10"/>
        <v>0</v>
      </c>
      <c r="O144" s="233"/>
      <c r="P144" s="233"/>
      <c r="Q144" s="233"/>
      <c r="R144" s="142"/>
      <c r="T144" s="143" t="s">
        <v>5</v>
      </c>
      <c r="U144" s="40" t="s">
        <v>40</v>
      </c>
      <c r="V144" s="144">
        <v>0.055</v>
      </c>
      <c r="W144" s="144">
        <f t="shared" si="11"/>
        <v>5.2635000000000005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7" t="s">
        <v>154</v>
      </c>
      <c r="AT144" s="17" t="s">
        <v>150</v>
      </c>
      <c r="AU144" s="17" t="s">
        <v>112</v>
      </c>
      <c r="AY144" s="17" t="s">
        <v>149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83</v>
      </c>
      <c r="BK144" s="146">
        <f t="shared" si="19"/>
        <v>0</v>
      </c>
      <c r="BL144" s="17" t="s">
        <v>154</v>
      </c>
      <c r="BM144" s="17" t="s">
        <v>787</v>
      </c>
    </row>
    <row r="145" spans="2:65" s="1" customFormat="1" ht="31.5" customHeight="1">
      <c r="B145" s="137"/>
      <c r="C145" s="138" t="s">
        <v>248</v>
      </c>
      <c r="D145" s="138" t="s">
        <v>150</v>
      </c>
      <c r="E145" s="139" t="s">
        <v>690</v>
      </c>
      <c r="F145" s="232" t="s">
        <v>691</v>
      </c>
      <c r="G145" s="232"/>
      <c r="H145" s="232"/>
      <c r="I145" s="232"/>
      <c r="J145" s="140" t="s">
        <v>234</v>
      </c>
      <c r="K145" s="141">
        <v>1</v>
      </c>
      <c r="L145" s="233"/>
      <c r="M145" s="233"/>
      <c r="N145" s="233">
        <f t="shared" si="10"/>
        <v>0</v>
      </c>
      <c r="O145" s="233"/>
      <c r="P145" s="233"/>
      <c r="Q145" s="233"/>
      <c r="R145" s="142"/>
      <c r="T145" s="143" t="s">
        <v>5</v>
      </c>
      <c r="U145" s="40" t="s">
        <v>40</v>
      </c>
      <c r="V145" s="144">
        <v>10.3</v>
      </c>
      <c r="W145" s="144">
        <f t="shared" si="11"/>
        <v>10.3</v>
      </c>
      <c r="X145" s="144">
        <v>0.46009</v>
      </c>
      <c r="Y145" s="144">
        <f t="shared" si="12"/>
        <v>0.46009</v>
      </c>
      <c r="Z145" s="144">
        <v>0</v>
      </c>
      <c r="AA145" s="145">
        <f t="shared" si="13"/>
        <v>0</v>
      </c>
      <c r="AR145" s="17" t="s">
        <v>154</v>
      </c>
      <c r="AT145" s="17" t="s">
        <v>150</v>
      </c>
      <c r="AU145" s="17" t="s">
        <v>112</v>
      </c>
      <c r="AY145" s="17" t="s">
        <v>149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83</v>
      </c>
      <c r="BK145" s="146">
        <f t="shared" si="19"/>
        <v>0</v>
      </c>
      <c r="BL145" s="17" t="s">
        <v>154</v>
      </c>
      <c r="BM145" s="17" t="s">
        <v>788</v>
      </c>
    </row>
    <row r="146" spans="2:65" s="1" customFormat="1" ht="44.25" customHeight="1">
      <c r="B146" s="137"/>
      <c r="C146" s="138" t="s">
        <v>252</v>
      </c>
      <c r="D146" s="138" t="s">
        <v>150</v>
      </c>
      <c r="E146" s="139" t="s">
        <v>789</v>
      </c>
      <c r="F146" s="232" t="s">
        <v>790</v>
      </c>
      <c r="G146" s="232"/>
      <c r="H146" s="232"/>
      <c r="I146" s="232"/>
      <c r="J146" s="140" t="s">
        <v>234</v>
      </c>
      <c r="K146" s="141">
        <v>1</v>
      </c>
      <c r="L146" s="233"/>
      <c r="M146" s="233"/>
      <c r="N146" s="233">
        <f t="shared" si="10"/>
        <v>0</v>
      </c>
      <c r="O146" s="233"/>
      <c r="P146" s="233"/>
      <c r="Q146" s="233"/>
      <c r="R146" s="142"/>
      <c r="T146" s="143" t="s">
        <v>5</v>
      </c>
      <c r="U146" s="40" t="s">
        <v>40</v>
      </c>
      <c r="V146" s="144">
        <v>19.105</v>
      </c>
      <c r="W146" s="144">
        <f t="shared" si="11"/>
        <v>19.105</v>
      </c>
      <c r="X146" s="144">
        <v>1.92726</v>
      </c>
      <c r="Y146" s="144">
        <f t="shared" si="12"/>
        <v>1.92726</v>
      </c>
      <c r="Z146" s="144">
        <v>0</v>
      </c>
      <c r="AA146" s="145">
        <f t="shared" si="13"/>
        <v>0</v>
      </c>
      <c r="AR146" s="17" t="s">
        <v>154</v>
      </c>
      <c r="AT146" s="17" t="s">
        <v>150</v>
      </c>
      <c r="AU146" s="17" t="s">
        <v>112</v>
      </c>
      <c r="AY146" s="17" t="s">
        <v>149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83</v>
      </c>
      <c r="BK146" s="146">
        <f t="shared" si="19"/>
        <v>0</v>
      </c>
      <c r="BL146" s="17" t="s">
        <v>154</v>
      </c>
      <c r="BM146" s="17" t="s">
        <v>791</v>
      </c>
    </row>
    <row r="147" spans="2:65" s="1" customFormat="1" ht="31.5" customHeight="1">
      <c r="B147" s="137"/>
      <c r="C147" s="147" t="s">
        <v>256</v>
      </c>
      <c r="D147" s="147" t="s">
        <v>184</v>
      </c>
      <c r="E147" s="148" t="s">
        <v>792</v>
      </c>
      <c r="F147" s="234" t="s">
        <v>793</v>
      </c>
      <c r="G147" s="234"/>
      <c r="H147" s="234"/>
      <c r="I147" s="234"/>
      <c r="J147" s="149" t="s">
        <v>234</v>
      </c>
      <c r="K147" s="150">
        <v>1</v>
      </c>
      <c r="L147" s="235"/>
      <c r="M147" s="235"/>
      <c r="N147" s="235">
        <f t="shared" si="10"/>
        <v>0</v>
      </c>
      <c r="O147" s="233"/>
      <c r="P147" s="233"/>
      <c r="Q147" s="233"/>
      <c r="R147" s="142"/>
      <c r="T147" s="143" t="s">
        <v>5</v>
      </c>
      <c r="U147" s="40" t="s">
        <v>40</v>
      </c>
      <c r="V147" s="144">
        <v>0</v>
      </c>
      <c r="W147" s="144">
        <f t="shared" si="11"/>
        <v>0</v>
      </c>
      <c r="X147" s="144">
        <v>2.15</v>
      </c>
      <c r="Y147" s="144">
        <f t="shared" si="12"/>
        <v>2.15</v>
      </c>
      <c r="Z147" s="144">
        <v>0</v>
      </c>
      <c r="AA147" s="145">
        <f t="shared" si="13"/>
        <v>0</v>
      </c>
      <c r="AR147" s="17" t="s">
        <v>179</v>
      </c>
      <c r="AT147" s="17" t="s">
        <v>184</v>
      </c>
      <c r="AU147" s="17" t="s">
        <v>112</v>
      </c>
      <c r="AY147" s="17" t="s">
        <v>149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83</v>
      </c>
      <c r="BK147" s="146">
        <f t="shared" si="19"/>
        <v>0</v>
      </c>
      <c r="BL147" s="17" t="s">
        <v>154</v>
      </c>
      <c r="BM147" s="17" t="s">
        <v>794</v>
      </c>
    </row>
    <row r="148" spans="2:65" s="1" customFormat="1" ht="44.25" customHeight="1">
      <c r="B148" s="137"/>
      <c r="C148" s="147" t="s">
        <v>260</v>
      </c>
      <c r="D148" s="147" t="s">
        <v>184</v>
      </c>
      <c r="E148" s="148" t="s">
        <v>795</v>
      </c>
      <c r="F148" s="234" t="s">
        <v>796</v>
      </c>
      <c r="G148" s="234"/>
      <c r="H148" s="234"/>
      <c r="I148" s="234"/>
      <c r="J148" s="149" t="s">
        <v>234</v>
      </c>
      <c r="K148" s="150">
        <v>1</v>
      </c>
      <c r="L148" s="235"/>
      <c r="M148" s="235"/>
      <c r="N148" s="235">
        <f t="shared" si="10"/>
        <v>0</v>
      </c>
      <c r="O148" s="233"/>
      <c r="P148" s="233"/>
      <c r="Q148" s="233"/>
      <c r="R148" s="142"/>
      <c r="T148" s="143" t="s">
        <v>5</v>
      </c>
      <c r="U148" s="40" t="s">
        <v>40</v>
      </c>
      <c r="V148" s="144">
        <v>0</v>
      </c>
      <c r="W148" s="144">
        <f t="shared" si="11"/>
        <v>0</v>
      </c>
      <c r="X148" s="144">
        <v>1.013</v>
      </c>
      <c r="Y148" s="144">
        <f t="shared" si="12"/>
        <v>1.013</v>
      </c>
      <c r="Z148" s="144">
        <v>0</v>
      </c>
      <c r="AA148" s="145">
        <f t="shared" si="13"/>
        <v>0</v>
      </c>
      <c r="AR148" s="17" t="s">
        <v>179</v>
      </c>
      <c r="AT148" s="17" t="s">
        <v>184</v>
      </c>
      <c r="AU148" s="17" t="s">
        <v>112</v>
      </c>
      <c r="AY148" s="17" t="s">
        <v>149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83</v>
      </c>
      <c r="BK148" s="146">
        <f t="shared" si="19"/>
        <v>0</v>
      </c>
      <c r="BL148" s="17" t="s">
        <v>154</v>
      </c>
      <c r="BM148" s="17" t="s">
        <v>797</v>
      </c>
    </row>
    <row r="149" spans="2:65" s="1" customFormat="1" ht="31.5" customHeight="1">
      <c r="B149" s="137"/>
      <c r="C149" s="147" t="s">
        <v>264</v>
      </c>
      <c r="D149" s="147" t="s">
        <v>184</v>
      </c>
      <c r="E149" s="148" t="s">
        <v>798</v>
      </c>
      <c r="F149" s="234" t="s">
        <v>799</v>
      </c>
      <c r="G149" s="234"/>
      <c r="H149" s="234"/>
      <c r="I149" s="234"/>
      <c r="J149" s="149" t="s">
        <v>234</v>
      </c>
      <c r="K149" s="150">
        <v>1</v>
      </c>
      <c r="L149" s="235"/>
      <c r="M149" s="235"/>
      <c r="N149" s="235">
        <f t="shared" si="10"/>
        <v>0</v>
      </c>
      <c r="O149" s="233"/>
      <c r="P149" s="233"/>
      <c r="Q149" s="233"/>
      <c r="R149" s="142"/>
      <c r="T149" s="143" t="s">
        <v>5</v>
      </c>
      <c r="U149" s="40" t="s">
        <v>40</v>
      </c>
      <c r="V149" s="144">
        <v>0</v>
      </c>
      <c r="W149" s="144">
        <f t="shared" si="11"/>
        <v>0</v>
      </c>
      <c r="X149" s="144">
        <v>0.585</v>
      </c>
      <c r="Y149" s="144">
        <f t="shared" si="12"/>
        <v>0.585</v>
      </c>
      <c r="Z149" s="144">
        <v>0</v>
      </c>
      <c r="AA149" s="145">
        <f t="shared" si="13"/>
        <v>0</v>
      </c>
      <c r="AR149" s="17" t="s">
        <v>179</v>
      </c>
      <c r="AT149" s="17" t="s">
        <v>184</v>
      </c>
      <c r="AU149" s="17" t="s">
        <v>112</v>
      </c>
      <c r="AY149" s="17" t="s">
        <v>149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83</v>
      </c>
      <c r="BK149" s="146">
        <f t="shared" si="19"/>
        <v>0</v>
      </c>
      <c r="BL149" s="17" t="s">
        <v>154</v>
      </c>
      <c r="BM149" s="17" t="s">
        <v>800</v>
      </c>
    </row>
    <row r="150" spans="2:65" s="1" customFormat="1" ht="31.5" customHeight="1">
      <c r="B150" s="137"/>
      <c r="C150" s="138" t="s">
        <v>268</v>
      </c>
      <c r="D150" s="138" t="s">
        <v>150</v>
      </c>
      <c r="E150" s="139" t="s">
        <v>801</v>
      </c>
      <c r="F150" s="232" t="s">
        <v>802</v>
      </c>
      <c r="G150" s="232"/>
      <c r="H150" s="232"/>
      <c r="I150" s="232"/>
      <c r="J150" s="140" t="s">
        <v>234</v>
      </c>
      <c r="K150" s="141">
        <v>2</v>
      </c>
      <c r="L150" s="233"/>
      <c r="M150" s="233"/>
      <c r="N150" s="233">
        <f t="shared" si="10"/>
        <v>0</v>
      </c>
      <c r="O150" s="233"/>
      <c r="P150" s="233"/>
      <c r="Q150" s="233"/>
      <c r="R150" s="142"/>
      <c r="T150" s="143" t="s">
        <v>5</v>
      </c>
      <c r="U150" s="40" t="s">
        <v>40</v>
      </c>
      <c r="V150" s="144">
        <v>0.583</v>
      </c>
      <c r="W150" s="144">
        <f t="shared" si="11"/>
        <v>1.166</v>
      </c>
      <c r="X150" s="144">
        <v>0.06947</v>
      </c>
      <c r="Y150" s="144">
        <f t="shared" si="12"/>
        <v>0.13894</v>
      </c>
      <c r="Z150" s="144">
        <v>0</v>
      </c>
      <c r="AA150" s="145">
        <f t="shared" si="13"/>
        <v>0</v>
      </c>
      <c r="AR150" s="17" t="s">
        <v>154</v>
      </c>
      <c r="AT150" s="17" t="s">
        <v>150</v>
      </c>
      <c r="AU150" s="17" t="s">
        <v>112</v>
      </c>
      <c r="AY150" s="17" t="s">
        <v>149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83</v>
      </c>
      <c r="BK150" s="146">
        <f t="shared" si="19"/>
        <v>0</v>
      </c>
      <c r="BL150" s="17" t="s">
        <v>154</v>
      </c>
      <c r="BM150" s="17" t="s">
        <v>803</v>
      </c>
    </row>
    <row r="151" spans="2:65" s="1" customFormat="1" ht="44.25" customHeight="1">
      <c r="B151" s="137"/>
      <c r="C151" s="138" t="s">
        <v>272</v>
      </c>
      <c r="D151" s="138" t="s">
        <v>150</v>
      </c>
      <c r="E151" s="139" t="s">
        <v>804</v>
      </c>
      <c r="F151" s="232" t="s">
        <v>805</v>
      </c>
      <c r="G151" s="232"/>
      <c r="H151" s="232"/>
      <c r="I151" s="232"/>
      <c r="J151" s="140" t="s">
        <v>234</v>
      </c>
      <c r="K151" s="141">
        <v>1</v>
      </c>
      <c r="L151" s="233"/>
      <c r="M151" s="233"/>
      <c r="N151" s="233">
        <f t="shared" si="10"/>
        <v>0</v>
      </c>
      <c r="O151" s="233"/>
      <c r="P151" s="233"/>
      <c r="Q151" s="233"/>
      <c r="R151" s="142"/>
      <c r="T151" s="143" t="s">
        <v>5</v>
      </c>
      <c r="U151" s="40" t="s">
        <v>40</v>
      </c>
      <c r="V151" s="144">
        <v>0.166</v>
      </c>
      <c r="W151" s="144">
        <f t="shared" si="11"/>
        <v>0.166</v>
      </c>
      <c r="X151" s="144">
        <v>0.01136</v>
      </c>
      <c r="Y151" s="144">
        <f t="shared" si="12"/>
        <v>0.01136</v>
      </c>
      <c r="Z151" s="144">
        <v>0</v>
      </c>
      <c r="AA151" s="145">
        <f t="shared" si="13"/>
        <v>0</v>
      </c>
      <c r="AR151" s="17" t="s">
        <v>154</v>
      </c>
      <c r="AT151" s="17" t="s">
        <v>150</v>
      </c>
      <c r="AU151" s="17" t="s">
        <v>112</v>
      </c>
      <c r="AY151" s="17" t="s">
        <v>149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83</v>
      </c>
      <c r="BK151" s="146">
        <f t="shared" si="19"/>
        <v>0</v>
      </c>
      <c r="BL151" s="17" t="s">
        <v>154</v>
      </c>
      <c r="BM151" s="17" t="s">
        <v>806</v>
      </c>
    </row>
    <row r="152" spans="2:65" s="1" customFormat="1" ht="44.25" customHeight="1">
      <c r="B152" s="137"/>
      <c r="C152" s="138" t="s">
        <v>276</v>
      </c>
      <c r="D152" s="138" t="s">
        <v>150</v>
      </c>
      <c r="E152" s="139" t="s">
        <v>726</v>
      </c>
      <c r="F152" s="232" t="s">
        <v>727</v>
      </c>
      <c r="G152" s="232"/>
      <c r="H152" s="232"/>
      <c r="I152" s="232"/>
      <c r="J152" s="140" t="s">
        <v>234</v>
      </c>
      <c r="K152" s="141">
        <v>1</v>
      </c>
      <c r="L152" s="233"/>
      <c r="M152" s="233"/>
      <c r="N152" s="233">
        <f t="shared" si="10"/>
        <v>0</v>
      </c>
      <c r="O152" s="233"/>
      <c r="P152" s="233"/>
      <c r="Q152" s="233"/>
      <c r="R152" s="142"/>
      <c r="T152" s="143" t="s">
        <v>5</v>
      </c>
      <c r="U152" s="40" t="s">
        <v>40</v>
      </c>
      <c r="V152" s="144">
        <v>0.25</v>
      </c>
      <c r="W152" s="144">
        <f t="shared" si="11"/>
        <v>0.25</v>
      </c>
      <c r="X152" s="144">
        <v>0.01818</v>
      </c>
      <c r="Y152" s="144">
        <f t="shared" si="12"/>
        <v>0.01818</v>
      </c>
      <c r="Z152" s="144">
        <v>0</v>
      </c>
      <c r="AA152" s="145">
        <f t="shared" si="13"/>
        <v>0</v>
      </c>
      <c r="AR152" s="17" t="s">
        <v>154</v>
      </c>
      <c r="AT152" s="17" t="s">
        <v>150</v>
      </c>
      <c r="AU152" s="17" t="s">
        <v>112</v>
      </c>
      <c r="AY152" s="17" t="s">
        <v>149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83</v>
      </c>
      <c r="BK152" s="146">
        <f t="shared" si="19"/>
        <v>0</v>
      </c>
      <c r="BL152" s="17" t="s">
        <v>154</v>
      </c>
      <c r="BM152" s="17" t="s">
        <v>807</v>
      </c>
    </row>
    <row r="153" spans="2:65" s="1" customFormat="1" ht="31.5" customHeight="1">
      <c r="B153" s="137"/>
      <c r="C153" s="138" t="s">
        <v>280</v>
      </c>
      <c r="D153" s="138" t="s">
        <v>150</v>
      </c>
      <c r="E153" s="139" t="s">
        <v>729</v>
      </c>
      <c r="F153" s="232" t="s">
        <v>730</v>
      </c>
      <c r="G153" s="232"/>
      <c r="H153" s="232"/>
      <c r="I153" s="232"/>
      <c r="J153" s="140" t="s">
        <v>234</v>
      </c>
      <c r="K153" s="141">
        <v>2</v>
      </c>
      <c r="L153" s="233"/>
      <c r="M153" s="233"/>
      <c r="N153" s="233">
        <f t="shared" si="10"/>
        <v>0</v>
      </c>
      <c r="O153" s="233"/>
      <c r="P153" s="233"/>
      <c r="Q153" s="233"/>
      <c r="R153" s="142"/>
      <c r="T153" s="143" t="s">
        <v>5</v>
      </c>
      <c r="U153" s="40" t="s">
        <v>40</v>
      </c>
      <c r="V153" s="144">
        <v>0.25</v>
      </c>
      <c r="W153" s="144">
        <f t="shared" si="11"/>
        <v>0.5</v>
      </c>
      <c r="X153" s="144">
        <v>0.00622</v>
      </c>
      <c r="Y153" s="144">
        <f t="shared" si="12"/>
        <v>0.01244</v>
      </c>
      <c r="Z153" s="144">
        <v>0</v>
      </c>
      <c r="AA153" s="145">
        <f t="shared" si="13"/>
        <v>0</v>
      </c>
      <c r="AR153" s="17" t="s">
        <v>154</v>
      </c>
      <c r="AT153" s="17" t="s">
        <v>150</v>
      </c>
      <c r="AU153" s="17" t="s">
        <v>112</v>
      </c>
      <c r="AY153" s="17" t="s">
        <v>149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83</v>
      </c>
      <c r="BK153" s="146">
        <f t="shared" si="19"/>
        <v>0</v>
      </c>
      <c r="BL153" s="17" t="s">
        <v>154</v>
      </c>
      <c r="BM153" s="17" t="s">
        <v>808</v>
      </c>
    </row>
    <row r="154" spans="2:65" s="1" customFormat="1" ht="31.5" customHeight="1">
      <c r="B154" s="137"/>
      <c r="C154" s="138" t="s">
        <v>285</v>
      </c>
      <c r="D154" s="138" t="s">
        <v>150</v>
      </c>
      <c r="E154" s="139" t="s">
        <v>732</v>
      </c>
      <c r="F154" s="232" t="s">
        <v>733</v>
      </c>
      <c r="G154" s="232"/>
      <c r="H154" s="232"/>
      <c r="I154" s="232"/>
      <c r="J154" s="140" t="s">
        <v>234</v>
      </c>
      <c r="K154" s="141">
        <v>1</v>
      </c>
      <c r="L154" s="233"/>
      <c r="M154" s="233"/>
      <c r="N154" s="233">
        <f t="shared" si="10"/>
        <v>0</v>
      </c>
      <c r="O154" s="233"/>
      <c r="P154" s="233"/>
      <c r="Q154" s="233"/>
      <c r="R154" s="142"/>
      <c r="T154" s="143" t="s">
        <v>5</v>
      </c>
      <c r="U154" s="40" t="s">
        <v>40</v>
      </c>
      <c r="V154" s="144">
        <v>0.25</v>
      </c>
      <c r="W154" s="144">
        <f t="shared" si="11"/>
        <v>0.25</v>
      </c>
      <c r="X154" s="144">
        <v>0</v>
      </c>
      <c r="Y154" s="144">
        <f t="shared" si="12"/>
        <v>0</v>
      </c>
      <c r="Z154" s="144">
        <v>0</v>
      </c>
      <c r="AA154" s="145">
        <f t="shared" si="13"/>
        <v>0</v>
      </c>
      <c r="AR154" s="17" t="s">
        <v>154</v>
      </c>
      <c r="AT154" s="17" t="s">
        <v>150</v>
      </c>
      <c r="AU154" s="17" t="s">
        <v>112</v>
      </c>
      <c r="AY154" s="17" t="s">
        <v>149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83</v>
      </c>
      <c r="BK154" s="146">
        <f t="shared" si="19"/>
        <v>0</v>
      </c>
      <c r="BL154" s="17" t="s">
        <v>154</v>
      </c>
      <c r="BM154" s="17" t="s">
        <v>809</v>
      </c>
    </row>
    <row r="155" spans="2:65" s="1" customFormat="1" ht="44.25" customHeight="1">
      <c r="B155" s="137"/>
      <c r="C155" s="138" t="s">
        <v>289</v>
      </c>
      <c r="D155" s="138" t="s">
        <v>150</v>
      </c>
      <c r="E155" s="139" t="s">
        <v>735</v>
      </c>
      <c r="F155" s="232" t="s">
        <v>736</v>
      </c>
      <c r="G155" s="232"/>
      <c r="H155" s="232"/>
      <c r="I155" s="232"/>
      <c r="J155" s="140" t="s">
        <v>234</v>
      </c>
      <c r="K155" s="141">
        <v>2</v>
      </c>
      <c r="L155" s="233"/>
      <c r="M155" s="233"/>
      <c r="N155" s="233">
        <f t="shared" si="10"/>
        <v>0</v>
      </c>
      <c r="O155" s="233"/>
      <c r="P155" s="233"/>
      <c r="Q155" s="233"/>
      <c r="R155" s="142"/>
      <c r="T155" s="143" t="s">
        <v>5</v>
      </c>
      <c r="U155" s="40" t="s">
        <v>40</v>
      </c>
      <c r="V155" s="144">
        <v>0.333</v>
      </c>
      <c r="W155" s="144">
        <f t="shared" si="11"/>
        <v>0.666</v>
      </c>
      <c r="X155" s="144">
        <v>0.03535</v>
      </c>
      <c r="Y155" s="144">
        <f t="shared" si="12"/>
        <v>0.0707</v>
      </c>
      <c r="Z155" s="144">
        <v>0</v>
      </c>
      <c r="AA155" s="145">
        <f t="shared" si="13"/>
        <v>0</v>
      </c>
      <c r="AR155" s="17" t="s">
        <v>154</v>
      </c>
      <c r="AT155" s="17" t="s">
        <v>150</v>
      </c>
      <c r="AU155" s="17" t="s">
        <v>112</v>
      </c>
      <c r="AY155" s="17" t="s">
        <v>149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7" t="s">
        <v>83</v>
      </c>
      <c r="BK155" s="146">
        <f t="shared" si="19"/>
        <v>0</v>
      </c>
      <c r="BL155" s="17" t="s">
        <v>154</v>
      </c>
      <c r="BM155" s="17" t="s">
        <v>810</v>
      </c>
    </row>
    <row r="156" spans="2:65" s="1" customFormat="1" ht="22.5" customHeight="1">
      <c r="B156" s="137"/>
      <c r="C156" s="138" t="s">
        <v>293</v>
      </c>
      <c r="D156" s="138" t="s">
        <v>150</v>
      </c>
      <c r="E156" s="139" t="s">
        <v>811</v>
      </c>
      <c r="F156" s="232" t="s">
        <v>812</v>
      </c>
      <c r="G156" s="232"/>
      <c r="H156" s="232"/>
      <c r="I156" s="232"/>
      <c r="J156" s="140" t="s">
        <v>234</v>
      </c>
      <c r="K156" s="141">
        <v>4</v>
      </c>
      <c r="L156" s="233"/>
      <c r="M156" s="233"/>
      <c r="N156" s="233">
        <f t="shared" si="10"/>
        <v>0</v>
      </c>
      <c r="O156" s="233"/>
      <c r="P156" s="233"/>
      <c r="Q156" s="233"/>
      <c r="R156" s="142"/>
      <c r="T156" s="143" t="s">
        <v>5</v>
      </c>
      <c r="U156" s="40" t="s">
        <v>40</v>
      </c>
      <c r="V156" s="144">
        <v>5.024</v>
      </c>
      <c r="W156" s="144">
        <f t="shared" si="11"/>
        <v>20.096</v>
      </c>
      <c r="X156" s="144">
        <v>0.14494</v>
      </c>
      <c r="Y156" s="144">
        <f t="shared" si="12"/>
        <v>0.57976</v>
      </c>
      <c r="Z156" s="144">
        <v>0</v>
      </c>
      <c r="AA156" s="145">
        <f t="shared" si="13"/>
        <v>0</v>
      </c>
      <c r="AR156" s="17" t="s">
        <v>154</v>
      </c>
      <c r="AT156" s="17" t="s">
        <v>150</v>
      </c>
      <c r="AU156" s="17" t="s">
        <v>112</v>
      </c>
      <c r="AY156" s="17" t="s">
        <v>149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7" t="s">
        <v>83</v>
      </c>
      <c r="BK156" s="146">
        <f t="shared" si="19"/>
        <v>0</v>
      </c>
      <c r="BL156" s="17" t="s">
        <v>154</v>
      </c>
      <c r="BM156" s="17" t="s">
        <v>813</v>
      </c>
    </row>
    <row r="157" spans="2:65" s="1" customFormat="1" ht="22.5" customHeight="1">
      <c r="B157" s="137"/>
      <c r="C157" s="147" t="s">
        <v>297</v>
      </c>
      <c r="D157" s="147" t="s">
        <v>184</v>
      </c>
      <c r="E157" s="148" t="s">
        <v>814</v>
      </c>
      <c r="F157" s="234" t="s">
        <v>815</v>
      </c>
      <c r="G157" s="234"/>
      <c r="H157" s="234"/>
      <c r="I157" s="234"/>
      <c r="J157" s="149" t="s">
        <v>234</v>
      </c>
      <c r="K157" s="150">
        <v>4</v>
      </c>
      <c r="L157" s="235"/>
      <c r="M157" s="235"/>
      <c r="N157" s="235">
        <f t="shared" si="10"/>
        <v>0</v>
      </c>
      <c r="O157" s="233"/>
      <c r="P157" s="233"/>
      <c r="Q157" s="233"/>
      <c r="R157" s="142"/>
      <c r="T157" s="143" t="s">
        <v>5</v>
      </c>
      <c r="U157" s="40" t="s">
        <v>40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7" t="s">
        <v>179</v>
      </c>
      <c r="AT157" s="17" t="s">
        <v>184</v>
      </c>
      <c r="AU157" s="17" t="s">
        <v>112</v>
      </c>
      <c r="AY157" s="17" t="s">
        <v>149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7" t="s">
        <v>83</v>
      </c>
      <c r="BK157" s="146">
        <f t="shared" si="19"/>
        <v>0</v>
      </c>
      <c r="BL157" s="17" t="s">
        <v>154</v>
      </c>
      <c r="BM157" s="17" t="s">
        <v>816</v>
      </c>
    </row>
    <row r="158" spans="2:65" s="1" customFormat="1" ht="31.5" customHeight="1">
      <c r="B158" s="137"/>
      <c r="C158" s="147" t="s">
        <v>301</v>
      </c>
      <c r="D158" s="147" t="s">
        <v>184</v>
      </c>
      <c r="E158" s="148" t="s">
        <v>817</v>
      </c>
      <c r="F158" s="234" t="s">
        <v>818</v>
      </c>
      <c r="G158" s="234"/>
      <c r="H158" s="234"/>
      <c r="I158" s="234"/>
      <c r="J158" s="149" t="s">
        <v>234</v>
      </c>
      <c r="K158" s="150">
        <v>4</v>
      </c>
      <c r="L158" s="235"/>
      <c r="M158" s="235"/>
      <c r="N158" s="235">
        <f t="shared" si="10"/>
        <v>0</v>
      </c>
      <c r="O158" s="233"/>
      <c r="P158" s="233"/>
      <c r="Q158" s="233"/>
      <c r="R158" s="142"/>
      <c r="T158" s="143" t="s">
        <v>5</v>
      </c>
      <c r="U158" s="40" t="s">
        <v>40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7" t="s">
        <v>179</v>
      </c>
      <c r="AT158" s="17" t="s">
        <v>184</v>
      </c>
      <c r="AU158" s="17" t="s">
        <v>112</v>
      </c>
      <c r="AY158" s="17" t="s">
        <v>149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7" t="s">
        <v>83</v>
      </c>
      <c r="BK158" s="146">
        <f t="shared" si="19"/>
        <v>0</v>
      </c>
      <c r="BL158" s="17" t="s">
        <v>154</v>
      </c>
      <c r="BM158" s="17" t="s">
        <v>819</v>
      </c>
    </row>
    <row r="159" spans="2:65" s="1" customFormat="1" ht="22.5" customHeight="1">
      <c r="B159" s="137"/>
      <c r="C159" s="147" t="s">
        <v>305</v>
      </c>
      <c r="D159" s="147" t="s">
        <v>184</v>
      </c>
      <c r="E159" s="148" t="s">
        <v>820</v>
      </c>
      <c r="F159" s="234" t="s">
        <v>821</v>
      </c>
      <c r="G159" s="234"/>
      <c r="H159" s="234"/>
      <c r="I159" s="234"/>
      <c r="J159" s="149" t="s">
        <v>234</v>
      </c>
      <c r="K159" s="150">
        <v>4</v>
      </c>
      <c r="L159" s="235"/>
      <c r="M159" s="235"/>
      <c r="N159" s="235">
        <f t="shared" si="10"/>
        <v>0</v>
      </c>
      <c r="O159" s="233"/>
      <c r="P159" s="233"/>
      <c r="Q159" s="233"/>
      <c r="R159" s="142"/>
      <c r="T159" s="143" t="s">
        <v>5</v>
      </c>
      <c r="U159" s="40" t="s">
        <v>40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7" t="s">
        <v>179</v>
      </c>
      <c r="AT159" s="17" t="s">
        <v>184</v>
      </c>
      <c r="AU159" s="17" t="s">
        <v>112</v>
      </c>
      <c r="AY159" s="17" t="s">
        <v>149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7" t="s">
        <v>83</v>
      </c>
      <c r="BK159" s="146">
        <f t="shared" si="19"/>
        <v>0</v>
      </c>
      <c r="BL159" s="17" t="s">
        <v>154</v>
      </c>
      <c r="BM159" s="17" t="s">
        <v>822</v>
      </c>
    </row>
    <row r="160" spans="2:65" s="1" customFormat="1" ht="22.5" customHeight="1">
      <c r="B160" s="137"/>
      <c r="C160" s="147" t="s">
        <v>309</v>
      </c>
      <c r="D160" s="147" t="s">
        <v>184</v>
      </c>
      <c r="E160" s="148" t="s">
        <v>823</v>
      </c>
      <c r="F160" s="234" t="s">
        <v>824</v>
      </c>
      <c r="G160" s="234"/>
      <c r="H160" s="234"/>
      <c r="I160" s="234"/>
      <c r="J160" s="149" t="s">
        <v>234</v>
      </c>
      <c r="K160" s="150">
        <v>4</v>
      </c>
      <c r="L160" s="235"/>
      <c r="M160" s="235"/>
      <c r="N160" s="235">
        <f t="shared" si="10"/>
        <v>0</v>
      </c>
      <c r="O160" s="233"/>
      <c r="P160" s="233"/>
      <c r="Q160" s="233"/>
      <c r="R160" s="142"/>
      <c r="T160" s="143" t="s">
        <v>5</v>
      </c>
      <c r="U160" s="40" t="s">
        <v>40</v>
      </c>
      <c r="V160" s="144">
        <v>0</v>
      </c>
      <c r="W160" s="144">
        <f t="shared" si="11"/>
        <v>0</v>
      </c>
      <c r="X160" s="144">
        <v>0</v>
      </c>
      <c r="Y160" s="144">
        <f t="shared" si="12"/>
        <v>0</v>
      </c>
      <c r="Z160" s="144">
        <v>0</v>
      </c>
      <c r="AA160" s="145">
        <f t="shared" si="13"/>
        <v>0</v>
      </c>
      <c r="AR160" s="17" t="s">
        <v>179</v>
      </c>
      <c r="AT160" s="17" t="s">
        <v>184</v>
      </c>
      <c r="AU160" s="17" t="s">
        <v>112</v>
      </c>
      <c r="AY160" s="17" t="s">
        <v>149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7" t="s">
        <v>83</v>
      </c>
      <c r="BK160" s="146">
        <f t="shared" si="19"/>
        <v>0</v>
      </c>
      <c r="BL160" s="17" t="s">
        <v>154</v>
      </c>
      <c r="BM160" s="17" t="s">
        <v>825</v>
      </c>
    </row>
    <row r="161" spans="2:65" s="1" customFormat="1" ht="31.5" customHeight="1">
      <c r="B161" s="137"/>
      <c r="C161" s="138" t="s">
        <v>313</v>
      </c>
      <c r="D161" s="138" t="s">
        <v>150</v>
      </c>
      <c r="E161" s="139" t="s">
        <v>826</v>
      </c>
      <c r="F161" s="232" t="s">
        <v>827</v>
      </c>
      <c r="G161" s="232"/>
      <c r="H161" s="232"/>
      <c r="I161" s="232"/>
      <c r="J161" s="140" t="s">
        <v>234</v>
      </c>
      <c r="K161" s="141">
        <v>1</v>
      </c>
      <c r="L161" s="233"/>
      <c r="M161" s="233"/>
      <c r="N161" s="233">
        <f t="shared" si="10"/>
        <v>0</v>
      </c>
      <c r="O161" s="233"/>
      <c r="P161" s="233"/>
      <c r="Q161" s="233"/>
      <c r="R161" s="142"/>
      <c r="T161" s="143" t="s">
        <v>5</v>
      </c>
      <c r="U161" s="40" t="s">
        <v>40</v>
      </c>
      <c r="V161" s="144">
        <v>1.314</v>
      </c>
      <c r="W161" s="144">
        <f t="shared" si="11"/>
        <v>1.314</v>
      </c>
      <c r="X161" s="144">
        <v>0.00702</v>
      </c>
      <c r="Y161" s="144">
        <f t="shared" si="12"/>
        <v>0.00702</v>
      </c>
      <c r="Z161" s="144">
        <v>0</v>
      </c>
      <c r="AA161" s="145">
        <f t="shared" si="13"/>
        <v>0</v>
      </c>
      <c r="AR161" s="17" t="s">
        <v>154</v>
      </c>
      <c r="AT161" s="17" t="s">
        <v>150</v>
      </c>
      <c r="AU161" s="17" t="s">
        <v>112</v>
      </c>
      <c r="AY161" s="17" t="s">
        <v>149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7" t="s">
        <v>83</v>
      </c>
      <c r="BK161" s="146">
        <f t="shared" si="19"/>
        <v>0</v>
      </c>
      <c r="BL161" s="17" t="s">
        <v>154</v>
      </c>
      <c r="BM161" s="17" t="s">
        <v>828</v>
      </c>
    </row>
    <row r="162" spans="2:65" s="1" customFormat="1" ht="22.5" customHeight="1">
      <c r="B162" s="137"/>
      <c r="C162" s="147" t="s">
        <v>317</v>
      </c>
      <c r="D162" s="147" t="s">
        <v>184</v>
      </c>
      <c r="E162" s="148" t="s">
        <v>829</v>
      </c>
      <c r="F162" s="234" t="s">
        <v>830</v>
      </c>
      <c r="G162" s="234"/>
      <c r="H162" s="234"/>
      <c r="I162" s="234"/>
      <c r="J162" s="149" t="s">
        <v>234</v>
      </c>
      <c r="K162" s="150">
        <v>1</v>
      </c>
      <c r="L162" s="235"/>
      <c r="M162" s="235"/>
      <c r="N162" s="235">
        <f t="shared" si="10"/>
        <v>0</v>
      </c>
      <c r="O162" s="233"/>
      <c r="P162" s="233"/>
      <c r="Q162" s="233"/>
      <c r="R162" s="142"/>
      <c r="T162" s="143" t="s">
        <v>5</v>
      </c>
      <c r="U162" s="40" t="s">
        <v>40</v>
      </c>
      <c r="V162" s="144">
        <v>0</v>
      </c>
      <c r="W162" s="144">
        <f t="shared" si="11"/>
        <v>0</v>
      </c>
      <c r="X162" s="144">
        <v>0.101</v>
      </c>
      <c r="Y162" s="144">
        <f t="shared" si="12"/>
        <v>0.101</v>
      </c>
      <c r="Z162" s="144">
        <v>0</v>
      </c>
      <c r="AA162" s="145">
        <f t="shared" si="13"/>
        <v>0</v>
      </c>
      <c r="AR162" s="17" t="s">
        <v>179</v>
      </c>
      <c r="AT162" s="17" t="s">
        <v>184</v>
      </c>
      <c r="AU162" s="17" t="s">
        <v>112</v>
      </c>
      <c r="AY162" s="17" t="s">
        <v>149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7" t="s">
        <v>83</v>
      </c>
      <c r="BK162" s="146">
        <f t="shared" si="19"/>
        <v>0</v>
      </c>
      <c r="BL162" s="17" t="s">
        <v>154</v>
      </c>
      <c r="BM162" s="17" t="s">
        <v>831</v>
      </c>
    </row>
    <row r="163" spans="2:65" s="1" customFormat="1" ht="22.5" customHeight="1">
      <c r="B163" s="137"/>
      <c r="C163" s="138" t="s">
        <v>321</v>
      </c>
      <c r="D163" s="138" t="s">
        <v>150</v>
      </c>
      <c r="E163" s="139" t="s">
        <v>693</v>
      </c>
      <c r="F163" s="232" t="s">
        <v>694</v>
      </c>
      <c r="G163" s="232"/>
      <c r="H163" s="232"/>
      <c r="I163" s="232"/>
      <c r="J163" s="140" t="s">
        <v>199</v>
      </c>
      <c r="K163" s="141">
        <v>95.7</v>
      </c>
      <c r="L163" s="233"/>
      <c r="M163" s="233"/>
      <c r="N163" s="233">
        <f t="shared" si="10"/>
        <v>0</v>
      </c>
      <c r="O163" s="233"/>
      <c r="P163" s="233"/>
      <c r="Q163" s="233"/>
      <c r="R163" s="142"/>
      <c r="T163" s="143" t="s">
        <v>5</v>
      </c>
      <c r="U163" s="40" t="s">
        <v>40</v>
      </c>
      <c r="V163" s="144">
        <v>0.054</v>
      </c>
      <c r="W163" s="144">
        <f t="shared" si="11"/>
        <v>5.1678</v>
      </c>
      <c r="X163" s="144">
        <v>0.00019</v>
      </c>
      <c r="Y163" s="144">
        <f t="shared" si="12"/>
        <v>0.018183</v>
      </c>
      <c r="Z163" s="144">
        <v>0</v>
      </c>
      <c r="AA163" s="145">
        <f t="shared" si="13"/>
        <v>0</v>
      </c>
      <c r="AR163" s="17" t="s">
        <v>154</v>
      </c>
      <c r="AT163" s="17" t="s">
        <v>150</v>
      </c>
      <c r="AU163" s="17" t="s">
        <v>112</v>
      </c>
      <c r="AY163" s="17" t="s">
        <v>149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7" t="s">
        <v>83</v>
      </c>
      <c r="BK163" s="146">
        <f t="shared" si="19"/>
        <v>0</v>
      </c>
      <c r="BL163" s="17" t="s">
        <v>154</v>
      </c>
      <c r="BM163" s="17" t="s">
        <v>832</v>
      </c>
    </row>
    <row r="164" spans="2:65" s="1" customFormat="1" ht="31.5" customHeight="1">
      <c r="B164" s="137"/>
      <c r="C164" s="138" t="s">
        <v>325</v>
      </c>
      <c r="D164" s="138" t="s">
        <v>150</v>
      </c>
      <c r="E164" s="139" t="s">
        <v>696</v>
      </c>
      <c r="F164" s="232" t="s">
        <v>697</v>
      </c>
      <c r="G164" s="232"/>
      <c r="H164" s="232"/>
      <c r="I164" s="232"/>
      <c r="J164" s="140" t="s">
        <v>199</v>
      </c>
      <c r="K164" s="141">
        <v>95.7</v>
      </c>
      <c r="L164" s="233"/>
      <c r="M164" s="233"/>
      <c r="N164" s="233">
        <f t="shared" si="10"/>
        <v>0</v>
      </c>
      <c r="O164" s="233"/>
      <c r="P164" s="233"/>
      <c r="Q164" s="233"/>
      <c r="R164" s="142"/>
      <c r="T164" s="143" t="s">
        <v>5</v>
      </c>
      <c r="U164" s="40" t="s">
        <v>40</v>
      </c>
      <c r="V164" s="144">
        <v>0.025</v>
      </c>
      <c r="W164" s="144">
        <f t="shared" si="11"/>
        <v>2.3925</v>
      </c>
      <c r="X164" s="144">
        <v>9E-05</v>
      </c>
      <c r="Y164" s="144">
        <f t="shared" si="12"/>
        <v>0.008613</v>
      </c>
      <c r="Z164" s="144">
        <v>0</v>
      </c>
      <c r="AA164" s="145">
        <f t="shared" si="13"/>
        <v>0</v>
      </c>
      <c r="AR164" s="17" t="s">
        <v>154</v>
      </c>
      <c r="AT164" s="17" t="s">
        <v>150</v>
      </c>
      <c r="AU164" s="17" t="s">
        <v>112</v>
      </c>
      <c r="AY164" s="17" t="s">
        <v>149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7" t="s">
        <v>83</v>
      </c>
      <c r="BK164" s="146">
        <f t="shared" si="19"/>
        <v>0</v>
      </c>
      <c r="BL164" s="17" t="s">
        <v>154</v>
      </c>
      <c r="BM164" s="17" t="s">
        <v>833</v>
      </c>
    </row>
    <row r="165" spans="2:63" s="9" customFormat="1" ht="29.85" customHeight="1">
      <c r="B165" s="126"/>
      <c r="C165" s="127"/>
      <c r="D165" s="136" t="s">
        <v>126</v>
      </c>
      <c r="E165" s="136"/>
      <c r="F165" s="136"/>
      <c r="G165" s="136"/>
      <c r="H165" s="136"/>
      <c r="I165" s="136"/>
      <c r="J165" s="136"/>
      <c r="K165" s="136"/>
      <c r="L165" s="136"/>
      <c r="M165" s="136"/>
      <c r="N165" s="242">
        <f>BK165</f>
        <v>0</v>
      </c>
      <c r="O165" s="243"/>
      <c r="P165" s="243"/>
      <c r="Q165" s="243"/>
      <c r="R165" s="129"/>
      <c r="T165" s="130"/>
      <c r="U165" s="127"/>
      <c r="V165" s="127"/>
      <c r="W165" s="131">
        <f>W166</f>
        <v>185.52392</v>
      </c>
      <c r="X165" s="127"/>
      <c r="Y165" s="131">
        <f>Y166</f>
        <v>0</v>
      </c>
      <c r="Z165" s="127"/>
      <c r="AA165" s="132">
        <f>AA166</f>
        <v>0</v>
      </c>
      <c r="AR165" s="133" t="s">
        <v>83</v>
      </c>
      <c r="AT165" s="134" t="s">
        <v>74</v>
      </c>
      <c r="AU165" s="134" t="s">
        <v>83</v>
      </c>
      <c r="AY165" s="133" t="s">
        <v>149</v>
      </c>
      <c r="BK165" s="135">
        <f>BK166</f>
        <v>0</v>
      </c>
    </row>
    <row r="166" spans="2:65" s="1" customFormat="1" ht="31.5" customHeight="1">
      <c r="B166" s="137"/>
      <c r="C166" s="138" t="s">
        <v>329</v>
      </c>
      <c r="D166" s="138" t="s">
        <v>150</v>
      </c>
      <c r="E166" s="139" t="s">
        <v>699</v>
      </c>
      <c r="F166" s="232" t="s">
        <v>700</v>
      </c>
      <c r="G166" s="232"/>
      <c r="H166" s="232"/>
      <c r="I166" s="232"/>
      <c r="J166" s="140" t="s">
        <v>173</v>
      </c>
      <c r="K166" s="141">
        <v>125.354</v>
      </c>
      <c r="L166" s="233"/>
      <c r="M166" s="233"/>
      <c r="N166" s="233">
        <f>ROUND(L166*K166,2)</f>
        <v>0</v>
      </c>
      <c r="O166" s="233"/>
      <c r="P166" s="233"/>
      <c r="Q166" s="233"/>
      <c r="R166" s="142"/>
      <c r="T166" s="143" t="s">
        <v>5</v>
      </c>
      <c r="U166" s="151" t="s">
        <v>40</v>
      </c>
      <c r="V166" s="152">
        <v>1.48</v>
      </c>
      <c r="W166" s="152">
        <f>V166*K166</f>
        <v>185.52392</v>
      </c>
      <c r="X166" s="152">
        <v>0</v>
      </c>
      <c r="Y166" s="152">
        <f>X166*K166</f>
        <v>0</v>
      </c>
      <c r="Z166" s="152">
        <v>0</v>
      </c>
      <c r="AA166" s="153">
        <f>Z166*K166</f>
        <v>0</v>
      </c>
      <c r="AR166" s="17" t="s">
        <v>154</v>
      </c>
      <c r="AT166" s="17" t="s">
        <v>150</v>
      </c>
      <c r="AU166" s="17" t="s">
        <v>112</v>
      </c>
      <c r="AY166" s="17" t="s">
        <v>149</v>
      </c>
      <c r="BE166" s="146">
        <f>IF(U166="základní",N166,0)</f>
        <v>0</v>
      </c>
      <c r="BF166" s="146">
        <f>IF(U166="snížená",N166,0)</f>
        <v>0</v>
      </c>
      <c r="BG166" s="146">
        <f>IF(U166="zákl. přenesená",N166,0)</f>
        <v>0</v>
      </c>
      <c r="BH166" s="146">
        <f>IF(U166="sníž. přenesená",N166,0)</f>
        <v>0</v>
      </c>
      <c r="BI166" s="146">
        <f>IF(U166="nulová",N166,0)</f>
        <v>0</v>
      </c>
      <c r="BJ166" s="17" t="s">
        <v>83</v>
      </c>
      <c r="BK166" s="146">
        <f>ROUND(L166*K166,2)</f>
        <v>0</v>
      </c>
      <c r="BL166" s="17" t="s">
        <v>154</v>
      </c>
      <c r="BM166" s="17" t="s">
        <v>834</v>
      </c>
    </row>
    <row r="167" spans="2:18" s="1" customFormat="1" ht="6.95" customHeight="1"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7"/>
    </row>
  </sheetData>
  <mergeCells count="198">
    <mergeCell ref="H1:K1"/>
    <mergeCell ref="S2:AC2"/>
    <mergeCell ref="F164:I164"/>
    <mergeCell ref="L164:M164"/>
    <mergeCell ref="N164:Q164"/>
    <mergeCell ref="F166:I166"/>
    <mergeCell ref="L166:M166"/>
    <mergeCell ref="N166:Q166"/>
    <mergeCell ref="N115:Q115"/>
    <mergeCell ref="N116:Q116"/>
    <mergeCell ref="N117:Q117"/>
    <mergeCell ref="N133:Q133"/>
    <mergeCell ref="N137:Q137"/>
    <mergeCell ref="N139:Q139"/>
    <mergeCell ref="N165:Q165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2" activePane="bottomLeft" state="frozen"/>
      <selection pane="bottomLeft" activeCell="S38" sqref="S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13" t="str">
        <f>'Rekapitulace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85" t="s">
        <v>835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6" t="str">
        <f>'Rekapitulace stavby'!AN8</f>
        <v>29.3.2017</v>
      </c>
      <c r="P9" s="21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83" t="s">
        <v>5</v>
      </c>
      <c r="P11" s="183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83" t="s">
        <v>5</v>
      </c>
      <c r="P12" s="183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83" t="str">
        <f>IF('Rekapitulace stavby'!AN13="","",'Rekapitulace stavby'!AN13)</f>
        <v/>
      </c>
      <c r="P14" s="183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83" t="str">
        <f>IF('Rekapitulace stavby'!AN14="","",'Rekapitulace stavby'!AN14)</f>
        <v/>
      </c>
      <c r="P15" s="183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83" t="str">
        <f>IF('Rekapitulace stavby'!AN16="","",'Rekapitulace stavby'!AN16)</f>
        <v/>
      </c>
      <c r="P17" s="18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83" t="str">
        <f>IF('Rekapitulace stavby'!AN17="","",'Rekapitulace stavby'!AN17)</f>
        <v/>
      </c>
      <c r="P18" s="18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83" t="s">
        <v>5</v>
      </c>
      <c r="P20" s="183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83" t="s">
        <v>5</v>
      </c>
      <c r="P21" s="18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210">
        <f>N88</f>
        <v>0</v>
      </c>
      <c r="N27" s="210"/>
      <c r="O27" s="210"/>
      <c r="P27" s="210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210">
        <f>N95</f>
        <v>0</v>
      </c>
      <c r="N28" s="210"/>
      <c r="O28" s="210"/>
      <c r="P28" s="21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217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218">
        <f>ROUND((SUM(BE95:BE96)+SUM(BE114:BE143)),2)</f>
        <v>0</v>
      </c>
      <c r="I32" s="215"/>
      <c r="J32" s="215"/>
      <c r="K32" s="32"/>
      <c r="L32" s="32"/>
      <c r="M32" s="218">
        <f>ROUND(ROUND((SUM(BE95:BE96)+SUM(BE114:BE143)),2)*F32,2)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218">
        <f>ROUND((SUM(BF95:BF96)+SUM(BF114:BF143)),2)</f>
        <v>0</v>
      </c>
      <c r="I33" s="215"/>
      <c r="J33" s="215"/>
      <c r="K33" s="32"/>
      <c r="L33" s="32"/>
      <c r="M33" s="218">
        <f>ROUND(ROUND((SUM(BF95:BF96)+SUM(BF114:BF143)),2)*F33,2)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218">
        <f>ROUND((SUM(BG95:BG96)+SUM(BG114:BG143)),2)</f>
        <v>0</v>
      </c>
      <c r="I34" s="215"/>
      <c r="J34" s="215"/>
      <c r="K34" s="32"/>
      <c r="L34" s="32"/>
      <c r="M34" s="218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218">
        <f>ROUND((SUM(BH95:BH96)+SUM(BH114:BH143)),2)</f>
        <v>0</v>
      </c>
      <c r="I35" s="215"/>
      <c r="J35" s="215"/>
      <c r="K35" s="32"/>
      <c r="L35" s="32"/>
      <c r="M35" s="218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218">
        <f>ROUND((SUM(BI95:BI96)+SUM(BI114:BI143)),2)</f>
        <v>0</v>
      </c>
      <c r="I36" s="215"/>
      <c r="J36" s="215"/>
      <c r="K36" s="32"/>
      <c r="L36" s="32"/>
      <c r="M36" s="218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95" t="str">
        <f>F7</f>
        <v>170310e - KANALIZACE  DEŠŤOVÁ  PŘÍPOJKA  č.1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216" t="str">
        <f>IF(O9="","",O9)</f>
        <v>29.3.2017</v>
      </c>
      <c r="N81" s="216"/>
      <c r="O81" s="216"/>
      <c r="P81" s="21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02">
        <f>N114</f>
        <v>0</v>
      </c>
      <c r="O88" s="223"/>
      <c r="P88" s="223"/>
      <c r="Q88" s="223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N115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6">
        <f>N116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6">
        <f>N128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6">
        <f>N130</f>
        <v>0</v>
      </c>
      <c r="O92" s="227"/>
      <c r="P92" s="227"/>
      <c r="Q92" s="227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26">
        <f>N142</f>
        <v>0</v>
      </c>
      <c r="O93" s="227"/>
      <c r="P93" s="227"/>
      <c r="Q93" s="227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23">
        <v>0</v>
      </c>
      <c r="O95" s="228"/>
      <c r="P95" s="228"/>
      <c r="Q95" s="228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203">
        <f>ROUND(SUM(N88+N95),2)</f>
        <v>0</v>
      </c>
      <c r="M97" s="203"/>
      <c r="N97" s="203"/>
      <c r="O97" s="203"/>
      <c r="P97" s="203"/>
      <c r="Q97" s="203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81" t="s">
        <v>135</v>
      </c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13" t="str">
        <f>F6</f>
        <v>Hala POWERBRIGDE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95" t="str">
        <f>F7</f>
        <v>170310e - KANALIZACE  DEŠŤOVÁ  PŘÍPOJKA  č.1</v>
      </c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216" t="str">
        <f>IF(O9="","",O9)</f>
        <v>29.3.2017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83" t="str">
        <f>E18</f>
        <v xml:space="preserve"> </v>
      </c>
      <c r="N110" s="183"/>
      <c r="O110" s="183"/>
      <c r="P110" s="183"/>
      <c r="Q110" s="183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83" t="str">
        <f>E21</f>
        <v>Kepertová</v>
      </c>
      <c r="N111" s="183"/>
      <c r="O111" s="183"/>
      <c r="P111" s="183"/>
      <c r="Q111" s="183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29" t="s">
        <v>138</v>
      </c>
      <c r="G113" s="229"/>
      <c r="H113" s="229"/>
      <c r="I113" s="229"/>
      <c r="J113" s="121" t="s">
        <v>139</v>
      </c>
      <c r="K113" s="121" t="s">
        <v>140</v>
      </c>
      <c r="L113" s="230" t="s">
        <v>141</v>
      </c>
      <c r="M113" s="230"/>
      <c r="N113" s="229" t="s">
        <v>120</v>
      </c>
      <c r="O113" s="229"/>
      <c r="P113" s="229"/>
      <c r="Q113" s="231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37">
        <f>BK114</f>
        <v>0</v>
      </c>
      <c r="O114" s="238"/>
      <c r="P114" s="238"/>
      <c r="Q114" s="238"/>
      <c r="R114" s="33"/>
      <c r="T114" s="75"/>
      <c r="U114" s="47"/>
      <c r="V114" s="47"/>
      <c r="W114" s="123">
        <f>W115</f>
        <v>60.817545</v>
      </c>
      <c r="X114" s="47"/>
      <c r="Y114" s="123">
        <f>Y115</f>
        <v>5.734503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39">
        <f>BK115</f>
        <v>0</v>
      </c>
      <c r="O115" s="224"/>
      <c r="P115" s="224"/>
      <c r="Q115" s="224"/>
      <c r="R115" s="129"/>
      <c r="T115" s="130"/>
      <c r="U115" s="127"/>
      <c r="V115" s="127"/>
      <c r="W115" s="131">
        <f>W116+W128+W130+W142</f>
        <v>60.817545</v>
      </c>
      <c r="X115" s="127"/>
      <c r="Y115" s="131">
        <f>Y116+Y128+Y130+Y142</f>
        <v>5.734503</v>
      </c>
      <c r="Z115" s="127"/>
      <c r="AA115" s="132">
        <f>AA116+AA128+AA130+AA142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BK116+BK128+BK130+BK142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40">
        <f>BK116</f>
        <v>0</v>
      </c>
      <c r="O116" s="241"/>
      <c r="P116" s="241"/>
      <c r="Q116" s="241"/>
      <c r="R116" s="129"/>
      <c r="T116" s="130"/>
      <c r="U116" s="127"/>
      <c r="V116" s="127"/>
      <c r="W116" s="131">
        <f>SUM(W117:W127)</f>
        <v>35.68387500000001</v>
      </c>
      <c r="X116" s="127"/>
      <c r="Y116" s="131">
        <f>SUM(Y117:Y127)</f>
        <v>5.063739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32" t="s">
        <v>152</v>
      </c>
      <c r="G117" s="232"/>
      <c r="H117" s="232"/>
      <c r="I117" s="232"/>
      <c r="J117" s="140" t="s">
        <v>153</v>
      </c>
      <c r="K117" s="141">
        <v>8.67</v>
      </c>
      <c r="L117" s="233"/>
      <c r="M117" s="233"/>
      <c r="N117" s="233">
        <f aca="true" t="shared" si="0" ref="N117:N127">ROUND(L117*K117,2)</f>
        <v>0</v>
      </c>
      <c r="O117" s="233"/>
      <c r="P117" s="233"/>
      <c r="Q117" s="233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12.3981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836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32" t="s">
        <v>157</v>
      </c>
      <c r="G118" s="232"/>
      <c r="H118" s="232"/>
      <c r="I118" s="232"/>
      <c r="J118" s="140" t="s">
        <v>153</v>
      </c>
      <c r="K118" s="141">
        <v>8.67</v>
      </c>
      <c r="L118" s="233"/>
      <c r="M118" s="233"/>
      <c r="N118" s="233">
        <f t="shared" si="0"/>
        <v>0</v>
      </c>
      <c r="O118" s="233"/>
      <c r="P118" s="233"/>
      <c r="Q118" s="233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0.867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837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653</v>
      </c>
      <c r="F119" s="232" t="s">
        <v>654</v>
      </c>
      <c r="G119" s="232"/>
      <c r="H119" s="232"/>
      <c r="I119" s="232"/>
      <c r="J119" s="140" t="s">
        <v>655</v>
      </c>
      <c r="K119" s="141">
        <v>17.34</v>
      </c>
      <c r="L119" s="233"/>
      <c r="M119" s="233"/>
      <c r="N119" s="233">
        <f t="shared" si="0"/>
        <v>0</v>
      </c>
      <c r="O119" s="233"/>
      <c r="P119" s="233"/>
      <c r="Q119" s="233"/>
      <c r="R119" s="142"/>
      <c r="T119" s="143" t="s">
        <v>5</v>
      </c>
      <c r="U119" s="40" t="s">
        <v>40</v>
      </c>
      <c r="V119" s="144">
        <v>0.479</v>
      </c>
      <c r="W119" s="144">
        <f t="shared" si="1"/>
        <v>8.30586</v>
      </c>
      <c r="X119" s="144">
        <v>0.00085</v>
      </c>
      <c r="Y119" s="144">
        <f t="shared" si="2"/>
        <v>0.014738999999999999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838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657</v>
      </c>
      <c r="F120" s="232" t="s">
        <v>658</v>
      </c>
      <c r="G120" s="232"/>
      <c r="H120" s="232"/>
      <c r="I120" s="232"/>
      <c r="J120" s="140" t="s">
        <v>655</v>
      </c>
      <c r="K120" s="141">
        <v>17.34</v>
      </c>
      <c r="L120" s="233"/>
      <c r="M120" s="233"/>
      <c r="N120" s="233">
        <f t="shared" si="0"/>
        <v>0</v>
      </c>
      <c r="O120" s="233"/>
      <c r="P120" s="233"/>
      <c r="Q120" s="233"/>
      <c r="R120" s="142"/>
      <c r="T120" s="143" t="s">
        <v>5</v>
      </c>
      <c r="U120" s="40" t="s">
        <v>40</v>
      </c>
      <c r="V120" s="144">
        <v>0.327</v>
      </c>
      <c r="W120" s="144">
        <f t="shared" si="1"/>
        <v>5.67018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839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32" t="s">
        <v>161</v>
      </c>
      <c r="G121" s="232"/>
      <c r="H121" s="232"/>
      <c r="I121" s="232"/>
      <c r="J121" s="140" t="s">
        <v>153</v>
      </c>
      <c r="K121" s="141">
        <v>8.76</v>
      </c>
      <c r="L121" s="233"/>
      <c r="M121" s="233"/>
      <c r="N121" s="233">
        <f t="shared" si="0"/>
        <v>0</v>
      </c>
      <c r="O121" s="233"/>
      <c r="P121" s="233"/>
      <c r="Q121" s="233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3.0221999999999998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840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32" t="s">
        <v>164</v>
      </c>
      <c r="G122" s="232"/>
      <c r="H122" s="232"/>
      <c r="I122" s="232"/>
      <c r="J122" s="140" t="s">
        <v>153</v>
      </c>
      <c r="K122" s="141">
        <v>2.805</v>
      </c>
      <c r="L122" s="233"/>
      <c r="M122" s="233"/>
      <c r="N122" s="233">
        <f t="shared" si="0"/>
        <v>0</v>
      </c>
      <c r="O122" s="233"/>
      <c r="P122" s="233"/>
      <c r="Q122" s="233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0.199155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841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32" t="s">
        <v>168</v>
      </c>
      <c r="G123" s="232"/>
      <c r="H123" s="232"/>
      <c r="I123" s="232"/>
      <c r="J123" s="140" t="s">
        <v>153</v>
      </c>
      <c r="K123" s="141">
        <v>2.805</v>
      </c>
      <c r="L123" s="233"/>
      <c r="M123" s="233"/>
      <c r="N123" s="233">
        <f t="shared" si="0"/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0.025245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842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32" t="s">
        <v>172</v>
      </c>
      <c r="G124" s="232"/>
      <c r="H124" s="232"/>
      <c r="I124" s="232"/>
      <c r="J124" s="140" t="s">
        <v>173</v>
      </c>
      <c r="K124" s="141">
        <v>5.049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843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32" t="s">
        <v>177</v>
      </c>
      <c r="G125" s="232"/>
      <c r="H125" s="232"/>
      <c r="I125" s="232"/>
      <c r="J125" s="140" t="s">
        <v>153</v>
      </c>
      <c r="K125" s="141">
        <v>5.865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1.753635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844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32" t="s">
        <v>181</v>
      </c>
      <c r="G126" s="232"/>
      <c r="H126" s="232"/>
      <c r="I126" s="232"/>
      <c r="J126" s="140" t="s">
        <v>153</v>
      </c>
      <c r="K126" s="141">
        <v>2.295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3.4425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845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34" t="s">
        <v>186</v>
      </c>
      <c r="G127" s="234"/>
      <c r="H127" s="234"/>
      <c r="I127" s="234"/>
      <c r="J127" s="149" t="s">
        <v>173</v>
      </c>
      <c r="K127" s="150">
        <v>5.049</v>
      </c>
      <c r="L127" s="235"/>
      <c r="M127" s="235"/>
      <c r="N127" s="235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5.049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846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42">
        <f>BK128</f>
        <v>0</v>
      </c>
      <c r="O128" s="243"/>
      <c r="P128" s="243"/>
      <c r="Q128" s="243"/>
      <c r="R128" s="129"/>
      <c r="T128" s="130"/>
      <c r="U128" s="127"/>
      <c r="V128" s="127"/>
      <c r="W128" s="131">
        <f>W129</f>
        <v>0.9254700000000001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32" t="s">
        <v>190</v>
      </c>
      <c r="G129" s="232"/>
      <c r="H129" s="232"/>
      <c r="I129" s="232"/>
      <c r="J129" s="140" t="s">
        <v>153</v>
      </c>
      <c r="K129" s="141">
        <v>0.546</v>
      </c>
      <c r="L129" s="233"/>
      <c r="M129" s="233"/>
      <c r="N129" s="233">
        <f>ROUND(L129*K129,2)</f>
        <v>0</v>
      </c>
      <c r="O129" s="233"/>
      <c r="P129" s="233"/>
      <c r="Q129" s="233"/>
      <c r="R129" s="142"/>
      <c r="T129" s="143" t="s">
        <v>5</v>
      </c>
      <c r="U129" s="40" t="s">
        <v>40</v>
      </c>
      <c r="V129" s="144">
        <v>1.695</v>
      </c>
      <c r="W129" s="144">
        <f>V129*K129</f>
        <v>0.9254700000000001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847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42">
        <f>BK130</f>
        <v>0</v>
      </c>
      <c r="O130" s="243"/>
      <c r="P130" s="243"/>
      <c r="Q130" s="243"/>
      <c r="R130" s="129"/>
      <c r="T130" s="130"/>
      <c r="U130" s="127"/>
      <c r="V130" s="127"/>
      <c r="W130" s="131">
        <f>SUM(W131:W141)</f>
        <v>15.7204</v>
      </c>
      <c r="X130" s="127"/>
      <c r="Y130" s="131">
        <f>SUM(Y131:Y141)</f>
        <v>0.670764</v>
      </c>
      <c r="Z130" s="127"/>
      <c r="AA130" s="132">
        <f>SUM(AA131:AA141)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SUM(BK131:BK141)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679</v>
      </c>
      <c r="F131" s="232" t="s">
        <v>680</v>
      </c>
      <c r="G131" s="232"/>
      <c r="H131" s="232"/>
      <c r="I131" s="232"/>
      <c r="J131" s="140" t="s">
        <v>234</v>
      </c>
      <c r="K131" s="141">
        <v>1</v>
      </c>
      <c r="L131" s="233"/>
      <c r="M131" s="233"/>
      <c r="N131" s="233">
        <f aca="true" t="shared" si="10" ref="N131:N141">ROUND(L131*K131,2)</f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1.56</v>
      </c>
      <c r="W131" s="144">
        <f aca="true" t="shared" si="11" ref="W131:W141">V131*K131</f>
        <v>1.56</v>
      </c>
      <c r="X131" s="144">
        <v>0.06864</v>
      </c>
      <c r="Y131" s="144">
        <f aca="true" t="shared" si="12" ref="Y131:Y141">X131*K131</f>
        <v>0.06864</v>
      </c>
      <c r="Z131" s="144">
        <v>0</v>
      </c>
      <c r="AA131" s="145">
        <f aca="true" t="shared" si="13" ref="AA131:AA141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1">IF(U131="základní",N131,0)</f>
        <v>0</v>
      </c>
      <c r="BF131" s="146">
        <f aca="true" t="shared" si="15" ref="BF131:BF141">IF(U131="snížená",N131,0)</f>
        <v>0</v>
      </c>
      <c r="BG131" s="146">
        <f aca="true" t="shared" si="16" ref="BG131:BG141">IF(U131="zákl. přenesená",N131,0)</f>
        <v>0</v>
      </c>
      <c r="BH131" s="146">
        <f aca="true" t="shared" si="17" ref="BH131:BH141">IF(U131="sníž. přenesená",N131,0)</f>
        <v>0</v>
      </c>
      <c r="BI131" s="146">
        <f aca="true" t="shared" si="18" ref="BI131:BI141">IF(U131="nulová",N131,0)</f>
        <v>0</v>
      </c>
      <c r="BJ131" s="17" t="s">
        <v>83</v>
      </c>
      <c r="BK131" s="146">
        <f aca="true" t="shared" si="19" ref="BK131:BK141">ROUND(L131*K131,2)</f>
        <v>0</v>
      </c>
      <c r="BL131" s="17" t="s">
        <v>154</v>
      </c>
      <c r="BM131" s="17" t="s">
        <v>848</v>
      </c>
    </row>
    <row r="132" spans="2:65" s="1" customFormat="1" ht="31.5" customHeight="1">
      <c r="B132" s="137"/>
      <c r="C132" s="138" t="s">
        <v>206</v>
      </c>
      <c r="D132" s="138" t="s">
        <v>150</v>
      </c>
      <c r="E132" s="139" t="s">
        <v>716</v>
      </c>
      <c r="F132" s="232" t="s">
        <v>717</v>
      </c>
      <c r="G132" s="232"/>
      <c r="H132" s="232"/>
      <c r="I132" s="232"/>
      <c r="J132" s="140" t="s">
        <v>199</v>
      </c>
      <c r="K132" s="141">
        <v>5.1</v>
      </c>
      <c r="L132" s="233"/>
      <c r="M132" s="233"/>
      <c r="N132" s="233">
        <f t="shared" si="10"/>
        <v>0</v>
      </c>
      <c r="O132" s="233"/>
      <c r="P132" s="233"/>
      <c r="Q132" s="233"/>
      <c r="R132" s="142"/>
      <c r="T132" s="143" t="s">
        <v>5</v>
      </c>
      <c r="U132" s="40" t="s">
        <v>40</v>
      </c>
      <c r="V132" s="144">
        <v>0.28</v>
      </c>
      <c r="W132" s="144">
        <f t="shared" si="11"/>
        <v>1.428</v>
      </c>
      <c r="X132" s="144">
        <v>0.00066</v>
      </c>
      <c r="Y132" s="144">
        <f t="shared" si="12"/>
        <v>0.0033659999999999996</v>
      </c>
      <c r="Z132" s="144">
        <v>0</v>
      </c>
      <c r="AA132" s="145">
        <f t="shared" si="13"/>
        <v>0</v>
      </c>
      <c r="AR132" s="17" t="s">
        <v>154</v>
      </c>
      <c r="AT132" s="17" t="s">
        <v>150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849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719</v>
      </c>
      <c r="F133" s="232" t="s">
        <v>720</v>
      </c>
      <c r="G133" s="232"/>
      <c r="H133" s="232"/>
      <c r="I133" s="232"/>
      <c r="J133" s="140" t="s">
        <v>199</v>
      </c>
      <c r="K133" s="141">
        <v>5.1</v>
      </c>
      <c r="L133" s="233"/>
      <c r="M133" s="233"/>
      <c r="N133" s="233">
        <f t="shared" si="10"/>
        <v>0</v>
      </c>
      <c r="O133" s="233"/>
      <c r="P133" s="233"/>
      <c r="Q133" s="233"/>
      <c r="R133" s="142"/>
      <c r="T133" s="143" t="s">
        <v>5</v>
      </c>
      <c r="U133" s="40" t="s">
        <v>40</v>
      </c>
      <c r="V133" s="144">
        <v>0.055</v>
      </c>
      <c r="W133" s="144">
        <f t="shared" si="11"/>
        <v>0.28049999999999997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850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690</v>
      </c>
      <c r="F134" s="232" t="s">
        <v>691</v>
      </c>
      <c r="G134" s="232"/>
      <c r="H134" s="232"/>
      <c r="I134" s="232"/>
      <c r="J134" s="140" t="s">
        <v>234</v>
      </c>
      <c r="K134" s="141">
        <v>1</v>
      </c>
      <c r="L134" s="233"/>
      <c r="M134" s="233"/>
      <c r="N134" s="233">
        <f t="shared" si="10"/>
        <v>0</v>
      </c>
      <c r="O134" s="233"/>
      <c r="P134" s="233"/>
      <c r="Q134" s="233"/>
      <c r="R134" s="142"/>
      <c r="T134" s="143" t="s">
        <v>5</v>
      </c>
      <c r="U134" s="40" t="s">
        <v>40</v>
      </c>
      <c r="V134" s="144">
        <v>10.3</v>
      </c>
      <c r="W134" s="144">
        <f t="shared" si="11"/>
        <v>10.3</v>
      </c>
      <c r="X134" s="144">
        <v>0.46009</v>
      </c>
      <c r="Y134" s="144">
        <f t="shared" si="12"/>
        <v>0.46009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851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852</v>
      </c>
      <c r="F135" s="232" t="s">
        <v>853</v>
      </c>
      <c r="G135" s="232"/>
      <c r="H135" s="232"/>
      <c r="I135" s="232"/>
      <c r="J135" s="140" t="s">
        <v>234</v>
      </c>
      <c r="K135" s="141">
        <v>1</v>
      </c>
      <c r="L135" s="233"/>
      <c r="M135" s="233"/>
      <c r="N135" s="233">
        <f t="shared" si="10"/>
        <v>0</v>
      </c>
      <c r="O135" s="233"/>
      <c r="P135" s="233"/>
      <c r="Q135" s="233"/>
      <c r="R135" s="142"/>
      <c r="T135" s="143" t="s">
        <v>5</v>
      </c>
      <c r="U135" s="40" t="s">
        <v>40</v>
      </c>
      <c r="V135" s="144">
        <v>0.583</v>
      </c>
      <c r="W135" s="144">
        <f t="shared" si="11"/>
        <v>0.583</v>
      </c>
      <c r="X135" s="144">
        <v>0.06896</v>
      </c>
      <c r="Y135" s="144">
        <f t="shared" si="12"/>
        <v>0.06896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854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855</v>
      </c>
      <c r="F136" s="232" t="s">
        <v>856</v>
      </c>
      <c r="G136" s="232"/>
      <c r="H136" s="232"/>
      <c r="I136" s="232"/>
      <c r="J136" s="140" t="s">
        <v>234</v>
      </c>
      <c r="K136" s="141">
        <v>1</v>
      </c>
      <c r="L136" s="233"/>
      <c r="M136" s="233"/>
      <c r="N136" s="233">
        <f t="shared" si="10"/>
        <v>0</v>
      </c>
      <c r="O136" s="233"/>
      <c r="P136" s="233"/>
      <c r="Q136" s="233"/>
      <c r="R136" s="142"/>
      <c r="T136" s="143" t="s">
        <v>5</v>
      </c>
      <c r="U136" s="40" t="s">
        <v>40</v>
      </c>
      <c r="V136" s="144">
        <v>0.333</v>
      </c>
      <c r="W136" s="144">
        <f t="shared" si="11"/>
        <v>0.333</v>
      </c>
      <c r="X136" s="144">
        <v>0.02671</v>
      </c>
      <c r="Y136" s="144">
        <f t="shared" si="12"/>
        <v>0.02671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857</v>
      </c>
    </row>
    <row r="137" spans="2:65" s="1" customFormat="1" ht="31.5" customHeight="1">
      <c r="B137" s="137"/>
      <c r="C137" s="138" t="s">
        <v>224</v>
      </c>
      <c r="D137" s="138" t="s">
        <v>150</v>
      </c>
      <c r="E137" s="139" t="s">
        <v>729</v>
      </c>
      <c r="F137" s="232" t="s">
        <v>730</v>
      </c>
      <c r="G137" s="232"/>
      <c r="H137" s="232"/>
      <c r="I137" s="232"/>
      <c r="J137" s="140" t="s">
        <v>234</v>
      </c>
      <c r="K137" s="141">
        <v>1</v>
      </c>
      <c r="L137" s="233"/>
      <c r="M137" s="233"/>
      <c r="N137" s="233">
        <f t="shared" si="10"/>
        <v>0</v>
      </c>
      <c r="O137" s="233"/>
      <c r="P137" s="233"/>
      <c r="Q137" s="233"/>
      <c r="R137" s="142"/>
      <c r="T137" s="143" t="s">
        <v>5</v>
      </c>
      <c r="U137" s="40" t="s">
        <v>40</v>
      </c>
      <c r="V137" s="144">
        <v>0.25</v>
      </c>
      <c r="W137" s="144">
        <f t="shared" si="11"/>
        <v>0.25</v>
      </c>
      <c r="X137" s="144">
        <v>0.00622</v>
      </c>
      <c r="Y137" s="144">
        <f t="shared" si="12"/>
        <v>0.00622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858</v>
      </c>
    </row>
    <row r="138" spans="2:65" s="1" customFormat="1" ht="31.5" customHeight="1">
      <c r="B138" s="137"/>
      <c r="C138" s="138" t="s">
        <v>228</v>
      </c>
      <c r="D138" s="138" t="s">
        <v>150</v>
      </c>
      <c r="E138" s="139" t="s">
        <v>732</v>
      </c>
      <c r="F138" s="232" t="s">
        <v>733</v>
      </c>
      <c r="G138" s="232"/>
      <c r="H138" s="232"/>
      <c r="I138" s="232"/>
      <c r="J138" s="140" t="s">
        <v>234</v>
      </c>
      <c r="K138" s="141">
        <v>1</v>
      </c>
      <c r="L138" s="233"/>
      <c r="M138" s="233"/>
      <c r="N138" s="233">
        <f t="shared" si="10"/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0.25</v>
      </c>
      <c r="W138" s="144">
        <f t="shared" si="11"/>
        <v>0.25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859</v>
      </c>
    </row>
    <row r="139" spans="2:65" s="1" customFormat="1" ht="44.25" customHeight="1">
      <c r="B139" s="137"/>
      <c r="C139" s="138" t="s">
        <v>10</v>
      </c>
      <c r="D139" s="138" t="s">
        <v>150</v>
      </c>
      <c r="E139" s="139" t="s">
        <v>735</v>
      </c>
      <c r="F139" s="232" t="s">
        <v>736</v>
      </c>
      <c r="G139" s="232"/>
      <c r="H139" s="232"/>
      <c r="I139" s="232"/>
      <c r="J139" s="140" t="s">
        <v>234</v>
      </c>
      <c r="K139" s="141">
        <v>1</v>
      </c>
      <c r="L139" s="233"/>
      <c r="M139" s="233"/>
      <c r="N139" s="233">
        <f t="shared" si="10"/>
        <v>0</v>
      </c>
      <c r="O139" s="233"/>
      <c r="P139" s="233"/>
      <c r="Q139" s="233"/>
      <c r="R139" s="142"/>
      <c r="T139" s="143" t="s">
        <v>5</v>
      </c>
      <c r="U139" s="40" t="s">
        <v>40</v>
      </c>
      <c r="V139" s="144">
        <v>0.333</v>
      </c>
      <c r="W139" s="144">
        <f t="shared" si="11"/>
        <v>0.333</v>
      </c>
      <c r="X139" s="144">
        <v>0.03535</v>
      </c>
      <c r="Y139" s="144">
        <f t="shared" si="12"/>
        <v>0.03535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860</v>
      </c>
    </row>
    <row r="140" spans="2:65" s="1" customFormat="1" ht="22.5" customHeight="1">
      <c r="B140" s="137"/>
      <c r="C140" s="138" t="s">
        <v>236</v>
      </c>
      <c r="D140" s="138" t="s">
        <v>150</v>
      </c>
      <c r="E140" s="139" t="s">
        <v>693</v>
      </c>
      <c r="F140" s="232" t="s">
        <v>694</v>
      </c>
      <c r="G140" s="232"/>
      <c r="H140" s="232"/>
      <c r="I140" s="232"/>
      <c r="J140" s="140" t="s">
        <v>199</v>
      </c>
      <c r="K140" s="141">
        <v>5.1</v>
      </c>
      <c r="L140" s="233"/>
      <c r="M140" s="233"/>
      <c r="N140" s="233">
        <f t="shared" si="10"/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0.054</v>
      </c>
      <c r="W140" s="144">
        <f t="shared" si="11"/>
        <v>0.2754</v>
      </c>
      <c r="X140" s="144">
        <v>0.00019</v>
      </c>
      <c r="Y140" s="144">
        <f t="shared" si="12"/>
        <v>0.000969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861</v>
      </c>
    </row>
    <row r="141" spans="2:65" s="1" customFormat="1" ht="31.5" customHeight="1">
      <c r="B141" s="137"/>
      <c r="C141" s="138" t="s">
        <v>240</v>
      </c>
      <c r="D141" s="138" t="s">
        <v>150</v>
      </c>
      <c r="E141" s="139" t="s">
        <v>696</v>
      </c>
      <c r="F141" s="232" t="s">
        <v>697</v>
      </c>
      <c r="G141" s="232"/>
      <c r="H141" s="232"/>
      <c r="I141" s="232"/>
      <c r="J141" s="140" t="s">
        <v>199</v>
      </c>
      <c r="K141" s="141">
        <v>5.1</v>
      </c>
      <c r="L141" s="233"/>
      <c r="M141" s="233"/>
      <c r="N141" s="233">
        <f t="shared" si="10"/>
        <v>0</v>
      </c>
      <c r="O141" s="233"/>
      <c r="P141" s="233"/>
      <c r="Q141" s="233"/>
      <c r="R141" s="142"/>
      <c r="T141" s="143" t="s">
        <v>5</v>
      </c>
      <c r="U141" s="40" t="s">
        <v>40</v>
      </c>
      <c r="V141" s="144">
        <v>0.025</v>
      </c>
      <c r="W141" s="144">
        <f t="shared" si="11"/>
        <v>0.1275</v>
      </c>
      <c r="X141" s="144">
        <v>9E-05</v>
      </c>
      <c r="Y141" s="144">
        <f t="shared" si="12"/>
        <v>0.000459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862</v>
      </c>
    </row>
    <row r="142" spans="2:63" s="9" customFormat="1" ht="29.85" customHeight="1">
      <c r="B142" s="126"/>
      <c r="C142" s="127"/>
      <c r="D142" s="136" t="s">
        <v>126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42">
        <f>BK142</f>
        <v>0</v>
      </c>
      <c r="O142" s="243"/>
      <c r="P142" s="243"/>
      <c r="Q142" s="243"/>
      <c r="R142" s="129"/>
      <c r="T142" s="130"/>
      <c r="U142" s="127"/>
      <c r="V142" s="127"/>
      <c r="W142" s="131">
        <f>W143</f>
        <v>8.4878</v>
      </c>
      <c r="X142" s="127"/>
      <c r="Y142" s="131">
        <f>Y143</f>
        <v>0</v>
      </c>
      <c r="Z142" s="127"/>
      <c r="AA142" s="132">
        <f>AA143</f>
        <v>0</v>
      </c>
      <c r="AR142" s="133" t="s">
        <v>83</v>
      </c>
      <c r="AT142" s="134" t="s">
        <v>74</v>
      </c>
      <c r="AU142" s="134" t="s">
        <v>83</v>
      </c>
      <c r="AY142" s="133" t="s">
        <v>149</v>
      </c>
      <c r="BK142" s="135">
        <f>BK143</f>
        <v>0</v>
      </c>
    </row>
    <row r="143" spans="2:65" s="1" customFormat="1" ht="31.5" customHeight="1">
      <c r="B143" s="137"/>
      <c r="C143" s="138" t="s">
        <v>244</v>
      </c>
      <c r="D143" s="138" t="s">
        <v>150</v>
      </c>
      <c r="E143" s="139" t="s">
        <v>699</v>
      </c>
      <c r="F143" s="232" t="s">
        <v>700</v>
      </c>
      <c r="G143" s="232"/>
      <c r="H143" s="232"/>
      <c r="I143" s="232"/>
      <c r="J143" s="140" t="s">
        <v>173</v>
      </c>
      <c r="K143" s="141">
        <v>5.735</v>
      </c>
      <c r="L143" s="233"/>
      <c r="M143" s="233"/>
      <c r="N143" s="233">
        <f>ROUND(L143*K143,2)</f>
        <v>0</v>
      </c>
      <c r="O143" s="233"/>
      <c r="P143" s="233"/>
      <c r="Q143" s="233"/>
      <c r="R143" s="142"/>
      <c r="T143" s="143" t="s">
        <v>5</v>
      </c>
      <c r="U143" s="151" t="s">
        <v>40</v>
      </c>
      <c r="V143" s="152">
        <v>1.48</v>
      </c>
      <c r="W143" s="152">
        <f>V143*K143</f>
        <v>8.4878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154</v>
      </c>
      <c r="AT143" s="17" t="s">
        <v>150</v>
      </c>
      <c r="AU143" s="17" t="s">
        <v>112</v>
      </c>
      <c r="AY143" s="17" t="s">
        <v>149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154</v>
      </c>
      <c r="BM143" s="17" t="s">
        <v>863</v>
      </c>
    </row>
    <row r="144" spans="2:18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mergeCells count="133"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14:Q114"/>
    <mergeCell ref="N115:Q115"/>
    <mergeCell ref="N116:Q116"/>
    <mergeCell ref="N128:Q128"/>
    <mergeCell ref="N130:Q130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2" activePane="bottomLeft" state="frozen"/>
      <selection pane="bottomLeft" activeCell="AC38" sqref="AC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213" t="str">
        <f>'Rekapitulace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85" t="s">
        <v>864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6" t="str">
        <f>'Rekapitulace stavby'!AN8</f>
        <v>29.3.2017</v>
      </c>
      <c r="P9" s="21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83" t="s">
        <v>5</v>
      </c>
      <c r="P11" s="183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83" t="s">
        <v>5</v>
      </c>
      <c r="P12" s="183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83" t="str">
        <f>IF('Rekapitulace stavby'!AN13="","",'Rekapitulace stavby'!AN13)</f>
        <v/>
      </c>
      <c r="P14" s="183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83" t="str">
        <f>IF('Rekapitulace stavby'!AN14="","",'Rekapitulace stavby'!AN14)</f>
        <v/>
      </c>
      <c r="P15" s="183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83" t="str">
        <f>IF('Rekapitulace stavby'!AN16="","",'Rekapitulace stavby'!AN16)</f>
        <v/>
      </c>
      <c r="P17" s="18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83" t="str">
        <f>IF('Rekapitulace stavby'!AN17="","",'Rekapitulace stavby'!AN17)</f>
        <v/>
      </c>
      <c r="P18" s="18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83" t="s">
        <v>5</v>
      </c>
      <c r="P20" s="183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83" t="s">
        <v>5</v>
      </c>
      <c r="P21" s="18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210">
        <f>N88</f>
        <v>0</v>
      </c>
      <c r="N27" s="210"/>
      <c r="O27" s="210"/>
      <c r="P27" s="210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210">
        <f>N95</f>
        <v>0</v>
      </c>
      <c r="N28" s="210"/>
      <c r="O28" s="210"/>
      <c r="P28" s="21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217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218">
        <f>ROUND((SUM(BE95:BE96)+SUM(BE114:BE143)),2)</f>
        <v>0</v>
      </c>
      <c r="I32" s="215"/>
      <c r="J32" s="215"/>
      <c r="K32" s="32"/>
      <c r="L32" s="32"/>
      <c r="M32" s="218">
        <f>ROUND(ROUND((SUM(BE95:BE96)+SUM(BE114:BE143)),2)*F32,2)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218">
        <f>ROUND((SUM(BF95:BF96)+SUM(BF114:BF143)),2)</f>
        <v>0</v>
      </c>
      <c r="I33" s="215"/>
      <c r="J33" s="215"/>
      <c r="K33" s="32"/>
      <c r="L33" s="32"/>
      <c r="M33" s="218">
        <f>ROUND(ROUND((SUM(BF95:BF96)+SUM(BF114:BF143)),2)*F33,2)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218">
        <f>ROUND((SUM(BG95:BG96)+SUM(BG114:BG143)),2)</f>
        <v>0</v>
      </c>
      <c r="I34" s="215"/>
      <c r="J34" s="215"/>
      <c r="K34" s="32"/>
      <c r="L34" s="32"/>
      <c r="M34" s="218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218">
        <f>ROUND((SUM(BH95:BH96)+SUM(BH114:BH143)),2)</f>
        <v>0</v>
      </c>
      <c r="I35" s="215"/>
      <c r="J35" s="215"/>
      <c r="K35" s="32"/>
      <c r="L35" s="32"/>
      <c r="M35" s="218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218">
        <f>ROUND((SUM(BI95:BI96)+SUM(BI114:BI143)),2)</f>
        <v>0</v>
      </c>
      <c r="I36" s="215"/>
      <c r="J36" s="215"/>
      <c r="K36" s="32"/>
      <c r="L36" s="32"/>
      <c r="M36" s="218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95" t="str">
        <f>F7</f>
        <v>170310f - KANALIZACE  DEŠŤOVÁ  PŘÍPOJKA č. 2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216" t="str">
        <f>IF(O9="","",O9)</f>
        <v>29.3.2017</v>
      </c>
      <c r="N81" s="216"/>
      <c r="O81" s="216"/>
      <c r="P81" s="21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02">
        <f>N114</f>
        <v>0</v>
      </c>
      <c r="O88" s="223"/>
      <c r="P88" s="223"/>
      <c r="Q88" s="223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N115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6">
        <f>N116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6">
        <f>N128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6">
        <f>N130</f>
        <v>0</v>
      </c>
      <c r="O92" s="227"/>
      <c r="P92" s="227"/>
      <c r="Q92" s="227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26">
        <f>N142</f>
        <v>0</v>
      </c>
      <c r="O93" s="227"/>
      <c r="P93" s="227"/>
      <c r="Q93" s="227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23">
        <v>0</v>
      </c>
      <c r="O95" s="228"/>
      <c r="P95" s="228"/>
      <c r="Q95" s="228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203">
        <f>ROUND(SUM(N88+N95),2)</f>
        <v>0</v>
      </c>
      <c r="M97" s="203"/>
      <c r="N97" s="203"/>
      <c r="O97" s="203"/>
      <c r="P97" s="203"/>
      <c r="Q97" s="203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81" t="s">
        <v>135</v>
      </c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13" t="str">
        <f>F6</f>
        <v>Hala POWERBRIGDE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95" t="str">
        <f>F7</f>
        <v>170310f - KANALIZACE  DEŠŤOVÁ  PŘÍPOJKA č. 2</v>
      </c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216" t="str">
        <f>IF(O9="","",O9)</f>
        <v>29.3.2017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83" t="str">
        <f>E18</f>
        <v xml:space="preserve"> </v>
      </c>
      <c r="N110" s="183"/>
      <c r="O110" s="183"/>
      <c r="P110" s="183"/>
      <c r="Q110" s="183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83" t="str">
        <f>E21</f>
        <v>Kepertová</v>
      </c>
      <c r="N111" s="183"/>
      <c r="O111" s="183"/>
      <c r="P111" s="183"/>
      <c r="Q111" s="183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29" t="s">
        <v>138</v>
      </c>
      <c r="G113" s="229"/>
      <c r="H113" s="229"/>
      <c r="I113" s="229"/>
      <c r="J113" s="121" t="s">
        <v>139</v>
      </c>
      <c r="K113" s="121" t="s">
        <v>140</v>
      </c>
      <c r="L113" s="230" t="s">
        <v>141</v>
      </c>
      <c r="M113" s="230"/>
      <c r="N113" s="229" t="s">
        <v>120</v>
      </c>
      <c r="O113" s="229"/>
      <c r="P113" s="229"/>
      <c r="Q113" s="231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37">
        <f>BK114</f>
        <v>0</v>
      </c>
      <c r="O114" s="238"/>
      <c r="P114" s="238"/>
      <c r="Q114" s="238"/>
      <c r="R114" s="33"/>
      <c r="T114" s="75"/>
      <c r="U114" s="47"/>
      <c r="V114" s="47"/>
      <c r="W114" s="123">
        <f>W115</f>
        <v>388.20916</v>
      </c>
      <c r="X114" s="47"/>
      <c r="Y114" s="123">
        <f>Y115</f>
        <v>45.05079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39">
        <f>BK115</f>
        <v>0</v>
      </c>
      <c r="O115" s="224"/>
      <c r="P115" s="224"/>
      <c r="Q115" s="224"/>
      <c r="R115" s="129"/>
      <c r="T115" s="130"/>
      <c r="U115" s="127"/>
      <c r="V115" s="127"/>
      <c r="W115" s="131">
        <f>W116+W128+W130+W142</f>
        <v>388.20916</v>
      </c>
      <c r="X115" s="127"/>
      <c r="Y115" s="131">
        <f>Y116+Y128+Y130+Y142</f>
        <v>45.05079</v>
      </c>
      <c r="Z115" s="127"/>
      <c r="AA115" s="132">
        <f>AA116+AA128+AA130+AA142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BK116+BK128+BK130+BK142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40">
        <f>BK116</f>
        <v>0</v>
      </c>
      <c r="O116" s="241"/>
      <c r="P116" s="241"/>
      <c r="Q116" s="241"/>
      <c r="R116" s="129"/>
      <c r="T116" s="130"/>
      <c r="U116" s="127"/>
      <c r="V116" s="127"/>
      <c r="W116" s="131">
        <f>SUM(W117:W127)</f>
        <v>283.60296000000005</v>
      </c>
      <c r="X116" s="127"/>
      <c r="Y116" s="131">
        <f>SUM(Y117:Y127)</f>
        <v>44.336178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32" t="s">
        <v>152</v>
      </c>
      <c r="G117" s="232"/>
      <c r="H117" s="232"/>
      <c r="I117" s="232"/>
      <c r="J117" s="140" t="s">
        <v>153</v>
      </c>
      <c r="K117" s="141">
        <v>68.34</v>
      </c>
      <c r="L117" s="233"/>
      <c r="M117" s="233"/>
      <c r="N117" s="233">
        <f aca="true" t="shared" si="0" ref="N117:N127">ROUND(L117*K117,2)</f>
        <v>0</v>
      </c>
      <c r="O117" s="233"/>
      <c r="P117" s="233"/>
      <c r="Q117" s="233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97.7262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865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32" t="s">
        <v>157</v>
      </c>
      <c r="G118" s="232"/>
      <c r="H118" s="232"/>
      <c r="I118" s="232"/>
      <c r="J118" s="140" t="s">
        <v>153</v>
      </c>
      <c r="K118" s="141">
        <v>68.34</v>
      </c>
      <c r="L118" s="233"/>
      <c r="M118" s="233"/>
      <c r="N118" s="233">
        <f t="shared" si="0"/>
        <v>0</v>
      </c>
      <c r="O118" s="233"/>
      <c r="P118" s="233"/>
      <c r="Q118" s="233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6.8340000000000005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866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653</v>
      </c>
      <c r="F119" s="232" t="s">
        <v>654</v>
      </c>
      <c r="G119" s="232"/>
      <c r="H119" s="232"/>
      <c r="I119" s="232"/>
      <c r="J119" s="140" t="s">
        <v>655</v>
      </c>
      <c r="K119" s="141">
        <v>136.68</v>
      </c>
      <c r="L119" s="233"/>
      <c r="M119" s="233"/>
      <c r="N119" s="233">
        <f t="shared" si="0"/>
        <v>0</v>
      </c>
      <c r="O119" s="233"/>
      <c r="P119" s="233"/>
      <c r="Q119" s="233"/>
      <c r="R119" s="142"/>
      <c r="T119" s="143" t="s">
        <v>5</v>
      </c>
      <c r="U119" s="40" t="s">
        <v>40</v>
      </c>
      <c r="V119" s="144">
        <v>0.479</v>
      </c>
      <c r="W119" s="144">
        <f t="shared" si="1"/>
        <v>65.46972</v>
      </c>
      <c r="X119" s="144">
        <v>0.00085</v>
      </c>
      <c r="Y119" s="144">
        <f t="shared" si="2"/>
        <v>0.116178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867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657</v>
      </c>
      <c r="F120" s="232" t="s">
        <v>658</v>
      </c>
      <c r="G120" s="232"/>
      <c r="H120" s="232"/>
      <c r="I120" s="232"/>
      <c r="J120" s="140" t="s">
        <v>655</v>
      </c>
      <c r="K120" s="141">
        <v>136.68</v>
      </c>
      <c r="L120" s="233"/>
      <c r="M120" s="233"/>
      <c r="N120" s="233">
        <f t="shared" si="0"/>
        <v>0</v>
      </c>
      <c r="O120" s="233"/>
      <c r="P120" s="233"/>
      <c r="Q120" s="233"/>
      <c r="R120" s="142"/>
      <c r="T120" s="143" t="s">
        <v>5</v>
      </c>
      <c r="U120" s="40" t="s">
        <v>40</v>
      </c>
      <c r="V120" s="144">
        <v>0.327</v>
      </c>
      <c r="W120" s="144">
        <f t="shared" si="1"/>
        <v>44.69436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868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32" t="s">
        <v>161</v>
      </c>
      <c r="G121" s="232"/>
      <c r="H121" s="232"/>
      <c r="I121" s="232"/>
      <c r="J121" s="140" t="s">
        <v>153</v>
      </c>
      <c r="K121" s="141">
        <v>68.34</v>
      </c>
      <c r="L121" s="233"/>
      <c r="M121" s="233"/>
      <c r="N121" s="233">
        <f t="shared" si="0"/>
        <v>0</v>
      </c>
      <c r="O121" s="233"/>
      <c r="P121" s="233"/>
      <c r="Q121" s="233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23.5773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869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32" t="s">
        <v>164</v>
      </c>
      <c r="G122" s="232"/>
      <c r="H122" s="232"/>
      <c r="I122" s="232"/>
      <c r="J122" s="140" t="s">
        <v>153</v>
      </c>
      <c r="K122" s="141">
        <v>24.12</v>
      </c>
      <c r="L122" s="233"/>
      <c r="M122" s="233"/>
      <c r="N122" s="233">
        <f t="shared" si="0"/>
        <v>0</v>
      </c>
      <c r="O122" s="233"/>
      <c r="P122" s="233"/>
      <c r="Q122" s="233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1.7125199999999998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870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32" t="s">
        <v>168</v>
      </c>
      <c r="G123" s="232"/>
      <c r="H123" s="232"/>
      <c r="I123" s="232"/>
      <c r="J123" s="140" t="s">
        <v>153</v>
      </c>
      <c r="K123" s="141">
        <v>24.12</v>
      </c>
      <c r="L123" s="233"/>
      <c r="M123" s="233"/>
      <c r="N123" s="233">
        <f t="shared" si="0"/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0.21708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871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32" t="s">
        <v>172</v>
      </c>
      <c r="G124" s="232"/>
      <c r="H124" s="232"/>
      <c r="I124" s="232"/>
      <c r="J124" s="140" t="s">
        <v>173</v>
      </c>
      <c r="K124" s="141">
        <v>43.416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872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32" t="s">
        <v>177</v>
      </c>
      <c r="G125" s="232"/>
      <c r="H125" s="232"/>
      <c r="I125" s="232"/>
      <c r="J125" s="140" t="s">
        <v>153</v>
      </c>
      <c r="K125" s="141">
        <v>44.22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13.221779999999999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873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32" t="s">
        <v>181</v>
      </c>
      <c r="G126" s="232"/>
      <c r="H126" s="232"/>
      <c r="I126" s="232"/>
      <c r="J126" s="140" t="s">
        <v>153</v>
      </c>
      <c r="K126" s="141">
        <v>20.1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30.150000000000002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874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34" t="s">
        <v>186</v>
      </c>
      <c r="G127" s="234"/>
      <c r="H127" s="234"/>
      <c r="I127" s="234"/>
      <c r="J127" s="149" t="s">
        <v>173</v>
      </c>
      <c r="K127" s="150">
        <v>44.22</v>
      </c>
      <c r="L127" s="235"/>
      <c r="M127" s="235"/>
      <c r="N127" s="235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44.22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875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42">
        <f>BK128</f>
        <v>0</v>
      </c>
      <c r="O128" s="243"/>
      <c r="P128" s="243"/>
      <c r="Q128" s="243"/>
      <c r="R128" s="129"/>
      <c r="T128" s="130"/>
      <c r="U128" s="127"/>
      <c r="V128" s="127"/>
      <c r="W128" s="131">
        <f>W129</f>
        <v>6.87492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32" t="s">
        <v>190</v>
      </c>
      <c r="G129" s="232"/>
      <c r="H129" s="232"/>
      <c r="I129" s="232"/>
      <c r="J129" s="140" t="s">
        <v>153</v>
      </c>
      <c r="K129" s="141">
        <v>4.056</v>
      </c>
      <c r="L129" s="233"/>
      <c r="M129" s="233"/>
      <c r="N129" s="233">
        <f>ROUND(L129*K129,2)</f>
        <v>0</v>
      </c>
      <c r="O129" s="233"/>
      <c r="P129" s="233"/>
      <c r="Q129" s="233"/>
      <c r="R129" s="142"/>
      <c r="T129" s="143" t="s">
        <v>5</v>
      </c>
      <c r="U129" s="40" t="s">
        <v>40</v>
      </c>
      <c r="V129" s="144">
        <v>1.695</v>
      </c>
      <c r="W129" s="144">
        <f>V129*K129</f>
        <v>6.87492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876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42">
        <f>BK130</f>
        <v>0</v>
      </c>
      <c r="O130" s="243"/>
      <c r="P130" s="243"/>
      <c r="Q130" s="243"/>
      <c r="R130" s="129"/>
      <c r="T130" s="130"/>
      <c r="U130" s="127"/>
      <c r="V130" s="127"/>
      <c r="W130" s="131">
        <f>SUM(W131:W141)</f>
        <v>31.055799999999994</v>
      </c>
      <c r="X130" s="127"/>
      <c r="Y130" s="131">
        <f>SUM(Y131:Y141)</f>
        <v>0.7146120000000001</v>
      </c>
      <c r="Z130" s="127"/>
      <c r="AA130" s="132">
        <f>SUM(AA131:AA141)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SUM(BK131:BK141)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679</v>
      </c>
      <c r="F131" s="232" t="s">
        <v>680</v>
      </c>
      <c r="G131" s="232"/>
      <c r="H131" s="232"/>
      <c r="I131" s="232"/>
      <c r="J131" s="140" t="s">
        <v>234</v>
      </c>
      <c r="K131" s="141">
        <v>1</v>
      </c>
      <c r="L131" s="233"/>
      <c r="M131" s="233"/>
      <c r="N131" s="233">
        <f aca="true" t="shared" si="10" ref="N131:N141">ROUND(L131*K131,2)</f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1.56</v>
      </c>
      <c r="W131" s="144">
        <f aca="true" t="shared" si="11" ref="W131:W141">V131*K131</f>
        <v>1.56</v>
      </c>
      <c r="X131" s="144">
        <v>0.06864</v>
      </c>
      <c r="Y131" s="144">
        <f aca="true" t="shared" si="12" ref="Y131:Y141">X131*K131</f>
        <v>0.06864</v>
      </c>
      <c r="Z131" s="144">
        <v>0</v>
      </c>
      <c r="AA131" s="145">
        <f aca="true" t="shared" si="13" ref="AA131:AA141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1">IF(U131="základní",N131,0)</f>
        <v>0</v>
      </c>
      <c r="BF131" s="146">
        <f aca="true" t="shared" si="15" ref="BF131:BF141">IF(U131="snížená",N131,0)</f>
        <v>0</v>
      </c>
      <c r="BG131" s="146">
        <f aca="true" t="shared" si="16" ref="BG131:BG141">IF(U131="zákl. přenesená",N131,0)</f>
        <v>0</v>
      </c>
      <c r="BH131" s="146">
        <f aca="true" t="shared" si="17" ref="BH131:BH141">IF(U131="sníž. přenesená",N131,0)</f>
        <v>0</v>
      </c>
      <c r="BI131" s="146">
        <f aca="true" t="shared" si="18" ref="BI131:BI141">IF(U131="nulová",N131,0)</f>
        <v>0</v>
      </c>
      <c r="BJ131" s="17" t="s">
        <v>83</v>
      </c>
      <c r="BK131" s="146">
        <f aca="true" t="shared" si="19" ref="BK131:BK141">ROUND(L131*K131,2)</f>
        <v>0</v>
      </c>
      <c r="BL131" s="17" t="s">
        <v>154</v>
      </c>
      <c r="BM131" s="17" t="s">
        <v>877</v>
      </c>
    </row>
    <row r="132" spans="2:65" s="1" customFormat="1" ht="31.5" customHeight="1">
      <c r="B132" s="137"/>
      <c r="C132" s="138" t="s">
        <v>206</v>
      </c>
      <c r="D132" s="138" t="s">
        <v>150</v>
      </c>
      <c r="E132" s="139" t="s">
        <v>778</v>
      </c>
      <c r="F132" s="232" t="s">
        <v>779</v>
      </c>
      <c r="G132" s="232"/>
      <c r="H132" s="232"/>
      <c r="I132" s="232"/>
      <c r="J132" s="140" t="s">
        <v>199</v>
      </c>
      <c r="K132" s="141">
        <v>40.2</v>
      </c>
      <c r="L132" s="233"/>
      <c r="M132" s="233"/>
      <c r="N132" s="233">
        <f t="shared" si="10"/>
        <v>0</v>
      </c>
      <c r="O132" s="233"/>
      <c r="P132" s="233"/>
      <c r="Q132" s="233"/>
      <c r="R132" s="142"/>
      <c r="T132" s="143" t="s">
        <v>5</v>
      </c>
      <c r="U132" s="40" t="s">
        <v>40</v>
      </c>
      <c r="V132" s="144">
        <v>0.3</v>
      </c>
      <c r="W132" s="144">
        <f t="shared" si="11"/>
        <v>12.06</v>
      </c>
      <c r="X132" s="144">
        <v>0.00093</v>
      </c>
      <c r="Y132" s="144">
        <f t="shared" si="12"/>
        <v>0.037386</v>
      </c>
      <c r="Z132" s="144">
        <v>0</v>
      </c>
      <c r="AA132" s="145">
        <f t="shared" si="13"/>
        <v>0</v>
      </c>
      <c r="AR132" s="17" t="s">
        <v>154</v>
      </c>
      <c r="AT132" s="17" t="s">
        <v>150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878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719</v>
      </c>
      <c r="F133" s="232" t="s">
        <v>720</v>
      </c>
      <c r="G133" s="232"/>
      <c r="H133" s="232"/>
      <c r="I133" s="232"/>
      <c r="J133" s="140" t="s">
        <v>199</v>
      </c>
      <c r="K133" s="141">
        <v>40.2</v>
      </c>
      <c r="L133" s="233"/>
      <c r="M133" s="233"/>
      <c r="N133" s="233">
        <f t="shared" si="10"/>
        <v>0</v>
      </c>
      <c r="O133" s="233"/>
      <c r="P133" s="233"/>
      <c r="Q133" s="233"/>
      <c r="R133" s="142"/>
      <c r="T133" s="143" t="s">
        <v>5</v>
      </c>
      <c r="U133" s="40" t="s">
        <v>40</v>
      </c>
      <c r="V133" s="144">
        <v>0.055</v>
      </c>
      <c r="W133" s="144">
        <f t="shared" si="11"/>
        <v>2.2110000000000003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879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690</v>
      </c>
      <c r="F134" s="232" t="s">
        <v>691</v>
      </c>
      <c r="G134" s="232"/>
      <c r="H134" s="232"/>
      <c r="I134" s="232"/>
      <c r="J134" s="140" t="s">
        <v>234</v>
      </c>
      <c r="K134" s="141">
        <v>1</v>
      </c>
      <c r="L134" s="233"/>
      <c r="M134" s="233"/>
      <c r="N134" s="233">
        <f t="shared" si="10"/>
        <v>0</v>
      </c>
      <c r="O134" s="233"/>
      <c r="P134" s="233"/>
      <c r="Q134" s="233"/>
      <c r="R134" s="142"/>
      <c r="T134" s="143" t="s">
        <v>5</v>
      </c>
      <c r="U134" s="40" t="s">
        <v>40</v>
      </c>
      <c r="V134" s="144">
        <v>10.3</v>
      </c>
      <c r="W134" s="144">
        <f t="shared" si="11"/>
        <v>10.3</v>
      </c>
      <c r="X134" s="144">
        <v>0.46009</v>
      </c>
      <c r="Y134" s="144">
        <f t="shared" si="12"/>
        <v>0.46009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880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852</v>
      </c>
      <c r="F135" s="232" t="s">
        <v>881</v>
      </c>
      <c r="G135" s="232"/>
      <c r="H135" s="232"/>
      <c r="I135" s="232"/>
      <c r="J135" s="140" t="s">
        <v>234</v>
      </c>
      <c r="K135" s="141">
        <v>1</v>
      </c>
      <c r="L135" s="233"/>
      <c r="M135" s="233"/>
      <c r="N135" s="233">
        <f t="shared" si="10"/>
        <v>0</v>
      </c>
      <c r="O135" s="233"/>
      <c r="P135" s="233"/>
      <c r="Q135" s="233"/>
      <c r="R135" s="142"/>
      <c r="T135" s="143" t="s">
        <v>5</v>
      </c>
      <c r="U135" s="40" t="s">
        <v>40</v>
      </c>
      <c r="V135" s="144">
        <v>0.583</v>
      </c>
      <c r="W135" s="144">
        <f t="shared" si="11"/>
        <v>0.583</v>
      </c>
      <c r="X135" s="144">
        <v>0.06896</v>
      </c>
      <c r="Y135" s="144">
        <f t="shared" si="12"/>
        <v>0.06896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882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855</v>
      </c>
      <c r="F136" s="232" t="s">
        <v>856</v>
      </c>
      <c r="G136" s="232"/>
      <c r="H136" s="232"/>
      <c r="I136" s="232"/>
      <c r="J136" s="140" t="s">
        <v>234</v>
      </c>
      <c r="K136" s="141">
        <v>1</v>
      </c>
      <c r="L136" s="233"/>
      <c r="M136" s="233"/>
      <c r="N136" s="233">
        <f t="shared" si="10"/>
        <v>0</v>
      </c>
      <c r="O136" s="233"/>
      <c r="P136" s="233"/>
      <c r="Q136" s="233"/>
      <c r="R136" s="142"/>
      <c r="T136" s="143" t="s">
        <v>5</v>
      </c>
      <c r="U136" s="40" t="s">
        <v>40</v>
      </c>
      <c r="V136" s="144">
        <v>0.333</v>
      </c>
      <c r="W136" s="144">
        <f t="shared" si="11"/>
        <v>0.333</v>
      </c>
      <c r="X136" s="144">
        <v>0.02671</v>
      </c>
      <c r="Y136" s="144">
        <f t="shared" si="12"/>
        <v>0.02671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883</v>
      </c>
    </row>
    <row r="137" spans="2:65" s="1" customFormat="1" ht="31.5" customHeight="1">
      <c r="B137" s="137"/>
      <c r="C137" s="138" t="s">
        <v>224</v>
      </c>
      <c r="D137" s="138" t="s">
        <v>150</v>
      </c>
      <c r="E137" s="139" t="s">
        <v>729</v>
      </c>
      <c r="F137" s="232" t="s">
        <v>730</v>
      </c>
      <c r="G137" s="232"/>
      <c r="H137" s="232"/>
      <c r="I137" s="232"/>
      <c r="J137" s="140" t="s">
        <v>234</v>
      </c>
      <c r="K137" s="141">
        <v>1</v>
      </c>
      <c r="L137" s="233"/>
      <c r="M137" s="233"/>
      <c r="N137" s="233">
        <f t="shared" si="10"/>
        <v>0</v>
      </c>
      <c r="O137" s="233"/>
      <c r="P137" s="233"/>
      <c r="Q137" s="233"/>
      <c r="R137" s="142"/>
      <c r="T137" s="143" t="s">
        <v>5</v>
      </c>
      <c r="U137" s="40" t="s">
        <v>40</v>
      </c>
      <c r="V137" s="144">
        <v>0.25</v>
      </c>
      <c r="W137" s="144">
        <f t="shared" si="11"/>
        <v>0.25</v>
      </c>
      <c r="X137" s="144">
        <v>0.00622</v>
      </c>
      <c r="Y137" s="144">
        <f t="shared" si="12"/>
        <v>0.00622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884</v>
      </c>
    </row>
    <row r="138" spans="2:65" s="1" customFormat="1" ht="31.5" customHeight="1">
      <c r="B138" s="137"/>
      <c r="C138" s="138" t="s">
        <v>228</v>
      </c>
      <c r="D138" s="138" t="s">
        <v>150</v>
      </c>
      <c r="E138" s="139" t="s">
        <v>732</v>
      </c>
      <c r="F138" s="232" t="s">
        <v>733</v>
      </c>
      <c r="G138" s="232"/>
      <c r="H138" s="232"/>
      <c r="I138" s="232"/>
      <c r="J138" s="140" t="s">
        <v>234</v>
      </c>
      <c r="K138" s="141">
        <v>1</v>
      </c>
      <c r="L138" s="233"/>
      <c r="M138" s="233"/>
      <c r="N138" s="233">
        <f t="shared" si="10"/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0.25</v>
      </c>
      <c r="W138" s="144">
        <f t="shared" si="11"/>
        <v>0.25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885</v>
      </c>
    </row>
    <row r="139" spans="2:65" s="1" customFormat="1" ht="44.25" customHeight="1">
      <c r="B139" s="137"/>
      <c r="C139" s="138" t="s">
        <v>10</v>
      </c>
      <c r="D139" s="138" t="s">
        <v>150</v>
      </c>
      <c r="E139" s="139" t="s">
        <v>735</v>
      </c>
      <c r="F139" s="232" t="s">
        <v>736</v>
      </c>
      <c r="G139" s="232"/>
      <c r="H139" s="232"/>
      <c r="I139" s="232"/>
      <c r="J139" s="140" t="s">
        <v>234</v>
      </c>
      <c r="K139" s="141">
        <v>1</v>
      </c>
      <c r="L139" s="233"/>
      <c r="M139" s="233"/>
      <c r="N139" s="233">
        <f t="shared" si="10"/>
        <v>0</v>
      </c>
      <c r="O139" s="233"/>
      <c r="P139" s="233"/>
      <c r="Q139" s="233"/>
      <c r="R139" s="142"/>
      <c r="T139" s="143" t="s">
        <v>5</v>
      </c>
      <c r="U139" s="40" t="s">
        <v>40</v>
      </c>
      <c r="V139" s="144">
        <v>0.333</v>
      </c>
      <c r="W139" s="144">
        <f t="shared" si="11"/>
        <v>0.333</v>
      </c>
      <c r="X139" s="144">
        <v>0.03535</v>
      </c>
      <c r="Y139" s="144">
        <f t="shared" si="12"/>
        <v>0.03535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886</v>
      </c>
    </row>
    <row r="140" spans="2:65" s="1" customFormat="1" ht="22.5" customHeight="1">
      <c r="B140" s="137"/>
      <c r="C140" s="138" t="s">
        <v>236</v>
      </c>
      <c r="D140" s="138" t="s">
        <v>150</v>
      </c>
      <c r="E140" s="139" t="s">
        <v>693</v>
      </c>
      <c r="F140" s="232" t="s">
        <v>694</v>
      </c>
      <c r="G140" s="232"/>
      <c r="H140" s="232"/>
      <c r="I140" s="232"/>
      <c r="J140" s="140" t="s">
        <v>199</v>
      </c>
      <c r="K140" s="141">
        <v>40.2</v>
      </c>
      <c r="L140" s="233"/>
      <c r="M140" s="233"/>
      <c r="N140" s="233">
        <f t="shared" si="10"/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0.054</v>
      </c>
      <c r="W140" s="144">
        <f t="shared" si="11"/>
        <v>2.1708000000000003</v>
      </c>
      <c r="X140" s="144">
        <v>0.00019</v>
      </c>
      <c r="Y140" s="144">
        <f t="shared" si="12"/>
        <v>0.007638000000000001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887</v>
      </c>
    </row>
    <row r="141" spans="2:65" s="1" customFormat="1" ht="31.5" customHeight="1">
      <c r="B141" s="137"/>
      <c r="C141" s="138" t="s">
        <v>240</v>
      </c>
      <c r="D141" s="138" t="s">
        <v>150</v>
      </c>
      <c r="E141" s="139" t="s">
        <v>696</v>
      </c>
      <c r="F141" s="232" t="s">
        <v>697</v>
      </c>
      <c r="G141" s="232"/>
      <c r="H141" s="232"/>
      <c r="I141" s="232"/>
      <c r="J141" s="140" t="s">
        <v>199</v>
      </c>
      <c r="K141" s="141">
        <v>40.2</v>
      </c>
      <c r="L141" s="233"/>
      <c r="M141" s="233"/>
      <c r="N141" s="233">
        <f t="shared" si="10"/>
        <v>0</v>
      </c>
      <c r="O141" s="233"/>
      <c r="P141" s="233"/>
      <c r="Q141" s="233"/>
      <c r="R141" s="142"/>
      <c r="T141" s="143" t="s">
        <v>5</v>
      </c>
      <c r="U141" s="40" t="s">
        <v>40</v>
      </c>
      <c r="V141" s="144">
        <v>0.025</v>
      </c>
      <c r="W141" s="144">
        <f t="shared" si="11"/>
        <v>1.0050000000000001</v>
      </c>
      <c r="X141" s="144">
        <v>9E-05</v>
      </c>
      <c r="Y141" s="144">
        <f t="shared" si="12"/>
        <v>0.0036180000000000006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888</v>
      </c>
    </row>
    <row r="142" spans="2:63" s="9" customFormat="1" ht="29.85" customHeight="1">
      <c r="B142" s="126"/>
      <c r="C142" s="127"/>
      <c r="D142" s="136" t="s">
        <v>126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42">
        <f>BK142</f>
        <v>0</v>
      </c>
      <c r="O142" s="243"/>
      <c r="P142" s="243"/>
      <c r="Q142" s="243"/>
      <c r="R142" s="129"/>
      <c r="T142" s="130"/>
      <c r="U142" s="127"/>
      <c r="V142" s="127"/>
      <c r="W142" s="131">
        <f>W143</f>
        <v>66.67548000000001</v>
      </c>
      <c r="X142" s="127"/>
      <c r="Y142" s="131">
        <f>Y143</f>
        <v>0</v>
      </c>
      <c r="Z142" s="127"/>
      <c r="AA142" s="132">
        <f>AA143</f>
        <v>0</v>
      </c>
      <c r="AR142" s="133" t="s">
        <v>83</v>
      </c>
      <c r="AT142" s="134" t="s">
        <v>74</v>
      </c>
      <c r="AU142" s="134" t="s">
        <v>83</v>
      </c>
      <c r="AY142" s="133" t="s">
        <v>149</v>
      </c>
      <c r="BK142" s="135">
        <f>BK143</f>
        <v>0</v>
      </c>
    </row>
    <row r="143" spans="2:65" s="1" customFormat="1" ht="31.5" customHeight="1">
      <c r="B143" s="137"/>
      <c r="C143" s="138" t="s">
        <v>244</v>
      </c>
      <c r="D143" s="138" t="s">
        <v>150</v>
      </c>
      <c r="E143" s="139" t="s">
        <v>699</v>
      </c>
      <c r="F143" s="232" t="s">
        <v>700</v>
      </c>
      <c r="G143" s="232"/>
      <c r="H143" s="232"/>
      <c r="I143" s="232"/>
      <c r="J143" s="140" t="s">
        <v>173</v>
      </c>
      <c r="K143" s="141">
        <v>45.051</v>
      </c>
      <c r="L143" s="233"/>
      <c r="M143" s="233"/>
      <c r="N143" s="233">
        <f>ROUND(L143*K143,2)</f>
        <v>0</v>
      </c>
      <c r="O143" s="233"/>
      <c r="P143" s="233"/>
      <c r="Q143" s="233"/>
      <c r="R143" s="142"/>
      <c r="T143" s="143" t="s">
        <v>5</v>
      </c>
      <c r="U143" s="151" t="s">
        <v>40</v>
      </c>
      <c r="V143" s="152">
        <v>1.48</v>
      </c>
      <c r="W143" s="152">
        <f>V143*K143</f>
        <v>66.67548000000001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154</v>
      </c>
      <c r="AT143" s="17" t="s">
        <v>150</v>
      </c>
      <c r="AU143" s="17" t="s">
        <v>112</v>
      </c>
      <c r="AY143" s="17" t="s">
        <v>149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154</v>
      </c>
      <c r="BM143" s="17" t="s">
        <v>889</v>
      </c>
    </row>
    <row r="144" spans="2:18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mergeCells count="133"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14:Q114"/>
    <mergeCell ref="N115:Q115"/>
    <mergeCell ref="N116:Q116"/>
    <mergeCell ref="N128:Q128"/>
    <mergeCell ref="N130:Q130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3"/>
  <sheetViews>
    <sheetView showGridLines="0" workbookViewId="0" topLeftCell="A1">
      <pane ySplit="1" topLeftCell="A2" activePane="bottomLeft" state="frozen"/>
      <selection pane="bottomLeft" activeCell="AC38" sqref="AC38"/>
    </sheetView>
  </sheetViews>
  <sheetFormatPr defaultColWidth="9.33203125" defaultRowHeight="13.5"/>
  <cols>
    <col min="1" max="1" width="8.33203125" style="154" customWidth="1"/>
    <col min="2" max="2" width="1.66796875" style="154" customWidth="1"/>
    <col min="3" max="3" width="4.16015625" style="154" customWidth="1"/>
    <col min="4" max="4" width="4.33203125" style="154" customWidth="1"/>
    <col min="5" max="5" width="17.16015625" style="154" customWidth="1"/>
    <col min="6" max="7" width="11.16015625" style="154" customWidth="1"/>
    <col min="8" max="8" width="12.5" style="154" customWidth="1"/>
    <col min="9" max="9" width="7" style="154" customWidth="1"/>
    <col min="10" max="10" width="5.16015625" style="154" customWidth="1"/>
    <col min="11" max="11" width="11.5" style="154" customWidth="1"/>
    <col min="12" max="12" width="12" style="154" customWidth="1"/>
    <col min="13" max="14" width="6" style="154" customWidth="1"/>
    <col min="15" max="15" width="2" style="154" customWidth="1"/>
    <col min="16" max="16" width="12.5" style="154" customWidth="1"/>
    <col min="17" max="17" width="4.16015625" style="154" customWidth="1"/>
    <col min="18" max="18" width="1.66796875" style="154" customWidth="1"/>
    <col min="19" max="19" width="8.16015625" style="154" customWidth="1"/>
    <col min="20" max="20" width="29.66015625" style="154" hidden="1" customWidth="1"/>
    <col min="21" max="21" width="16.33203125" style="154" hidden="1" customWidth="1"/>
    <col min="22" max="22" width="12.33203125" style="154" hidden="1" customWidth="1"/>
    <col min="23" max="23" width="16.33203125" style="154" hidden="1" customWidth="1"/>
    <col min="24" max="24" width="12.16015625" style="154" hidden="1" customWidth="1"/>
    <col min="25" max="25" width="15" style="154" hidden="1" customWidth="1"/>
    <col min="26" max="26" width="11" style="154" hidden="1" customWidth="1"/>
    <col min="27" max="27" width="15" style="154" hidden="1" customWidth="1"/>
    <col min="28" max="28" width="16.33203125" style="154" hidden="1" customWidth="1"/>
    <col min="29" max="29" width="11" style="154" customWidth="1"/>
    <col min="30" max="30" width="15" style="154" customWidth="1"/>
    <col min="31" max="31" width="16.33203125" style="154" customWidth="1"/>
    <col min="32" max="16384" width="9.33203125" style="154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36" t="s">
        <v>108</v>
      </c>
      <c r="I1" s="236"/>
      <c r="J1" s="236"/>
      <c r="K1" s="236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81" t="s">
        <v>113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2"/>
    </row>
    <row r="6" spans="2:18" ht="25.35" customHeight="1">
      <c r="B6" s="21"/>
      <c r="C6" s="157"/>
      <c r="D6" s="162" t="s">
        <v>17</v>
      </c>
      <c r="E6" s="157"/>
      <c r="F6" s="213" t="str">
        <f>'[2]Rekapitulace stavby'!K6</f>
        <v>Hala POWERBRIGDE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157"/>
      <c r="R6" s="22"/>
    </row>
    <row r="7" spans="2:18" s="1" customFormat="1" ht="32.85" customHeight="1">
      <c r="B7" s="31"/>
      <c r="C7" s="161"/>
      <c r="D7" s="27" t="s">
        <v>114</v>
      </c>
      <c r="E7" s="161"/>
      <c r="F7" s="185" t="s">
        <v>890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161"/>
      <c r="R7" s="33"/>
    </row>
    <row r="8" spans="2:18" s="1" customFormat="1" ht="14.45" customHeight="1">
      <c r="B8" s="31"/>
      <c r="C8" s="161"/>
      <c r="D8" s="162" t="s">
        <v>19</v>
      </c>
      <c r="E8" s="161"/>
      <c r="F8" s="158" t="s">
        <v>5</v>
      </c>
      <c r="G8" s="161"/>
      <c r="H8" s="161"/>
      <c r="I8" s="161"/>
      <c r="J8" s="161"/>
      <c r="K8" s="161"/>
      <c r="L8" s="161"/>
      <c r="M8" s="162" t="s">
        <v>20</v>
      </c>
      <c r="N8" s="161"/>
      <c r="O8" s="158" t="s">
        <v>5</v>
      </c>
      <c r="P8" s="161"/>
      <c r="Q8" s="161"/>
      <c r="R8" s="33"/>
    </row>
    <row r="9" spans="2:18" s="1" customFormat="1" ht="14.45" customHeight="1">
      <c r="B9" s="31"/>
      <c r="C9" s="161"/>
      <c r="D9" s="162" t="s">
        <v>21</v>
      </c>
      <c r="E9" s="161"/>
      <c r="F9" s="158" t="s">
        <v>22</v>
      </c>
      <c r="G9" s="161"/>
      <c r="H9" s="161"/>
      <c r="I9" s="161"/>
      <c r="J9" s="161"/>
      <c r="K9" s="161"/>
      <c r="L9" s="161"/>
      <c r="M9" s="162" t="s">
        <v>23</v>
      </c>
      <c r="N9" s="161"/>
      <c r="O9" s="216" t="str">
        <f>'[2]Rekapitulace stavby'!AN8</f>
        <v>29.3.2017</v>
      </c>
      <c r="P9" s="216"/>
      <c r="Q9" s="161"/>
      <c r="R9" s="33"/>
    </row>
    <row r="10" spans="2:18" s="1" customFormat="1" ht="10.9" customHeight="1">
      <c r="B10" s="3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33"/>
    </row>
    <row r="11" spans="2:18" s="1" customFormat="1" ht="14.45" customHeight="1">
      <c r="B11" s="31"/>
      <c r="C11" s="161"/>
      <c r="D11" s="162" t="s">
        <v>25</v>
      </c>
      <c r="E11" s="161"/>
      <c r="F11" s="161"/>
      <c r="G11" s="161"/>
      <c r="H11" s="161"/>
      <c r="I11" s="161"/>
      <c r="J11" s="161"/>
      <c r="K11" s="161"/>
      <c r="L11" s="161"/>
      <c r="M11" s="162" t="s">
        <v>26</v>
      </c>
      <c r="N11" s="161"/>
      <c r="O11" s="183" t="s">
        <v>5</v>
      </c>
      <c r="P11" s="183"/>
      <c r="Q11" s="161"/>
      <c r="R11" s="33"/>
    </row>
    <row r="12" spans="2:18" s="1" customFormat="1" ht="18" customHeight="1">
      <c r="B12" s="31"/>
      <c r="C12" s="161"/>
      <c r="D12" s="161"/>
      <c r="E12" s="158" t="s">
        <v>27</v>
      </c>
      <c r="F12" s="161"/>
      <c r="G12" s="161"/>
      <c r="H12" s="161"/>
      <c r="I12" s="161"/>
      <c r="J12" s="161"/>
      <c r="K12" s="161"/>
      <c r="L12" s="161"/>
      <c r="M12" s="162" t="s">
        <v>28</v>
      </c>
      <c r="N12" s="161"/>
      <c r="O12" s="183" t="s">
        <v>5</v>
      </c>
      <c r="P12" s="183"/>
      <c r="Q12" s="161"/>
      <c r="R12" s="33"/>
    </row>
    <row r="13" spans="2:18" s="1" customFormat="1" ht="6.95" customHeight="1">
      <c r="B13" s="3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33"/>
    </row>
    <row r="14" spans="2:18" s="1" customFormat="1" ht="14.45" customHeight="1">
      <c r="B14" s="31"/>
      <c r="C14" s="161"/>
      <c r="D14" s="162" t="s">
        <v>29</v>
      </c>
      <c r="E14" s="161"/>
      <c r="F14" s="161"/>
      <c r="G14" s="161"/>
      <c r="H14" s="161"/>
      <c r="I14" s="161"/>
      <c r="J14" s="161"/>
      <c r="K14" s="161"/>
      <c r="L14" s="161"/>
      <c r="M14" s="162" t="s">
        <v>26</v>
      </c>
      <c r="N14" s="161"/>
      <c r="O14" s="183" t="str">
        <f>IF('[2]Rekapitulace stavby'!AN13="","",'[2]Rekapitulace stavby'!AN13)</f>
        <v/>
      </c>
      <c r="P14" s="183"/>
      <c r="Q14" s="161"/>
      <c r="R14" s="33"/>
    </row>
    <row r="15" spans="2:18" s="1" customFormat="1" ht="18" customHeight="1">
      <c r="B15" s="31"/>
      <c r="C15" s="161"/>
      <c r="D15" s="161"/>
      <c r="E15" s="158" t="str">
        <f>IF('[2]Rekapitulace stavby'!E14="","",'[2]Rekapitulace stavby'!E14)</f>
        <v xml:space="preserve"> </v>
      </c>
      <c r="F15" s="161"/>
      <c r="G15" s="161"/>
      <c r="H15" s="161"/>
      <c r="I15" s="161"/>
      <c r="J15" s="161"/>
      <c r="K15" s="161"/>
      <c r="L15" s="161"/>
      <c r="M15" s="162" t="s">
        <v>28</v>
      </c>
      <c r="N15" s="161"/>
      <c r="O15" s="183" t="str">
        <f>IF('[2]Rekapitulace stavby'!AN14="","",'[2]Rekapitulace stavby'!AN14)</f>
        <v/>
      </c>
      <c r="P15" s="183"/>
      <c r="Q15" s="161"/>
      <c r="R15" s="33"/>
    </row>
    <row r="16" spans="2:18" s="1" customFormat="1" ht="6.95" customHeight="1">
      <c r="B16" s="3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33"/>
    </row>
    <row r="17" spans="2:18" s="1" customFormat="1" ht="14.45" customHeight="1">
      <c r="B17" s="31"/>
      <c r="C17" s="161"/>
      <c r="D17" s="162" t="s">
        <v>31</v>
      </c>
      <c r="E17" s="161"/>
      <c r="F17" s="161"/>
      <c r="G17" s="161"/>
      <c r="H17" s="161"/>
      <c r="I17" s="161"/>
      <c r="J17" s="161"/>
      <c r="K17" s="161"/>
      <c r="L17" s="161"/>
      <c r="M17" s="162" t="s">
        <v>26</v>
      </c>
      <c r="N17" s="161"/>
      <c r="O17" s="183" t="str">
        <f>IF('[2]Rekapitulace stavby'!AN16="","",'[2]Rekapitulace stavby'!AN16)</f>
        <v/>
      </c>
      <c r="P17" s="183"/>
      <c r="Q17" s="161"/>
      <c r="R17" s="33"/>
    </row>
    <row r="18" spans="2:18" s="1" customFormat="1" ht="18" customHeight="1">
      <c r="B18" s="31"/>
      <c r="C18" s="161"/>
      <c r="D18" s="161"/>
      <c r="E18" s="158" t="str">
        <f>IF('[2]Rekapitulace stavby'!E17="","",'[2]Rekapitulace stavby'!E17)</f>
        <v xml:space="preserve"> </v>
      </c>
      <c r="F18" s="161"/>
      <c r="G18" s="161"/>
      <c r="H18" s="161"/>
      <c r="I18" s="161"/>
      <c r="J18" s="161"/>
      <c r="K18" s="161"/>
      <c r="L18" s="161"/>
      <c r="M18" s="162" t="s">
        <v>28</v>
      </c>
      <c r="N18" s="161"/>
      <c r="O18" s="183" t="str">
        <f>IF('[2]Rekapitulace stavby'!AN17="","",'[2]Rekapitulace stavby'!AN17)</f>
        <v/>
      </c>
      <c r="P18" s="183"/>
      <c r="Q18" s="161"/>
      <c r="R18" s="33"/>
    </row>
    <row r="19" spans="2:18" s="1" customFormat="1" ht="6.95" customHeight="1">
      <c r="B19" s="3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33"/>
    </row>
    <row r="20" spans="2:18" s="1" customFormat="1" ht="14.45" customHeight="1">
      <c r="B20" s="31"/>
      <c r="C20" s="161"/>
      <c r="D20" s="162" t="s">
        <v>33</v>
      </c>
      <c r="E20" s="161"/>
      <c r="F20" s="161"/>
      <c r="G20" s="161"/>
      <c r="H20" s="161"/>
      <c r="I20" s="161"/>
      <c r="J20" s="161"/>
      <c r="K20" s="161"/>
      <c r="L20" s="161"/>
      <c r="M20" s="162" t="s">
        <v>26</v>
      </c>
      <c r="N20" s="161"/>
      <c r="O20" s="183" t="s">
        <v>5</v>
      </c>
      <c r="P20" s="183"/>
      <c r="Q20" s="161"/>
      <c r="R20" s="33"/>
    </row>
    <row r="21" spans="2:18" s="1" customFormat="1" ht="18" customHeight="1">
      <c r="B21" s="31"/>
      <c r="C21" s="161"/>
      <c r="D21" s="161"/>
      <c r="E21" s="158" t="s">
        <v>34</v>
      </c>
      <c r="F21" s="161"/>
      <c r="G21" s="161"/>
      <c r="H21" s="161"/>
      <c r="I21" s="161"/>
      <c r="J21" s="161"/>
      <c r="K21" s="161"/>
      <c r="L21" s="161"/>
      <c r="M21" s="162" t="s">
        <v>28</v>
      </c>
      <c r="N21" s="161"/>
      <c r="O21" s="183" t="s">
        <v>5</v>
      </c>
      <c r="P21" s="183"/>
      <c r="Q21" s="161"/>
      <c r="R21" s="33"/>
    </row>
    <row r="22" spans="2:18" s="1" customFormat="1" ht="6.95" customHeight="1">
      <c r="B22" s="3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33"/>
    </row>
    <row r="23" spans="2:18" s="1" customFormat="1" ht="14.45" customHeight="1">
      <c r="B23" s="31"/>
      <c r="C23" s="161"/>
      <c r="D23" s="162" t="s">
        <v>35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33"/>
    </row>
    <row r="24" spans="2:18" s="1" customFormat="1" ht="22.5" customHeight="1">
      <c r="B24" s="31"/>
      <c r="C24" s="161"/>
      <c r="D24" s="161"/>
      <c r="E24" s="186" t="s">
        <v>5</v>
      </c>
      <c r="F24" s="186"/>
      <c r="G24" s="186"/>
      <c r="H24" s="186"/>
      <c r="I24" s="186"/>
      <c r="J24" s="186"/>
      <c r="K24" s="186"/>
      <c r="L24" s="186"/>
      <c r="M24" s="161"/>
      <c r="N24" s="161"/>
      <c r="O24" s="161"/>
      <c r="P24" s="161"/>
      <c r="Q24" s="161"/>
      <c r="R24" s="33"/>
    </row>
    <row r="25" spans="2:18" s="1" customFormat="1" ht="6.95" customHeight="1">
      <c r="B25" s="3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33"/>
    </row>
    <row r="26" spans="2:18" s="1" customFormat="1" ht="6.95" customHeight="1">
      <c r="B26" s="31"/>
      <c r="C26" s="161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61"/>
      <c r="R26" s="33"/>
    </row>
    <row r="27" spans="2:18" s="1" customFormat="1" ht="14.45" customHeight="1">
      <c r="B27" s="31"/>
      <c r="C27" s="161"/>
      <c r="D27" s="102" t="s">
        <v>116</v>
      </c>
      <c r="E27" s="161"/>
      <c r="F27" s="161"/>
      <c r="G27" s="161"/>
      <c r="H27" s="161"/>
      <c r="I27" s="161"/>
      <c r="J27" s="161"/>
      <c r="K27" s="161"/>
      <c r="L27" s="161"/>
      <c r="M27" s="210">
        <f>N88</f>
        <v>0</v>
      </c>
      <c r="N27" s="210"/>
      <c r="O27" s="210"/>
      <c r="P27" s="210"/>
      <c r="Q27" s="161"/>
      <c r="R27" s="33"/>
    </row>
    <row r="28" spans="2:18" s="1" customFormat="1" ht="14.45" customHeight="1">
      <c r="B28" s="31"/>
      <c r="C28" s="161"/>
      <c r="D28" s="30" t="s">
        <v>117</v>
      </c>
      <c r="E28" s="161"/>
      <c r="F28" s="161"/>
      <c r="G28" s="161"/>
      <c r="H28" s="161"/>
      <c r="I28" s="161"/>
      <c r="J28" s="161"/>
      <c r="K28" s="161"/>
      <c r="L28" s="161"/>
      <c r="M28" s="210">
        <f>N95</f>
        <v>0</v>
      </c>
      <c r="N28" s="210"/>
      <c r="O28" s="210"/>
      <c r="P28" s="210"/>
      <c r="Q28" s="161"/>
      <c r="R28" s="33"/>
    </row>
    <row r="29" spans="2:18" s="1" customFormat="1" ht="6.95" customHeight="1">
      <c r="B29" s="3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33"/>
    </row>
    <row r="30" spans="2:18" s="1" customFormat="1" ht="25.35" customHeight="1">
      <c r="B30" s="31"/>
      <c r="C30" s="161"/>
      <c r="D30" s="103" t="s">
        <v>38</v>
      </c>
      <c r="E30" s="161"/>
      <c r="F30" s="161"/>
      <c r="G30" s="161"/>
      <c r="H30" s="161"/>
      <c r="I30" s="161"/>
      <c r="J30" s="161"/>
      <c r="K30" s="161"/>
      <c r="L30" s="161"/>
      <c r="M30" s="217">
        <f>ROUND(M27+M28,2)</f>
        <v>0</v>
      </c>
      <c r="N30" s="215"/>
      <c r="O30" s="215"/>
      <c r="P30" s="215"/>
      <c r="Q30" s="161"/>
      <c r="R30" s="33"/>
    </row>
    <row r="31" spans="2:18" s="1" customFormat="1" ht="6.95" customHeight="1">
      <c r="B31" s="31"/>
      <c r="C31" s="16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61"/>
      <c r="R31" s="33"/>
    </row>
    <row r="32" spans="2:18" s="1" customFormat="1" ht="14.45" customHeight="1">
      <c r="B32" s="31"/>
      <c r="C32" s="161"/>
      <c r="D32" s="155" t="s">
        <v>39</v>
      </c>
      <c r="E32" s="155" t="s">
        <v>40</v>
      </c>
      <c r="F32" s="156">
        <v>0.21</v>
      </c>
      <c r="G32" s="104" t="s">
        <v>41</v>
      </c>
      <c r="H32" s="218">
        <f>ROUND((SUM(BE95:BE96)+SUM(BE114:BE142)),2)</f>
        <v>0</v>
      </c>
      <c r="I32" s="215"/>
      <c r="J32" s="215"/>
      <c r="K32" s="161"/>
      <c r="L32" s="161"/>
      <c r="M32" s="218">
        <f>ROUND(ROUND((SUM(BE95:BE96)+SUM(BE114:BE142)),2)*F32,2)</f>
        <v>0</v>
      </c>
      <c r="N32" s="215"/>
      <c r="O32" s="215"/>
      <c r="P32" s="215"/>
      <c r="Q32" s="161"/>
      <c r="R32" s="33"/>
    </row>
    <row r="33" spans="2:18" s="1" customFormat="1" ht="14.45" customHeight="1">
      <c r="B33" s="31"/>
      <c r="C33" s="161"/>
      <c r="D33" s="161"/>
      <c r="E33" s="155" t="s">
        <v>42</v>
      </c>
      <c r="F33" s="156">
        <v>0.15</v>
      </c>
      <c r="G33" s="104" t="s">
        <v>41</v>
      </c>
      <c r="H33" s="218">
        <f>ROUND((SUM(BF95:BF96)+SUM(BF114:BF142)),2)</f>
        <v>0</v>
      </c>
      <c r="I33" s="215"/>
      <c r="J33" s="215"/>
      <c r="K33" s="161"/>
      <c r="L33" s="161"/>
      <c r="M33" s="218">
        <f>ROUND(ROUND((SUM(BF95:BF96)+SUM(BF114:BF142)),2)*F33,2)</f>
        <v>0</v>
      </c>
      <c r="N33" s="215"/>
      <c r="O33" s="215"/>
      <c r="P33" s="215"/>
      <c r="Q33" s="161"/>
      <c r="R33" s="33"/>
    </row>
    <row r="34" spans="2:18" s="1" customFormat="1" ht="14.45" customHeight="1" hidden="1">
      <c r="B34" s="31"/>
      <c r="C34" s="161"/>
      <c r="D34" s="161"/>
      <c r="E34" s="155" t="s">
        <v>43</v>
      </c>
      <c r="F34" s="156">
        <v>0.21</v>
      </c>
      <c r="G34" s="104" t="s">
        <v>41</v>
      </c>
      <c r="H34" s="218">
        <f>ROUND((SUM(BG95:BG96)+SUM(BG114:BG142)),2)</f>
        <v>0</v>
      </c>
      <c r="I34" s="215"/>
      <c r="J34" s="215"/>
      <c r="K34" s="161"/>
      <c r="L34" s="161"/>
      <c r="M34" s="218">
        <v>0</v>
      </c>
      <c r="N34" s="215"/>
      <c r="O34" s="215"/>
      <c r="P34" s="215"/>
      <c r="Q34" s="161"/>
      <c r="R34" s="33"/>
    </row>
    <row r="35" spans="2:18" s="1" customFormat="1" ht="14.45" customHeight="1" hidden="1">
      <c r="B35" s="31"/>
      <c r="C35" s="161"/>
      <c r="D35" s="161"/>
      <c r="E35" s="155" t="s">
        <v>44</v>
      </c>
      <c r="F35" s="156">
        <v>0.15</v>
      </c>
      <c r="G35" s="104" t="s">
        <v>41</v>
      </c>
      <c r="H35" s="218">
        <f>ROUND((SUM(BH95:BH96)+SUM(BH114:BH142)),2)</f>
        <v>0</v>
      </c>
      <c r="I35" s="215"/>
      <c r="J35" s="215"/>
      <c r="K35" s="161"/>
      <c r="L35" s="161"/>
      <c r="M35" s="218">
        <v>0</v>
      </c>
      <c r="N35" s="215"/>
      <c r="O35" s="215"/>
      <c r="P35" s="215"/>
      <c r="Q35" s="161"/>
      <c r="R35" s="33"/>
    </row>
    <row r="36" spans="2:18" s="1" customFormat="1" ht="14.45" customHeight="1" hidden="1">
      <c r="B36" s="31"/>
      <c r="C36" s="161"/>
      <c r="D36" s="161"/>
      <c r="E36" s="155" t="s">
        <v>45</v>
      </c>
      <c r="F36" s="156">
        <v>0</v>
      </c>
      <c r="G36" s="104" t="s">
        <v>41</v>
      </c>
      <c r="H36" s="218">
        <f>ROUND((SUM(BI95:BI96)+SUM(BI114:BI142)),2)</f>
        <v>0</v>
      </c>
      <c r="I36" s="215"/>
      <c r="J36" s="215"/>
      <c r="K36" s="161"/>
      <c r="L36" s="161"/>
      <c r="M36" s="218">
        <v>0</v>
      </c>
      <c r="N36" s="215"/>
      <c r="O36" s="215"/>
      <c r="P36" s="215"/>
      <c r="Q36" s="161"/>
      <c r="R36" s="33"/>
    </row>
    <row r="37" spans="2:18" s="1" customFormat="1" ht="6.95" customHeight="1">
      <c r="B37" s="3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33"/>
    </row>
    <row r="38" spans="2:18" s="1" customFormat="1" ht="25.35" customHeight="1">
      <c r="B38" s="31"/>
      <c r="C38" s="164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219">
        <f>SUM(M30:M36)</f>
        <v>0</v>
      </c>
      <c r="M38" s="219"/>
      <c r="N38" s="219"/>
      <c r="O38" s="219"/>
      <c r="P38" s="220"/>
      <c r="Q38" s="164"/>
      <c r="R38" s="33"/>
    </row>
    <row r="39" spans="2:18" s="1" customFormat="1" ht="14.45" customHeight="1">
      <c r="B39" s="3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33"/>
    </row>
    <row r="40" spans="2:18" s="1" customFormat="1" ht="14.45" customHeight="1">
      <c r="B40" s="3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33"/>
    </row>
    <row r="41" spans="2:18" ht="13.5">
      <c r="B41" s="21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22"/>
    </row>
    <row r="42" spans="2:18" ht="13.5">
      <c r="B42" s="21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22"/>
    </row>
    <row r="43" spans="2:18" ht="13.5">
      <c r="B43" s="21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22"/>
    </row>
    <row r="44" spans="2:18" ht="13.5">
      <c r="B44" s="21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22"/>
    </row>
    <row r="45" spans="2:18" ht="13.5">
      <c r="B45" s="21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22"/>
    </row>
    <row r="46" spans="2:18" ht="13.5">
      <c r="B46" s="21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22"/>
    </row>
    <row r="47" spans="2:18" ht="13.5">
      <c r="B47" s="21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22"/>
    </row>
    <row r="48" spans="2:18" ht="13.5">
      <c r="B48" s="21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22"/>
    </row>
    <row r="49" spans="2:18" ht="13.5">
      <c r="B49" s="21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22"/>
    </row>
    <row r="50" spans="2:18" s="1" customFormat="1" ht="15">
      <c r="B50" s="31"/>
      <c r="C50" s="161"/>
      <c r="D50" s="46" t="s">
        <v>49</v>
      </c>
      <c r="E50" s="47"/>
      <c r="F50" s="47"/>
      <c r="G50" s="47"/>
      <c r="H50" s="48"/>
      <c r="I50" s="161"/>
      <c r="J50" s="46" t="s">
        <v>50</v>
      </c>
      <c r="K50" s="47"/>
      <c r="L50" s="47"/>
      <c r="M50" s="47"/>
      <c r="N50" s="47"/>
      <c r="O50" s="47"/>
      <c r="P50" s="48"/>
      <c r="Q50" s="161"/>
      <c r="R50" s="33"/>
    </row>
    <row r="51" spans="2:18" ht="13.5">
      <c r="B51" s="21"/>
      <c r="C51" s="157"/>
      <c r="D51" s="49"/>
      <c r="E51" s="157"/>
      <c r="F51" s="157"/>
      <c r="G51" s="157"/>
      <c r="H51" s="50"/>
      <c r="I51" s="157"/>
      <c r="J51" s="49"/>
      <c r="K51" s="157"/>
      <c r="L51" s="157"/>
      <c r="M51" s="157"/>
      <c r="N51" s="157"/>
      <c r="O51" s="157"/>
      <c r="P51" s="50"/>
      <c r="Q51" s="157"/>
      <c r="R51" s="22"/>
    </row>
    <row r="52" spans="2:18" ht="13.5">
      <c r="B52" s="21"/>
      <c r="C52" s="157"/>
      <c r="D52" s="49"/>
      <c r="E52" s="157"/>
      <c r="F52" s="157"/>
      <c r="G52" s="157"/>
      <c r="H52" s="50"/>
      <c r="I52" s="157"/>
      <c r="J52" s="49"/>
      <c r="K52" s="157"/>
      <c r="L52" s="157"/>
      <c r="M52" s="157"/>
      <c r="N52" s="157"/>
      <c r="O52" s="157"/>
      <c r="P52" s="50"/>
      <c r="Q52" s="157"/>
      <c r="R52" s="22"/>
    </row>
    <row r="53" spans="2:18" ht="13.5">
      <c r="B53" s="21"/>
      <c r="C53" s="157"/>
      <c r="D53" s="49"/>
      <c r="E53" s="157"/>
      <c r="F53" s="157"/>
      <c r="G53" s="157"/>
      <c r="H53" s="50"/>
      <c r="I53" s="157"/>
      <c r="J53" s="49"/>
      <c r="K53" s="157"/>
      <c r="L53" s="157"/>
      <c r="M53" s="157"/>
      <c r="N53" s="157"/>
      <c r="O53" s="157"/>
      <c r="P53" s="50"/>
      <c r="Q53" s="157"/>
      <c r="R53" s="22"/>
    </row>
    <row r="54" spans="2:18" ht="13.5">
      <c r="B54" s="21"/>
      <c r="C54" s="157"/>
      <c r="D54" s="49"/>
      <c r="E54" s="157"/>
      <c r="F54" s="157"/>
      <c r="G54" s="157"/>
      <c r="H54" s="50"/>
      <c r="I54" s="157"/>
      <c r="J54" s="49"/>
      <c r="K54" s="157"/>
      <c r="L54" s="157"/>
      <c r="M54" s="157"/>
      <c r="N54" s="157"/>
      <c r="O54" s="157"/>
      <c r="P54" s="50"/>
      <c r="Q54" s="157"/>
      <c r="R54" s="22"/>
    </row>
    <row r="55" spans="2:18" ht="13.5">
      <c r="B55" s="21"/>
      <c r="C55" s="157"/>
      <c r="D55" s="49"/>
      <c r="E55" s="157"/>
      <c r="F55" s="157"/>
      <c r="G55" s="157"/>
      <c r="H55" s="50"/>
      <c r="I55" s="157"/>
      <c r="J55" s="49"/>
      <c r="K55" s="157"/>
      <c r="L55" s="157"/>
      <c r="M55" s="157"/>
      <c r="N55" s="157"/>
      <c r="O55" s="157"/>
      <c r="P55" s="50"/>
      <c r="Q55" s="157"/>
      <c r="R55" s="22"/>
    </row>
    <row r="56" spans="2:18" ht="13.5">
      <c r="B56" s="21"/>
      <c r="C56" s="157"/>
      <c r="D56" s="49"/>
      <c r="E56" s="157"/>
      <c r="F56" s="157"/>
      <c r="G56" s="157"/>
      <c r="H56" s="50"/>
      <c r="I56" s="157"/>
      <c r="J56" s="49"/>
      <c r="K56" s="157"/>
      <c r="L56" s="157"/>
      <c r="M56" s="157"/>
      <c r="N56" s="157"/>
      <c r="O56" s="157"/>
      <c r="P56" s="50"/>
      <c r="Q56" s="157"/>
      <c r="R56" s="22"/>
    </row>
    <row r="57" spans="2:18" ht="13.5">
      <c r="B57" s="21"/>
      <c r="C57" s="157"/>
      <c r="D57" s="49"/>
      <c r="E57" s="157"/>
      <c r="F57" s="157"/>
      <c r="G57" s="157"/>
      <c r="H57" s="50"/>
      <c r="I57" s="157"/>
      <c r="J57" s="49"/>
      <c r="K57" s="157"/>
      <c r="L57" s="157"/>
      <c r="M57" s="157"/>
      <c r="N57" s="157"/>
      <c r="O57" s="157"/>
      <c r="P57" s="50"/>
      <c r="Q57" s="157"/>
      <c r="R57" s="22"/>
    </row>
    <row r="58" spans="2:18" ht="13.5">
      <c r="B58" s="21"/>
      <c r="C58" s="157"/>
      <c r="D58" s="49"/>
      <c r="E58" s="157"/>
      <c r="F58" s="157"/>
      <c r="G58" s="157"/>
      <c r="H58" s="50"/>
      <c r="I58" s="157"/>
      <c r="J58" s="49"/>
      <c r="K58" s="157"/>
      <c r="L58" s="157"/>
      <c r="M58" s="157"/>
      <c r="N58" s="157"/>
      <c r="O58" s="157"/>
      <c r="P58" s="50"/>
      <c r="Q58" s="157"/>
      <c r="R58" s="22"/>
    </row>
    <row r="59" spans="2:18" s="1" customFormat="1" ht="15">
      <c r="B59" s="31"/>
      <c r="C59" s="161"/>
      <c r="D59" s="51" t="s">
        <v>51</v>
      </c>
      <c r="E59" s="52"/>
      <c r="F59" s="52"/>
      <c r="G59" s="53" t="s">
        <v>52</v>
      </c>
      <c r="H59" s="54"/>
      <c r="I59" s="161"/>
      <c r="J59" s="51" t="s">
        <v>51</v>
      </c>
      <c r="K59" s="52"/>
      <c r="L59" s="52"/>
      <c r="M59" s="52"/>
      <c r="N59" s="53" t="s">
        <v>52</v>
      </c>
      <c r="O59" s="52"/>
      <c r="P59" s="54"/>
      <c r="Q59" s="161"/>
      <c r="R59" s="33"/>
    </row>
    <row r="60" spans="2:18" ht="13.5">
      <c r="B60" s="21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22"/>
    </row>
    <row r="61" spans="2:18" s="1" customFormat="1" ht="15">
      <c r="B61" s="31"/>
      <c r="C61" s="161"/>
      <c r="D61" s="46" t="s">
        <v>53</v>
      </c>
      <c r="E61" s="47"/>
      <c r="F61" s="47"/>
      <c r="G61" s="47"/>
      <c r="H61" s="48"/>
      <c r="I61" s="161"/>
      <c r="J61" s="46" t="s">
        <v>54</v>
      </c>
      <c r="K61" s="47"/>
      <c r="L61" s="47"/>
      <c r="M61" s="47"/>
      <c r="N61" s="47"/>
      <c r="O61" s="47"/>
      <c r="P61" s="48"/>
      <c r="Q61" s="161"/>
      <c r="R61" s="33"/>
    </row>
    <row r="62" spans="2:18" ht="13.5">
      <c r="B62" s="21"/>
      <c r="C62" s="157"/>
      <c r="D62" s="49"/>
      <c r="E62" s="157"/>
      <c r="F62" s="157"/>
      <c r="G62" s="157"/>
      <c r="H62" s="50"/>
      <c r="I62" s="157"/>
      <c r="J62" s="49"/>
      <c r="K62" s="157"/>
      <c r="L62" s="157"/>
      <c r="M62" s="157"/>
      <c r="N62" s="157"/>
      <c r="O62" s="157"/>
      <c r="P62" s="50"/>
      <c r="Q62" s="157"/>
      <c r="R62" s="22"/>
    </row>
    <row r="63" spans="2:18" ht="13.5">
      <c r="B63" s="21"/>
      <c r="C63" s="157"/>
      <c r="D63" s="49"/>
      <c r="E63" s="157"/>
      <c r="F63" s="157"/>
      <c r="G63" s="157"/>
      <c r="H63" s="50"/>
      <c r="I63" s="157"/>
      <c r="J63" s="49"/>
      <c r="K63" s="157"/>
      <c r="L63" s="157"/>
      <c r="M63" s="157"/>
      <c r="N63" s="157"/>
      <c r="O63" s="157"/>
      <c r="P63" s="50"/>
      <c r="Q63" s="157"/>
      <c r="R63" s="22"/>
    </row>
    <row r="64" spans="2:18" ht="13.5">
      <c r="B64" s="21"/>
      <c r="C64" s="157"/>
      <c r="D64" s="49"/>
      <c r="E64" s="157"/>
      <c r="F64" s="157"/>
      <c r="G64" s="157"/>
      <c r="H64" s="50"/>
      <c r="I64" s="157"/>
      <c r="J64" s="49"/>
      <c r="K64" s="157"/>
      <c r="L64" s="157"/>
      <c r="M64" s="157"/>
      <c r="N64" s="157"/>
      <c r="O64" s="157"/>
      <c r="P64" s="50"/>
      <c r="Q64" s="157"/>
      <c r="R64" s="22"/>
    </row>
    <row r="65" spans="2:18" ht="13.5">
      <c r="B65" s="21"/>
      <c r="C65" s="157"/>
      <c r="D65" s="49"/>
      <c r="E65" s="157"/>
      <c r="F65" s="157"/>
      <c r="G65" s="157"/>
      <c r="H65" s="50"/>
      <c r="I65" s="157"/>
      <c r="J65" s="49"/>
      <c r="K65" s="157"/>
      <c r="L65" s="157"/>
      <c r="M65" s="157"/>
      <c r="N65" s="157"/>
      <c r="O65" s="157"/>
      <c r="P65" s="50"/>
      <c r="Q65" s="157"/>
      <c r="R65" s="22"/>
    </row>
    <row r="66" spans="2:18" ht="13.5">
      <c r="B66" s="21"/>
      <c r="C66" s="157"/>
      <c r="D66" s="49"/>
      <c r="E66" s="157"/>
      <c r="F66" s="157"/>
      <c r="G66" s="157"/>
      <c r="H66" s="50"/>
      <c r="I66" s="157"/>
      <c r="J66" s="49"/>
      <c r="K66" s="157"/>
      <c r="L66" s="157"/>
      <c r="M66" s="157"/>
      <c r="N66" s="157"/>
      <c r="O66" s="157"/>
      <c r="P66" s="50"/>
      <c r="Q66" s="157"/>
      <c r="R66" s="22"/>
    </row>
    <row r="67" spans="2:18" ht="13.5">
      <c r="B67" s="21"/>
      <c r="C67" s="157"/>
      <c r="D67" s="49"/>
      <c r="E67" s="157"/>
      <c r="F67" s="157"/>
      <c r="G67" s="157"/>
      <c r="H67" s="50"/>
      <c r="I67" s="157"/>
      <c r="J67" s="49"/>
      <c r="K67" s="157"/>
      <c r="L67" s="157"/>
      <c r="M67" s="157"/>
      <c r="N67" s="157"/>
      <c r="O67" s="157"/>
      <c r="P67" s="50"/>
      <c r="Q67" s="157"/>
      <c r="R67" s="22"/>
    </row>
    <row r="68" spans="2:18" ht="13.5">
      <c r="B68" s="21"/>
      <c r="C68" s="157"/>
      <c r="D68" s="49"/>
      <c r="E68" s="157"/>
      <c r="F68" s="157"/>
      <c r="G68" s="157"/>
      <c r="H68" s="50"/>
      <c r="I68" s="157"/>
      <c r="J68" s="49"/>
      <c r="K68" s="157"/>
      <c r="L68" s="157"/>
      <c r="M68" s="157"/>
      <c r="N68" s="157"/>
      <c r="O68" s="157"/>
      <c r="P68" s="50"/>
      <c r="Q68" s="157"/>
      <c r="R68" s="22"/>
    </row>
    <row r="69" spans="2:18" ht="13.5">
      <c r="B69" s="21"/>
      <c r="C69" s="157"/>
      <c r="D69" s="49"/>
      <c r="E69" s="157"/>
      <c r="F69" s="157"/>
      <c r="G69" s="157"/>
      <c r="H69" s="50"/>
      <c r="I69" s="157"/>
      <c r="J69" s="49"/>
      <c r="K69" s="157"/>
      <c r="L69" s="157"/>
      <c r="M69" s="157"/>
      <c r="N69" s="157"/>
      <c r="O69" s="157"/>
      <c r="P69" s="50"/>
      <c r="Q69" s="157"/>
      <c r="R69" s="22"/>
    </row>
    <row r="70" spans="2:18" s="1" customFormat="1" ht="15">
      <c r="B70" s="31"/>
      <c r="C70" s="161"/>
      <c r="D70" s="51" t="s">
        <v>51</v>
      </c>
      <c r="E70" s="52"/>
      <c r="F70" s="52"/>
      <c r="G70" s="53" t="s">
        <v>52</v>
      </c>
      <c r="H70" s="54"/>
      <c r="I70" s="161"/>
      <c r="J70" s="51" t="s">
        <v>51</v>
      </c>
      <c r="K70" s="52"/>
      <c r="L70" s="52"/>
      <c r="M70" s="52"/>
      <c r="N70" s="53" t="s">
        <v>52</v>
      </c>
      <c r="O70" s="52"/>
      <c r="P70" s="54"/>
      <c r="Q70" s="161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1" t="s">
        <v>118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33"/>
    </row>
    <row r="78" spans="2:18" s="1" customFormat="1" ht="30" customHeight="1">
      <c r="B78" s="31"/>
      <c r="C78" s="162" t="s">
        <v>17</v>
      </c>
      <c r="D78" s="161"/>
      <c r="E78" s="161"/>
      <c r="F78" s="213" t="str">
        <f>F6</f>
        <v>Hala POWERBRIGDE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161"/>
      <c r="R78" s="33"/>
    </row>
    <row r="79" spans="2:18" s="1" customFormat="1" ht="36.95" customHeight="1">
      <c r="B79" s="31"/>
      <c r="C79" s="65" t="s">
        <v>114</v>
      </c>
      <c r="D79" s="161"/>
      <c r="E79" s="161"/>
      <c r="F79" s="195" t="str">
        <f>F7</f>
        <v>170310g - VODOVODNÍ  PŘÍPOJKA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161"/>
      <c r="R79" s="33"/>
    </row>
    <row r="80" spans="2:18" s="1" customFormat="1" ht="6.95" customHeight="1">
      <c r="B80" s="3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33"/>
    </row>
    <row r="81" spans="2:18" s="1" customFormat="1" ht="18" customHeight="1">
      <c r="B81" s="31"/>
      <c r="C81" s="162" t="s">
        <v>21</v>
      </c>
      <c r="D81" s="161"/>
      <c r="E81" s="161"/>
      <c r="F81" s="158" t="str">
        <f>F9</f>
        <v>POPŮVKY</v>
      </c>
      <c r="G81" s="161"/>
      <c r="H81" s="161"/>
      <c r="I81" s="161"/>
      <c r="J81" s="161"/>
      <c r="K81" s="162" t="s">
        <v>23</v>
      </c>
      <c r="L81" s="161"/>
      <c r="M81" s="216" t="str">
        <f>IF(O9="","",O9)</f>
        <v>29.3.2017</v>
      </c>
      <c r="N81" s="216"/>
      <c r="O81" s="216"/>
      <c r="P81" s="216"/>
      <c r="Q81" s="161"/>
      <c r="R81" s="33"/>
    </row>
    <row r="82" spans="2:18" s="1" customFormat="1" ht="6.95" customHeight="1">
      <c r="B82" s="3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33"/>
    </row>
    <row r="83" spans="2:18" s="1" customFormat="1" ht="15">
      <c r="B83" s="31"/>
      <c r="C83" s="162" t="s">
        <v>25</v>
      </c>
      <c r="D83" s="161"/>
      <c r="E83" s="161"/>
      <c r="F83" s="158" t="str">
        <f>E12</f>
        <v>Powerbrigde spol. s.r.o. Popůvky</v>
      </c>
      <c r="G83" s="161"/>
      <c r="H83" s="161"/>
      <c r="I83" s="161"/>
      <c r="J83" s="161"/>
      <c r="K83" s="162" t="s">
        <v>31</v>
      </c>
      <c r="L83" s="161"/>
      <c r="M83" s="183" t="str">
        <f>E18</f>
        <v xml:space="preserve"> </v>
      </c>
      <c r="N83" s="183"/>
      <c r="O83" s="183"/>
      <c r="P83" s="183"/>
      <c r="Q83" s="183"/>
      <c r="R83" s="33"/>
    </row>
    <row r="84" spans="2:18" s="1" customFormat="1" ht="14.45" customHeight="1">
      <c r="B84" s="31"/>
      <c r="C84" s="162" t="s">
        <v>29</v>
      </c>
      <c r="D84" s="161"/>
      <c r="E84" s="161"/>
      <c r="F84" s="158" t="str">
        <f>IF(E15="","",E15)</f>
        <v xml:space="preserve"> </v>
      </c>
      <c r="G84" s="161"/>
      <c r="H84" s="161"/>
      <c r="I84" s="161"/>
      <c r="J84" s="161"/>
      <c r="K84" s="162" t="s">
        <v>33</v>
      </c>
      <c r="L84" s="161"/>
      <c r="M84" s="183" t="str">
        <f>E21</f>
        <v>Kepertová</v>
      </c>
      <c r="N84" s="183"/>
      <c r="O84" s="183"/>
      <c r="P84" s="183"/>
      <c r="Q84" s="183"/>
      <c r="R84" s="33"/>
    </row>
    <row r="85" spans="2:18" s="1" customFormat="1" ht="10.35" customHeight="1">
      <c r="B85" s="3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33"/>
    </row>
    <row r="86" spans="2:18" s="1" customFormat="1" ht="29.25" customHeight="1">
      <c r="B86" s="31"/>
      <c r="C86" s="221" t="s">
        <v>119</v>
      </c>
      <c r="D86" s="222"/>
      <c r="E86" s="222"/>
      <c r="F86" s="222"/>
      <c r="G86" s="222"/>
      <c r="H86" s="164"/>
      <c r="I86" s="164"/>
      <c r="J86" s="164"/>
      <c r="K86" s="164"/>
      <c r="L86" s="164"/>
      <c r="M86" s="164"/>
      <c r="N86" s="221" t="s">
        <v>120</v>
      </c>
      <c r="O86" s="222"/>
      <c r="P86" s="222"/>
      <c r="Q86" s="222"/>
      <c r="R86" s="33"/>
    </row>
    <row r="87" spans="2:18" s="1" customFormat="1" ht="10.35" customHeight="1">
      <c r="B87" s="3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33"/>
    </row>
    <row r="88" spans="2:47" s="1" customFormat="1" ht="29.25" customHeight="1">
      <c r="B88" s="31"/>
      <c r="C88" s="108" t="s">
        <v>121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202">
        <f>N114</f>
        <v>0</v>
      </c>
      <c r="O88" s="246"/>
      <c r="P88" s="246"/>
      <c r="Q88" s="246"/>
      <c r="R88" s="33"/>
      <c r="AU88" s="17" t="s">
        <v>122</v>
      </c>
    </row>
    <row r="89" spans="2:18" s="6" customFormat="1" ht="24.95" customHeight="1">
      <c r="B89" s="109"/>
      <c r="C89" s="163"/>
      <c r="D89" s="111" t="s">
        <v>123</v>
      </c>
      <c r="E89" s="163"/>
      <c r="F89" s="163"/>
      <c r="G89" s="163"/>
      <c r="H89" s="163"/>
      <c r="I89" s="163"/>
      <c r="J89" s="163"/>
      <c r="K89" s="163"/>
      <c r="L89" s="163"/>
      <c r="M89" s="163"/>
      <c r="N89" s="224">
        <f>N115</f>
        <v>0</v>
      </c>
      <c r="O89" s="225"/>
      <c r="P89" s="225"/>
      <c r="Q89" s="225"/>
      <c r="R89" s="112"/>
    </row>
    <row r="90" spans="2:18" s="7" customFormat="1" ht="19.9" customHeight="1">
      <c r="B90" s="113"/>
      <c r="C90" s="160"/>
      <c r="D90" s="115" t="s">
        <v>124</v>
      </c>
      <c r="E90" s="160"/>
      <c r="F90" s="160"/>
      <c r="G90" s="160"/>
      <c r="H90" s="160"/>
      <c r="I90" s="160"/>
      <c r="J90" s="160"/>
      <c r="K90" s="160"/>
      <c r="L90" s="160"/>
      <c r="M90" s="160"/>
      <c r="N90" s="226">
        <f>N116</f>
        <v>0</v>
      </c>
      <c r="O90" s="227"/>
      <c r="P90" s="227"/>
      <c r="Q90" s="227"/>
      <c r="R90" s="116"/>
    </row>
    <row r="91" spans="2:18" s="7" customFormat="1" ht="19.9" customHeight="1">
      <c r="B91" s="113"/>
      <c r="C91" s="160"/>
      <c r="D91" s="115" t="s">
        <v>125</v>
      </c>
      <c r="E91" s="160"/>
      <c r="F91" s="160"/>
      <c r="G91" s="160"/>
      <c r="H91" s="160"/>
      <c r="I91" s="160"/>
      <c r="J91" s="160"/>
      <c r="K91" s="160"/>
      <c r="L91" s="160"/>
      <c r="M91" s="160"/>
      <c r="N91" s="226">
        <f>N128</f>
        <v>0</v>
      </c>
      <c r="O91" s="227"/>
      <c r="P91" s="227"/>
      <c r="Q91" s="227"/>
      <c r="R91" s="116"/>
    </row>
    <row r="92" spans="2:18" s="7" customFormat="1" ht="19.9" customHeight="1">
      <c r="B92" s="113"/>
      <c r="C92" s="160"/>
      <c r="D92" s="115" t="s">
        <v>650</v>
      </c>
      <c r="E92" s="160"/>
      <c r="F92" s="160"/>
      <c r="G92" s="160"/>
      <c r="H92" s="160"/>
      <c r="I92" s="160"/>
      <c r="J92" s="160"/>
      <c r="K92" s="160"/>
      <c r="L92" s="160"/>
      <c r="M92" s="160"/>
      <c r="N92" s="226">
        <f>N130</f>
        <v>0</v>
      </c>
      <c r="O92" s="227"/>
      <c r="P92" s="227"/>
      <c r="Q92" s="227"/>
      <c r="R92" s="116"/>
    </row>
    <row r="93" spans="2:18" s="7" customFormat="1" ht="19.9" customHeight="1">
      <c r="B93" s="113"/>
      <c r="C93" s="160"/>
      <c r="D93" s="115" t="s">
        <v>126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226">
        <f>N141</f>
        <v>0</v>
      </c>
      <c r="O93" s="227"/>
      <c r="P93" s="227"/>
      <c r="Q93" s="227"/>
      <c r="R93" s="116"/>
    </row>
    <row r="94" spans="2:18" s="1" customFormat="1" ht="21.75" customHeight="1">
      <c r="B94" s="3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33"/>
    </row>
    <row r="95" spans="2:21" s="1" customFormat="1" ht="29.25" customHeight="1">
      <c r="B95" s="31"/>
      <c r="C95" s="108" t="s">
        <v>134</v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246">
        <v>0</v>
      </c>
      <c r="O95" s="228"/>
      <c r="P95" s="228"/>
      <c r="Q95" s="228"/>
      <c r="R95" s="33"/>
      <c r="T95" s="117"/>
      <c r="U95" s="118" t="s">
        <v>39</v>
      </c>
    </row>
    <row r="96" spans="2:18" s="1" customFormat="1" ht="18" customHeight="1">
      <c r="B96" s="3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33"/>
    </row>
    <row r="97" spans="2:18" s="1" customFormat="1" ht="29.25" customHeight="1">
      <c r="B97" s="31"/>
      <c r="C97" s="99" t="s">
        <v>106</v>
      </c>
      <c r="D97" s="164"/>
      <c r="E97" s="164"/>
      <c r="F97" s="164"/>
      <c r="G97" s="164"/>
      <c r="H97" s="164"/>
      <c r="I97" s="164"/>
      <c r="J97" s="164"/>
      <c r="K97" s="164"/>
      <c r="L97" s="203">
        <f>ROUND(SUM(N88+N95),2)</f>
        <v>0</v>
      </c>
      <c r="M97" s="203"/>
      <c r="N97" s="203"/>
      <c r="O97" s="203"/>
      <c r="P97" s="203"/>
      <c r="Q97" s="203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81" t="s">
        <v>135</v>
      </c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33"/>
    </row>
    <row r="104" spans="2:18" s="1" customFormat="1" ht="6.95" customHeight="1">
      <c r="B104" s="3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33"/>
    </row>
    <row r="105" spans="2:18" s="1" customFormat="1" ht="30" customHeight="1">
      <c r="B105" s="31"/>
      <c r="C105" s="162" t="s">
        <v>17</v>
      </c>
      <c r="D105" s="161"/>
      <c r="E105" s="161"/>
      <c r="F105" s="213" t="str">
        <f>F6</f>
        <v>Hala POWERBRIGDE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161"/>
      <c r="R105" s="33"/>
    </row>
    <row r="106" spans="2:18" s="1" customFormat="1" ht="36.95" customHeight="1">
      <c r="B106" s="31"/>
      <c r="C106" s="65" t="s">
        <v>114</v>
      </c>
      <c r="D106" s="161"/>
      <c r="E106" s="161"/>
      <c r="F106" s="195" t="str">
        <f>F7</f>
        <v>170310g - VODOVODNÍ  PŘÍPOJKA</v>
      </c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161"/>
      <c r="R106" s="33"/>
    </row>
    <row r="107" spans="2:18" s="1" customFormat="1" ht="6.95" customHeight="1">
      <c r="B107" s="3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33"/>
    </row>
    <row r="108" spans="2:18" s="1" customFormat="1" ht="18" customHeight="1">
      <c r="B108" s="31"/>
      <c r="C108" s="162" t="s">
        <v>21</v>
      </c>
      <c r="D108" s="161"/>
      <c r="E108" s="161"/>
      <c r="F108" s="158" t="str">
        <f>F9</f>
        <v>POPŮVKY</v>
      </c>
      <c r="G108" s="161"/>
      <c r="H108" s="161"/>
      <c r="I108" s="161"/>
      <c r="J108" s="161"/>
      <c r="K108" s="162" t="s">
        <v>23</v>
      </c>
      <c r="L108" s="161"/>
      <c r="M108" s="216" t="str">
        <f>IF(O9="","",O9)</f>
        <v>29.3.2017</v>
      </c>
      <c r="N108" s="216"/>
      <c r="O108" s="216"/>
      <c r="P108" s="216"/>
      <c r="Q108" s="161"/>
      <c r="R108" s="33"/>
    </row>
    <row r="109" spans="2:18" s="1" customFormat="1" ht="6.95" customHeight="1">
      <c r="B109" s="3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33"/>
    </row>
    <row r="110" spans="2:18" s="1" customFormat="1" ht="15">
      <c r="B110" s="31"/>
      <c r="C110" s="162" t="s">
        <v>25</v>
      </c>
      <c r="D110" s="161"/>
      <c r="E110" s="161"/>
      <c r="F110" s="158" t="str">
        <f>E12</f>
        <v>Powerbrigde spol. s.r.o. Popůvky</v>
      </c>
      <c r="G110" s="161"/>
      <c r="H110" s="161"/>
      <c r="I110" s="161"/>
      <c r="J110" s="161"/>
      <c r="K110" s="162" t="s">
        <v>31</v>
      </c>
      <c r="L110" s="161"/>
      <c r="M110" s="183" t="str">
        <f>E18</f>
        <v xml:space="preserve"> </v>
      </c>
      <c r="N110" s="183"/>
      <c r="O110" s="183"/>
      <c r="P110" s="183"/>
      <c r="Q110" s="183"/>
      <c r="R110" s="33"/>
    </row>
    <row r="111" spans="2:18" s="1" customFormat="1" ht="14.45" customHeight="1">
      <c r="B111" s="31"/>
      <c r="C111" s="162" t="s">
        <v>29</v>
      </c>
      <c r="D111" s="161"/>
      <c r="E111" s="161"/>
      <c r="F111" s="158" t="str">
        <f>IF(E15="","",E15)</f>
        <v xml:space="preserve"> </v>
      </c>
      <c r="G111" s="161"/>
      <c r="H111" s="161"/>
      <c r="I111" s="161"/>
      <c r="J111" s="161"/>
      <c r="K111" s="162" t="s">
        <v>33</v>
      </c>
      <c r="L111" s="161"/>
      <c r="M111" s="183" t="str">
        <f>E21</f>
        <v>Kepertová</v>
      </c>
      <c r="N111" s="183"/>
      <c r="O111" s="183"/>
      <c r="P111" s="183"/>
      <c r="Q111" s="183"/>
      <c r="R111" s="33"/>
    </row>
    <row r="112" spans="2:18" s="1" customFormat="1" ht="10.35" customHeight="1">
      <c r="B112" s="3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33"/>
    </row>
    <row r="113" spans="2:27" s="8" customFormat="1" ht="29.25" customHeight="1">
      <c r="B113" s="119"/>
      <c r="C113" s="120" t="s">
        <v>136</v>
      </c>
      <c r="D113" s="159" t="s">
        <v>137</v>
      </c>
      <c r="E113" s="159" t="s">
        <v>57</v>
      </c>
      <c r="F113" s="229" t="s">
        <v>138</v>
      </c>
      <c r="G113" s="229"/>
      <c r="H113" s="229"/>
      <c r="I113" s="229"/>
      <c r="J113" s="159" t="s">
        <v>139</v>
      </c>
      <c r="K113" s="159" t="s">
        <v>140</v>
      </c>
      <c r="L113" s="230" t="s">
        <v>141</v>
      </c>
      <c r="M113" s="230"/>
      <c r="N113" s="229" t="s">
        <v>120</v>
      </c>
      <c r="O113" s="229"/>
      <c r="P113" s="229"/>
      <c r="Q113" s="231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237">
        <f>BK114</f>
        <v>0</v>
      </c>
      <c r="O114" s="238"/>
      <c r="P114" s="238"/>
      <c r="Q114" s="238"/>
      <c r="R114" s="33"/>
      <c r="T114" s="75"/>
      <c r="U114" s="47"/>
      <c r="V114" s="47"/>
      <c r="W114" s="123">
        <f>W115</f>
        <v>60.224515999999994</v>
      </c>
      <c r="X114" s="47"/>
      <c r="Y114" s="123">
        <f>Y115</f>
        <v>8.094540259999999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39">
        <f>BK115</f>
        <v>0</v>
      </c>
      <c r="O115" s="224"/>
      <c r="P115" s="224"/>
      <c r="Q115" s="224"/>
      <c r="R115" s="129"/>
      <c r="T115" s="130"/>
      <c r="U115" s="127"/>
      <c r="V115" s="127"/>
      <c r="W115" s="131">
        <f>W116+W128+W130+W141</f>
        <v>60.224515999999994</v>
      </c>
      <c r="X115" s="127"/>
      <c r="Y115" s="131">
        <f>Y116+Y128+Y130+Y141</f>
        <v>8.094540259999999</v>
      </c>
      <c r="Z115" s="127"/>
      <c r="AA115" s="132">
        <f>AA116+AA128+AA130+AA141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BK116+BK128+BK130+BK141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40">
        <f>BK116</f>
        <v>0</v>
      </c>
      <c r="O116" s="241"/>
      <c r="P116" s="241"/>
      <c r="Q116" s="241"/>
      <c r="R116" s="129"/>
      <c r="T116" s="130"/>
      <c r="U116" s="127"/>
      <c r="V116" s="127"/>
      <c r="W116" s="131">
        <f>SUM(W117:W127)</f>
        <v>27.490636000000002</v>
      </c>
      <c r="X116" s="127"/>
      <c r="Y116" s="131">
        <f>SUM(Y117:Y127)</f>
        <v>5.5180096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32" t="s">
        <v>152</v>
      </c>
      <c r="G117" s="232"/>
      <c r="H117" s="232"/>
      <c r="I117" s="232"/>
      <c r="J117" s="140" t="s">
        <v>153</v>
      </c>
      <c r="K117" s="141">
        <v>8.576</v>
      </c>
      <c r="L117" s="233"/>
      <c r="M117" s="233"/>
      <c r="N117" s="233">
        <f aca="true" t="shared" si="0" ref="N117:N127">ROUND(L117*K117,2)</f>
        <v>0</v>
      </c>
      <c r="O117" s="233"/>
      <c r="P117" s="233"/>
      <c r="Q117" s="233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12.26368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891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32" t="s">
        <v>157</v>
      </c>
      <c r="G118" s="232"/>
      <c r="H118" s="232"/>
      <c r="I118" s="232"/>
      <c r="J118" s="140" t="s">
        <v>153</v>
      </c>
      <c r="K118" s="141">
        <v>8.576</v>
      </c>
      <c r="L118" s="233"/>
      <c r="M118" s="233"/>
      <c r="N118" s="233">
        <f t="shared" si="0"/>
        <v>0</v>
      </c>
      <c r="O118" s="233"/>
      <c r="P118" s="233"/>
      <c r="Q118" s="233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0.8576000000000001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892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893</v>
      </c>
      <c r="F119" s="232" t="s">
        <v>894</v>
      </c>
      <c r="G119" s="232"/>
      <c r="H119" s="232"/>
      <c r="I119" s="232"/>
      <c r="J119" s="140" t="s">
        <v>655</v>
      </c>
      <c r="K119" s="141">
        <v>21.44</v>
      </c>
      <c r="L119" s="233"/>
      <c r="M119" s="233"/>
      <c r="N119" s="233">
        <f t="shared" si="0"/>
        <v>0</v>
      </c>
      <c r="O119" s="233"/>
      <c r="P119" s="233"/>
      <c r="Q119" s="233"/>
      <c r="R119" s="142"/>
      <c r="T119" s="143" t="s">
        <v>5</v>
      </c>
      <c r="U119" s="40" t="s">
        <v>40</v>
      </c>
      <c r="V119" s="144">
        <v>0.236</v>
      </c>
      <c r="W119" s="144">
        <f t="shared" si="1"/>
        <v>5.05984</v>
      </c>
      <c r="X119" s="144">
        <v>0.00084</v>
      </c>
      <c r="Y119" s="144">
        <f t="shared" si="2"/>
        <v>0.0180096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895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896</v>
      </c>
      <c r="F120" s="232" t="s">
        <v>897</v>
      </c>
      <c r="G120" s="232"/>
      <c r="H120" s="232"/>
      <c r="I120" s="232"/>
      <c r="J120" s="140" t="s">
        <v>655</v>
      </c>
      <c r="K120" s="141">
        <v>21.44</v>
      </c>
      <c r="L120" s="233"/>
      <c r="M120" s="233"/>
      <c r="N120" s="233">
        <f t="shared" si="0"/>
        <v>0</v>
      </c>
      <c r="O120" s="233"/>
      <c r="P120" s="233"/>
      <c r="Q120" s="233"/>
      <c r="R120" s="142"/>
      <c r="T120" s="143" t="s">
        <v>5</v>
      </c>
      <c r="U120" s="40" t="s">
        <v>40</v>
      </c>
      <c r="V120" s="144">
        <v>0.07</v>
      </c>
      <c r="W120" s="144">
        <f t="shared" si="1"/>
        <v>1.5008000000000001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898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32" t="s">
        <v>161</v>
      </c>
      <c r="G121" s="232"/>
      <c r="H121" s="232"/>
      <c r="I121" s="232"/>
      <c r="J121" s="140" t="s">
        <v>153</v>
      </c>
      <c r="K121" s="141">
        <v>8.576</v>
      </c>
      <c r="L121" s="233"/>
      <c r="M121" s="233"/>
      <c r="N121" s="233">
        <f t="shared" si="0"/>
        <v>0</v>
      </c>
      <c r="O121" s="233"/>
      <c r="P121" s="233"/>
      <c r="Q121" s="233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2.95872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899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32" t="s">
        <v>164</v>
      </c>
      <c r="G122" s="232"/>
      <c r="H122" s="232"/>
      <c r="I122" s="232"/>
      <c r="J122" s="140" t="s">
        <v>153</v>
      </c>
      <c r="K122" s="141">
        <v>2.412</v>
      </c>
      <c r="L122" s="233"/>
      <c r="M122" s="233"/>
      <c r="N122" s="233">
        <f t="shared" si="0"/>
        <v>0</v>
      </c>
      <c r="O122" s="233"/>
      <c r="P122" s="233"/>
      <c r="Q122" s="233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0.171252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900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32" t="s">
        <v>168</v>
      </c>
      <c r="G123" s="232"/>
      <c r="H123" s="232"/>
      <c r="I123" s="232"/>
      <c r="J123" s="140" t="s">
        <v>153</v>
      </c>
      <c r="K123" s="141">
        <v>2.412</v>
      </c>
      <c r="L123" s="233"/>
      <c r="M123" s="233"/>
      <c r="N123" s="233">
        <f t="shared" si="0"/>
        <v>0</v>
      </c>
      <c r="O123" s="233"/>
      <c r="P123" s="233"/>
      <c r="Q123" s="233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0.021707999999999998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901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32" t="s">
        <v>172</v>
      </c>
      <c r="G124" s="232"/>
      <c r="H124" s="232"/>
      <c r="I124" s="232"/>
      <c r="J124" s="140" t="s">
        <v>173</v>
      </c>
      <c r="K124" s="141">
        <v>4.342</v>
      </c>
      <c r="L124" s="233"/>
      <c r="M124" s="233"/>
      <c r="N124" s="233">
        <f t="shared" si="0"/>
        <v>0</v>
      </c>
      <c r="O124" s="233"/>
      <c r="P124" s="233"/>
      <c r="Q124" s="233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902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32" t="s">
        <v>177</v>
      </c>
      <c r="G125" s="232"/>
      <c r="H125" s="232"/>
      <c r="I125" s="232"/>
      <c r="J125" s="140" t="s">
        <v>153</v>
      </c>
      <c r="K125" s="141">
        <v>6.164</v>
      </c>
      <c r="L125" s="233"/>
      <c r="M125" s="233"/>
      <c r="N125" s="233">
        <f t="shared" si="0"/>
        <v>0</v>
      </c>
      <c r="O125" s="233"/>
      <c r="P125" s="233"/>
      <c r="Q125" s="233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1.843036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903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32" t="s">
        <v>181</v>
      </c>
      <c r="G126" s="232"/>
      <c r="H126" s="232"/>
      <c r="I126" s="232"/>
      <c r="J126" s="140" t="s">
        <v>153</v>
      </c>
      <c r="K126" s="141">
        <v>1.876</v>
      </c>
      <c r="L126" s="233"/>
      <c r="M126" s="233"/>
      <c r="N126" s="233">
        <f t="shared" si="0"/>
        <v>0</v>
      </c>
      <c r="O126" s="233"/>
      <c r="P126" s="233"/>
      <c r="Q126" s="233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2.814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904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34" t="s">
        <v>186</v>
      </c>
      <c r="G127" s="234"/>
      <c r="H127" s="234"/>
      <c r="I127" s="234"/>
      <c r="J127" s="149" t="s">
        <v>173</v>
      </c>
      <c r="K127" s="150">
        <v>5.5</v>
      </c>
      <c r="L127" s="235"/>
      <c r="M127" s="235"/>
      <c r="N127" s="235">
        <f t="shared" si="0"/>
        <v>0</v>
      </c>
      <c r="O127" s="233"/>
      <c r="P127" s="233"/>
      <c r="Q127" s="233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5.5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905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42">
        <f>BK128</f>
        <v>0</v>
      </c>
      <c r="O128" s="243"/>
      <c r="P128" s="243"/>
      <c r="Q128" s="243"/>
      <c r="R128" s="129"/>
      <c r="T128" s="130"/>
      <c r="U128" s="127"/>
      <c r="V128" s="127"/>
      <c r="W128" s="131">
        <f>W129</f>
        <v>1.21362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32" t="s">
        <v>190</v>
      </c>
      <c r="G129" s="232"/>
      <c r="H129" s="232"/>
      <c r="I129" s="232"/>
      <c r="J129" s="140" t="s">
        <v>153</v>
      </c>
      <c r="K129" s="141">
        <v>0.716</v>
      </c>
      <c r="L129" s="233"/>
      <c r="M129" s="233"/>
      <c r="N129" s="233">
        <f>ROUND(L129*K129,2)</f>
        <v>0</v>
      </c>
      <c r="O129" s="233"/>
      <c r="P129" s="233"/>
      <c r="Q129" s="233"/>
      <c r="R129" s="142"/>
      <c r="T129" s="143" t="s">
        <v>5</v>
      </c>
      <c r="U129" s="40" t="s">
        <v>40</v>
      </c>
      <c r="V129" s="144">
        <v>1.695</v>
      </c>
      <c r="W129" s="144">
        <f>V129*K129</f>
        <v>1.21362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906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42">
        <f>BK130</f>
        <v>0</v>
      </c>
      <c r="O130" s="243"/>
      <c r="P130" s="243"/>
      <c r="Q130" s="243"/>
      <c r="R130" s="129"/>
      <c r="T130" s="130"/>
      <c r="U130" s="127"/>
      <c r="V130" s="127"/>
      <c r="W130" s="131">
        <f>SUM(W131:W140)</f>
        <v>19.551499999999997</v>
      </c>
      <c r="X130" s="127"/>
      <c r="Y130" s="131">
        <f>SUM(Y131:Y140)</f>
        <v>2.5765306599999995</v>
      </c>
      <c r="Z130" s="127"/>
      <c r="AA130" s="132">
        <f>SUM(AA131:AA140)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SUM(BK131:BK140)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907</v>
      </c>
      <c r="F131" s="232" t="s">
        <v>908</v>
      </c>
      <c r="G131" s="232"/>
      <c r="H131" s="232"/>
      <c r="I131" s="232"/>
      <c r="J131" s="140" t="s">
        <v>199</v>
      </c>
      <c r="K131" s="141">
        <v>6.7</v>
      </c>
      <c r="L131" s="233"/>
      <c r="M131" s="233"/>
      <c r="N131" s="233">
        <f aca="true" t="shared" si="10" ref="N131:N140">ROUND(L131*K131,2)</f>
        <v>0</v>
      </c>
      <c r="O131" s="233"/>
      <c r="P131" s="233"/>
      <c r="Q131" s="233"/>
      <c r="R131" s="142"/>
      <c r="T131" s="143" t="s">
        <v>5</v>
      </c>
      <c r="U131" s="40" t="s">
        <v>40</v>
      </c>
      <c r="V131" s="144">
        <v>0.194</v>
      </c>
      <c r="W131" s="144">
        <f aca="true" t="shared" si="11" ref="W131:W140">V131*K131</f>
        <v>1.2998</v>
      </c>
      <c r="X131" s="144">
        <v>0</v>
      </c>
      <c r="Y131" s="144">
        <f aca="true" t="shared" si="12" ref="Y131:Y140">X131*K131</f>
        <v>0</v>
      </c>
      <c r="Z131" s="144">
        <v>0</v>
      </c>
      <c r="AA131" s="145">
        <f aca="true" t="shared" si="13" ref="AA131:AA140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0">IF(U131="základní",N131,0)</f>
        <v>0</v>
      </c>
      <c r="BF131" s="146">
        <f aca="true" t="shared" si="15" ref="BF131:BF140">IF(U131="snížená",N131,0)</f>
        <v>0</v>
      </c>
      <c r="BG131" s="146">
        <f aca="true" t="shared" si="16" ref="BG131:BG140">IF(U131="zákl. přenesená",N131,0)</f>
        <v>0</v>
      </c>
      <c r="BH131" s="146">
        <f aca="true" t="shared" si="17" ref="BH131:BH140">IF(U131="sníž. přenesená",N131,0)</f>
        <v>0</v>
      </c>
      <c r="BI131" s="146">
        <f aca="true" t="shared" si="18" ref="BI131:BI140">IF(U131="nulová",N131,0)</f>
        <v>0</v>
      </c>
      <c r="BJ131" s="17" t="s">
        <v>83</v>
      </c>
      <c r="BK131" s="146">
        <f aca="true" t="shared" si="19" ref="BK131:BK140">ROUND(L131*K131,2)</f>
        <v>0</v>
      </c>
      <c r="BL131" s="17" t="s">
        <v>154</v>
      </c>
      <c r="BM131" s="17" t="s">
        <v>909</v>
      </c>
    </row>
    <row r="132" spans="2:65" s="1" customFormat="1" ht="22.5" customHeight="1">
      <c r="B132" s="137"/>
      <c r="C132" s="147" t="s">
        <v>206</v>
      </c>
      <c r="D132" s="147" t="s">
        <v>184</v>
      </c>
      <c r="E132" s="148" t="s">
        <v>910</v>
      </c>
      <c r="F132" s="234" t="s">
        <v>924</v>
      </c>
      <c r="G132" s="234"/>
      <c r="H132" s="234"/>
      <c r="I132" s="234"/>
      <c r="J132" s="149" t="s">
        <v>199</v>
      </c>
      <c r="K132" s="150">
        <v>6.801</v>
      </c>
      <c r="L132" s="235"/>
      <c r="M132" s="235"/>
      <c r="N132" s="235">
        <f t="shared" si="10"/>
        <v>0</v>
      </c>
      <c r="O132" s="233"/>
      <c r="P132" s="233"/>
      <c r="Q132" s="233"/>
      <c r="R132" s="142"/>
      <c r="T132" s="143" t="s">
        <v>5</v>
      </c>
      <c r="U132" s="40" t="s">
        <v>40</v>
      </c>
      <c r="V132" s="144">
        <v>0</v>
      </c>
      <c r="W132" s="144">
        <f t="shared" si="11"/>
        <v>0</v>
      </c>
      <c r="X132" s="144">
        <v>0.00066</v>
      </c>
      <c r="Y132" s="144">
        <f t="shared" si="12"/>
        <v>0.00448866</v>
      </c>
      <c r="Z132" s="144">
        <v>0</v>
      </c>
      <c r="AA132" s="145">
        <f t="shared" si="13"/>
        <v>0</v>
      </c>
      <c r="AR132" s="17" t="s">
        <v>179</v>
      </c>
      <c r="AT132" s="17" t="s">
        <v>184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911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912</v>
      </c>
      <c r="F133" s="232" t="s">
        <v>913</v>
      </c>
      <c r="G133" s="232"/>
      <c r="H133" s="232"/>
      <c r="I133" s="232"/>
      <c r="J133" s="140" t="s">
        <v>234</v>
      </c>
      <c r="K133" s="141">
        <v>1</v>
      </c>
      <c r="L133" s="233"/>
      <c r="M133" s="233"/>
      <c r="N133" s="233">
        <f t="shared" si="10"/>
        <v>0</v>
      </c>
      <c r="O133" s="233"/>
      <c r="P133" s="233"/>
      <c r="Q133" s="233"/>
      <c r="R133" s="142"/>
      <c r="T133" s="143" t="s">
        <v>5</v>
      </c>
      <c r="U133" s="40" t="s">
        <v>40</v>
      </c>
      <c r="V133" s="144">
        <v>0.66</v>
      </c>
      <c r="W133" s="144">
        <f t="shared" si="11"/>
        <v>0.66</v>
      </c>
      <c r="X133" s="144">
        <v>0.00089</v>
      </c>
      <c r="Y133" s="144">
        <f t="shared" si="12"/>
        <v>0.00089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914</v>
      </c>
    </row>
    <row r="134" spans="2:65" s="1" customFormat="1" ht="22.5" customHeight="1">
      <c r="B134" s="137"/>
      <c r="C134" s="138" t="s">
        <v>200</v>
      </c>
      <c r="D134" s="138" t="s">
        <v>150</v>
      </c>
      <c r="E134" s="139" t="s">
        <v>687</v>
      </c>
      <c r="F134" s="232" t="s">
        <v>688</v>
      </c>
      <c r="G134" s="232"/>
      <c r="H134" s="232"/>
      <c r="I134" s="232"/>
      <c r="J134" s="140" t="s">
        <v>199</v>
      </c>
      <c r="K134" s="141">
        <v>6.7</v>
      </c>
      <c r="L134" s="233"/>
      <c r="M134" s="233"/>
      <c r="N134" s="233">
        <f t="shared" si="10"/>
        <v>0</v>
      </c>
      <c r="O134" s="233"/>
      <c r="P134" s="233"/>
      <c r="Q134" s="233"/>
      <c r="R134" s="142"/>
      <c r="T134" s="143" t="s">
        <v>5</v>
      </c>
      <c r="U134" s="40" t="s">
        <v>40</v>
      </c>
      <c r="V134" s="144">
        <v>0.044</v>
      </c>
      <c r="W134" s="144">
        <f t="shared" si="11"/>
        <v>0.2948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915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690</v>
      </c>
      <c r="F135" s="232" t="s">
        <v>691</v>
      </c>
      <c r="G135" s="232"/>
      <c r="H135" s="232"/>
      <c r="I135" s="232"/>
      <c r="J135" s="140" t="s">
        <v>234</v>
      </c>
      <c r="K135" s="141">
        <v>1</v>
      </c>
      <c r="L135" s="233"/>
      <c r="M135" s="233"/>
      <c r="N135" s="233">
        <f t="shared" si="10"/>
        <v>0</v>
      </c>
      <c r="O135" s="233"/>
      <c r="P135" s="233"/>
      <c r="Q135" s="233"/>
      <c r="R135" s="142"/>
      <c r="T135" s="143" t="s">
        <v>5</v>
      </c>
      <c r="U135" s="40" t="s">
        <v>40</v>
      </c>
      <c r="V135" s="144">
        <v>10.3</v>
      </c>
      <c r="W135" s="144">
        <f t="shared" si="11"/>
        <v>10.3</v>
      </c>
      <c r="X135" s="144">
        <v>0.46009</v>
      </c>
      <c r="Y135" s="144">
        <f t="shared" si="12"/>
        <v>0.46009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916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925</v>
      </c>
      <c r="F136" s="232" t="s">
        <v>926</v>
      </c>
      <c r="G136" s="232"/>
      <c r="H136" s="232"/>
      <c r="I136" s="232"/>
      <c r="J136" s="140" t="s">
        <v>234</v>
      </c>
      <c r="K136" s="141">
        <v>1</v>
      </c>
      <c r="L136" s="233"/>
      <c r="M136" s="233"/>
      <c r="N136" s="233">
        <f t="shared" si="10"/>
        <v>0</v>
      </c>
      <c r="O136" s="233"/>
      <c r="P136" s="233"/>
      <c r="Q136" s="233"/>
      <c r="R136" s="142"/>
      <c r="T136" s="143" t="s">
        <v>5</v>
      </c>
      <c r="U136" s="40" t="s">
        <v>40</v>
      </c>
      <c r="V136" s="144">
        <v>4.781</v>
      </c>
      <c r="W136" s="144">
        <f t="shared" si="11"/>
        <v>4.781</v>
      </c>
      <c r="X136" s="144">
        <v>2.01956</v>
      </c>
      <c r="Y136" s="144">
        <f t="shared" si="12"/>
        <v>2.01956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917</v>
      </c>
    </row>
    <row r="137" spans="2:65" s="1" customFormat="1" ht="31.5" customHeight="1">
      <c r="B137" s="137"/>
      <c r="C137" s="147" t="s">
        <v>224</v>
      </c>
      <c r="D137" s="147" t="s">
        <v>184</v>
      </c>
      <c r="E137" s="148" t="s">
        <v>927</v>
      </c>
      <c r="F137" s="234" t="s">
        <v>928</v>
      </c>
      <c r="G137" s="234"/>
      <c r="H137" s="234"/>
      <c r="I137" s="234"/>
      <c r="J137" s="149" t="s">
        <v>234</v>
      </c>
      <c r="K137" s="150">
        <v>1</v>
      </c>
      <c r="L137" s="235"/>
      <c r="M137" s="235"/>
      <c r="N137" s="235">
        <f t="shared" si="10"/>
        <v>0</v>
      </c>
      <c r="O137" s="233"/>
      <c r="P137" s="233"/>
      <c r="Q137" s="233"/>
      <c r="R137" s="142"/>
      <c r="T137" s="143" t="s">
        <v>5</v>
      </c>
      <c r="U137" s="40" t="s">
        <v>40</v>
      </c>
      <c r="V137" s="144">
        <v>0</v>
      </c>
      <c r="W137" s="144">
        <f t="shared" si="11"/>
        <v>0</v>
      </c>
      <c r="X137" s="144">
        <v>0.082</v>
      </c>
      <c r="Y137" s="144">
        <f t="shared" si="12"/>
        <v>0.082</v>
      </c>
      <c r="Z137" s="144">
        <v>0</v>
      </c>
      <c r="AA137" s="145">
        <f t="shared" si="13"/>
        <v>0</v>
      </c>
      <c r="AR137" s="17" t="s">
        <v>179</v>
      </c>
      <c r="AT137" s="17" t="s">
        <v>184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918</v>
      </c>
    </row>
    <row r="138" spans="2:65" s="1" customFormat="1" ht="22.5" customHeight="1">
      <c r="B138" s="137"/>
      <c r="C138" s="138" t="s">
        <v>228</v>
      </c>
      <c r="D138" s="138" t="s">
        <v>150</v>
      </c>
      <c r="E138" s="139" t="s">
        <v>929</v>
      </c>
      <c r="F138" s="232" t="s">
        <v>930</v>
      </c>
      <c r="G138" s="232"/>
      <c r="H138" s="232"/>
      <c r="I138" s="232"/>
      <c r="J138" s="140" t="s">
        <v>420</v>
      </c>
      <c r="K138" s="141">
        <v>1</v>
      </c>
      <c r="L138" s="233"/>
      <c r="M138" s="233"/>
      <c r="N138" s="233">
        <f t="shared" si="10"/>
        <v>0</v>
      </c>
      <c r="O138" s="233"/>
      <c r="P138" s="233"/>
      <c r="Q138" s="233"/>
      <c r="R138" s="142"/>
      <c r="T138" s="143" t="s">
        <v>5</v>
      </c>
      <c r="U138" s="40" t="s">
        <v>40</v>
      </c>
      <c r="V138" s="144">
        <v>1.7</v>
      </c>
      <c r="W138" s="144">
        <f t="shared" si="11"/>
        <v>1.7</v>
      </c>
      <c r="X138" s="144">
        <v>0.00776</v>
      </c>
      <c r="Y138" s="144">
        <f t="shared" si="12"/>
        <v>0.00776</v>
      </c>
      <c r="Z138" s="144">
        <v>0</v>
      </c>
      <c r="AA138" s="145">
        <f t="shared" si="13"/>
        <v>0</v>
      </c>
      <c r="AR138" s="17" t="s">
        <v>200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200</v>
      </c>
      <c r="BM138" s="17" t="s">
        <v>931</v>
      </c>
    </row>
    <row r="139" spans="2:65" s="1" customFormat="1" ht="31.5" customHeight="1">
      <c r="B139" s="137"/>
      <c r="C139" s="138" t="s">
        <v>10</v>
      </c>
      <c r="D139" s="138" t="s">
        <v>150</v>
      </c>
      <c r="E139" s="139" t="s">
        <v>693</v>
      </c>
      <c r="F139" s="232" t="s">
        <v>694</v>
      </c>
      <c r="G139" s="232"/>
      <c r="H139" s="232"/>
      <c r="I139" s="232"/>
      <c r="J139" s="140" t="s">
        <v>199</v>
      </c>
      <c r="K139" s="141">
        <v>6.7</v>
      </c>
      <c r="L139" s="233"/>
      <c r="M139" s="233"/>
      <c r="N139" s="233">
        <f t="shared" si="10"/>
        <v>0</v>
      </c>
      <c r="O139" s="233"/>
      <c r="P139" s="233"/>
      <c r="Q139" s="233"/>
      <c r="R139" s="142"/>
      <c r="T139" s="143" t="s">
        <v>5</v>
      </c>
      <c r="U139" s="40" t="s">
        <v>40</v>
      </c>
      <c r="V139" s="144">
        <v>0.054</v>
      </c>
      <c r="W139" s="144">
        <f t="shared" si="11"/>
        <v>0.3618</v>
      </c>
      <c r="X139" s="144">
        <v>0.00019</v>
      </c>
      <c r="Y139" s="144">
        <f t="shared" si="12"/>
        <v>0.001273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919</v>
      </c>
    </row>
    <row r="140" spans="2:65" s="1" customFormat="1" ht="31.5" customHeight="1">
      <c r="B140" s="137"/>
      <c r="C140" s="138" t="s">
        <v>236</v>
      </c>
      <c r="D140" s="138" t="s">
        <v>150</v>
      </c>
      <c r="E140" s="139" t="s">
        <v>920</v>
      </c>
      <c r="F140" s="232" t="s">
        <v>921</v>
      </c>
      <c r="G140" s="232"/>
      <c r="H140" s="232"/>
      <c r="I140" s="232"/>
      <c r="J140" s="140" t="s">
        <v>199</v>
      </c>
      <c r="K140" s="141">
        <v>6.7</v>
      </c>
      <c r="L140" s="233"/>
      <c r="M140" s="233"/>
      <c r="N140" s="233">
        <f t="shared" si="10"/>
        <v>0</v>
      </c>
      <c r="O140" s="233"/>
      <c r="P140" s="233"/>
      <c r="Q140" s="233"/>
      <c r="R140" s="142"/>
      <c r="T140" s="143" t="s">
        <v>5</v>
      </c>
      <c r="U140" s="40" t="s">
        <v>40</v>
      </c>
      <c r="V140" s="144">
        <v>0.023</v>
      </c>
      <c r="W140" s="144">
        <f t="shared" si="11"/>
        <v>0.15410000000000001</v>
      </c>
      <c r="X140" s="144">
        <v>7E-05</v>
      </c>
      <c r="Y140" s="144">
        <f t="shared" si="12"/>
        <v>0.00046899999999999996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922</v>
      </c>
    </row>
    <row r="141" spans="2:63" s="9" customFormat="1" ht="29.85" customHeight="1">
      <c r="B141" s="126"/>
      <c r="C141" s="127"/>
      <c r="D141" s="136" t="s">
        <v>126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42">
        <f>BK141</f>
        <v>0</v>
      </c>
      <c r="O141" s="243"/>
      <c r="P141" s="243"/>
      <c r="Q141" s="243"/>
      <c r="R141" s="129"/>
      <c r="T141" s="130"/>
      <c r="U141" s="127"/>
      <c r="V141" s="127"/>
      <c r="W141" s="131">
        <f>W142</f>
        <v>11.96876</v>
      </c>
      <c r="X141" s="127"/>
      <c r="Y141" s="131">
        <f>Y142</f>
        <v>0</v>
      </c>
      <c r="Z141" s="127"/>
      <c r="AA141" s="132">
        <f>AA142</f>
        <v>0</v>
      </c>
      <c r="AR141" s="133" t="s">
        <v>83</v>
      </c>
      <c r="AT141" s="134" t="s">
        <v>74</v>
      </c>
      <c r="AU141" s="134" t="s">
        <v>83</v>
      </c>
      <c r="AY141" s="133" t="s">
        <v>149</v>
      </c>
      <c r="BK141" s="135">
        <f>BK142</f>
        <v>0</v>
      </c>
    </row>
    <row r="142" spans="2:65" s="1" customFormat="1" ht="31.5" customHeight="1">
      <c r="B142" s="137"/>
      <c r="C142" s="138" t="s">
        <v>240</v>
      </c>
      <c r="D142" s="138" t="s">
        <v>150</v>
      </c>
      <c r="E142" s="139" t="s">
        <v>699</v>
      </c>
      <c r="F142" s="232" t="s">
        <v>700</v>
      </c>
      <c r="G142" s="232"/>
      <c r="H142" s="232"/>
      <c r="I142" s="232"/>
      <c r="J142" s="140" t="s">
        <v>173</v>
      </c>
      <c r="K142" s="141">
        <v>8.087</v>
      </c>
      <c r="L142" s="233"/>
      <c r="M142" s="233"/>
      <c r="N142" s="233">
        <f>ROUND(L142*K142,2)</f>
        <v>0</v>
      </c>
      <c r="O142" s="233"/>
      <c r="P142" s="233"/>
      <c r="Q142" s="233"/>
      <c r="R142" s="142"/>
      <c r="T142" s="143" t="s">
        <v>5</v>
      </c>
      <c r="U142" s="151" t="s">
        <v>40</v>
      </c>
      <c r="V142" s="152">
        <v>1.48</v>
      </c>
      <c r="W142" s="152">
        <f>V142*K142</f>
        <v>11.96876</v>
      </c>
      <c r="X142" s="152">
        <v>0</v>
      </c>
      <c r="Y142" s="152">
        <f>X142*K142</f>
        <v>0</v>
      </c>
      <c r="Z142" s="152">
        <v>0</v>
      </c>
      <c r="AA142" s="153">
        <f>Z142*K142</f>
        <v>0</v>
      </c>
      <c r="AR142" s="17" t="s">
        <v>154</v>
      </c>
      <c r="AT142" s="17" t="s">
        <v>150</v>
      </c>
      <c r="AU142" s="17" t="s">
        <v>112</v>
      </c>
      <c r="AY142" s="17" t="s">
        <v>149</v>
      </c>
      <c r="BE142" s="146">
        <f>IF(U142="základní",N142,0)</f>
        <v>0</v>
      </c>
      <c r="BF142" s="146">
        <f>IF(U142="snížená",N142,0)</f>
        <v>0</v>
      </c>
      <c r="BG142" s="146">
        <f>IF(U142="zákl. přenesená",N142,0)</f>
        <v>0</v>
      </c>
      <c r="BH142" s="146">
        <f>IF(U142="sníž. přenesená",N142,0)</f>
        <v>0</v>
      </c>
      <c r="BI142" s="146">
        <f>IF(U142="nulová",N142,0)</f>
        <v>0</v>
      </c>
      <c r="BJ142" s="17" t="s">
        <v>83</v>
      </c>
      <c r="BK142" s="146">
        <f>ROUND(L142*K142,2)</f>
        <v>0</v>
      </c>
      <c r="BL142" s="17" t="s">
        <v>154</v>
      </c>
      <c r="BM142" s="17" t="s">
        <v>923</v>
      </c>
    </row>
    <row r="143" spans="2:18" s="1" customFormat="1" ht="6.95" customHeight="1"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7"/>
    </row>
  </sheetData>
  <mergeCells count="130"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N128:Q128"/>
    <mergeCell ref="F129:I129"/>
    <mergeCell ref="L129:M129"/>
    <mergeCell ref="N129:Q129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N115:Q115"/>
    <mergeCell ref="N116:Q116"/>
    <mergeCell ref="F117:I117"/>
    <mergeCell ref="L117:M117"/>
    <mergeCell ref="N117:Q117"/>
    <mergeCell ref="F118:I118"/>
    <mergeCell ref="L118:M118"/>
    <mergeCell ref="N118:Q118"/>
    <mergeCell ref="M110:Q110"/>
    <mergeCell ref="M111:Q111"/>
    <mergeCell ref="F113:I113"/>
    <mergeCell ref="L113:M113"/>
    <mergeCell ref="N113:Q113"/>
    <mergeCell ref="N114:Q114"/>
    <mergeCell ref="N95:Q95"/>
    <mergeCell ref="L97:Q97"/>
    <mergeCell ref="C103:Q103"/>
    <mergeCell ref="F105:P105"/>
    <mergeCell ref="F106:P106"/>
    <mergeCell ref="M108:P10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Kepertová</dc:creator>
  <cp:keywords/>
  <dc:description/>
  <cp:lastModifiedBy>Roman</cp:lastModifiedBy>
  <dcterms:created xsi:type="dcterms:W3CDTF">2017-04-12T05:41:24Z</dcterms:created>
  <dcterms:modified xsi:type="dcterms:W3CDTF">2017-06-21T08:23:32Z</dcterms:modified>
  <cp:category/>
  <cp:version/>
  <cp:contentType/>
  <cp:contentStatus/>
</cp:coreProperties>
</file>