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28800" windowHeight="12480" activeTab="4"/>
  </bookViews>
  <sheets>
    <sheet name="Rekapitulace stavby" sheetId="1" r:id="rId1"/>
    <sheet name="SO-01 - Mostová váha" sheetId="2" r:id="rId2"/>
    <sheet name="SO-02 - Brány a oplocení" sheetId="3" r:id="rId3"/>
    <sheet name="SO-03 - Dezinfekční brod" sheetId="4" r:id="rId4"/>
    <sheet name="SO-04 - Seník" sheetId="5" r:id="rId5"/>
    <sheet name="SO-05 - Komunikace" sheetId="6" r:id="rId6"/>
    <sheet name="SO-06 - VRN" sheetId="7" r:id="rId7"/>
  </sheets>
  <definedNames>
    <definedName name="_xlnm._FilterDatabase" localSheetId="1" hidden="1">'SO-01 - Mostová váha'!$C$123:$K$191</definedName>
    <definedName name="_xlnm._FilterDatabase" localSheetId="2" hidden="1">'SO-02 - Brány a oplocení'!$C$119:$K$148</definedName>
    <definedName name="_xlnm._FilterDatabase" localSheetId="3" hidden="1">'SO-03 - Dezinfekční brod'!$C$123:$K$188</definedName>
    <definedName name="_xlnm._FilterDatabase" localSheetId="4" hidden="1">'SO-04 - Seník'!$C$127:$K$260</definedName>
    <definedName name="_xlnm._FilterDatabase" localSheetId="5" hidden="1">'SO-05 - Komunikace'!$C$120:$K$182</definedName>
    <definedName name="_xlnm._FilterDatabase" localSheetId="6" hidden="1">'SO-06 - VRN'!$C$120:$K$152</definedName>
    <definedName name="_xlnm.Print_Titles" localSheetId="0">'Rekapitulace stavby'!$92:$92</definedName>
    <definedName name="_xlnm.Print_Titles" localSheetId="1">'SO-01 - Mostová váha'!$123:$123</definedName>
    <definedName name="_xlnm.Print_Titles" localSheetId="2">'SO-02 - Brány a oplocení'!$119:$119</definedName>
    <definedName name="_xlnm.Print_Titles" localSheetId="3">'SO-03 - Dezinfekční brod'!$123:$123</definedName>
    <definedName name="_xlnm.Print_Titles" localSheetId="4">'SO-04 - Seník'!$127:$127</definedName>
    <definedName name="_xlnm.Print_Titles" localSheetId="5">'SO-05 - Komunikace'!$120:$120</definedName>
    <definedName name="_xlnm.Print_Titles" localSheetId="6">'SO-06 - VRN'!$120:$120</definedName>
    <definedName name="_xlnm.Print_Area" localSheetId="0">'Rekapitulace stavby'!$D$4:$AO$76,'Rekapitulace stavby'!$C$82:$AQ$101</definedName>
    <definedName name="_xlnm.Print_Area" localSheetId="1">'SO-01 - Mostová váha'!$C$4:$J$76,'SO-01 - Mostová váha'!$C$82:$J$105,'SO-01 - Mostová váha'!$C$111:$J$191</definedName>
    <definedName name="_xlnm.Print_Area" localSheetId="2">'SO-02 - Brány a oplocení'!$C$4:$J$76,'SO-02 - Brány a oplocení'!$C$82:$J$101,'SO-02 - Brány a oplocení'!$C$107:$J$148</definedName>
    <definedName name="_xlnm.Print_Area" localSheetId="3">'SO-03 - Dezinfekční brod'!$C$4:$J$76,'SO-03 - Dezinfekční brod'!$C$82:$J$105,'SO-03 - Dezinfekční brod'!$C$111:$J$188</definedName>
    <definedName name="_xlnm.Print_Area" localSheetId="4">'SO-04 - Seník'!$C$4:$J$76,'SO-04 - Seník'!$C$82:$J$109,'SO-04 - Seník'!$C$115:$J$260</definedName>
    <definedName name="_xlnm.Print_Area" localSheetId="5">'SO-05 - Komunikace'!$C$4:$J$76,'SO-05 - Komunikace'!$C$82:$J$102,'SO-05 - Komunikace'!$C$108:$J$182</definedName>
    <definedName name="_xlnm.Print_Area" localSheetId="6">'SO-06 - VRN'!$C$4:$J$76,'SO-06 - VRN'!$C$82:$J$102,'SO-06 - VRN'!$C$108:$J$152</definedName>
  </definedNames>
  <calcPr calcId="125725"/>
</workbook>
</file>

<file path=xl/calcChain.xml><?xml version="1.0" encoding="utf-8"?>
<calcChain xmlns="http://schemas.openxmlformats.org/spreadsheetml/2006/main">
  <c r="J37" i="7"/>
  <c r="J36"/>
  <c r="AY100" i="1" s="1"/>
  <c r="J35" i="7"/>
  <c r="AX100" i="1"/>
  <c r="BI151" i="7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 s="1"/>
  <c r="P128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 s="1"/>
  <c r="J17"/>
  <c r="J12"/>
  <c r="J89" s="1"/>
  <c r="E7"/>
  <c r="E111" s="1"/>
  <c r="J37" i="6"/>
  <c r="J36"/>
  <c r="AY99" i="1" s="1"/>
  <c r="J35" i="6"/>
  <c r="AX99" i="1" s="1"/>
  <c r="BI181" i="6"/>
  <c r="BH181"/>
  <c r="BG181"/>
  <c r="BF181"/>
  <c r="T181"/>
  <c r="T180" s="1"/>
  <c r="R181"/>
  <c r="R180"/>
  <c r="P181"/>
  <c r="P180" s="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 s="1"/>
  <c r="J17"/>
  <c r="J12"/>
  <c r="J115" s="1"/>
  <c r="E7"/>
  <c r="E85"/>
  <c r="J37" i="5"/>
  <c r="J36"/>
  <c r="AY98" i="1"/>
  <c r="J35" i="5"/>
  <c r="AX98" i="1"/>
  <c r="BI259" i="5"/>
  <c r="BH259"/>
  <c r="BG259"/>
  <c r="BF259"/>
  <c r="T259"/>
  <c r="T258"/>
  <c r="R259"/>
  <c r="R258" s="1"/>
  <c r="P259"/>
  <c r="P258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T189"/>
  <c r="R190"/>
  <c r="R189" s="1"/>
  <c r="P190"/>
  <c r="P189" s="1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6"/>
  <c r="BH166"/>
  <c r="BG166"/>
  <c r="BF166"/>
  <c r="T166"/>
  <c r="T154" s="1"/>
  <c r="R166"/>
  <c r="P166"/>
  <c r="BI157"/>
  <c r="BH157"/>
  <c r="BG157"/>
  <c r="BF157"/>
  <c r="T157"/>
  <c r="R157"/>
  <c r="P157"/>
  <c r="BI155"/>
  <c r="BH155"/>
  <c r="BG155"/>
  <c r="BF155"/>
  <c r="T155"/>
  <c r="R155"/>
  <c r="R154" s="1"/>
  <c r="P155"/>
  <c r="P154" s="1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 s="1"/>
  <c r="J17"/>
  <c r="J12"/>
  <c r="J89"/>
  <c r="E7"/>
  <c r="E118" s="1"/>
  <c r="J37" i="4"/>
  <c r="J36"/>
  <c r="AY97" i="1" s="1"/>
  <c r="J35" i="4"/>
  <c r="AX97" i="1"/>
  <c r="BI187" i="4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T167" s="1"/>
  <c r="R168"/>
  <c r="R167" s="1"/>
  <c r="P168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 s="1"/>
  <c r="J17"/>
  <c r="J12"/>
  <c r="J118" s="1"/>
  <c r="E7"/>
  <c r="E85" s="1"/>
  <c r="J37" i="3"/>
  <c r="J36"/>
  <c r="AY96" i="1"/>
  <c r="J35" i="3"/>
  <c r="AX96" i="1" s="1"/>
  <c r="BI147" i="3"/>
  <c r="BH147"/>
  <c r="BG147"/>
  <c r="BF147"/>
  <c r="T147"/>
  <c r="T146" s="1"/>
  <c r="R147"/>
  <c r="R146" s="1"/>
  <c r="P147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 s="1"/>
  <c r="E7"/>
  <c r="E85" s="1"/>
  <c r="J37" i="2"/>
  <c r="J36"/>
  <c r="AY95" i="1" s="1"/>
  <c r="J35" i="2"/>
  <c r="AX95" i="1"/>
  <c r="BI190" i="2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T175"/>
  <c r="R176"/>
  <c r="R175" s="1"/>
  <c r="P176"/>
  <c r="P175" s="1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T162"/>
  <c r="R163"/>
  <c r="R162" s="1"/>
  <c r="P163"/>
  <c r="P162" s="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 s="1"/>
  <c r="J17"/>
  <c r="J12"/>
  <c r="J118" s="1"/>
  <c r="E7"/>
  <c r="E114" s="1"/>
  <c r="L90" i="1"/>
  <c r="AM90"/>
  <c r="AM89"/>
  <c r="L89"/>
  <c r="AM87"/>
  <c r="L87"/>
  <c r="L85"/>
  <c r="L84"/>
  <c r="J163" i="2"/>
  <c r="BK150"/>
  <c r="J147"/>
  <c r="BK141"/>
  <c r="BK137"/>
  <c r="BK130"/>
  <c r="J127"/>
  <c r="BK133" i="3"/>
  <c r="BK138"/>
  <c r="BK135"/>
  <c r="J168" i="4"/>
  <c r="BK185"/>
  <c r="BK174"/>
  <c r="J127"/>
  <c r="BK144"/>
  <c r="BK181"/>
  <c r="J177"/>
  <c r="BK127"/>
  <c r="BK175" i="5"/>
  <c r="J222"/>
  <c r="BK199"/>
  <c r="BK140"/>
  <c r="BK194"/>
  <c r="BK206"/>
  <c r="BK166"/>
  <c r="BK230"/>
  <c r="J199"/>
  <c r="J225"/>
  <c r="J181"/>
  <c r="J172"/>
  <c r="J166" i="6"/>
  <c r="J181"/>
  <c r="BK156"/>
  <c r="J124"/>
  <c r="BK166"/>
  <c r="J147" i="7"/>
  <c r="J145"/>
  <c r="J128"/>
  <c r="J135"/>
  <c r="BK167" i="2"/>
  <c r="J156"/>
  <c r="J150"/>
  <c r="AS94" i="1"/>
  <c r="J138" i="3"/>
  <c r="BK127"/>
  <c r="J123"/>
  <c r="J144"/>
  <c r="BK144"/>
  <c r="J129"/>
  <c r="BK177" i="4"/>
  <c r="BK135"/>
  <c r="J152"/>
  <c r="J144"/>
  <c r="BK146"/>
  <c r="J183"/>
  <c r="J135"/>
  <c r="J162"/>
  <c r="J157"/>
  <c r="BK256" i="5"/>
  <c r="J230"/>
  <c r="J157"/>
  <c r="BK247"/>
  <c r="J208"/>
  <c r="BK185"/>
  <c r="BK245"/>
  <c r="BK208"/>
  <c r="BK259"/>
  <c r="BK235"/>
  <c r="J185"/>
  <c r="J140"/>
  <c r="J206"/>
  <c r="BK238"/>
  <c r="J252"/>
  <c r="BK181"/>
  <c r="J138" i="6"/>
  <c r="BK124"/>
  <c r="J169"/>
  <c r="BK141"/>
  <c r="BK125" i="7"/>
  <c r="BK128"/>
  <c r="BK123"/>
  <c r="BK131"/>
  <c r="J182" i="2"/>
  <c r="J180"/>
  <c r="BK176"/>
  <c r="J173"/>
  <c r="J171"/>
  <c r="J169"/>
  <c r="BK163"/>
  <c r="J159"/>
  <c r="BK153"/>
  <c r="BK147"/>
  <c r="BK144"/>
  <c r="J144"/>
  <c r="J141"/>
  <c r="J137"/>
  <c r="BK132"/>
  <c r="J130"/>
  <c r="J135" i="3"/>
  <c r="J133"/>
  <c r="J131"/>
  <c r="BK123"/>
  <c r="BK183" i="4"/>
  <c r="BK165"/>
  <c r="J179"/>
  <c r="J155"/>
  <c r="BK140"/>
  <c r="BK187"/>
  <c r="BK129"/>
  <c r="BK152"/>
  <c r="J132"/>
  <c r="BK157"/>
  <c r="J185"/>
  <c r="J172"/>
  <c r="BK155"/>
  <c r="BK172"/>
  <c r="J181"/>
  <c r="J148"/>
  <c r="BK241" i="5"/>
  <c r="J227"/>
  <c r="BK172"/>
  <c r="J259"/>
  <c r="BK214"/>
  <c r="BK203"/>
  <c r="BK187"/>
  <c r="J143"/>
  <c r="J247"/>
  <c r="J233"/>
  <c r="BK227"/>
  <c r="BK178"/>
  <c r="BK252"/>
  <c r="J241"/>
  <c r="J203"/>
  <c r="J187"/>
  <c r="BK148"/>
  <c r="BK137"/>
  <c r="BK217"/>
  <c r="J178"/>
  <c r="J256"/>
  <c r="J219"/>
  <c r="J137"/>
  <c r="J211"/>
  <c r="BK157"/>
  <c r="BK178" i="6"/>
  <c r="J163"/>
  <c r="BK158"/>
  <c r="BK130"/>
  <c r="J127"/>
  <c r="J156"/>
  <c r="BK145" i="7"/>
  <c r="J142"/>
  <c r="J149"/>
  <c r="J123"/>
  <c r="J125"/>
  <c r="BK190" i="2"/>
  <c r="J190"/>
  <c r="J188"/>
  <c r="BK186"/>
  <c r="J186"/>
  <c r="BK184"/>
  <c r="J184"/>
  <c r="BK182"/>
  <c r="BK180"/>
  <c r="J176"/>
  <c r="BK173"/>
  <c r="BK171"/>
  <c r="BK169"/>
  <c r="J167"/>
  <c r="BK159"/>
  <c r="BK156"/>
  <c r="J153"/>
  <c r="J132"/>
  <c r="BK127"/>
  <c r="BK131" i="3"/>
  <c r="BK125"/>
  <c r="J125"/>
  <c r="J147"/>
  <c r="BK129"/>
  <c r="J142"/>
  <c r="BK142"/>
  <c r="J127"/>
  <c r="J187" i="4"/>
  <c r="BK168"/>
  <c r="J160"/>
  <c r="BK160"/>
  <c r="BK148"/>
  <c r="BK132"/>
  <c r="J140"/>
  <c r="BK162"/>
  <c r="J129"/>
  <c r="J165"/>
  <c r="J146"/>
  <c r="J174"/>
  <c r="J150"/>
  <c r="BK150"/>
  <c r="BK179"/>
  <c r="J249" i="5"/>
  <c r="J238"/>
  <c r="BK219"/>
  <c r="J166"/>
  <c r="BK155"/>
  <c r="J245"/>
  <c r="BK211"/>
  <c r="J194"/>
  <c r="J151"/>
  <c r="BK131"/>
  <c r="J235"/>
  <c r="J214"/>
  <c r="J196"/>
  <c r="J155"/>
  <c r="BK249"/>
  <c r="BK233"/>
  <c r="BK196"/>
  <c r="BK143"/>
  <c r="BK243"/>
  <c r="BK225"/>
  <c r="BK190"/>
  <c r="BK151"/>
  <c r="BK222"/>
  <c r="J148"/>
  <c r="J217"/>
  <c r="J190"/>
  <c r="J175"/>
  <c r="J131"/>
  <c r="BK154" i="6"/>
  <c r="BK127"/>
  <c r="BK175"/>
  <c r="BK144"/>
  <c r="J144"/>
  <c r="J175"/>
  <c r="BK173"/>
  <c r="J158"/>
  <c r="J149"/>
  <c r="J133" i="7"/>
  <c r="J140"/>
  <c r="BK138"/>
  <c r="BK142"/>
  <c r="BK147"/>
  <c r="BK147" i="3"/>
  <c r="J141" i="6"/>
  <c r="J173"/>
  <c r="BK163"/>
  <c r="BK181"/>
  <c r="J178"/>
  <c r="J154"/>
  <c r="BK151" i="7"/>
  <c r="J151"/>
  <c r="BK135"/>
  <c r="BK149"/>
  <c r="BK140"/>
  <c r="BK188" i="2"/>
  <c r="J243" i="5"/>
  <c r="BK149" i="6"/>
  <c r="J130"/>
  <c r="BK138"/>
  <c r="BK169"/>
  <c r="J131" i="7"/>
  <c r="J138"/>
  <c r="BK133"/>
  <c r="F36" i="2" l="1"/>
  <c r="BC95" i="1" s="1"/>
  <c r="J34" i="2"/>
  <c r="AW95" i="1" s="1"/>
  <c r="F35" i="2"/>
  <c r="BB95" i="1" s="1"/>
  <c r="F37" i="2"/>
  <c r="BD95" i="1" s="1"/>
  <c r="F34" i="2"/>
  <c r="BA95" i="1" s="1"/>
  <c r="BK140" i="2"/>
  <c r="J140" s="1"/>
  <c r="J99" s="1"/>
  <c r="R179"/>
  <c r="R178" s="1"/>
  <c r="T122" i="3"/>
  <c r="R126" i="4"/>
  <c r="BK154"/>
  <c r="J154" s="1"/>
  <c r="J100" s="1"/>
  <c r="BK176"/>
  <c r="J176"/>
  <c r="J104" s="1"/>
  <c r="R130" i="5"/>
  <c r="P171"/>
  <c r="T184"/>
  <c r="T193"/>
  <c r="BK224"/>
  <c r="J224" s="1"/>
  <c r="J106" s="1"/>
  <c r="T224"/>
  <c r="P126" i="2"/>
  <c r="T126"/>
  <c r="R166"/>
  <c r="BK122" i="3"/>
  <c r="R141"/>
  <c r="BK126" i="4"/>
  <c r="J126" s="1"/>
  <c r="J98" s="1"/>
  <c r="BK143"/>
  <c r="J143" s="1"/>
  <c r="J99" s="1"/>
  <c r="R154"/>
  <c r="BK171"/>
  <c r="R171"/>
  <c r="T130" i="5"/>
  <c r="R171"/>
  <c r="P232"/>
  <c r="R123" i="6"/>
  <c r="BK172"/>
  <c r="J172" s="1"/>
  <c r="J100" s="1"/>
  <c r="BK130" i="7"/>
  <c r="J130" s="1"/>
  <c r="J99" s="1"/>
  <c r="P130" i="5"/>
  <c r="BK171"/>
  <c r="J171" s="1"/>
  <c r="J100" s="1"/>
  <c r="P184"/>
  <c r="R193"/>
  <c r="BK232"/>
  <c r="J232" s="1"/>
  <c r="J107" s="1"/>
  <c r="P140" i="6"/>
  <c r="R172"/>
  <c r="BK137" i="7"/>
  <c r="J137" s="1"/>
  <c r="J100" s="1"/>
  <c r="T137"/>
  <c r="R140" i="2"/>
  <c r="BK166"/>
  <c r="J166" s="1"/>
  <c r="J101" s="1"/>
  <c r="T179"/>
  <c r="T178" s="1"/>
  <c r="P122" i="3"/>
  <c r="T141"/>
  <c r="T126" i="4"/>
  <c r="P154"/>
  <c r="R176"/>
  <c r="R184" i="5"/>
  <c r="BK210"/>
  <c r="J210"/>
  <c r="J105" s="1"/>
  <c r="T232"/>
  <c r="BK140" i="6"/>
  <c r="J140" s="1"/>
  <c r="J99" s="1"/>
  <c r="P172"/>
  <c r="T130" i="7"/>
  <c r="T122" s="1"/>
  <c r="T121" s="1"/>
  <c r="BK144"/>
  <c r="J144"/>
  <c r="J101"/>
  <c r="BK126" i="2"/>
  <c r="J126" s="1"/>
  <c r="J98" s="1"/>
  <c r="T140"/>
  <c r="P166"/>
  <c r="BK179"/>
  <c r="J179" s="1"/>
  <c r="J104" s="1"/>
  <c r="P141" i="3"/>
  <c r="P126" i="4"/>
  <c r="P143"/>
  <c r="T154"/>
  <c r="P171"/>
  <c r="P170" s="1"/>
  <c r="P176"/>
  <c r="T171" i="5"/>
  <c r="P210"/>
  <c r="R232"/>
  <c r="P123" i="6"/>
  <c r="P122" s="1"/>
  <c r="P121" s="1"/>
  <c r="AU99" i="1" s="1"/>
  <c r="T123" i="6"/>
  <c r="T172"/>
  <c r="P130" i="7"/>
  <c r="P122" s="1"/>
  <c r="P121" s="1"/>
  <c r="AU100" i="1" s="1"/>
  <c r="R137" i="7"/>
  <c r="P144"/>
  <c r="P140" i="2"/>
  <c r="T166"/>
  <c r="P179"/>
  <c r="P178" s="1"/>
  <c r="BK141" i="3"/>
  <c r="J141"/>
  <c r="J99" s="1"/>
  <c r="T143" i="4"/>
  <c r="T171"/>
  <c r="BK130" i="5"/>
  <c r="J130"/>
  <c r="J98"/>
  <c r="BK184"/>
  <c r="J184" s="1"/>
  <c r="J101" s="1"/>
  <c r="BK193"/>
  <c r="J193" s="1"/>
  <c r="J104" s="1"/>
  <c r="R210"/>
  <c r="P224"/>
  <c r="P192" s="1"/>
  <c r="R224"/>
  <c r="BK123" i="6"/>
  <c r="J123"/>
  <c r="J98" s="1"/>
  <c r="T140"/>
  <c r="R130" i="7"/>
  <c r="R122" s="1"/>
  <c r="R121" s="1"/>
  <c r="R144"/>
  <c r="R126" i="2"/>
  <c r="R122" i="3"/>
  <c r="R121"/>
  <c r="R120" s="1"/>
  <c r="R143" i="4"/>
  <c r="T176"/>
  <c r="P193" i="5"/>
  <c r="T210"/>
  <c r="R140" i="6"/>
  <c r="P137" i="7"/>
  <c r="T144"/>
  <c r="BK175" i="2"/>
  <c r="J175"/>
  <c r="J102"/>
  <c r="BK146" i="3"/>
  <c r="J146" s="1"/>
  <c r="J100" s="1"/>
  <c r="BK162" i="2"/>
  <c r="J162"/>
  <c r="J100" s="1"/>
  <c r="BK189" i="5"/>
  <c r="J189" s="1"/>
  <c r="J102" s="1"/>
  <c r="BK154"/>
  <c r="J154"/>
  <c r="J99"/>
  <c r="BK180" i="6"/>
  <c r="J180" s="1"/>
  <c r="J101" s="1"/>
  <c r="BK167" i="4"/>
  <c r="J167"/>
  <c r="J101" s="1"/>
  <c r="BK258" i="5"/>
  <c r="J258" s="1"/>
  <c r="J108" s="1"/>
  <c r="BK127" i="7"/>
  <c r="J127"/>
  <c r="J98"/>
  <c r="J115"/>
  <c r="BE123"/>
  <c r="BE125"/>
  <c r="BE133"/>
  <c r="F118"/>
  <c r="BE135"/>
  <c r="BE128"/>
  <c r="BE140"/>
  <c r="BE145"/>
  <c r="BE147"/>
  <c r="BE131"/>
  <c r="BE151"/>
  <c r="E85"/>
  <c r="BE142"/>
  <c r="BE149"/>
  <c r="BE138"/>
  <c r="BE163" i="6"/>
  <c r="BE124"/>
  <c r="BE127"/>
  <c r="BE144"/>
  <c r="BE154"/>
  <c r="BE178"/>
  <c r="F92"/>
  <c r="BE173"/>
  <c r="BE149"/>
  <c r="BE156"/>
  <c r="BE158"/>
  <c r="BE166"/>
  <c r="BE181"/>
  <c r="J89"/>
  <c r="E111"/>
  <c r="BE130"/>
  <c r="BE138"/>
  <c r="BE141"/>
  <c r="BE169"/>
  <c r="BE175"/>
  <c r="J122" i="5"/>
  <c r="BE143"/>
  <c r="BE148"/>
  <c r="BE151"/>
  <c r="BE185"/>
  <c r="BE219"/>
  <c r="BE238"/>
  <c r="BE140"/>
  <c r="BE172"/>
  <c r="BE194"/>
  <c r="BE208"/>
  <c r="BE233"/>
  <c r="BE235"/>
  <c r="BE245"/>
  <c r="F92"/>
  <c r="BE137"/>
  <c r="BE166"/>
  <c r="BE211"/>
  <c r="BE214"/>
  <c r="E85"/>
  <c r="BE131"/>
  <c r="BE155"/>
  <c r="BE157"/>
  <c r="BE217"/>
  <c r="BE222"/>
  <c r="BE227"/>
  <c r="BE230"/>
  <c r="BE247"/>
  <c r="BE256"/>
  <c r="BE187"/>
  <c r="BE190"/>
  <c r="BE199"/>
  <c r="BE249"/>
  <c r="BE252"/>
  <c r="BE259"/>
  <c r="BE175"/>
  <c r="BE178"/>
  <c r="BE196"/>
  <c r="BE225"/>
  <c r="BE241"/>
  <c r="BE243"/>
  <c r="BE181"/>
  <c r="BE203"/>
  <c r="BE206"/>
  <c r="BE135" i="4"/>
  <c r="BE174"/>
  <c r="BE177"/>
  <c r="BE183"/>
  <c r="BE129"/>
  <c r="BE132"/>
  <c r="BE144"/>
  <c r="BE146"/>
  <c r="BE165"/>
  <c r="E114"/>
  <c r="BE140"/>
  <c r="BE152"/>
  <c r="BE187"/>
  <c r="BE160"/>
  <c r="BE168"/>
  <c r="BE172"/>
  <c r="BE179"/>
  <c r="J89"/>
  <c r="BE181"/>
  <c r="BE185"/>
  <c r="BE127"/>
  <c r="BE148"/>
  <c r="BE157"/>
  <c r="J122" i="3"/>
  <c r="J98" s="1"/>
  <c r="F92" i="4"/>
  <c r="BE150"/>
  <c r="BE162"/>
  <c r="BE155"/>
  <c r="E110" i="3"/>
  <c r="BE125"/>
  <c r="F92"/>
  <c r="BE135"/>
  <c r="BE123"/>
  <c r="BE127"/>
  <c r="BE131"/>
  <c r="BE138"/>
  <c r="BE142"/>
  <c r="BE133"/>
  <c r="BE144"/>
  <c r="BE129"/>
  <c r="J89"/>
  <c r="BE147"/>
  <c r="E85" i="2"/>
  <c r="J89"/>
  <c r="F92"/>
  <c r="BE127"/>
  <c r="BE130"/>
  <c r="BE132"/>
  <c r="BE137"/>
  <c r="BE141"/>
  <c r="BE144"/>
  <c r="BE147"/>
  <c r="BE150"/>
  <c r="BE153"/>
  <c r="BE156"/>
  <c r="BE159"/>
  <c r="BE163"/>
  <c r="BE167"/>
  <c r="BE169"/>
  <c r="BE171"/>
  <c r="BE173"/>
  <c r="BE176"/>
  <c r="BE180"/>
  <c r="BE182"/>
  <c r="BE184"/>
  <c r="BE186"/>
  <c r="BE188"/>
  <c r="BE190"/>
  <c r="F35" i="4"/>
  <c r="BB97" i="1" s="1"/>
  <c r="F37" i="5"/>
  <c r="BD98" i="1" s="1"/>
  <c r="J34" i="7"/>
  <c r="AW100" i="1" s="1"/>
  <c r="F36" i="4"/>
  <c r="BC97" i="1" s="1"/>
  <c r="F35" i="5"/>
  <c r="BB98" i="1" s="1"/>
  <c r="F37" i="7"/>
  <c r="BD100" i="1" s="1"/>
  <c r="F34" i="7"/>
  <c r="BA100" i="1"/>
  <c r="F37" i="3"/>
  <c r="BD96" i="1" s="1"/>
  <c r="J34" i="4"/>
  <c r="AW97" i="1" s="1"/>
  <c r="F34" i="6"/>
  <c r="BA99" i="1" s="1"/>
  <c r="J34" i="6"/>
  <c r="AW99" i="1" s="1"/>
  <c r="F35" i="7"/>
  <c r="BB100" i="1" s="1"/>
  <c r="F36" i="3"/>
  <c r="BC96" i="1" s="1"/>
  <c r="J34" i="5"/>
  <c r="AW98" i="1" s="1"/>
  <c r="F36" i="7"/>
  <c r="BC100" i="1" s="1"/>
  <c r="F35" i="3"/>
  <c r="BB96" i="1" s="1"/>
  <c r="F34" i="4"/>
  <c r="BA97" i="1" s="1"/>
  <c r="F35" i="6"/>
  <c r="BB99" i="1" s="1"/>
  <c r="F36" i="6"/>
  <c r="BC99" i="1" s="1"/>
  <c r="J34" i="3"/>
  <c r="AW96" i="1" s="1"/>
  <c r="F37" i="4"/>
  <c r="BD97" i="1" s="1"/>
  <c r="F36" i="5"/>
  <c r="BC98" i="1" s="1"/>
  <c r="F34" i="3"/>
  <c r="BA96" i="1" s="1"/>
  <c r="F34" i="5"/>
  <c r="BA98" i="1" s="1"/>
  <c r="F37" i="6"/>
  <c r="BD99" i="1" s="1"/>
  <c r="P129" i="5" l="1"/>
  <c r="BK129"/>
  <c r="BK170" i="4"/>
  <c r="J170" s="1"/>
  <c r="J102" s="1"/>
  <c r="J171"/>
  <c r="J103" s="1"/>
  <c r="BK125"/>
  <c r="J125" s="1"/>
  <c r="J97" s="1"/>
  <c r="BK125" i="2"/>
  <c r="BK178"/>
  <c r="J178" s="1"/>
  <c r="J103" s="1"/>
  <c r="T170" i="4"/>
  <c r="T122" i="6"/>
  <c r="T121"/>
  <c r="P125" i="4"/>
  <c r="P124" s="1"/>
  <c r="AU97" i="1" s="1"/>
  <c r="R192" i="5"/>
  <c r="R122" i="6"/>
  <c r="R121"/>
  <c r="R170" i="4"/>
  <c r="R124" s="1"/>
  <c r="R125" i="2"/>
  <c r="R124"/>
  <c r="T129" i="5"/>
  <c r="P125" i="2"/>
  <c r="P124"/>
  <c r="AU95" i="1"/>
  <c r="T121" i="3"/>
  <c r="T120"/>
  <c r="BK192" i="5"/>
  <c r="J192"/>
  <c r="J103" s="1"/>
  <c r="P128"/>
  <c r="AU98" i="1" s="1"/>
  <c r="T125" i="2"/>
  <c r="T124" s="1"/>
  <c r="T125" i="4"/>
  <c r="T124"/>
  <c r="BK121" i="3"/>
  <c r="J121" s="1"/>
  <c r="J97" s="1"/>
  <c r="R129" i="5"/>
  <c r="R128" s="1"/>
  <c r="P121" i="3"/>
  <c r="P120"/>
  <c r="AU96" i="1" s="1"/>
  <c r="T192" i="5"/>
  <c r="R125" i="4"/>
  <c r="BK122" i="7"/>
  <c r="J122"/>
  <c r="J97" s="1"/>
  <c r="BK122" i="6"/>
  <c r="J122" s="1"/>
  <c r="J97" s="1"/>
  <c r="J129" i="5"/>
  <c r="J97" s="1"/>
  <c r="J125" i="2"/>
  <c r="J97" s="1"/>
  <c r="J33"/>
  <c r="AV95" i="1" s="1"/>
  <c r="AT95" s="1"/>
  <c r="F33" i="5"/>
  <c r="AZ98" i="1" s="1"/>
  <c r="J33" i="3"/>
  <c r="AV96" i="1" s="1"/>
  <c r="AT96" s="1"/>
  <c r="BD94"/>
  <c r="W33" s="1"/>
  <c r="BC94"/>
  <c r="W32" s="1"/>
  <c r="F33" i="2"/>
  <c r="AZ95" i="1" s="1"/>
  <c r="J33" i="5"/>
  <c r="AV98" i="1" s="1"/>
  <c r="AT98" s="1"/>
  <c r="F33" i="4"/>
  <c r="AZ97" i="1" s="1"/>
  <c r="F33" i="7"/>
  <c r="AZ100" i="1"/>
  <c r="BA94"/>
  <c r="W30" s="1"/>
  <c r="J33" i="4"/>
  <c r="AV97" i="1" s="1"/>
  <c r="AT97" s="1"/>
  <c r="J33" i="7"/>
  <c r="AV100" i="1"/>
  <c r="AT100"/>
  <c r="BB94"/>
  <c r="W31" s="1"/>
  <c r="F33" i="3"/>
  <c r="AZ96" i="1" s="1"/>
  <c r="J33" i="6"/>
  <c r="AV99" i="1" s="1"/>
  <c r="AT99" s="1"/>
  <c r="F33" i="6"/>
  <c r="AZ99" i="1" s="1"/>
  <c r="BK124" i="4" l="1"/>
  <c r="J124" s="1"/>
  <c r="J96" s="1"/>
  <c r="BK124" i="2"/>
  <c r="J124" s="1"/>
  <c r="T128" i="5"/>
  <c r="BK121" i="7"/>
  <c r="J121" s="1"/>
  <c r="J96" s="1"/>
  <c r="BK128" i="5"/>
  <c r="J128" s="1"/>
  <c r="J30" s="1"/>
  <c r="AG98" i="1" s="1"/>
  <c r="BK120" i="3"/>
  <c r="J120" s="1"/>
  <c r="J96" s="1"/>
  <c r="BK121" i="6"/>
  <c r="J121"/>
  <c r="J96" s="1"/>
  <c r="AU94" i="1"/>
  <c r="AW94"/>
  <c r="AK30" s="1"/>
  <c r="AY94"/>
  <c r="AX94"/>
  <c r="AZ94"/>
  <c r="W29" s="1"/>
  <c r="J30" i="4" l="1"/>
  <c r="AG97" i="1" s="1"/>
  <c r="AN97" s="1"/>
  <c r="J96" i="2"/>
  <c r="J30"/>
  <c r="J39" i="5"/>
  <c r="J96"/>
  <c r="AN98" i="1"/>
  <c r="J30" i="6"/>
  <c r="AG99" i="1"/>
  <c r="J30" i="7"/>
  <c r="AG100" i="1" s="1"/>
  <c r="J30" i="3"/>
  <c r="AG96" i="1" s="1"/>
  <c r="AN96" s="1"/>
  <c r="AV94"/>
  <c r="AK29" s="1"/>
  <c r="J39" i="4" l="1"/>
  <c r="AG95" i="1"/>
  <c r="AN95" s="1"/>
  <c r="J39" i="2"/>
  <c r="J39" i="6"/>
  <c r="J39" i="3"/>
  <c r="J39" i="7"/>
  <c r="AN100" i="1"/>
  <c r="AN99"/>
  <c r="AG94"/>
  <c r="AK26" s="1"/>
  <c r="AK35" s="1"/>
  <c r="AT94"/>
  <c r="AN94" l="1"/>
</calcChain>
</file>

<file path=xl/sharedStrings.xml><?xml version="1.0" encoding="utf-8"?>
<sst xmlns="http://schemas.openxmlformats.org/spreadsheetml/2006/main" count="4223" uniqueCount="745">
  <si>
    <t>Export Komplet</t>
  </si>
  <si>
    <t/>
  </si>
  <si>
    <t>2.0</t>
  </si>
  <si>
    <t>False</t>
  </si>
  <si>
    <t>{5d2b81bf-5267-492d-b93d-f2b0d0bdf9af}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</si>
  <si>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</si>
  <si>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</si>
  <si>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</si>
  <si>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</si>
  <si>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</si>
  <si>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</si>
  <si>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</si>
  <si>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</si>
  <si>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2023-028</t>
  </si>
  <si>
    <t>Stavba:</t>
  </si>
  <si>
    <t>Zelenka s.r.o. - Modernizace provozu</t>
  </si>
  <si>
    <t>KSO:</t>
  </si>
  <si>
    <t>CC-CZ:</t>
  </si>
  <si>
    <t>Místo:</t>
  </si>
  <si>
    <t>Židlochovice</t>
  </si>
  <si>
    <t>Datum:</t>
  </si>
  <si>
    <t>27. 6. 2023</t>
  </si>
  <si>
    <t>Zadavatel:</t>
  </si>
  <si>
    <t>IČ:</t>
  </si>
  <si>
    <t>60722932</t>
  </si>
  <si>
    <t>Zelenka s.r.o., Topolová 910, Židlochovice</t>
  </si>
  <si>
    <t>DIČ:</t>
  </si>
  <si>
    <t>CZ60722932</t>
  </si>
  <si>
    <t>Zhotovitel:</t>
  </si>
  <si>
    <t xml:space="preserve"> </t>
  </si>
  <si>
    <t>Projektant:</t>
  </si>
  <si>
    <t>06242308</t>
  </si>
  <si>
    <t>A77 architekti, Taussigova 21, Brno</t>
  </si>
  <si>
    <t>CZ06242308</t>
  </si>
  <si>
    <t>True</t>
  </si>
  <si>
    <t>Zpracovatel:</t>
  </si>
  <si>
    <t>07535228</t>
  </si>
  <si>
    <t>Ing. Ladislav Kopecký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</si>
  <si>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</si>
  <si>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</si>
  <si>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</si>
  <si>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</si>
  <si>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</si>
  <si>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</si>
  <si>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</si>
  <si>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</si>
  <si>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</si>
  <si>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</si>
  <si>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</si>
  <si>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</si>
  <si>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</si>
  <si>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</si>
  <si>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</si>
  <si>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</si>
  <si>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</si>
  <si>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</si>
  <si>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</si>
  <si>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</si>
  <si>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</si>
  <si>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</si>
  <si>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</si>
  <si>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</si>
  <si>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</si>
  <si>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</si>
  <si>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</si>
  <si>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</si>
  <si>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</si>
  <si>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</si>
  <si>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</si>
  <si>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</si>
  <si>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</si>
  <si>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</si>
  <si>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</si>
  <si>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</si>
  <si>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</si>
  <si>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</si>
  <si>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</si>
  <si>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</si>
  <si>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</si>
  <si>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</si>
  <si>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</si>
  <si>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</si>
  <si>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</si>
  <si>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</si>
  <si>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</si>
  <si>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Mostová váha</t>
  </si>
  <si>
    <t>STA</t>
  </si>
  <si>
    <t>1</t>
  </si>
  <si>
    <t>{d658e0fc-11ff-4faf-afca-34e403653916}</t>
  </si>
  <si>
    <t>2</t>
  </si>
  <si>
    <t>SO-02</t>
  </si>
  <si>
    <t>Brány a oplocení</t>
  </si>
  <si>
    <t>{1d448610-4f64-41d0-bebe-23c164631f54}</t>
  </si>
  <si>
    <t>SO-03</t>
  </si>
  <si>
    <t>Dezinfekční brod</t>
  </si>
  <si>
    <t>{61b22655-9111-4db0-9858-1e64f59e2b07}</t>
  </si>
  <si>
    <t>SO-04</t>
  </si>
  <si>
    <t>Seník</t>
  </si>
  <si>
    <t>{6689a930-84fa-49b9-848a-0f93303575d7}</t>
  </si>
  <si>
    <t>SO-05</t>
  </si>
  <si>
    <t>Komunikace</t>
  </si>
  <si>
    <t>{362b0f74-2232-4a63-93af-07ed60a8aa39}</t>
  </si>
  <si>
    <t>SO-06</t>
  </si>
  <si>
    <t>VRN</t>
  </si>
  <si>
    <t>{bf37a0ef-01bd-404a-bcfc-887cb790fa20}</t>
  </si>
  <si>
    <t>KRYCÍ LIST SOUPISU PRACÍ</t>
  </si>
  <si>
    <t>Objekt:</t>
  </si>
  <si>
    <t>SO-01 - Mostová váha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</si>
  <si>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</si>
  <si>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</si>
  <si>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</si>
  <si>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</si>
  <si>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</si>
  <si>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</si>
  <si>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</si>
  <si>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</si>
  <si>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</si>
  <si>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</si>
  <si>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</si>
  <si>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</si>
  <si>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</si>
  <si>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</si>
  <si>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</si>
  <si>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</si>
  <si>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</si>
  <si>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</si>
  <si>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</si>
  <si>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</si>
  <si>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</si>
  <si>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</si>
  <si>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</si>
  <si>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</si>
  <si>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</si>
  <si>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</si>
  <si>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</si>
  <si>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</si>
  <si>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</si>
  <si>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</si>
  <si>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</si>
  <si>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</si>
  <si>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jam nezapažených v hornině třídy těžitelnosti I skupiny 3 objem do 500 m3 strojně</t>
  </si>
  <si>
    <t>m3</t>
  </si>
  <si>
    <t>4</t>
  </si>
  <si>
    <t>1845536196</t>
  </si>
  <si>
    <t>PP</t>
  </si>
  <si>
    <t>Hloubení nezapažených jam a zářezů strojně s urovnáním dna do předepsaného profilu a spádu v hornině třídy těžitelnosti I skupiny 3 přes 100 do 500 m3</t>
  </si>
  <si>
    <t>VV</t>
  </si>
  <si>
    <t>20,0*5,0*0,85+2,6*5,0*3*0,6</t>
  </si>
  <si>
    <t>162351104</t>
  </si>
  <si>
    <t>Vodorovné přemístění přes 500 do 1000 m výkopku/sypaniny z horniny třídy těžitelnosti I skupiny 1 až 3</t>
  </si>
  <si>
    <t>835284545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</si>
  <si>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</si>
  <si>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3</t>
  </si>
  <si>
    <t>174151101</t>
  </si>
  <si>
    <t>Zásyp jam, šachet rýh nebo kolem objektů sypaninou se zhutněním</t>
  </si>
  <si>
    <t>-349790159</t>
  </si>
  <si>
    <t>Zásyp sypaninou z jakékoliv horniny strojně s uložením výkopku ve vrstvách se zhutněním jam, šachet, rýh nebo kolem objektů v těchto vykopávkách</t>
  </si>
  <si>
    <t>5,51*4-10,056 "zásyp patek</t>
  </si>
  <si>
    <t>0,4*48,0 "zásyp mostové váhy</t>
  </si>
  <si>
    <t>Součet</t>
  </si>
  <si>
    <t>M</t>
  </si>
  <si>
    <t>58337310</t>
  </si>
  <si>
    <t>štěrkopísek frakce 0/4</t>
  </si>
  <si>
    <t>t</t>
  </si>
  <si>
    <t>8</t>
  </si>
  <si>
    <t>2113277750</t>
  </si>
  <si>
    <t>(5,51*4-10,056)*1,8</t>
  </si>
  <si>
    <t>Zakládání</t>
  </si>
  <si>
    <t>5</t>
  </si>
  <si>
    <t>273313511</t>
  </si>
  <si>
    <t>Základové desky z betonu tř. C 12/15</t>
  </si>
  <si>
    <t>1914181413</t>
  </si>
  <si>
    <t>Základy z betonu prostého desky z betonu kamenem neprokládaného tř. C 12/15</t>
  </si>
  <si>
    <t>2,0*3,8*3*0,1</t>
  </si>
  <si>
    <t>6</t>
  </si>
  <si>
    <t>273351121</t>
  </si>
  <si>
    <t>Zřízení bednění základových desek</t>
  </si>
  <si>
    <t>m2</t>
  </si>
  <si>
    <t>1839550695</t>
  </si>
  <si>
    <t>Bednění základů desek zřízení</t>
  </si>
  <si>
    <t>0,1*(2,0*2+3,8*2)*3</t>
  </si>
  <si>
    <t>7</t>
  </si>
  <si>
    <t>273351122</t>
  </si>
  <si>
    <t>Odstranění bednění základových desek</t>
  </si>
  <si>
    <t>-2042354576</t>
  </si>
  <si>
    <t>Bednění základů desek odstranění</t>
  </si>
  <si>
    <t>275321411</t>
  </si>
  <si>
    <t>Základové patky ze ŽB bez zvýšených nároků na prostředí tř. C 20/25</t>
  </si>
  <si>
    <t>-318582640</t>
  </si>
  <si>
    <t>Základy z betonu železového (bez výztuže) patky z betonu bez zvláštních nároků na prostředí tř. C 20/25</t>
  </si>
  <si>
    <t>1,8*3,6*0,4*3</t>
  </si>
  <si>
    <t>9</t>
  </si>
  <si>
    <t>275351121</t>
  </si>
  <si>
    <t>Zřízení bednění základových patek</t>
  </si>
  <si>
    <t>-1548521101</t>
  </si>
  <si>
    <t>Bednění základů patek zřízení</t>
  </si>
  <si>
    <t>0,4*(1,8*2+3,6*2)*3</t>
  </si>
  <si>
    <t>10</t>
  </si>
  <si>
    <t>275351122</t>
  </si>
  <si>
    <t>Odstranění bednění základových patek</t>
  </si>
  <si>
    <t>-1015256809</t>
  </si>
  <si>
    <t>Bednění základů patek odstranění</t>
  </si>
  <si>
    <t>11</t>
  </si>
  <si>
    <t>275361221</t>
  </si>
  <si>
    <t>Výztuž základových patek betonářskou ocelí 10 216 (E)</t>
  </si>
  <si>
    <t>-2058843820</t>
  </si>
  <si>
    <t>Výztuž základů patek z betonářské oceli 10 216 (E)</t>
  </si>
  <si>
    <t>1,8*3,6*0,4*3*0,12 "předpokládaná míra vyztužení 120 kg/m3</t>
  </si>
  <si>
    <t>Komunikace pozemní</t>
  </si>
  <si>
    <t>12</t>
  </si>
  <si>
    <t>564271811</t>
  </si>
  <si>
    <t>Podklad nebo podsyp ze štěrkopísku ŠP na dálnici tl 250 mm</t>
  </si>
  <si>
    <t>-2087058763</t>
  </si>
  <si>
    <t>Podklad nebo podsyp ze štěrkopísku ŠP na dálnici a letištních plochách s rozprostřením, vlhčením a zhutněním, po zhutnění tl. 250 mm</t>
  </si>
  <si>
    <t>2,53*4,0*3</t>
  </si>
  <si>
    <t>Ostatní konstrukce a práce, bourání</t>
  </si>
  <si>
    <t>13</t>
  </si>
  <si>
    <t>9-01</t>
  </si>
  <si>
    <t>D+M Mostová váha dle PD</t>
  </si>
  <si>
    <t>kpl</t>
  </si>
  <si>
    <t>-647431725</t>
  </si>
  <si>
    <t>14</t>
  </si>
  <si>
    <t>9-02</t>
  </si>
  <si>
    <t>D+M Chránička pro kabely o pr. 100 mm mezi váhou a vážní místností dle PD</t>
  </si>
  <si>
    <t>-176696162</t>
  </si>
  <si>
    <t>9-03</t>
  </si>
  <si>
    <t>D+M Odvodnění váhy skrz betonovou patku dle PD</t>
  </si>
  <si>
    <t>-2117420922</t>
  </si>
  <si>
    <t>16</t>
  </si>
  <si>
    <t>9-04</t>
  </si>
  <si>
    <t>D+M Odvodnění Js 150 dle PD</t>
  </si>
  <si>
    <t>-1297170196</t>
  </si>
  <si>
    <t>998</t>
  </si>
  <si>
    <t>Přesun hmot</t>
  </si>
  <si>
    <t>17</t>
  </si>
  <si>
    <t>998011001</t>
  </si>
  <si>
    <t>Přesun hmot pro budovy zděné v do 6 m</t>
  </si>
  <si>
    <t>-57689477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</si>
  <si>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</si>
  <si>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</si>
  <si>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</si>
  <si>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741</t>
  </si>
  <si>
    <t>Elektroinstalace - silnoproud</t>
  </si>
  <si>
    <t>18</t>
  </si>
  <si>
    <t>741410022</t>
  </si>
  <si>
    <t>Montáž vodič uzemňovací pásek průřezu do 120 mm2 v průmyslové výstavbě v zemi</t>
  </si>
  <si>
    <t>m</t>
  </si>
  <si>
    <t>1950600088</t>
  </si>
  <si>
    <t>Montáž uzemňovacího vedení s upevněním, propojením a připojením pomocí svorek v zemi s izolací spojů pásku průřezu do 120 mm2 v průmyslové výstavbě</t>
  </si>
  <si>
    <t>19</t>
  </si>
  <si>
    <t>35442064</t>
  </si>
  <si>
    <t>pás zemnící 20x3mm FeZn</t>
  </si>
  <si>
    <t>kg</t>
  </si>
  <si>
    <t>32</t>
  </si>
  <si>
    <t>-1587781204</t>
  </si>
  <si>
    <t>20</t>
  </si>
  <si>
    <t>741420022</t>
  </si>
  <si>
    <t>Montáž svorka hromosvodná se 3 a více šrouby</t>
  </si>
  <si>
    <t>kus</t>
  </si>
  <si>
    <t>-2071850055</t>
  </si>
  <si>
    <t>Montáž hromosvodného vedení svorek se 3 a více šrouby</t>
  </si>
  <si>
    <t>35441986</t>
  </si>
  <si>
    <t>svorka odbočovací a spojovací pro pásek 30x4mm, FeZn</t>
  </si>
  <si>
    <t>-2089463850</t>
  </si>
  <si>
    <t>22</t>
  </si>
  <si>
    <t>35441860</t>
  </si>
  <si>
    <t>svorka FeZn k jímací tyči - 4 šrouby</t>
  </si>
  <si>
    <t>1308652960</t>
  </si>
  <si>
    <t>23</t>
  </si>
  <si>
    <t>998741201</t>
  </si>
  <si>
    <t>Přesun hmot procentní pro silnoproud v objektech v do 6 m</t>
  </si>
  <si>
    <t>%</t>
  </si>
  <si>
    <t>1836742584</t>
  </si>
  <si>
    <t>Přesun hmot pro silnoproud stanovený procentní sazbou (%) z ceny vodorovná dopravní vzdálenost do 50 m v objektech výšky do 6 m</t>
  </si>
  <si>
    <t>SO-02 - Brány a oplocení</t>
  </si>
  <si>
    <t xml:space="preserve">    3 - Svislé a kompletní konstrukce</t>
  </si>
  <si>
    <t>Svislé a kompletní konstrukce</t>
  </si>
  <si>
    <t>3-01</t>
  </si>
  <si>
    <t>D+M Jednokřídlá ocelová branka 1,0 x 1,8 m dle PD</t>
  </si>
  <si>
    <t>1928604050</t>
  </si>
  <si>
    <t>3-02</t>
  </si>
  <si>
    <t>D+M Jednokřídlá ocelová brána na manuální pohon 3,0 x 1,8 m dle PD</t>
  </si>
  <si>
    <t>-2008262710</t>
  </si>
  <si>
    <t>3-03</t>
  </si>
  <si>
    <t xml:space="preserve">D+M Jednokřídlá posuvná nesená (samonosná) vjezdová ocelová brána 5,0 x 1,9 m včetně základu dle PD </t>
  </si>
  <si>
    <t>-1506625603</t>
  </si>
  <si>
    <t>338171113</t>
  </si>
  <si>
    <t>Osazování sloupků a vzpěr plotových ocelových v do 2 m se zabetonováním</t>
  </si>
  <si>
    <t>828409470</t>
  </si>
  <si>
    <t>Montáž sloupků a vzpěr plotových ocelových trubkových nebo profilovaných výšky do 2 m se zabetonováním do 0,08 m3 do připravených jamek</t>
  </si>
  <si>
    <t>55342255</t>
  </si>
  <si>
    <t>sloupek plotový průběžný Pz a komaxitový 2500/38x1,5mm</t>
  </si>
  <si>
    <t>116304085</t>
  </si>
  <si>
    <t>553-01</t>
  </si>
  <si>
    <t>sloupek plotový pro osazení branky</t>
  </si>
  <si>
    <t>ks</t>
  </si>
  <si>
    <t>-295631247</t>
  </si>
  <si>
    <t>348401130</t>
  </si>
  <si>
    <t>Montáž oplocení ze strojového pletiva s napínacími dráty v přes 1,6 do 2,0 m</t>
  </si>
  <si>
    <t>609916311</t>
  </si>
  <si>
    <t>Montáž oplocení z pletiva strojového s napínacími dráty přes 1,6 do 2,0 m</t>
  </si>
  <si>
    <t>2,5*3+2,44+2,5*2+2,28+1,46+1,49+2,09+1,54+2,18+2,5</t>
  </si>
  <si>
    <t>31327516</t>
  </si>
  <si>
    <t>pletivo drátěné plastifikované se čtvercovými oky 55/2,5mm v 1750mm</t>
  </si>
  <si>
    <t>1552474059</t>
  </si>
  <si>
    <t>28,48*1,05 'Přepočtené koeficientem množství</t>
  </si>
  <si>
    <t>Osazení chráničky a elektro přívodu pro posuvnou bránu včetně zemních prací</t>
  </si>
  <si>
    <t>905966559</t>
  </si>
  <si>
    <t>Vývrt pro osazení ocelového sloupku</t>
  </si>
  <si>
    <t>-904878206</t>
  </si>
  <si>
    <t>998232110</t>
  </si>
  <si>
    <t>Přesun hmot pro oplocení zděné z cihel nebo tvárnic v do 3 m</t>
  </si>
  <si>
    <t>-1879422405</t>
  </si>
  <si>
    <t>Přesun hmot pro oplocení se svislou nosnou konstrukcí zděnou z cihel, tvárnic, bloků, popř. kovovou nebo dřevěnou vodorovná dopravní vzdálenost do 50 m, pro oplocení výšky do 3 m</t>
  </si>
  <si>
    <t>SO-03 - Dezinfekční brod</t>
  </si>
  <si>
    <t xml:space="preserve">    8 - Trubní vedení</t>
  </si>
  <si>
    <t xml:space="preserve">    721 - Zdravotechnika - vnitřní kanalizace</t>
  </si>
  <si>
    <t xml:space="preserve">    767 - Konstrukce zámečnické</t>
  </si>
  <si>
    <t>1-01</t>
  </si>
  <si>
    <t>Úprava terénu v okolí dezinfekčího brodu včetně zasetí traviny</t>
  </si>
  <si>
    <t>-598928354</t>
  </si>
  <si>
    <t>131251201</t>
  </si>
  <si>
    <t>Hloubení jam zapažených v hornině třídy těžitelnosti I skupiny 3 objem do 20 m3 strojně</t>
  </si>
  <si>
    <t>1796239601</t>
  </si>
  <si>
    <t>Hloubení zapažených jam a zářezů strojně s urovnáním dna do předepsaného profilu a spádu v hornině třídy těžitelnosti I skupiny 3 do 20 m3</t>
  </si>
  <si>
    <t>2,0*2,0*3,35</t>
  </si>
  <si>
    <t>502032785</t>
  </si>
  <si>
    <t>3,14*0,5*0,5*2,84</t>
  </si>
  <si>
    <t>174151102</t>
  </si>
  <si>
    <t>Zásyp v prostoru s omezeným pohybem stroje sypaninou se zhutněním</t>
  </si>
  <si>
    <t>-70219173</t>
  </si>
  <si>
    <t>Zásyp sypaninou z jakékoliv horniny strojně s uložením výkopku ve vrstvách se zhutněním v prostorách s omezeným pohybem stroje s urovnáním povrchu zásypu</t>
  </si>
  <si>
    <t>-3,14*0,5*0,5*2,84 "skruž</t>
  </si>
  <si>
    <t>58343930</t>
  </si>
  <si>
    <t>kamenivo drcené hrubé frakce 16/32</t>
  </si>
  <si>
    <t>1949612920</t>
  </si>
  <si>
    <t>2,0*2,0*0,75*2,0</t>
  </si>
  <si>
    <t>Trubní vedení</t>
  </si>
  <si>
    <t>894410213</t>
  </si>
  <si>
    <t>Osazení betonových dílců pro kanalizační šachty DN 1000 skruž rovná výšky 1000 mm</t>
  </si>
  <si>
    <t>-1538087680</t>
  </si>
  <si>
    <t>Osazení betonových dílců šachet kanalizačních skruž rovná DN 1000, výšky 1000 mm</t>
  </si>
  <si>
    <t>59224052</t>
  </si>
  <si>
    <t>skruž pro kanalizační šachty se zabudovanými stupadly 100x100x12cm</t>
  </si>
  <si>
    <t>593778260</t>
  </si>
  <si>
    <t>894410232</t>
  </si>
  <si>
    <t>Osazení betonových dílců pro kanalizační šachty DN 1000 skruž přechodová (konus)</t>
  </si>
  <si>
    <t>2048620462</t>
  </si>
  <si>
    <t>Osazení betonových dílců šachet kanalizačních skruž přechodová (konus) DN 1000</t>
  </si>
  <si>
    <t>59224167</t>
  </si>
  <si>
    <t>skruž betonová přechodová 62,5/100x60x12cm, stupadla poplastovaná</t>
  </si>
  <si>
    <t>-20923584</t>
  </si>
  <si>
    <t>895270224</t>
  </si>
  <si>
    <t>Proplachovací a kontrolní šachta z PE-HD DN 400 pro drenáže liniových staveb poklop litinový pro třídu zatížení D 400</t>
  </si>
  <si>
    <t>-521943285</t>
  </si>
  <si>
    <t>Proplachovací a kontrolní šachta z PE-HD pro drenáže liniových staveb DN 400 užitné výšky do 500 mm poklop litinový pro třídu zatížení D 400</t>
  </si>
  <si>
    <t>916131213</t>
  </si>
  <si>
    <t>Osazení silničního obrubníku betonového stojatého s boční opěrou do lože z betonu prostého</t>
  </si>
  <si>
    <t>-24851189</t>
  </si>
  <si>
    <t>Osazení silničního obrubníku betonového se zřízením lože, s vyplněním a zatřením spár cementovou maltou stojatého s boční opěrou z betonu prostého, do lože z betonu prostého</t>
  </si>
  <si>
    <t>59217031</t>
  </si>
  <si>
    <t>obrubník betonový silniční 1000x150x250mm</t>
  </si>
  <si>
    <t>-734501026</t>
  </si>
  <si>
    <t>20*1,02 'Přepočtené koeficientem množství</t>
  </si>
  <si>
    <t>916231213</t>
  </si>
  <si>
    <t>Osazení chodníkového obrubníku betonového stojatého s boční opěrou do lože z betonu prostého</t>
  </si>
  <si>
    <t>372709626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</si>
  <si>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</si>
  <si>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</si>
  <si>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1000x100x250mm</t>
  </si>
  <si>
    <t>1982406183</t>
  </si>
  <si>
    <t>8*1,02 'Přepočtené koeficientem množství</t>
  </si>
  <si>
    <t>D+M VTOKOVÁ MŘÍŽ 500x500 MULTITOP Z TVÁRNÉ LITINY, TŘÍDA ZATÍŽENÍ D 400</t>
  </si>
  <si>
    <t>1788914993</t>
  </si>
  <si>
    <t>998225111</t>
  </si>
  <si>
    <t>Přesun hmot pro pozemní komunikace s krytem z kamene, monolitickým betonovým nebo živičným</t>
  </si>
  <si>
    <t>-1607279664</t>
  </si>
  <si>
    <t>Přesun hmot pro komunikace s krytem z kameniva, monolitickým betonovým nebo živičným dopravní vzdálenost do 200 m jakékoliv délky objektu</t>
  </si>
  <si>
    <t>721</t>
  </si>
  <si>
    <t>Zdravotechnika - vnitřní kanalizace</t>
  </si>
  <si>
    <t>721173317.OSM</t>
  </si>
  <si>
    <t>Potrubí kanalizační KG-Systém SN 4 dešťové DN 160</t>
  </si>
  <si>
    <t>2070007372</t>
  </si>
  <si>
    <t>998721201</t>
  </si>
  <si>
    <t>Přesun hmot procentní pro vnitřní kanalizace v objektech v do 6 m</t>
  </si>
  <si>
    <t>-39664843</t>
  </si>
  <si>
    <t>Přesun hmot pro vnitřní kanalizace stanovený procentní sazbou (%) z ceny vodorovná dopravní vzdálenost do 50 m v objektech výšky do 6 m</t>
  </si>
  <si>
    <t>767</t>
  </si>
  <si>
    <t>Konstrukce zámečnické</t>
  </si>
  <si>
    <t>767510111</t>
  </si>
  <si>
    <t>Montáž osazení kanálového krytu</t>
  </si>
  <si>
    <t>1112905332</t>
  </si>
  <si>
    <t>Montáž kanálových krytů osazení</t>
  </si>
  <si>
    <t>28610588</t>
  </si>
  <si>
    <t>poklop šachtový litinový D400 bez odvětrání d 610 mm s litinovým rámem a betonovým prstencem systému drenážních šachet pro liniové stavby</t>
  </si>
  <si>
    <t>-941079358</t>
  </si>
  <si>
    <t>Vyvrtání otvoru do skruže pro osazení kanalizační trubky</t>
  </si>
  <si>
    <t>-211659615</t>
  </si>
  <si>
    <t>D+M Hrdlová zátka dle PD</t>
  </si>
  <si>
    <t>1211944577</t>
  </si>
  <si>
    <t>D+M Mobilní nádoba o objemu 200 l pro likvidaci dezinfekce z brodu dle PD</t>
  </si>
  <si>
    <t>47829402</t>
  </si>
  <si>
    <t>24</t>
  </si>
  <si>
    <t>998767201</t>
  </si>
  <si>
    <t>Přesun hmot procentní pro zámečnické konstrukce v objektech v do 6 m</t>
  </si>
  <si>
    <t>-2125517974</t>
  </si>
  <si>
    <t>Přesun hmot pro zámečnické konstrukce stanovený procentní sazbou (%) z ceny vodorovná dopravní vzdálenost do 50 m v objektech výšky do 6 m</t>
  </si>
  <si>
    <t>SO-04 - Seník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</si>
  <si>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</si>
  <si>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</si>
  <si>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</si>
  <si>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</si>
  <si>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132212131</t>
  </si>
  <si>
    <t>Hloubení nezapažených rýh šířky do 800 mm v soudržných horninách třídy těžitelnosti I skupiny 3 ručně</t>
  </si>
  <si>
    <t>-1883343633</t>
  </si>
  <si>
    <t>Hloubení nezapažených rýh šířky do 800 mm ručně s urovnáním dna do předepsaného profilu a spádu v hornině třídy těžitelnosti I skupiny 3 soudržných</t>
  </si>
  <si>
    <t>1,2*(3,695+3,741+3,70+3,745+3,626+3,811+3,745)*0,6</t>
  </si>
  <si>
    <t>1,0*(3,725+3,738+3,67+3,756+3,647+3,751+3,711)</t>
  </si>
  <si>
    <t>1,1*(4,33+3,04+3,41+3,15+4,33+4,3+11,25+4,3)</t>
  </si>
  <si>
    <t>133212811</t>
  </si>
  <si>
    <t>Hloubení nezapažených šachet v hornině třídy těžitelnosti I skupiny 3 plocha výkopu do 4 m2 ručně</t>
  </si>
  <si>
    <t>-1421169310</t>
  </si>
  <si>
    <t>Hloubení nezapažených šachet ručně v horninách třídy těžitelnosti I skupiny 3, půdorysná plocha výkopu do 4 m2</t>
  </si>
  <si>
    <t>0,8*0,8*1,2*2</t>
  </si>
  <si>
    <t>-982211590</t>
  </si>
  <si>
    <t>86,684+1,536</t>
  </si>
  <si>
    <t>-1057740442</t>
  </si>
  <si>
    <t>32,398*4,33*0,15 "0-63</t>
  </si>
  <si>
    <t>32,4*23,05*0,15 "8-16</t>
  </si>
  <si>
    <t>58344197</t>
  </si>
  <si>
    <t>štěrkodrť frakce 0/63</t>
  </si>
  <si>
    <t>-916936983</t>
  </si>
  <si>
    <t>32,398*4,33*0,15*2,0</t>
  </si>
  <si>
    <t>58343872</t>
  </si>
  <si>
    <t>kamenivo drcené hrubé frakce 8/16</t>
  </si>
  <si>
    <t>1128620387</t>
  </si>
  <si>
    <t>32,4*23,05*0,15*2</t>
  </si>
  <si>
    <t>2-01</t>
  </si>
  <si>
    <t>Ošetření a začištění sstávajících patek sloupků dle PD</t>
  </si>
  <si>
    <t>710985985</t>
  </si>
  <si>
    <t>274313611</t>
  </si>
  <si>
    <t>Základové pásy z betonu tř. C 16/20</t>
  </si>
  <si>
    <t>-1242352183</t>
  </si>
  <si>
    <t>Základy z betonu prostého pasy betonu kamenem neprokládaného tř. C 16/20</t>
  </si>
  <si>
    <t>1,2*(3,695+3,741+3,7+3,745+3,626+3,811+3,745)*0,6</t>
  </si>
  <si>
    <t>Mezisoučet</t>
  </si>
  <si>
    <t>86,684*0,05 "ztratné v terénu 5%</t>
  </si>
  <si>
    <t>275313611</t>
  </si>
  <si>
    <t>Základové patky z betonu tř. C 16/20</t>
  </si>
  <si>
    <t>879619231</t>
  </si>
  <si>
    <t>Základy z betonu prostého patky a bloky z betonu kamenem neprokládaného tř. C 16/20</t>
  </si>
  <si>
    <t>1,2*0,8*0,8*2</t>
  </si>
  <si>
    <t>1,536*0,1 "ztratné v terénu 10%</t>
  </si>
  <si>
    <t>Osazení parapetního kamene na kamennou zeď dle PD</t>
  </si>
  <si>
    <t>1264762060</t>
  </si>
  <si>
    <t>22,6+32,0+9,25+9,15+18,5+9,45</t>
  </si>
  <si>
    <t>311113131</t>
  </si>
  <si>
    <t>Nosná zeď tl 150 mm z hladkých tvárnic ztraceného bednění včetně výplně z betonu tř. C 16/20</t>
  </si>
  <si>
    <t>-1658293292</t>
  </si>
  <si>
    <t>Nadzákladové zdi z tvárnic ztraceného bednění betonových hladkých, včetně výplně z betonu třídy C 16/20, tloušťky zdiva 150 mm</t>
  </si>
  <si>
    <t>1,0*(22,20*2+31,70*2-4,2*2)+0,1*22,2*2+0,2*31,7</t>
  </si>
  <si>
    <t>311213212</t>
  </si>
  <si>
    <t>Zdivo z pravidelných kamenů na maltu objem jednoho kamene do 0,02 m3 š spáry přes 4 do 10 mm</t>
  </si>
  <si>
    <t>-429135574</t>
  </si>
  <si>
    <t>Zdivo nadzákladové z lomového kamene štípaného nebo ručně vybíraného na maltu z pravidelných kamenů (na vazbu) objemu 1 kusu kamene do 0,02 m3, šířka spáry přes 4 do 10 mm</t>
  </si>
  <si>
    <t>1,0*(22,20*2+31,70*2-4,2*2)*0,2+0,1*22,2*2*0,2+0,2*31,7*0,2</t>
  </si>
  <si>
    <t>311361821</t>
  </si>
  <si>
    <t>Výztuž nosných zdí betonářskou ocelí 10 505</t>
  </si>
  <si>
    <t>-708465143</t>
  </si>
  <si>
    <t>Výztuž nadzákladových zdí nosných svislých nebo odkloněných od svislice, rovných nebo oblých z betonářské oceli 10 505 (R) nebo BSt 500</t>
  </si>
  <si>
    <t>(1,0*(22,20*2+31,70*2-4,2*2)+0,1*22,2*2+0,2*31,7)*7,5/1000 "míra vyztužení 7,5 kg/m2</t>
  </si>
  <si>
    <t>584121108</t>
  </si>
  <si>
    <t>Osazení silničních dílců z ŽB do lože z kameniva těženého tl 40 mm plochy do 15 m2</t>
  </si>
  <si>
    <t>915152565</t>
  </si>
  <si>
    <t>Osazení silničních dílců ze železového betonu s podkladem z kameniva těženého do tl. 40 mm jakéhokoliv druhu a velikosti, na plochu jednotlivě do 15 m2</t>
  </si>
  <si>
    <t>59381004</t>
  </si>
  <si>
    <t>-1273118823</t>
  </si>
  <si>
    <t>998011002</t>
  </si>
  <si>
    <t>Přesun hmot pro budovy zděné v přes 6 do 12 m</t>
  </si>
  <si>
    <t>1453305570</t>
  </si>
  <si>
    <t>Přesun hmot pro budovy občanské výstavby, bydlení, výrobu a služby s nosnou svislou konstrukcí zděnou z cihel, tvárnic nebo kamene vodorovná dopravní vzdálenost do 100 m pro budovy výšky přes 6 do 12 m</t>
  </si>
  <si>
    <t>762</t>
  </si>
  <si>
    <t>Konstrukce tesařské</t>
  </si>
  <si>
    <t>762083122</t>
  </si>
  <si>
    <t>Impregnace řeziva proti dřevokaznému hmyzu, houbám a plísním máčením třída ohrožení 3 a 4</t>
  </si>
  <si>
    <t>-688629950</t>
  </si>
  <si>
    <t>Impregnace řeziva máčením proti dřevokaznému hmyzu, houbám a plísním, třída ohrožení 3 a 4 (dřevo v exteriéru)</t>
  </si>
  <si>
    <t>762335112</t>
  </si>
  <si>
    <t>Montáž krokví rovnoběžných s okapem z hraněného řeziva průřezové pl přes 120 do 224 cm2 na dřevo</t>
  </si>
  <si>
    <t>-1103863607</t>
  </si>
  <si>
    <t>Montáž vázaných konstrukcí krovů krokví rovnoběžných s okapem (vlašských) z řeziva hraněného na dřevěný podklad, průřezové plochy přes 120 do 224 cm2</t>
  </si>
  <si>
    <t>26*32,902</t>
  </si>
  <si>
    <t>60512130</t>
  </si>
  <si>
    <t>hranol stavební řezivo průřezu do 224cm2 do dl 6m</t>
  </si>
  <si>
    <t>-1238817597</t>
  </si>
  <si>
    <t>26*32,902*0,1*0,2</t>
  </si>
  <si>
    <t>17,109*1,02 'Přepočtené koeficientem množství</t>
  </si>
  <si>
    <t>762335812</t>
  </si>
  <si>
    <t>Demontáž krokví rovnoběžných s okapem průřezové pl přes 120 do 224 cm2 na dřevěný podklad</t>
  </si>
  <si>
    <t>877082109</t>
  </si>
  <si>
    <t>Demontáž vázaných konstrukcí krovů sklonu do 60° krokví rovnoběžných s okapem (vlašských) na dřevěný podklad, průřezové plochy přes 120 do 224 cm2</t>
  </si>
  <si>
    <t>25*32,9</t>
  </si>
  <si>
    <t>762395000</t>
  </si>
  <si>
    <t>Spojovací prostředky krovů, bednění, laťování, nadstřešních konstrukcí</t>
  </si>
  <si>
    <t>-1053874701</t>
  </si>
  <si>
    <t>Spojovací prostředky krovů, bednění a laťování, nadstřešních konstrukcí svory, prkna, hřebíky, pásová ocel, vruty</t>
  </si>
  <si>
    <t>998762202</t>
  </si>
  <si>
    <t>Přesun hmot procentní pro kce tesařské v objektech v přes 6 do 12 m</t>
  </si>
  <si>
    <t>1475345967</t>
  </si>
  <si>
    <t>Přesun hmot pro konstrukce tesařské stanovený procentní sazbou (%) z ceny vodorovná dopravní vzdálenost do 50 m v objektech výšky přes 6 do 12 m</t>
  </si>
  <si>
    <t>764</t>
  </si>
  <si>
    <t>Konstrukce klempířské</t>
  </si>
  <si>
    <t>764001841</t>
  </si>
  <si>
    <t>Demontáž krytiny ze šablon do suti</t>
  </si>
  <si>
    <t>-848958569</t>
  </si>
  <si>
    <t>Demontáž klempířských konstrukcí krytiny ze šablon do suti</t>
  </si>
  <si>
    <t>12,3*33,96*2</t>
  </si>
  <si>
    <t>764511404</t>
  </si>
  <si>
    <t>Žlab podokapní půlkruhový z Pz plechu rš 330 mm</t>
  </si>
  <si>
    <t>649440515</t>
  </si>
  <si>
    <t>Žlab podokapní z pozinkovaného plechu včetně háků a čel půlkruhový rš 330 mm</t>
  </si>
  <si>
    <t>33*2</t>
  </si>
  <si>
    <t>25</t>
  </si>
  <si>
    <t>764511444</t>
  </si>
  <si>
    <t>Kotlík oválný (trychtýřový) pro podokapní žlaby z Pz plechu 330/100 mm</t>
  </si>
  <si>
    <t>550554108</t>
  </si>
  <si>
    <t>Žlab podokapní z pozinkovaného plechu včetně háků a čel kotlík oválný (trychtýřový), rš žlabu/průměr svodu 330/100 mm</t>
  </si>
  <si>
    <t>26</t>
  </si>
  <si>
    <t>764518422</t>
  </si>
  <si>
    <t>Svody kruhové včetně objímek, kolen, odskoků z Pz plechu průměru 100 mm</t>
  </si>
  <si>
    <t>-1281513403</t>
  </si>
  <si>
    <t>Svod z pozinkovaného plechu včetně objímek, kolen a odskoků kruhový, průměru 100 mm</t>
  </si>
  <si>
    <t>6,9*4</t>
  </si>
  <si>
    <t>27</t>
  </si>
  <si>
    <t>998764202</t>
  </si>
  <si>
    <t>Přesun hmot procentní pro konstrukce klempířské v objektech v přes 6 do 12 m</t>
  </si>
  <si>
    <t>-1044903407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</si>
  <si>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</si>
  <si>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</si>
  <si>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</si>
  <si>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28</t>
  </si>
  <si>
    <t>766-01</t>
  </si>
  <si>
    <t>D+M Rolovací vrata 4,2 x 4,2 m dle PD</t>
  </si>
  <si>
    <t>1419133009</t>
  </si>
  <si>
    <t>29</t>
  </si>
  <si>
    <t>766-02</t>
  </si>
  <si>
    <t>D+M Dřevěné fošny průřezu 50 x 200 mm dle PD</t>
  </si>
  <si>
    <t>1732504544</t>
  </si>
  <si>
    <t>2,0*(31,56*2+22,03*2-4,2*2)</t>
  </si>
  <si>
    <t>30</t>
  </si>
  <si>
    <t>998766201</t>
  </si>
  <si>
    <t>Přesun hmot procentní pro kce truhlářské v objektech v do 6 m</t>
  </si>
  <si>
    <t>-314491450</t>
  </si>
  <si>
    <t>Přesun hmot pro konstrukce truhlářské stanovený procentní sazbou (%) z ceny vodorovná dopravní vzdálenost do 50 m v objektech výšky do 6 m</t>
  </si>
  <si>
    <t>31</t>
  </si>
  <si>
    <t>58-01</t>
  </si>
  <si>
    <t>Obetonávka stávajících patek a doplnění prostoru mezi panely dle PD</t>
  </si>
  <si>
    <t>-948912468</t>
  </si>
  <si>
    <t>767-01</t>
  </si>
  <si>
    <t>D+M Králičí pletivo s velikostí ok max 20 mm proti ptákům ukotvené na stávající ocelové sloupy</t>
  </si>
  <si>
    <t>-1023135599</t>
  </si>
  <si>
    <t>75,3*2+55,7*2+1,2*4,2*2</t>
  </si>
  <si>
    <t>33</t>
  </si>
  <si>
    <t>767-02</t>
  </si>
  <si>
    <t>D+M KARI síť 8 mm, 150 x 150 mm přivařená na vnitřní straně ocelových sloupů</t>
  </si>
  <si>
    <t>-1359260453</t>
  </si>
  <si>
    <t>2,1*(31,88*2+22,03*2)-1,2*4,2*2</t>
  </si>
  <si>
    <t>34</t>
  </si>
  <si>
    <t>767-03</t>
  </si>
  <si>
    <t>Prodloužení stávajících ocelových krokví navařením ocelového profilu tl. 100 mm délky 360 mm</t>
  </si>
  <si>
    <t>621945612</t>
  </si>
  <si>
    <t>35</t>
  </si>
  <si>
    <t>767-04</t>
  </si>
  <si>
    <t>D+M Ocelový U-profil pro osazení fošen, přivařený na stávající ocelové sloupy</t>
  </si>
  <si>
    <t>-823683306</t>
  </si>
  <si>
    <t>36</t>
  </si>
  <si>
    <t>767-05</t>
  </si>
  <si>
    <t>D+M Ocelová tyč pr. 160 mm ukotvena na stávající kci pro osazení vrat dle PD</t>
  </si>
  <si>
    <t>1685816533</t>
  </si>
  <si>
    <t>37</t>
  </si>
  <si>
    <t>767-06</t>
  </si>
  <si>
    <t>D+M Nové nosné sloupy o pr. 160 mm dle PD</t>
  </si>
  <si>
    <t>1983893365</t>
  </si>
  <si>
    <t>38</t>
  </si>
  <si>
    <t>767391112</t>
  </si>
  <si>
    <t>Montáž krytiny z tvarovaných plechů šroubováním</t>
  </si>
  <si>
    <t>-619755814</t>
  </si>
  <si>
    <t>Montáž krytiny z tvarovaných plechů trapézových nebo vlnitých, uchycených šroubováním</t>
  </si>
  <si>
    <t>12,65*33,96*2</t>
  </si>
  <si>
    <t>39</t>
  </si>
  <si>
    <t>19425000</t>
  </si>
  <si>
    <t>plech Al trapézový 40/200 přírodní tl 0,60-0,63mm</t>
  </si>
  <si>
    <t>349921289</t>
  </si>
  <si>
    <t>859,188*2,12</t>
  </si>
  <si>
    <t>1821,479*1,05 'Přepočtené koeficientem množství</t>
  </si>
  <si>
    <t>40</t>
  </si>
  <si>
    <t>998767202</t>
  </si>
  <si>
    <t>Přesun hmot procentní pro zámečnické konstrukce v objektech v přes 6 do 12 m</t>
  </si>
  <si>
    <t>-486227432</t>
  </si>
  <si>
    <t>Přesun hmot pro zámečnické konstrukce stanovený procentní sazbou (%) z ceny vodorovná dopravní vzdálenost do 50 m v objektech výšky přes 6 do 12 m</t>
  </si>
  <si>
    <t>783</t>
  </si>
  <si>
    <t>Dokončovací práce - nátěry</t>
  </si>
  <si>
    <t>41</t>
  </si>
  <si>
    <t>783-01</t>
  </si>
  <si>
    <t>Mechanické a chemické očištění ocelových kcí včetně 1 x základ. nátěr a 2 x krycí PUR nátěr</t>
  </si>
  <si>
    <t>1701554341</t>
  </si>
  <si>
    <t>SO-05 - Komunikace</t>
  </si>
  <si>
    <t xml:space="preserve">    997 - Přesun sutě</t>
  </si>
  <si>
    <t>113106190</t>
  </si>
  <si>
    <t>Rozebrání vozovek ze silničních dílců se spárami vyplněnými kamenivem strojně pl do 50 m2</t>
  </si>
  <si>
    <t>-417389703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</si>
  <si>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</si>
  <si>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4,0*43,0</t>
  </si>
  <si>
    <t>113107231</t>
  </si>
  <si>
    <t>Odstranění podkladu z betonu prostého tl přes 100 do 150 mm strojně pl přes 200 m2</t>
  </si>
  <si>
    <t>-938628621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</si>
  <si>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</si>
  <si>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473,63-172,0</t>
  </si>
  <si>
    <t>122251104</t>
  </si>
  <si>
    <t>Odkopávky a prokopávky nezapažené v hornině třídy těžitelnosti I skupiny 3 objem do 500 m3 strojně</t>
  </si>
  <si>
    <t>2058162544</t>
  </si>
  <si>
    <t>Odkopávky a prokopávky nezapažené strojně v hornině třídy těžitelnosti I skupiny 3 přes 100 do 500 m3</t>
  </si>
  <si>
    <t>231*(0,21+0,2)</t>
  </si>
  <si>
    <t>473,63*(0,16+0,2-0,15)</t>
  </si>
  <si>
    <t>175,5*(0,08+0,04+0,15+0,15)</t>
  </si>
  <si>
    <t>107,6*(0,06+0,04+0,15)</t>
  </si>
  <si>
    <t>-780322447</t>
  </si>
  <si>
    <t>564750101</t>
  </si>
  <si>
    <t>Podklad z kameniva hrubého drceného vel. 16-32 mm plochy do 100 m2 tl 150 mm</t>
  </si>
  <si>
    <t>507175263</t>
  </si>
  <si>
    <t>Podklad nebo kryt z kameniva hrubého drceného vel. 16-32 mm s rozprostřením a zhutněním plochy jednotlivě do 100 m2, po zhutnění tl. 150 mm</t>
  </si>
  <si>
    <t>107,6 "zámková dlažba</t>
  </si>
  <si>
    <t>564851111</t>
  </si>
  <si>
    <t>Podklad ze štěrkodrtě ŠD plochy přes 100 m2 tl 150 mm</t>
  </si>
  <si>
    <t>1736908578</t>
  </si>
  <si>
    <t>Podklad ze štěrkodrti ŠD s rozprostřením a zhutněním plochy přes 100 m2, po zhutnění tl. 150 mm</t>
  </si>
  <si>
    <t>175,5*2 "vegetační dlažba</t>
  </si>
  <si>
    <t>107,6 "zámková dlažba - parkování</t>
  </si>
  <si>
    <t>564861111</t>
  </si>
  <si>
    <t>Podklad ze štěrkodrtě ŠD plochy přes 100 m2 tl 200 mm</t>
  </si>
  <si>
    <t>-1008606710</t>
  </si>
  <si>
    <t>Podklad ze štěrkodrti ŠD s rozprostřením a zhutněním plochy přes 100 m2, po zhutnění tl. 200 mm</t>
  </si>
  <si>
    <t>231,0 "betonová vozovka - příjezdové cesty k seníku</t>
  </si>
  <si>
    <t>473,63 "betonová vozovka u prodejny</t>
  </si>
  <si>
    <t>581131201</t>
  </si>
  <si>
    <t>Kryt cementobetonový vozovek skupiny CB II tl 160 mm - kartáčovaný beton</t>
  </si>
  <si>
    <t>124403173</t>
  </si>
  <si>
    <t>Kryt cementobetonový silničních komunikací skupiny CB II tl. 160 mm - kartáčovaný beton</t>
  </si>
  <si>
    <t>581141212</t>
  </si>
  <si>
    <t>Kryt cementobetonový vozovek skupiny CB II tl 210 mm - kartáčovaný beton</t>
  </si>
  <si>
    <t>-118635564</t>
  </si>
  <si>
    <t>Kryt cementobetonový silničních komunikací skupiny CB II tl. 210 mm - kartáčovaný beton</t>
  </si>
  <si>
    <t>596211122</t>
  </si>
  <si>
    <t>Kladení zámkové dlažby komunikací pro pěší ručně tl 60 mm skupiny B pl přes 100 do 300 m2</t>
  </si>
  <si>
    <t>807914693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</si>
  <si>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</si>
  <si>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107,6 "zámková dlažba - chodník</t>
  </si>
  <si>
    <t>59245015</t>
  </si>
  <si>
    <t>dlažba zámková tvaru I 200x165x60mm přírodní</t>
  </si>
  <si>
    <t>-1370964331</t>
  </si>
  <si>
    <t>215,2*1,02 'Přepočtené koeficientem množství</t>
  </si>
  <si>
    <t>596212222</t>
  </si>
  <si>
    <t>Kladení zámkové dlažby pozemních komunikací ručně tl 80 mm skupiny B pl přes 100 do 300 m2</t>
  </si>
  <si>
    <t>1381848695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</si>
  <si>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100 do 300 m2</t>
  </si>
  <si>
    <t>175,5 "vegetační dlažba</t>
  </si>
  <si>
    <t>59245035</t>
  </si>
  <si>
    <t>dlažba plošná betonová vegetační 200x200x80mm přírodní</t>
  </si>
  <si>
    <t>719477655</t>
  </si>
  <si>
    <t>175,5*1,02 'Přepočtené koeficientem množství</t>
  </si>
  <si>
    <t>997</t>
  </si>
  <si>
    <t>Přesun sutě</t>
  </si>
  <si>
    <t>997221551</t>
  </si>
  <si>
    <t>Vodorovná doprava suti ze sypkých materiálů do 1 km</t>
  </si>
  <si>
    <t>-1723943207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</si>
  <si>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</si>
  <si>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</si>
  <si>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</si>
  <si>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909626223</t>
  </si>
  <si>
    <t>Vodorovná doprava suti bez naložení, ale se složením a s hrubým urovnáním Příplatek k ceně za každý další i započatý 1 km přes 1 km</t>
  </si>
  <si>
    <t>166,83*10 'Přepočtené koeficientem množství</t>
  </si>
  <si>
    <t>997221625</t>
  </si>
  <si>
    <t>Poplatek za uložení na skládce (skládkovné) stavebního odpadu železobetonového kód odpadu 17 01 01</t>
  </si>
  <si>
    <t>1337741540</t>
  </si>
  <si>
    <t>Poplatek za uložení stavebního odpadu na skládce (skládkovné) z armovaného betonu zatříděného do Katalogu odpadů pod kódem 17 01 01</t>
  </si>
  <si>
    <t>998223011</t>
  </si>
  <si>
    <t>Přesun hmot pro pozemní komunikace s krytem dlážděným</t>
  </si>
  <si>
    <t>1567975532</t>
  </si>
  <si>
    <t>Přesun hmot pro pozemní komunikace s krytem dlážděným dopravní vzdálenost do 200 m jakékoliv délky objektu</t>
  </si>
  <si>
    <t>SO-06 -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</si>
  <si>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</si>
  <si>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</si>
  <si>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</si>
  <si>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</si>
  <si>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</si>
  <si>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</si>
  <si>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VRN-01</t>
  </si>
  <si>
    <t>Autorský dozor</t>
  </si>
  <si>
    <t>-353382384</t>
  </si>
  <si>
    <t>VRN-02</t>
  </si>
  <si>
    <t>Výrobní a dílenská dokumentace</t>
  </si>
  <si>
    <t>-1262342764</t>
  </si>
  <si>
    <t>VRN1</t>
  </si>
  <si>
    <t>Průzkumné, geodetické a projektové práce</t>
  </si>
  <si>
    <t>013254000</t>
  </si>
  <si>
    <t>Dokumentace skutečného provedení stavby</t>
  </si>
  <si>
    <t>1024</t>
  </si>
  <si>
    <t>189425808</t>
  </si>
  <si>
    <t>VRN3</t>
  </si>
  <si>
    <t>Zařízení staveniště</t>
  </si>
  <si>
    <t>030001000</t>
  </si>
  <si>
    <t>861294400</t>
  </si>
  <si>
    <t>034103000</t>
  </si>
  <si>
    <t>Oplocení staveniště</t>
  </si>
  <si>
    <t>664139935</t>
  </si>
  <si>
    <t>034303000</t>
  </si>
  <si>
    <t>Dopravní značení</t>
  </si>
  <si>
    <t>-1835346667</t>
  </si>
  <si>
    <t>VRN4</t>
  </si>
  <si>
    <t>Inženýrská činnost</t>
  </si>
  <si>
    <t>041203000</t>
  </si>
  <si>
    <t>Technický dozor investora</t>
  </si>
  <si>
    <t>-1287027398</t>
  </si>
  <si>
    <t>045203000</t>
  </si>
  <si>
    <t>Kompletační činnost</t>
  </si>
  <si>
    <t>-1856090543</t>
  </si>
  <si>
    <t>045303000</t>
  </si>
  <si>
    <t>Koordinační činnost</t>
  </si>
  <si>
    <t>1655260231</t>
  </si>
  <si>
    <t>VRN9</t>
  </si>
  <si>
    <t>Ostatní náklady</t>
  </si>
  <si>
    <t>094104000</t>
  </si>
  <si>
    <t>Náklady na opatření BOZP</t>
  </si>
  <si>
    <t>1535805010</t>
  </si>
  <si>
    <t>VRN9-01</t>
  </si>
  <si>
    <t>Provozní vlivy</t>
  </si>
  <si>
    <t>-1720484681</t>
  </si>
  <si>
    <t>VRN9-02</t>
  </si>
  <si>
    <t>Ochrana stávajících sítí</t>
  </si>
  <si>
    <t>242568338</t>
  </si>
  <si>
    <t>VRN9-03</t>
  </si>
  <si>
    <t>Koordinační činnost TDI - 0,5% ze stavební části, doplnění detailů nad rámec projektové dokumentace</t>
  </si>
  <si>
    <t>422929104</t>
  </si>
  <si>
    <r>
      <t xml:space="preserve">panel silniční 3,00x2,00x0,15m  </t>
    </r>
    <r>
      <rPr>
        <b/>
        <i/>
        <sz val="9"/>
        <color rgb="FFFF0000"/>
        <rFont val="Arial CE"/>
        <charset val="238"/>
      </rPr>
      <t>Nenaceňovat</t>
    </r>
  </si>
  <si>
    <r>
      <t xml:space="preserve">panel silniční 3,00x2,00x0,15m, </t>
    </r>
    <r>
      <rPr>
        <sz val="7"/>
        <color rgb="FFFF0000"/>
        <rFont val="Arial CE"/>
        <charset val="238"/>
      </rPr>
      <t>Vlastní dodávka objednatele</t>
    </r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</si>
</sst>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i/>
      <sz val="9"/>
      <color rgb="FFFF0000"/>
      <name val="Arial CE"/>
      <charset val="238"/>
    </font>
    <font>
      <sz val="7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7" fillId="5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4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7" t="s">
        <v>13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19" t="s">
        <v>15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74" s="1" customFormat="1" ht="18.399999999999999" customHeight="1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28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29</v>
      </c>
      <c r="AK14" s="26" t="s">
        <v>26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30</v>
      </c>
      <c r="AK16" s="26" t="s">
        <v>23</v>
      </c>
      <c r="AN16" s="24" t="s">
        <v>31</v>
      </c>
      <c r="AR16" s="20"/>
      <c r="BS16" s="17" t="s">
        <v>3</v>
      </c>
    </row>
    <row r="17" spans="1:71" s="1" customFormat="1" ht="18.399999999999999" customHeight="1">
      <c r="B17" s="20"/>
      <c r="E17" s="24" t="s">
        <v>32</v>
      </c>
      <c r="AK17" s="26" t="s">
        <v>26</v>
      </c>
      <c r="AN17" s="24" t="s">
        <v>33</v>
      </c>
      <c r="AR17" s="20"/>
      <c r="BS17" s="17" t="s">
        <v>34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35</v>
      </c>
      <c r="AK19" s="26" t="s">
        <v>23</v>
      </c>
      <c r="AN19" s="24" t="s">
        <v>36</v>
      </c>
      <c r="AR19" s="20"/>
      <c r="BS19" s="17" t="s">
        <v>6</v>
      </c>
    </row>
    <row r="20" spans="1:71" s="1" customFormat="1" ht="18.399999999999999" customHeight="1">
      <c r="B20" s="20"/>
      <c r="E20" s="24" t="s">
        <v>37</v>
      </c>
      <c r="AK20" s="26" t="s">
        <v>26</v>
      </c>
      <c r="AN20" s="24" t="s">
        <v>1</v>
      </c>
      <c r="AR20" s="20"/>
      <c r="BS20" s="17" t="s">
        <v>34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38</v>
      </c>
      <c r="AR22" s="20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0</v>
      </c>
      <c r="AL26" s="222"/>
      <c r="AM26" s="222"/>
      <c r="AN26" s="222"/>
      <c r="AO26" s="222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3" t="s">
        <v>40</v>
      </c>
      <c r="M28" s="223"/>
      <c r="N28" s="223"/>
      <c r="O28" s="223"/>
      <c r="P28" s="223"/>
      <c r="Q28" s="29"/>
      <c r="R28" s="29"/>
      <c r="S28" s="29"/>
      <c r="T28" s="29"/>
      <c r="U28" s="29"/>
      <c r="V28" s="29"/>
      <c r="W28" s="223" t="s">
        <v>41</v>
      </c>
      <c r="X28" s="223"/>
      <c r="Y28" s="223"/>
      <c r="Z28" s="223"/>
      <c r="AA28" s="223"/>
      <c r="AB28" s="223"/>
      <c r="AC28" s="223"/>
      <c r="AD28" s="223"/>
      <c r="AE28" s="223"/>
      <c r="AF28" s="29"/>
      <c r="AG28" s="29"/>
      <c r="AH28" s="29"/>
      <c r="AI28" s="29"/>
      <c r="AJ28" s="29"/>
      <c r="AK28" s="223" t="s">
        <v>42</v>
      </c>
      <c r="AL28" s="223"/>
      <c r="AM28" s="223"/>
      <c r="AN28" s="223"/>
      <c r="AO28" s="223"/>
      <c r="AP28" s="29"/>
      <c r="AQ28" s="29"/>
      <c r="AR28" s="30"/>
      <c r="BE28" s="29"/>
    </row>
    <row r="29" spans="1:71" s="3" customFormat="1" ht="14.45" customHeight="1">
      <c r="B29" s="34"/>
      <c r="D29" s="26" t="s">
        <v>43</v>
      </c>
      <c r="F29" s="26" t="s">
        <v>44</v>
      </c>
      <c r="L29" s="214">
        <v>0.21</v>
      </c>
      <c r="M29" s="215"/>
      <c r="N29" s="215"/>
      <c r="O29" s="215"/>
      <c r="P29" s="215"/>
      <c r="W29" s="216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6">
        <f>ROUND(AV94, 2)</f>
        <v>0</v>
      </c>
      <c r="AL29" s="215"/>
      <c r="AM29" s="215"/>
      <c r="AN29" s="215"/>
      <c r="AO29" s="215"/>
      <c r="AR29" s="34"/>
    </row>
    <row r="30" spans="1:71" s="3" customFormat="1" ht="14.45" customHeight="1">
      <c r="B30" s="34"/>
      <c r="F30" s="26" t="s">
        <v>45</v>
      </c>
      <c r="L30" s="214">
        <v>0.15</v>
      </c>
      <c r="M30" s="215"/>
      <c r="N30" s="215"/>
      <c r="O30" s="215"/>
      <c r="P30" s="215"/>
      <c r="W30" s="216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6">
        <f>ROUND(AW94, 2)</f>
        <v>0</v>
      </c>
      <c r="AL30" s="215"/>
      <c r="AM30" s="215"/>
      <c r="AN30" s="215"/>
      <c r="AO30" s="215"/>
      <c r="AR30" s="34"/>
    </row>
    <row r="31" spans="1:71" s="3" customFormat="1" ht="14.45" hidden="1" customHeight="1">
      <c r="B31" s="34"/>
      <c r="F31" s="26" t="s">
        <v>46</v>
      </c>
      <c r="L31" s="214">
        <v>0.21</v>
      </c>
      <c r="M31" s="215"/>
      <c r="N31" s="215"/>
      <c r="O31" s="215"/>
      <c r="P31" s="215"/>
      <c r="W31" s="216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6">
        <v>0</v>
      </c>
      <c r="AL31" s="215"/>
      <c r="AM31" s="215"/>
      <c r="AN31" s="215"/>
      <c r="AO31" s="215"/>
      <c r="AR31" s="34"/>
    </row>
    <row r="32" spans="1:71" s="3" customFormat="1" ht="14.45" hidden="1" customHeight="1">
      <c r="B32" s="34"/>
      <c r="F32" s="26" t="s">
        <v>47</v>
      </c>
      <c r="L32" s="214">
        <v>0.15</v>
      </c>
      <c r="M32" s="215"/>
      <c r="N32" s="215"/>
      <c r="O32" s="215"/>
      <c r="P32" s="215"/>
      <c r="W32" s="216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6">
        <v>0</v>
      </c>
      <c r="AL32" s="215"/>
      <c r="AM32" s="215"/>
      <c r="AN32" s="215"/>
      <c r="AO32" s="215"/>
      <c r="AR32" s="34"/>
    </row>
    <row r="33" spans="1:57" s="3" customFormat="1" ht="14.45" hidden="1" customHeight="1">
      <c r="B33" s="34"/>
      <c r="F33" s="26" t="s">
        <v>48</v>
      </c>
      <c r="L33" s="214">
        <v>0</v>
      </c>
      <c r="M33" s="215"/>
      <c r="N33" s="215"/>
      <c r="O33" s="215"/>
      <c r="P33" s="215"/>
      <c r="W33" s="216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6">
        <v>0</v>
      </c>
      <c r="AL33" s="215"/>
      <c r="AM33" s="215"/>
      <c r="AN33" s="215"/>
      <c r="AO33" s="215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28" t="s">
        <v>51</v>
      </c>
      <c r="Y35" s="226"/>
      <c r="Z35" s="226"/>
      <c r="AA35" s="226"/>
      <c r="AB35" s="226"/>
      <c r="AC35" s="37"/>
      <c r="AD35" s="37"/>
      <c r="AE35" s="37"/>
      <c r="AF35" s="37"/>
      <c r="AG35" s="37"/>
      <c r="AH35" s="37"/>
      <c r="AI35" s="37"/>
      <c r="AJ35" s="37"/>
      <c r="AK35" s="225">
        <f>SUM(AK26:AK33)</f>
        <v>0</v>
      </c>
      <c r="AL35" s="226"/>
      <c r="AM35" s="226"/>
      <c r="AN35" s="226"/>
      <c r="AO35" s="227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54</v>
      </c>
      <c r="AI60" s="32"/>
      <c r="AJ60" s="32"/>
      <c r="AK60" s="32"/>
      <c r="AL60" s="32"/>
      <c r="AM60" s="42" t="s">
        <v>55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54</v>
      </c>
      <c r="AI75" s="32"/>
      <c r="AJ75" s="32"/>
      <c r="AK75" s="32"/>
      <c r="AL75" s="32"/>
      <c r="AM75" s="42" t="s">
        <v>55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2023-028</v>
      </c>
      <c r="AR84" s="48"/>
    </row>
    <row r="85" spans="1:91" s="5" customFormat="1" ht="36.950000000000003" customHeight="1">
      <c r="B85" s="49"/>
      <c r="C85" s="50" t="s">
        <v>14</v>
      </c>
      <c r="L85" s="195" t="str">
        <f>K6</f>
        <v>Zelenka s.r.o. - Modernizace provozu</v>
      </c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Židlochovice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197" t="str">
        <f>IF(AN8= "","",AN8)</f>
        <v>27. 6. 2023</v>
      </c>
      <c r="AN87" s="19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25.7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Zelenka s.r.o., Topolová 910, Židlochovice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30</v>
      </c>
      <c r="AJ89" s="29"/>
      <c r="AK89" s="29"/>
      <c r="AL89" s="29"/>
      <c r="AM89" s="198" t="str">
        <f>IF(E17="","",E17)</f>
        <v>A77 architekti, Taussigova 21, Brno</v>
      </c>
      <c r="AN89" s="199"/>
      <c r="AO89" s="199"/>
      <c r="AP89" s="199"/>
      <c r="AQ89" s="29"/>
      <c r="AR89" s="30"/>
      <c r="AS89" s="200" t="s">
        <v>59</v>
      </c>
      <c r="AT89" s="20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35</v>
      </c>
      <c r="AJ90" s="29"/>
      <c r="AK90" s="29"/>
      <c r="AL90" s="29"/>
      <c r="AM90" s="198" t="str">
        <f>IF(E20="","",E20)</f>
        <v>Ing. Ladislav Kopecký</v>
      </c>
      <c r="AN90" s="199"/>
      <c r="AO90" s="199"/>
      <c r="AP90" s="199"/>
      <c r="AQ90" s="29"/>
      <c r="AR90" s="30"/>
      <c r="AS90" s="202"/>
      <c r="AT90" s="20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2"/>
      <c r="AT91" s="20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04" t="s">
        <v>60</v>
      </c>
      <c r="D92" s="205"/>
      <c r="E92" s="205"/>
      <c r="F92" s="205"/>
      <c r="G92" s="205"/>
      <c r="H92" s="57"/>
      <c r="I92" s="206" t="s">
        <v>61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8" t="s">
        <v>62</v>
      </c>
      <c r="AH92" s="205"/>
      <c r="AI92" s="205"/>
      <c r="AJ92" s="205"/>
      <c r="AK92" s="205"/>
      <c r="AL92" s="205"/>
      <c r="AM92" s="205"/>
      <c r="AN92" s="206" t="s">
        <v>63</v>
      </c>
      <c r="AO92" s="205"/>
      <c r="AP92" s="207"/>
      <c r="AQ92" s="58" t="s">
        <v>64</v>
      </c>
      <c r="AR92" s="30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2">
        <f>ROUND(SUM(AG95:AG100),2)</f>
        <v>0</v>
      </c>
      <c r="AH94" s="212"/>
      <c r="AI94" s="212"/>
      <c r="AJ94" s="212"/>
      <c r="AK94" s="212"/>
      <c r="AL94" s="212"/>
      <c r="AM94" s="212"/>
      <c r="AN94" s="213">
        <f t="shared" ref="AN94:AN100" si="0">SUM(AG94,AT94)</f>
        <v>0</v>
      </c>
      <c r="AO94" s="213"/>
      <c r="AP94" s="213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3320.1515300000001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78</v>
      </c>
      <c r="BT94" s="74" t="s">
        <v>79</v>
      </c>
      <c r="BU94" s="75" t="s">
        <v>80</v>
      </c>
      <c r="BV94" s="74" t="s">
        <v>81</v>
      </c>
      <c r="BW94" s="74" t="s">
        <v>4</v>
      </c>
      <c r="BX94" s="74" t="s">
        <v>82</v>
      </c>
      <c r="CL94" s="74" t="s">
        <v>1</v>
      </c>
    </row>
    <row r="95" spans="1:91" s="7" customFormat="1" ht="16.5" customHeight="1">
      <c r="A95" s="76" t="s">
        <v>83</v>
      </c>
      <c r="B95" s="77"/>
      <c r="C95" s="78"/>
      <c r="D95" s="211" t="s">
        <v>84</v>
      </c>
      <c r="E95" s="211"/>
      <c r="F95" s="211"/>
      <c r="G95" s="211"/>
      <c r="H95" s="211"/>
      <c r="I95" s="79"/>
      <c r="J95" s="211" t="s">
        <v>85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'SO-01 - Mostová váha'!J30</f>
        <v>0</v>
      </c>
      <c r="AH95" s="210"/>
      <c r="AI95" s="210"/>
      <c r="AJ95" s="210"/>
      <c r="AK95" s="210"/>
      <c r="AL95" s="210"/>
      <c r="AM95" s="210"/>
      <c r="AN95" s="209">
        <f t="shared" si="0"/>
        <v>0</v>
      </c>
      <c r="AO95" s="210"/>
      <c r="AP95" s="210"/>
      <c r="AQ95" s="80" t="s">
        <v>86</v>
      </c>
      <c r="AR95" s="77"/>
      <c r="AS95" s="81">
        <v>0</v>
      </c>
      <c r="AT95" s="82">
        <f t="shared" si="1"/>
        <v>0</v>
      </c>
      <c r="AU95" s="83">
        <f>'SO-01 - Mostová váha'!P124</f>
        <v>124.221529</v>
      </c>
      <c r="AV95" s="82">
        <f>'SO-01 - Mostová váha'!J33</f>
        <v>0</v>
      </c>
      <c r="AW95" s="82">
        <f>'SO-01 - Mostová váha'!J34</f>
        <v>0</v>
      </c>
      <c r="AX95" s="82">
        <f>'SO-01 - Mostová váha'!J35</f>
        <v>0</v>
      </c>
      <c r="AY95" s="82">
        <f>'SO-01 - Mostová váha'!J36</f>
        <v>0</v>
      </c>
      <c r="AZ95" s="82">
        <f>'SO-01 - Mostová váha'!F33</f>
        <v>0</v>
      </c>
      <c r="BA95" s="82">
        <f>'SO-01 - Mostová váha'!F34</f>
        <v>0</v>
      </c>
      <c r="BB95" s="82">
        <f>'SO-01 - Mostová váha'!F35</f>
        <v>0</v>
      </c>
      <c r="BC95" s="82">
        <f>'SO-01 - Mostová váha'!F36</f>
        <v>0</v>
      </c>
      <c r="BD95" s="84">
        <f>'SO-01 - Mostová váha'!F37</f>
        <v>0</v>
      </c>
      <c r="BT95" s="85" t="s">
        <v>87</v>
      </c>
      <c r="BV95" s="85" t="s">
        <v>81</v>
      </c>
      <c r="BW95" s="85" t="s">
        <v>88</v>
      </c>
      <c r="BX95" s="85" t="s">
        <v>4</v>
      </c>
      <c r="CL95" s="85" t="s">
        <v>1</v>
      </c>
      <c r="CM95" s="85" t="s">
        <v>89</v>
      </c>
    </row>
    <row r="96" spans="1:91" s="7" customFormat="1" ht="16.5" customHeight="1">
      <c r="A96" s="76" t="s">
        <v>83</v>
      </c>
      <c r="B96" s="77"/>
      <c r="C96" s="78"/>
      <c r="D96" s="211" t="s">
        <v>90</v>
      </c>
      <c r="E96" s="211"/>
      <c r="F96" s="211"/>
      <c r="G96" s="211"/>
      <c r="H96" s="211"/>
      <c r="I96" s="79"/>
      <c r="J96" s="211" t="s">
        <v>91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'SO-02 - Brány a oplocení'!J30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80" t="s">
        <v>86</v>
      </c>
      <c r="AR96" s="77"/>
      <c r="AS96" s="81">
        <v>0</v>
      </c>
      <c r="AT96" s="82">
        <f t="shared" si="1"/>
        <v>0</v>
      </c>
      <c r="AU96" s="83">
        <f>'SO-02 - Brány a oplocení'!P120</f>
        <v>15.863800000000001</v>
      </c>
      <c r="AV96" s="82">
        <f>'SO-02 - Brány a oplocení'!J33</f>
        <v>0</v>
      </c>
      <c r="AW96" s="82">
        <f>'SO-02 - Brány a oplocení'!J34</f>
        <v>0</v>
      </c>
      <c r="AX96" s="82">
        <f>'SO-02 - Brány a oplocení'!J35</f>
        <v>0</v>
      </c>
      <c r="AY96" s="82">
        <f>'SO-02 - Brány a oplocení'!J36</f>
        <v>0</v>
      </c>
      <c r="AZ96" s="82">
        <f>'SO-02 - Brány a oplocení'!F33</f>
        <v>0</v>
      </c>
      <c r="BA96" s="82">
        <f>'SO-02 - Brány a oplocení'!F34</f>
        <v>0</v>
      </c>
      <c r="BB96" s="82">
        <f>'SO-02 - Brány a oplocení'!F35</f>
        <v>0</v>
      </c>
      <c r="BC96" s="82">
        <f>'SO-02 - Brány a oplocení'!F36</f>
        <v>0</v>
      </c>
      <c r="BD96" s="84">
        <f>'SO-02 - Brány a oplocení'!F37</f>
        <v>0</v>
      </c>
      <c r="BT96" s="85" t="s">
        <v>87</v>
      </c>
      <c r="BV96" s="85" t="s">
        <v>81</v>
      </c>
      <c r="BW96" s="85" t="s">
        <v>92</v>
      </c>
      <c r="BX96" s="85" t="s">
        <v>4</v>
      </c>
      <c r="CL96" s="85" t="s">
        <v>1</v>
      </c>
      <c r="CM96" s="85" t="s">
        <v>89</v>
      </c>
    </row>
    <row r="97" spans="1:91" s="7" customFormat="1" ht="16.5" customHeight="1">
      <c r="A97" s="76" t="s">
        <v>83</v>
      </c>
      <c r="B97" s="77"/>
      <c r="C97" s="78"/>
      <c r="D97" s="211" t="s">
        <v>93</v>
      </c>
      <c r="E97" s="211"/>
      <c r="F97" s="211"/>
      <c r="G97" s="211"/>
      <c r="H97" s="211"/>
      <c r="I97" s="79"/>
      <c r="J97" s="211" t="s">
        <v>94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09">
        <f>'SO-03 - Dezinfekční brod'!J30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80" t="s">
        <v>86</v>
      </c>
      <c r="AR97" s="77"/>
      <c r="AS97" s="81">
        <v>0</v>
      </c>
      <c r="AT97" s="82">
        <f t="shared" si="1"/>
        <v>0</v>
      </c>
      <c r="AU97" s="83">
        <f>'SO-03 - Dezinfekční brod'!P124</f>
        <v>58.449742999999998</v>
      </c>
      <c r="AV97" s="82">
        <f>'SO-03 - Dezinfekční brod'!J33</f>
        <v>0</v>
      </c>
      <c r="AW97" s="82">
        <f>'SO-03 - Dezinfekční brod'!J34</f>
        <v>0</v>
      </c>
      <c r="AX97" s="82">
        <f>'SO-03 - Dezinfekční brod'!J35</f>
        <v>0</v>
      </c>
      <c r="AY97" s="82">
        <f>'SO-03 - Dezinfekční brod'!J36</f>
        <v>0</v>
      </c>
      <c r="AZ97" s="82">
        <f>'SO-03 - Dezinfekční brod'!F33</f>
        <v>0</v>
      </c>
      <c r="BA97" s="82">
        <f>'SO-03 - Dezinfekční brod'!F34</f>
        <v>0</v>
      </c>
      <c r="BB97" s="82">
        <f>'SO-03 - Dezinfekční brod'!F35</f>
        <v>0</v>
      </c>
      <c r="BC97" s="82">
        <f>'SO-03 - Dezinfekční brod'!F36</f>
        <v>0</v>
      </c>
      <c r="BD97" s="84">
        <f>'SO-03 - Dezinfekční brod'!F37</f>
        <v>0</v>
      </c>
      <c r="BT97" s="85" t="s">
        <v>87</v>
      </c>
      <c r="BV97" s="85" t="s">
        <v>81</v>
      </c>
      <c r="BW97" s="85" t="s">
        <v>95</v>
      </c>
      <c r="BX97" s="85" t="s">
        <v>4</v>
      </c>
      <c r="CL97" s="85" t="s">
        <v>1</v>
      </c>
      <c r="CM97" s="85" t="s">
        <v>89</v>
      </c>
    </row>
    <row r="98" spans="1:91" s="7" customFormat="1" ht="16.5" customHeight="1">
      <c r="A98" s="76" t="s">
        <v>83</v>
      </c>
      <c r="B98" s="77"/>
      <c r="C98" s="78"/>
      <c r="D98" s="211" t="s">
        <v>96</v>
      </c>
      <c r="E98" s="211"/>
      <c r="F98" s="211"/>
      <c r="G98" s="211"/>
      <c r="H98" s="211"/>
      <c r="I98" s="79"/>
      <c r="J98" s="211" t="s">
        <v>97</v>
      </c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09">
        <f>'SO-04 - Seník'!J30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80" t="s">
        <v>86</v>
      </c>
      <c r="AR98" s="77"/>
      <c r="AS98" s="81">
        <v>0</v>
      </c>
      <c r="AT98" s="82">
        <f t="shared" si="1"/>
        <v>0</v>
      </c>
      <c r="AU98" s="83">
        <f>'SO-04 - Seník'!P128</f>
        <v>2349.0329019999999</v>
      </c>
      <c r="AV98" s="82">
        <f>'SO-04 - Seník'!J33</f>
        <v>0</v>
      </c>
      <c r="AW98" s="82">
        <f>'SO-04 - Seník'!J34</f>
        <v>0</v>
      </c>
      <c r="AX98" s="82">
        <f>'SO-04 - Seník'!J35</f>
        <v>0</v>
      </c>
      <c r="AY98" s="82">
        <f>'SO-04 - Seník'!J36</f>
        <v>0</v>
      </c>
      <c r="AZ98" s="82">
        <f>'SO-04 - Seník'!F33</f>
        <v>0</v>
      </c>
      <c r="BA98" s="82">
        <f>'SO-04 - Seník'!F34</f>
        <v>0</v>
      </c>
      <c r="BB98" s="82">
        <f>'SO-04 - Seník'!F35</f>
        <v>0</v>
      </c>
      <c r="BC98" s="82">
        <f>'SO-04 - Seník'!F36</f>
        <v>0</v>
      </c>
      <c r="BD98" s="84">
        <f>'SO-04 - Seník'!F37</f>
        <v>0</v>
      </c>
      <c r="BT98" s="85" t="s">
        <v>87</v>
      </c>
      <c r="BV98" s="85" t="s">
        <v>81</v>
      </c>
      <c r="BW98" s="85" t="s">
        <v>98</v>
      </c>
      <c r="BX98" s="85" t="s">
        <v>4</v>
      </c>
      <c r="CL98" s="85" t="s">
        <v>1</v>
      </c>
      <c r="CM98" s="85" t="s">
        <v>89</v>
      </c>
    </row>
    <row r="99" spans="1:91" s="7" customFormat="1" ht="16.5" customHeight="1">
      <c r="A99" s="76" t="s">
        <v>83</v>
      </c>
      <c r="B99" s="77"/>
      <c r="C99" s="78"/>
      <c r="D99" s="211" t="s">
        <v>99</v>
      </c>
      <c r="E99" s="211"/>
      <c r="F99" s="211"/>
      <c r="G99" s="211"/>
      <c r="H99" s="211"/>
      <c r="I99" s="79"/>
      <c r="J99" s="211" t="s">
        <v>100</v>
      </c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09">
        <f>'SO-05 - Komunikace'!J30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80" t="s">
        <v>86</v>
      </c>
      <c r="AR99" s="77"/>
      <c r="AS99" s="81">
        <v>0</v>
      </c>
      <c r="AT99" s="82">
        <f t="shared" si="1"/>
        <v>0</v>
      </c>
      <c r="AU99" s="83">
        <f>'SO-05 - Komunikace'!P121</f>
        <v>772.58355599999993</v>
      </c>
      <c r="AV99" s="82">
        <f>'SO-05 - Komunikace'!J33</f>
        <v>0</v>
      </c>
      <c r="AW99" s="82">
        <f>'SO-05 - Komunikace'!J34</f>
        <v>0</v>
      </c>
      <c r="AX99" s="82">
        <f>'SO-05 - Komunikace'!J35</f>
        <v>0</v>
      </c>
      <c r="AY99" s="82">
        <f>'SO-05 - Komunikace'!J36</f>
        <v>0</v>
      </c>
      <c r="AZ99" s="82">
        <f>'SO-05 - Komunikace'!F33</f>
        <v>0</v>
      </c>
      <c r="BA99" s="82">
        <f>'SO-05 - Komunikace'!F34</f>
        <v>0</v>
      </c>
      <c r="BB99" s="82">
        <f>'SO-05 - Komunikace'!F35</f>
        <v>0</v>
      </c>
      <c r="BC99" s="82">
        <f>'SO-05 - Komunikace'!F36</f>
        <v>0</v>
      </c>
      <c r="BD99" s="84">
        <f>'SO-05 - Komunikace'!F37</f>
        <v>0</v>
      </c>
      <c r="BT99" s="85" t="s">
        <v>87</v>
      </c>
      <c r="BV99" s="85" t="s">
        <v>81</v>
      </c>
      <c r="BW99" s="85" t="s">
        <v>101</v>
      </c>
      <c r="BX99" s="85" t="s">
        <v>4</v>
      </c>
      <c r="CL99" s="85" t="s">
        <v>1</v>
      </c>
      <c r="CM99" s="85" t="s">
        <v>89</v>
      </c>
    </row>
    <row r="100" spans="1:91" s="7" customFormat="1" ht="16.5" customHeight="1">
      <c r="A100" s="76" t="s">
        <v>83</v>
      </c>
      <c r="B100" s="77"/>
      <c r="C100" s="78"/>
      <c r="D100" s="211" t="s">
        <v>102</v>
      </c>
      <c r="E100" s="211"/>
      <c r="F100" s="211"/>
      <c r="G100" s="211"/>
      <c r="H100" s="211"/>
      <c r="I100" s="79"/>
      <c r="J100" s="211" t="s">
        <v>103</v>
      </c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09">
        <f>'SO-06 - VRN'!J30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80" t="s">
        <v>86</v>
      </c>
      <c r="AR100" s="77"/>
      <c r="AS100" s="86">
        <v>0</v>
      </c>
      <c r="AT100" s="87">
        <f t="shared" si="1"/>
        <v>0</v>
      </c>
      <c r="AU100" s="88">
        <f>'SO-06 - VRN'!P121</f>
        <v>0</v>
      </c>
      <c r="AV100" s="87">
        <f>'SO-06 - VRN'!J33</f>
        <v>0</v>
      </c>
      <c r="AW100" s="87">
        <f>'SO-06 - VRN'!J34</f>
        <v>0</v>
      </c>
      <c r="AX100" s="87">
        <f>'SO-06 - VRN'!J35</f>
        <v>0</v>
      </c>
      <c r="AY100" s="87">
        <f>'SO-06 - VRN'!J36</f>
        <v>0</v>
      </c>
      <c r="AZ100" s="87">
        <f>'SO-06 - VRN'!F33</f>
        <v>0</v>
      </c>
      <c r="BA100" s="87">
        <f>'SO-06 - VRN'!F34</f>
        <v>0</v>
      </c>
      <c r="BB100" s="87">
        <f>'SO-06 - VRN'!F35</f>
        <v>0</v>
      </c>
      <c r="BC100" s="87">
        <f>'SO-06 - VRN'!F36</f>
        <v>0</v>
      </c>
      <c r="BD100" s="89">
        <f>'SO-06 - VRN'!F37</f>
        <v>0</v>
      </c>
      <c r="BT100" s="85" t="s">
        <v>87</v>
      </c>
      <c r="BV100" s="85" t="s">
        <v>81</v>
      </c>
      <c r="BW100" s="85" t="s">
        <v>104</v>
      </c>
      <c r="BX100" s="85" t="s">
        <v>4</v>
      </c>
      <c r="CL100" s="85" t="s">
        <v>1</v>
      </c>
      <c r="CM100" s="85" t="s">
        <v>89</v>
      </c>
    </row>
    <row r="101" spans="1:91" s="2" customFormat="1" ht="30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</row>
    <row r="102" spans="1:9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</sheetData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5" location="'SO-01 - Mostová váha'!C2" display="/"/>
    <hyperlink ref="A96" location="'SO-02 - Brány a oplocení'!C2" display="/"/>
    <hyperlink ref="A97" location="'SO-03 - Dezinfekční brod'!C2" display="/"/>
    <hyperlink ref="A98" location="'SO-04 - Seník'!C2" display="/"/>
    <hyperlink ref="A99" location="'SO-05 - Komunikace'!C2" display="/"/>
    <hyperlink ref="A100" location="'SO-06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92"/>
  <sheetViews>
    <sheetView showGridLines="0" workbookViewId="0">
      <selection activeCell="I195" sqref="I19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107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ROUND((SUM(BE124:BE191)),  2)</f>
        <v>0</v>
      </c>
      <c r="G33" s="29"/>
      <c r="H33" s="29"/>
      <c r="I33" s="98">
        <v>0.21</v>
      </c>
      <c r="J33" s="97">
        <f>ROUND(((SUM(BE124:BE191))*I33),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ROUND((SUM(BF124:BF191)),  2)</f>
        <v>0</v>
      </c>
      <c r="G34" s="29"/>
      <c r="H34" s="29"/>
      <c r="I34" s="98">
        <v>0.15</v>
      </c>
      <c r="J34" s="97">
        <f>ROUND(((SUM(BF124:BF191))*I34),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ROUND((SUM(BG124:BG191)),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ROUND((SUM(BH124:BH191)),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ROUND((SUM(BI124:BI191)),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SO-01 - Mostová váha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>
      <c r="B98" s="114"/>
      <c r="D98" s="115" t="s">
        <v>114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>
      <c r="B99" s="114"/>
      <c r="D99" s="115" t="s">
        <v>115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1:31" s="10" customFormat="1" ht="19.899999999999999" customHeight="1">
      <c r="B100" s="114"/>
      <c r="D100" s="115" t="s">
        <v>116</v>
      </c>
      <c r="E100" s="116"/>
      <c r="F100" s="116"/>
      <c r="G100" s="116"/>
      <c r="H100" s="116"/>
      <c r="I100" s="116"/>
      <c r="J100" s="117">
        <f>J162</f>
        <v>0</v>
      </c>
      <c r="L100" s="114"/>
    </row>
    <row r="101" spans="1:31" s="10" customFormat="1" ht="19.899999999999999" customHeight="1">
      <c r="B101" s="114"/>
      <c r="D101" s="115" t="s">
        <v>117</v>
      </c>
      <c r="E101" s="116"/>
      <c r="F101" s="116"/>
      <c r="G101" s="116"/>
      <c r="H101" s="116"/>
      <c r="I101" s="116"/>
      <c r="J101" s="117">
        <f>J166</f>
        <v>0</v>
      </c>
      <c r="L101" s="114"/>
    </row>
    <row r="102" spans="1:31" s="10" customFormat="1" ht="19.899999999999999" customHeight="1">
      <c r="B102" s="114"/>
      <c r="D102" s="115" t="s">
        <v>118</v>
      </c>
      <c r="E102" s="116"/>
      <c r="F102" s="116"/>
      <c r="G102" s="116"/>
      <c r="H102" s="116"/>
      <c r="I102" s="116"/>
      <c r="J102" s="117">
        <f>J175</f>
        <v>0</v>
      </c>
      <c r="L102" s="114"/>
    </row>
    <row r="103" spans="1:31" s="9" customFormat="1" ht="24.95" customHeight="1">
      <c r="B103" s="110"/>
      <c r="D103" s="111" t="s">
        <v>119</v>
      </c>
      <c r="E103" s="112"/>
      <c r="F103" s="112"/>
      <c r="G103" s="112"/>
      <c r="H103" s="112"/>
      <c r="I103" s="112"/>
      <c r="J103" s="113">
        <f>J178</f>
        <v>0</v>
      </c>
      <c r="L103" s="110"/>
    </row>
    <row r="104" spans="1:31" s="10" customFormat="1" ht="19.899999999999999" customHeight="1">
      <c r="B104" s="114"/>
      <c r="D104" s="115" t="s">
        <v>120</v>
      </c>
      <c r="E104" s="116"/>
      <c r="F104" s="116"/>
      <c r="G104" s="116"/>
      <c r="H104" s="116"/>
      <c r="I104" s="116"/>
      <c r="J104" s="117">
        <f>J179</f>
        <v>0</v>
      </c>
      <c r="L104" s="114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21" t="s">
        <v>121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0" t="str">
        <f>E7</f>
        <v>Zelenka s.r.o. - Modernizace provozu</v>
      </c>
      <c r="F114" s="231"/>
      <c r="G114" s="231"/>
      <c r="H114" s="23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106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5" t="str">
        <f>E9</f>
        <v>SO-01 - Mostová váha</v>
      </c>
      <c r="F116" s="229"/>
      <c r="G116" s="229"/>
      <c r="H116" s="2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6" t="s">
        <v>18</v>
      </c>
      <c r="D118" s="29"/>
      <c r="E118" s="29"/>
      <c r="F118" s="24" t="str">
        <f>F12</f>
        <v>Židlochovice</v>
      </c>
      <c r="G118" s="29"/>
      <c r="H118" s="29"/>
      <c r="I118" s="26" t="s">
        <v>20</v>
      </c>
      <c r="J118" s="52" t="str">
        <f>IF(J12="","",J12)</f>
        <v>27. 6. 2023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6" t="s">
        <v>22</v>
      </c>
      <c r="D120" s="29"/>
      <c r="E120" s="29"/>
      <c r="F120" s="24" t="str">
        <f>E15</f>
        <v>Zelenka s.r.o., Topolová 910, Židlochovice</v>
      </c>
      <c r="G120" s="29"/>
      <c r="H120" s="29"/>
      <c r="I120" s="26" t="s">
        <v>30</v>
      </c>
      <c r="J120" s="27" t="str">
        <f>E21</f>
        <v>A77 architekti, Taussigova 21, Brno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6" t="s">
        <v>28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35</v>
      </c>
      <c r="J121" s="27" t="str">
        <f>E24</f>
        <v>Ing. Ladislav Kopecký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8"/>
      <c r="B123" s="119"/>
      <c r="C123" s="120" t="s">
        <v>122</v>
      </c>
      <c r="D123" s="121" t="s">
        <v>64</v>
      </c>
      <c r="E123" s="121" t="s">
        <v>60</v>
      </c>
      <c r="F123" s="121" t="s">
        <v>61</v>
      </c>
      <c r="G123" s="121" t="s">
        <v>123</v>
      </c>
      <c r="H123" s="121" t="s">
        <v>124</v>
      </c>
      <c r="I123" s="121" t="s">
        <v>125</v>
      </c>
      <c r="J123" s="122" t="s">
        <v>110</v>
      </c>
      <c r="K123" s="123" t="s">
        <v>126</v>
      </c>
      <c r="L123" s="124"/>
      <c r="M123" s="59" t="s">
        <v>1</v>
      </c>
      <c r="N123" s="60" t="s">
        <v>43</v>
      </c>
      <c r="O123" s="60" t="s">
        <v>127</v>
      </c>
      <c r="P123" s="60" t="s">
        <v>128</v>
      </c>
      <c r="Q123" s="60" t="s">
        <v>129</v>
      </c>
      <c r="R123" s="60" t="s">
        <v>130</v>
      </c>
      <c r="S123" s="60" t="s">
        <v>131</v>
      </c>
      <c r="T123" s="61" t="s">
        <v>132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>
      <c r="A124" s="29"/>
      <c r="B124" s="30"/>
      <c r="C124" s="66" t="s">
        <v>133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P125+P178</f>
        <v>124.221529</v>
      </c>
      <c r="Q124" s="63"/>
      <c r="R124" s="126">
        <f>R125+R178</f>
        <v>47.355512180000005</v>
      </c>
      <c r="S124" s="63"/>
      <c r="T124" s="127">
        <f>T125+T178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78</v>
      </c>
      <c r="AU124" s="17" t="s">
        <v>112</v>
      </c>
      <c r="BK124" s="128">
        <f>BK125+BK178</f>
        <v>0</v>
      </c>
    </row>
    <row r="125" spans="1:65" s="12" customFormat="1" ht="25.9" customHeight="1">
      <c r="B125" s="129"/>
      <c r="D125" s="130" t="s">
        <v>78</v>
      </c>
      <c r="E125" s="131" t="s">
        <v>134</v>
      </c>
      <c r="F125" s="131" t="s">
        <v>135</v>
      </c>
      <c r="J125" s="132">
        <f>BK125</f>
        <v>0</v>
      </c>
      <c r="L125" s="129"/>
      <c r="M125" s="133"/>
      <c r="N125" s="134"/>
      <c r="O125" s="134"/>
      <c r="P125" s="135">
        <f>P126+P140+P162+P166+P175</f>
        <v>118.937529</v>
      </c>
      <c r="Q125" s="134"/>
      <c r="R125" s="135">
        <f>R126+R140+R162+R166+R175</f>
        <v>47.303302180000003</v>
      </c>
      <c r="S125" s="134"/>
      <c r="T125" s="136">
        <f>T126+T140+T162+T166+T175</f>
        <v>0</v>
      </c>
      <c r="AR125" s="130" t="s">
        <v>87</v>
      </c>
      <c r="AT125" s="137" t="s">
        <v>78</v>
      </c>
      <c r="AU125" s="137" t="s">
        <v>79</v>
      </c>
      <c r="AY125" s="130" t="s">
        <v>136</v>
      </c>
      <c r="BK125" s="138">
        <f>BK126+BK140+BK162+BK166+BK175</f>
        <v>0</v>
      </c>
    </row>
    <row r="126" spans="1:65" s="12" customFormat="1" ht="22.9" customHeight="1">
      <c r="B126" s="129"/>
      <c r="D126" s="130" t="s">
        <v>78</v>
      </c>
      <c r="E126" s="139" t="s">
        <v>87</v>
      </c>
      <c r="F126" s="139" t="s">
        <v>137</v>
      </c>
      <c r="J126" s="140">
        <f>BK126</f>
        <v>0</v>
      </c>
      <c r="L126" s="129"/>
      <c r="M126" s="133"/>
      <c r="N126" s="134"/>
      <c r="O126" s="134"/>
      <c r="P126" s="135">
        <f>SUM(P127:P139)</f>
        <v>47.409552000000005</v>
      </c>
      <c r="Q126" s="134"/>
      <c r="R126" s="135">
        <f>SUM(R127:R139)</f>
        <v>21.571000000000002</v>
      </c>
      <c r="S126" s="134"/>
      <c r="T126" s="136">
        <f>SUM(T127:T139)</f>
        <v>0</v>
      </c>
      <c r="AR126" s="130" t="s">
        <v>87</v>
      </c>
      <c r="AT126" s="137" t="s">
        <v>78</v>
      </c>
      <c r="AU126" s="137" t="s">
        <v>87</v>
      </c>
      <c r="AY126" s="130" t="s">
        <v>136</v>
      </c>
      <c r="BK126" s="138">
        <f>SUM(BK127:BK139)</f>
        <v>0</v>
      </c>
    </row>
    <row r="127" spans="1:65" s="2" customFormat="1" ht="33" customHeight="1">
      <c r="A127" s="29"/>
      <c r="B127" s="141"/>
      <c r="C127" s="142" t="s">
        <v>87</v>
      </c>
      <c r="D127" s="142" t="s">
        <v>138</v>
      </c>
      <c r="E127" s="143" t="s">
        <v>139</v>
      </c>
      <c r="F127" s="144" t="s">
        <v>140</v>
      </c>
      <c r="G127" s="145" t="s">
        <v>141</v>
      </c>
      <c r="H127" s="146">
        <v>108.4</v>
      </c>
      <c r="I127" s="147"/>
      <c r="J127" s="147">
        <f>ROUND(I127*H127,2)</f>
        <v>0</v>
      </c>
      <c r="K127" s="148"/>
      <c r="L127" s="30"/>
      <c r="M127" s="149" t="s">
        <v>1</v>
      </c>
      <c r="N127" s="150" t="s">
        <v>44</v>
      </c>
      <c r="O127" s="151">
        <v>0.29699999999999999</v>
      </c>
      <c r="P127" s="151">
        <f>O127*H127</f>
        <v>32.194800000000001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142</v>
      </c>
      <c r="AT127" s="153" t="s">
        <v>138</v>
      </c>
      <c r="AU127" s="153" t="s">
        <v>89</v>
      </c>
      <c r="AY127" s="17" t="s">
        <v>136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7" t="s">
        <v>87</v>
      </c>
      <c r="BK127" s="154">
        <f>ROUND(I127*H127,2)</f>
        <v>0</v>
      </c>
      <c r="BL127" s="17" t="s">
        <v>142</v>
      </c>
      <c r="BM127" s="153" t="s">
        <v>143</v>
      </c>
    </row>
    <row r="128" spans="1:65" s="2" customFormat="1" ht="29.25">
      <c r="A128" s="29"/>
      <c r="B128" s="30"/>
      <c r="C128" s="29"/>
      <c r="D128" s="155" t="s">
        <v>144</v>
      </c>
      <c r="E128" s="29"/>
      <c r="F128" s="156" t="s">
        <v>145</v>
      </c>
      <c r="G128" s="29"/>
      <c r="H128" s="29"/>
      <c r="I128" s="29"/>
      <c r="J128" s="29"/>
      <c r="K128" s="29"/>
      <c r="L128" s="30"/>
      <c r="M128" s="157"/>
      <c r="N128" s="158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144</v>
      </c>
      <c r="AU128" s="17" t="s">
        <v>89</v>
      </c>
    </row>
    <row r="129" spans="1:65" s="13" customFormat="1">
      <c r="B129" s="159"/>
      <c r="D129" s="155" t="s">
        <v>146</v>
      </c>
      <c r="E129" s="160" t="s">
        <v>1</v>
      </c>
      <c r="F129" s="161" t="s">
        <v>147</v>
      </c>
      <c r="H129" s="162">
        <v>108.4</v>
      </c>
      <c r="L129" s="159"/>
      <c r="M129" s="163"/>
      <c r="N129" s="164"/>
      <c r="O129" s="164"/>
      <c r="P129" s="164"/>
      <c r="Q129" s="164"/>
      <c r="R129" s="164"/>
      <c r="S129" s="164"/>
      <c r="T129" s="165"/>
      <c r="AT129" s="160" t="s">
        <v>146</v>
      </c>
      <c r="AU129" s="160" t="s">
        <v>89</v>
      </c>
      <c r="AV129" s="13" t="s">
        <v>89</v>
      </c>
      <c r="AW129" s="13" t="s">
        <v>34</v>
      </c>
      <c r="AX129" s="13" t="s">
        <v>87</v>
      </c>
      <c r="AY129" s="160" t="s">
        <v>136</v>
      </c>
    </row>
    <row r="130" spans="1:65" s="2" customFormat="1" ht="37.9" customHeight="1">
      <c r="A130" s="29"/>
      <c r="B130" s="141"/>
      <c r="C130" s="142" t="s">
        <v>89</v>
      </c>
      <c r="D130" s="142" t="s">
        <v>138</v>
      </c>
      <c r="E130" s="143" t="s">
        <v>148</v>
      </c>
      <c r="F130" s="144" t="s">
        <v>149</v>
      </c>
      <c r="G130" s="145" t="s">
        <v>141</v>
      </c>
      <c r="H130" s="146">
        <v>108.4</v>
      </c>
      <c r="I130" s="147"/>
      <c r="J130" s="147">
        <f>ROUND(I130*H130,2)</f>
        <v>0</v>
      </c>
      <c r="K130" s="148"/>
      <c r="L130" s="30"/>
      <c r="M130" s="149" t="s">
        <v>1</v>
      </c>
      <c r="N130" s="150" t="s">
        <v>44</v>
      </c>
      <c r="O130" s="151">
        <v>4.5999999999999999E-2</v>
      </c>
      <c r="P130" s="151">
        <f>O130*H130</f>
        <v>4.9864000000000006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142</v>
      </c>
      <c r="AT130" s="153" t="s">
        <v>138</v>
      </c>
      <c r="AU130" s="153" t="s">
        <v>89</v>
      </c>
      <c r="AY130" s="17" t="s">
        <v>136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7" t="s">
        <v>87</v>
      </c>
      <c r="BK130" s="154">
        <f>ROUND(I130*H130,2)</f>
        <v>0</v>
      </c>
      <c r="BL130" s="17" t="s">
        <v>142</v>
      </c>
      <c r="BM130" s="153" t="s">
        <v>150</v>
      </c>
    </row>
    <row r="131" spans="1:65" s="2" customFormat="1" ht="39">
      <c r="A131" s="29"/>
      <c r="B131" s="30"/>
      <c r="C131" s="29"/>
      <c r="D131" s="155" t="s">
        <v>144</v>
      </c>
      <c r="E131" s="29"/>
      <c r="F131" s="156" t="s">
        <v>151</v>
      </c>
      <c r="G131" s="29"/>
      <c r="H131" s="29"/>
      <c r="I131" s="29"/>
      <c r="J131" s="29"/>
      <c r="K131" s="29"/>
      <c r="L131" s="30"/>
      <c r="M131" s="157"/>
      <c r="N131" s="158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144</v>
      </c>
      <c r="AU131" s="17" t="s">
        <v>89</v>
      </c>
    </row>
    <row r="132" spans="1:65" s="2" customFormat="1" ht="24.2" customHeight="1">
      <c r="A132" s="29"/>
      <c r="B132" s="141"/>
      <c r="C132" s="142" t="s">
        <v>152</v>
      </c>
      <c r="D132" s="142" t="s">
        <v>138</v>
      </c>
      <c r="E132" s="143" t="s">
        <v>153</v>
      </c>
      <c r="F132" s="144" t="s">
        <v>154</v>
      </c>
      <c r="G132" s="145" t="s">
        <v>141</v>
      </c>
      <c r="H132" s="146">
        <v>31.184000000000001</v>
      </c>
      <c r="I132" s="147"/>
      <c r="J132" s="147">
        <f>ROUND(I132*H132,2)</f>
        <v>0</v>
      </c>
      <c r="K132" s="148"/>
      <c r="L132" s="30"/>
      <c r="M132" s="149" t="s">
        <v>1</v>
      </c>
      <c r="N132" s="150" t="s">
        <v>44</v>
      </c>
      <c r="O132" s="151">
        <v>0.32800000000000001</v>
      </c>
      <c r="P132" s="151">
        <f>O132*H132</f>
        <v>10.228352000000001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142</v>
      </c>
      <c r="AT132" s="153" t="s">
        <v>138</v>
      </c>
      <c r="AU132" s="153" t="s">
        <v>89</v>
      </c>
      <c r="AY132" s="17" t="s">
        <v>136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7" t="s">
        <v>87</v>
      </c>
      <c r="BK132" s="154">
        <f>ROUND(I132*H132,2)</f>
        <v>0</v>
      </c>
      <c r="BL132" s="17" t="s">
        <v>142</v>
      </c>
      <c r="BM132" s="153" t="s">
        <v>155</v>
      </c>
    </row>
    <row r="133" spans="1:65" s="2" customFormat="1" ht="29.25">
      <c r="A133" s="29"/>
      <c r="B133" s="30"/>
      <c r="C133" s="29"/>
      <c r="D133" s="155" t="s">
        <v>144</v>
      </c>
      <c r="E133" s="29"/>
      <c r="F133" s="156" t="s">
        <v>156</v>
      </c>
      <c r="G133" s="29"/>
      <c r="H133" s="29"/>
      <c r="I133" s="29"/>
      <c r="J133" s="29"/>
      <c r="K133" s="29"/>
      <c r="L133" s="30"/>
      <c r="M133" s="157"/>
      <c r="N133" s="158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144</v>
      </c>
      <c r="AU133" s="17" t="s">
        <v>89</v>
      </c>
    </row>
    <row r="134" spans="1:65" s="13" customFormat="1">
      <c r="B134" s="159"/>
      <c r="D134" s="155" t="s">
        <v>146</v>
      </c>
      <c r="E134" s="160" t="s">
        <v>1</v>
      </c>
      <c r="F134" s="161" t="s">
        <v>157</v>
      </c>
      <c r="H134" s="162">
        <v>11.984</v>
      </c>
      <c r="L134" s="159"/>
      <c r="M134" s="163"/>
      <c r="N134" s="164"/>
      <c r="O134" s="164"/>
      <c r="P134" s="164"/>
      <c r="Q134" s="164"/>
      <c r="R134" s="164"/>
      <c r="S134" s="164"/>
      <c r="T134" s="165"/>
      <c r="AT134" s="160" t="s">
        <v>146</v>
      </c>
      <c r="AU134" s="160" t="s">
        <v>89</v>
      </c>
      <c r="AV134" s="13" t="s">
        <v>89</v>
      </c>
      <c r="AW134" s="13" t="s">
        <v>34</v>
      </c>
      <c r="AX134" s="13" t="s">
        <v>79</v>
      </c>
      <c r="AY134" s="160" t="s">
        <v>136</v>
      </c>
    </row>
    <row r="135" spans="1:65" s="13" customFormat="1">
      <c r="B135" s="159"/>
      <c r="D135" s="155" t="s">
        <v>146</v>
      </c>
      <c r="E135" s="160" t="s">
        <v>1</v>
      </c>
      <c r="F135" s="161" t="s">
        <v>158</v>
      </c>
      <c r="H135" s="162">
        <v>19.2</v>
      </c>
      <c r="L135" s="159"/>
      <c r="M135" s="163"/>
      <c r="N135" s="164"/>
      <c r="O135" s="164"/>
      <c r="P135" s="164"/>
      <c r="Q135" s="164"/>
      <c r="R135" s="164"/>
      <c r="S135" s="164"/>
      <c r="T135" s="165"/>
      <c r="AT135" s="160" t="s">
        <v>146</v>
      </c>
      <c r="AU135" s="160" t="s">
        <v>89</v>
      </c>
      <c r="AV135" s="13" t="s">
        <v>89</v>
      </c>
      <c r="AW135" s="13" t="s">
        <v>34</v>
      </c>
      <c r="AX135" s="13" t="s">
        <v>79</v>
      </c>
      <c r="AY135" s="160" t="s">
        <v>136</v>
      </c>
    </row>
    <row r="136" spans="1:65" s="14" customFormat="1">
      <c r="B136" s="166"/>
      <c r="D136" s="155" t="s">
        <v>146</v>
      </c>
      <c r="E136" s="167" t="s">
        <v>1</v>
      </c>
      <c r="F136" s="168" t="s">
        <v>159</v>
      </c>
      <c r="H136" s="169">
        <v>31.183999999999997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146</v>
      </c>
      <c r="AU136" s="167" t="s">
        <v>89</v>
      </c>
      <c r="AV136" s="14" t="s">
        <v>142</v>
      </c>
      <c r="AW136" s="14" t="s">
        <v>34</v>
      </c>
      <c r="AX136" s="14" t="s">
        <v>87</v>
      </c>
      <c r="AY136" s="167" t="s">
        <v>136</v>
      </c>
    </row>
    <row r="137" spans="1:65" s="2" customFormat="1" ht="16.5" customHeight="1">
      <c r="A137" s="29"/>
      <c r="B137" s="141"/>
      <c r="C137" s="173" t="s">
        <v>142</v>
      </c>
      <c r="D137" s="173" t="s">
        <v>160</v>
      </c>
      <c r="E137" s="174" t="s">
        <v>161</v>
      </c>
      <c r="F137" s="175" t="s">
        <v>162</v>
      </c>
      <c r="G137" s="176" t="s">
        <v>163</v>
      </c>
      <c r="H137" s="177">
        <v>21.571000000000002</v>
      </c>
      <c r="I137" s="178"/>
      <c r="J137" s="178">
        <f>ROUND(I137*H137,2)</f>
        <v>0</v>
      </c>
      <c r="K137" s="179"/>
      <c r="L137" s="180"/>
      <c r="M137" s="181" t="s">
        <v>1</v>
      </c>
      <c r="N137" s="182" t="s">
        <v>44</v>
      </c>
      <c r="O137" s="151">
        <v>0</v>
      </c>
      <c r="P137" s="151">
        <f>O137*H137</f>
        <v>0</v>
      </c>
      <c r="Q137" s="151">
        <v>1</v>
      </c>
      <c r="R137" s="151">
        <f>Q137*H137</f>
        <v>21.571000000000002</v>
      </c>
      <c r="S137" s="151">
        <v>0</v>
      </c>
      <c r="T137" s="15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164</v>
      </c>
      <c r="AT137" s="153" t="s">
        <v>160</v>
      </c>
      <c r="AU137" s="153" t="s">
        <v>89</v>
      </c>
      <c r="AY137" s="17" t="s">
        <v>136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7" t="s">
        <v>87</v>
      </c>
      <c r="BK137" s="154">
        <f>ROUND(I137*H137,2)</f>
        <v>0</v>
      </c>
      <c r="BL137" s="17" t="s">
        <v>142</v>
      </c>
      <c r="BM137" s="153" t="s">
        <v>165</v>
      </c>
    </row>
    <row r="138" spans="1:65" s="2" customFormat="1">
      <c r="A138" s="29"/>
      <c r="B138" s="30"/>
      <c r="C138" s="29"/>
      <c r="D138" s="155" t="s">
        <v>144</v>
      </c>
      <c r="E138" s="29"/>
      <c r="F138" s="156" t="s">
        <v>162</v>
      </c>
      <c r="G138" s="29"/>
      <c r="H138" s="29"/>
      <c r="I138" s="29"/>
      <c r="J138" s="29"/>
      <c r="K138" s="29"/>
      <c r="L138" s="30"/>
      <c r="M138" s="157"/>
      <c r="N138" s="158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144</v>
      </c>
      <c r="AU138" s="17" t="s">
        <v>89</v>
      </c>
    </row>
    <row r="139" spans="1:65" s="13" customFormat="1">
      <c r="B139" s="159"/>
      <c r="D139" s="155" t="s">
        <v>146</v>
      </c>
      <c r="E139" s="160" t="s">
        <v>1</v>
      </c>
      <c r="F139" s="161" t="s">
        <v>166</v>
      </c>
      <c r="H139" s="162">
        <v>21.571000000000002</v>
      </c>
      <c r="L139" s="159"/>
      <c r="M139" s="163"/>
      <c r="N139" s="164"/>
      <c r="O139" s="164"/>
      <c r="P139" s="164"/>
      <c r="Q139" s="164"/>
      <c r="R139" s="164"/>
      <c r="S139" s="164"/>
      <c r="T139" s="165"/>
      <c r="AT139" s="160" t="s">
        <v>146</v>
      </c>
      <c r="AU139" s="160" t="s">
        <v>89</v>
      </c>
      <c r="AV139" s="13" t="s">
        <v>89</v>
      </c>
      <c r="AW139" s="13" t="s">
        <v>34</v>
      </c>
      <c r="AX139" s="13" t="s">
        <v>87</v>
      </c>
      <c r="AY139" s="160" t="s">
        <v>136</v>
      </c>
    </row>
    <row r="140" spans="1:65" s="12" customFormat="1" ht="22.9" customHeight="1">
      <c r="B140" s="129"/>
      <c r="D140" s="130" t="s">
        <v>78</v>
      </c>
      <c r="E140" s="139" t="s">
        <v>89</v>
      </c>
      <c r="F140" s="139" t="s">
        <v>167</v>
      </c>
      <c r="J140" s="140">
        <f>BK140</f>
        <v>0</v>
      </c>
      <c r="L140" s="129"/>
      <c r="M140" s="133"/>
      <c r="N140" s="134"/>
      <c r="O140" s="134"/>
      <c r="P140" s="135">
        <f>SUM(P141:P161)</f>
        <v>31.460184000000002</v>
      </c>
      <c r="Q140" s="134"/>
      <c r="R140" s="135">
        <f>SUM(R141:R161)</f>
        <v>25.732302179999998</v>
      </c>
      <c r="S140" s="134"/>
      <c r="T140" s="136">
        <f>SUM(T141:T161)</f>
        <v>0</v>
      </c>
      <c r="AR140" s="130" t="s">
        <v>87</v>
      </c>
      <c r="AT140" s="137" t="s">
        <v>78</v>
      </c>
      <c r="AU140" s="137" t="s">
        <v>87</v>
      </c>
      <c r="AY140" s="130" t="s">
        <v>136</v>
      </c>
      <c r="BK140" s="138">
        <f>SUM(BK141:BK161)</f>
        <v>0</v>
      </c>
    </row>
    <row r="141" spans="1:65" s="2" customFormat="1" ht="16.5" customHeight="1">
      <c r="A141" s="29"/>
      <c r="B141" s="141"/>
      <c r="C141" s="142" t="s">
        <v>168</v>
      </c>
      <c r="D141" s="142" t="s">
        <v>138</v>
      </c>
      <c r="E141" s="143" t="s">
        <v>169</v>
      </c>
      <c r="F141" s="144" t="s">
        <v>170</v>
      </c>
      <c r="G141" s="145" t="s">
        <v>141</v>
      </c>
      <c r="H141" s="146">
        <v>2.2799999999999998</v>
      </c>
      <c r="I141" s="147"/>
      <c r="J141" s="147">
        <f>ROUND(I141*H141,2)</f>
        <v>0</v>
      </c>
      <c r="K141" s="148"/>
      <c r="L141" s="30"/>
      <c r="M141" s="149" t="s">
        <v>1</v>
      </c>
      <c r="N141" s="150" t="s">
        <v>44</v>
      </c>
      <c r="O141" s="151">
        <v>0.58399999999999996</v>
      </c>
      <c r="P141" s="151">
        <f>O141*H141</f>
        <v>1.3315199999999998</v>
      </c>
      <c r="Q141" s="151">
        <v>2.3010199999999998</v>
      </c>
      <c r="R141" s="151">
        <f>Q141*H141</f>
        <v>5.2463255999999996</v>
      </c>
      <c r="S141" s="151">
        <v>0</v>
      </c>
      <c r="T141" s="15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142</v>
      </c>
      <c r="AT141" s="153" t="s">
        <v>138</v>
      </c>
      <c r="AU141" s="153" t="s">
        <v>89</v>
      </c>
      <c r="AY141" s="17" t="s">
        <v>136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87</v>
      </c>
      <c r="BK141" s="154">
        <f>ROUND(I141*H141,2)</f>
        <v>0</v>
      </c>
      <c r="BL141" s="17" t="s">
        <v>142</v>
      </c>
      <c r="BM141" s="153" t="s">
        <v>171</v>
      </c>
    </row>
    <row r="142" spans="1:65" s="2" customFormat="1" ht="19.5">
      <c r="A142" s="29"/>
      <c r="B142" s="30"/>
      <c r="C142" s="29"/>
      <c r="D142" s="155" t="s">
        <v>144</v>
      </c>
      <c r="E142" s="29"/>
      <c r="F142" s="156" t="s">
        <v>172</v>
      </c>
      <c r="G142" s="29"/>
      <c r="H142" s="29"/>
      <c r="I142" s="29"/>
      <c r="J142" s="29"/>
      <c r="K142" s="29"/>
      <c r="L142" s="30"/>
      <c r="M142" s="157"/>
      <c r="N142" s="158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144</v>
      </c>
      <c r="AU142" s="17" t="s">
        <v>89</v>
      </c>
    </row>
    <row r="143" spans="1:65" s="13" customFormat="1">
      <c r="B143" s="159"/>
      <c r="D143" s="155" t="s">
        <v>146</v>
      </c>
      <c r="E143" s="160" t="s">
        <v>1</v>
      </c>
      <c r="F143" s="161" t="s">
        <v>173</v>
      </c>
      <c r="H143" s="162">
        <v>2.2799999999999998</v>
      </c>
      <c r="L143" s="159"/>
      <c r="M143" s="163"/>
      <c r="N143" s="164"/>
      <c r="O143" s="164"/>
      <c r="P143" s="164"/>
      <c r="Q143" s="164"/>
      <c r="R143" s="164"/>
      <c r="S143" s="164"/>
      <c r="T143" s="165"/>
      <c r="AT143" s="160" t="s">
        <v>146</v>
      </c>
      <c r="AU143" s="160" t="s">
        <v>89</v>
      </c>
      <c r="AV143" s="13" t="s">
        <v>89</v>
      </c>
      <c r="AW143" s="13" t="s">
        <v>34</v>
      </c>
      <c r="AX143" s="13" t="s">
        <v>87</v>
      </c>
      <c r="AY143" s="160" t="s">
        <v>136</v>
      </c>
    </row>
    <row r="144" spans="1:65" s="2" customFormat="1" ht="16.5" customHeight="1">
      <c r="A144" s="29"/>
      <c r="B144" s="141"/>
      <c r="C144" s="142" t="s">
        <v>174</v>
      </c>
      <c r="D144" s="142" t="s">
        <v>138</v>
      </c>
      <c r="E144" s="143" t="s">
        <v>175</v>
      </c>
      <c r="F144" s="144" t="s">
        <v>176</v>
      </c>
      <c r="G144" s="145" t="s">
        <v>177</v>
      </c>
      <c r="H144" s="146">
        <v>3.48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44</v>
      </c>
      <c r="O144" s="151">
        <v>0.3</v>
      </c>
      <c r="P144" s="151">
        <f>O144*H144</f>
        <v>1.044</v>
      </c>
      <c r="Q144" s="151">
        <v>2.47E-3</v>
      </c>
      <c r="R144" s="151">
        <f>Q144*H144</f>
        <v>8.5956000000000001E-3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142</v>
      </c>
      <c r="AT144" s="153" t="s">
        <v>138</v>
      </c>
      <c r="AU144" s="153" t="s">
        <v>89</v>
      </c>
      <c r="AY144" s="17" t="s">
        <v>136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87</v>
      </c>
      <c r="BK144" s="154">
        <f>ROUND(I144*H144,2)</f>
        <v>0</v>
      </c>
      <c r="BL144" s="17" t="s">
        <v>142</v>
      </c>
      <c r="BM144" s="153" t="s">
        <v>178</v>
      </c>
    </row>
    <row r="145" spans="1:65" s="2" customFormat="1">
      <c r="A145" s="29"/>
      <c r="B145" s="30"/>
      <c r="C145" s="29"/>
      <c r="D145" s="155" t="s">
        <v>144</v>
      </c>
      <c r="E145" s="29"/>
      <c r="F145" s="156" t="s">
        <v>179</v>
      </c>
      <c r="G145" s="29"/>
      <c r="H145" s="29"/>
      <c r="I145" s="29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144</v>
      </c>
      <c r="AU145" s="17" t="s">
        <v>89</v>
      </c>
    </row>
    <row r="146" spans="1:65" s="13" customFormat="1">
      <c r="B146" s="159"/>
      <c r="D146" s="155" t="s">
        <v>146</v>
      </c>
      <c r="E146" s="160" t="s">
        <v>1</v>
      </c>
      <c r="F146" s="161" t="s">
        <v>180</v>
      </c>
      <c r="H146" s="162">
        <v>3.48</v>
      </c>
      <c r="L146" s="159"/>
      <c r="M146" s="163"/>
      <c r="N146" s="164"/>
      <c r="O146" s="164"/>
      <c r="P146" s="164"/>
      <c r="Q146" s="164"/>
      <c r="R146" s="164"/>
      <c r="S146" s="164"/>
      <c r="T146" s="165"/>
      <c r="AT146" s="160" t="s">
        <v>146</v>
      </c>
      <c r="AU146" s="160" t="s">
        <v>89</v>
      </c>
      <c r="AV146" s="13" t="s">
        <v>89</v>
      </c>
      <c r="AW146" s="13" t="s">
        <v>34</v>
      </c>
      <c r="AX146" s="13" t="s">
        <v>87</v>
      </c>
      <c r="AY146" s="160" t="s">
        <v>136</v>
      </c>
    </row>
    <row r="147" spans="1:65" s="2" customFormat="1" ht="16.5" customHeight="1">
      <c r="A147" s="29"/>
      <c r="B147" s="141"/>
      <c r="C147" s="142" t="s">
        <v>181</v>
      </c>
      <c r="D147" s="142" t="s">
        <v>138</v>
      </c>
      <c r="E147" s="143" t="s">
        <v>182</v>
      </c>
      <c r="F147" s="144" t="s">
        <v>183</v>
      </c>
      <c r="G147" s="145" t="s">
        <v>177</v>
      </c>
      <c r="H147" s="146">
        <v>3.48</v>
      </c>
      <c r="I147" s="147"/>
      <c r="J147" s="147">
        <f>ROUND(I147*H147,2)</f>
        <v>0</v>
      </c>
      <c r="K147" s="148"/>
      <c r="L147" s="30"/>
      <c r="M147" s="149" t="s">
        <v>1</v>
      </c>
      <c r="N147" s="150" t="s">
        <v>44</v>
      </c>
      <c r="O147" s="151">
        <v>0.152</v>
      </c>
      <c r="P147" s="151">
        <f>O147*H147</f>
        <v>0.52895999999999999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142</v>
      </c>
      <c r="AT147" s="153" t="s">
        <v>138</v>
      </c>
      <c r="AU147" s="153" t="s">
        <v>89</v>
      </c>
      <c r="AY147" s="17" t="s">
        <v>136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87</v>
      </c>
      <c r="BK147" s="154">
        <f>ROUND(I147*H147,2)</f>
        <v>0</v>
      </c>
      <c r="BL147" s="17" t="s">
        <v>142</v>
      </c>
      <c r="BM147" s="153" t="s">
        <v>184</v>
      </c>
    </row>
    <row r="148" spans="1:65" s="2" customFormat="1">
      <c r="A148" s="29"/>
      <c r="B148" s="30"/>
      <c r="C148" s="29"/>
      <c r="D148" s="155" t="s">
        <v>144</v>
      </c>
      <c r="E148" s="29"/>
      <c r="F148" s="156" t="s">
        <v>185</v>
      </c>
      <c r="G148" s="29"/>
      <c r="H148" s="29"/>
      <c r="I148" s="29"/>
      <c r="J148" s="29"/>
      <c r="K148" s="29"/>
      <c r="L148" s="30"/>
      <c r="M148" s="157"/>
      <c r="N148" s="158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7" t="s">
        <v>144</v>
      </c>
      <c r="AU148" s="17" t="s">
        <v>89</v>
      </c>
    </row>
    <row r="149" spans="1:65" s="13" customFormat="1">
      <c r="B149" s="159"/>
      <c r="D149" s="155" t="s">
        <v>146</v>
      </c>
      <c r="E149" s="160" t="s">
        <v>1</v>
      </c>
      <c r="F149" s="161" t="s">
        <v>180</v>
      </c>
      <c r="H149" s="162">
        <v>3.48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146</v>
      </c>
      <c r="AU149" s="160" t="s">
        <v>89</v>
      </c>
      <c r="AV149" s="13" t="s">
        <v>89</v>
      </c>
      <c r="AW149" s="13" t="s">
        <v>34</v>
      </c>
      <c r="AX149" s="13" t="s">
        <v>87</v>
      </c>
      <c r="AY149" s="160" t="s">
        <v>136</v>
      </c>
    </row>
    <row r="150" spans="1:65" s="2" customFormat="1" ht="24.2" customHeight="1">
      <c r="A150" s="29"/>
      <c r="B150" s="141"/>
      <c r="C150" s="142" t="s">
        <v>164</v>
      </c>
      <c r="D150" s="142" t="s">
        <v>138</v>
      </c>
      <c r="E150" s="143" t="s">
        <v>186</v>
      </c>
      <c r="F150" s="144" t="s">
        <v>187</v>
      </c>
      <c r="G150" s="145" t="s">
        <v>141</v>
      </c>
      <c r="H150" s="146">
        <v>7.7759999999999998</v>
      </c>
      <c r="I150" s="147"/>
      <c r="J150" s="147">
        <f>ROUND(I150*H150,2)</f>
        <v>0</v>
      </c>
      <c r="K150" s="148"/>
      <c r="L150" s="30"/>
      <c r="M150" s="149" t="s">
        <v>1</v>
      </c>
      <c r="N150" s="150" t="s">
        <v>44</v>
      </c>
      <c r="O150" s="151">
        <v>0.629</v>
      </c>
      <c r="P150" s="151">
        <f>O150*H150</f>
        <v>4.8911040000000003</v>
      </c>
      <c r="Q150" s="151">
        <v>2.5018699999999998</v>
      </c>
      <c r="R150" s="151">
        <f>Q150*H150</f>
        <v>19.454541119999998</v>
      </c>
      <c r="S150" s="151">
        <v>0</v>
      </c>
      <c r="T150" s="152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142</v>
      </c>
      <c r="AT150" s="153" t="s">
        <v>138</v>
      </c>
      <c r="AU150" s="153" t="s">
        <v>89</v>
      </c>
      <c r="AY150" s="17" t="s">
        <v>136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87</v>
      </c>
      <c r="BK150" s="154">
        <f>ROUND(I150*H150,2)</f>
        <v>0</v>
      </c>
      <c r="BL150" s="17" t="s">
        <v>142</v>
      </c>
      <c r="BM150" s="153" t="s">
        <v>188</v>
      </c>
    </row>
    <row r="151" spans="1:65" s="2" customFormat="1" ht="19.5">
      <c r="A151" s="29"/>
      <c r="B151" s="30"/>
      <c r="C151" s="29"/>
      <c r="D151" s="155" t="s">
        <v>144</v>
      </c>
      <c r="E151" s="29"/>
      <c r="F151" s="156" t="s">
        <v>189</v>
      </c>
      <c r="G151" s="29"/>
      <c r="H151" s="29"/>
      <c r="I151" s="29"/>
      <c r="J151" s="29"/>
      <c r="K151" s="29"/>
      <c r="L151" s="30"/>
      <c r="M151" s="157"/>
      <c r="N151" s="158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144</v>
      </c>
      <c r="AU151" s="17" t="s">
        <v>89</v>
      </c>
    </row>
    <row r="152" spans="1:65" s="13" customFormat="1">
      <c r="B152" s="159"/>
      <c r="D152" s="155" t="s">
        <v>146</v>
      </c>
      <c r="E152" s="160" t="s">
        <v>1</v>
      </c>
      <c r="F152" s="161" t="s">
        <v>190</v>
      </c>
      <c r="H152" s="162">
        <v>7.7759999999999998</v>
      </c>
      <c r="L152" s="159"/>
      <c r="M152" s="163"/>
      <c r="N152" s="164"/>
      <c r="O152" s="164"/>
      <c r="P152" s="164"/>
      <c r="Q152" s="164"/>
      <c r="R152" s="164"/>
      <c r="S152" s="164"/>
      <c r="T152" s="165"/>
      <c r="AT152" s="160" t="s">
        <v>146</v>
      </c>
      <c r="AU152" s="160" t="s">
        <v>89</v>
      </c>
      <c r="AV152" s="13" t="s">
        <v>89</v>
      </c>
      <c r="AW152" s="13" t="s">
        <v>34</v>
      </c>
      <c r="AX152" s="13" t="s">
        <v>87</v>
      </c>
      <c r="AY152" s="160" t="s">
        <v>136</v>
      </c>
    </row>
    <row r="153" spans="1:65" s="2" customFormat="1" ht="16.5" customHeight="1">
      <c r="A153" s="29"/>
      <c r="B153" s="141"/>
      <c r="C153" s="142" t="s">
        <v>191</v>
      </c>
      <c r="D153" s="142" t="s">
        <v>138</v>
      </c>
      <c r="E153" s="143" t="s">
        <v>192</v>
      </c>
      <c r="F153" s="144" t="s">
        <v>193</v>
      </c>
      <c r="G153" s="145" t="s">
        <v>177</v>
      </c>
      <c r="H153" s="146">
        <v>12.96</v>
      </c>
      <c r="I153" s="147"/>
      <c r="J153" s="147">
        <f>ROUND(I153*H153,2)</f>
        <v>0</v>
      </c>
      <c r="K153" s="148"/>
      <c r="L153" s="30"/>
      <c r="M153" s="149" t="s">
        <v>1</v>
      </c>
      <c r="N153" s="150" t="s">
        <v>44</v>
      </c>
      <c r="O153" s="151">
        <v>0.27400000000000002</v>
      </c>
      <c r="P153" s="151">
        <f>O153*H153</f>
        <v>3.5510400000000004</v>
      </c>
      <c r="Q153" s="151">
        <v>2.64E-3</v>
      </c>
      <c r="R153" s="151">
        <f>Q153*H153</f>
        <v>3.4214399999999999E-2</v>
      </c>
      <c r="S153" s="151">
        <v>0</v>
      </c>
      <c r="T153" s="152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142</v>
      </c>
      <c r="AT153" s="153" t="s">
        <v>138</v>
      </c>
      <c r="AU153" s="153" t="s">
        <v>89</v>
      </c>
      <c r="AY153" s="17" t="s">
        <v>136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87</v>
      </c>
      <c r="BK153" s="154">
        <f>ROUND(I153*H153,2)</f>
        <v>0</v>
      </c>
      <c r="BL153" s="17" t="s">
        <v>142</v>
      </c>
      <c r="BM153" s="153" t="s">
        <v>194</v>
      </c>
    </row>
    <row r="154" spans="1:65" s="2" customFormat="1">
      <c r="A154" s="29"/>
      <c r="B154" s="30"/>
      <c r="C154" s="29"/>
      <c r="D154" s="155" t="s">
        <v>144</v>
      </c>
      <c r="E154" s="29"/>
      <c r="F154" s="156" t="s">
        <v>195</v>
      </c>
      <c r="G154" s="29"/>
      <c r="H154" s="29"/>
      <c r="I154" s="29"/>
      <c r="J154" s="29"/>
      <c r="K154" s="29"/>
      <c r="L154" s="30"/>
      <c r="M154" s="157"/>
      <c r="N154" s="158"/>
      <c r="O154" s="55"/>
      <c r="P154" s="55"/>
      <c r="Q154" s="55"/>
      <c r="R154" s="55"/>
      <c r="S154" s="55"/>
      <c r="T154" s="56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T154" s="17" t="s">
        <v>144</v>
      </c>
      <c r="AU154" s="17" t="s">
        <v>89</v>
      </c>
    </row>
    <row r="155" spans="1:65" s="13" customFormat="1">
      <c r="B155" s="159"/>
      <c r="D155" s="155" t="s">
        <v>146</v>
      </c>
      <c r="E155" s="160" t="s">
        <v>1</v>
      </c>
      <c r="F155" s="161" t="s">
        <v>196</v>
      </c>
      <c r="H155" s="162">
        <v>12.96</v>
      </c>
      <c r="L155" s="159"/>
      <c r="M155" s="163"/>
      <c r="N155" s="164"/>
      <c r="O155" s="164"/>
      <c r="P155" s="164"/>
      <c r="Q155" s="164"/>
      <c r="R155" s="164"/>
      <c r="S155" s="164"/>
      <c r="T155" s="165"/>
      <c r="AT155" s="160" t="s">
        <v>146</v>
      </c>
      <c r="AU155" s="160" t="s">
        <v>89</v>
      </c>
      <c r="AV155" s="13" t="s">
        <v>89</v>
      </c>
      <c r="AW155" s="13" t="s">
        <v>34</v>
      </c>
      <c r="AX155" s="13" t="s">
        <v>87</v>
      </c>
      <c r="AY155" s="160" t="s">
        <v>136</v>
      </c>
    </row>
    <row r="156" spans="1:65" s="2" customFormat="1" ht="16.5" customHeight="1">
      <c r="A156" s="29"/>
      <c r="B156" s="141"/>
      <c r="C156" s="142" t="s">
        <v>197</v>
      </c>
      <c r="D156" s="142" t="s">
        <v>138</v>
      </c>
      <c r="E156" s="143" t="s">
        <v>198</v>
      </c>
      <c r="F156" s="144" t="s">
        <v>199</v>
      </c>
      <c r="G156" s="145" t="s">
        <v>177</v>
      </c>
      <c r="H156" s="146">
        <v>12.96</v>
      </c>
      <c r="I156" s="147"/>
      <c r="J156" s="147">
        <f>ROUND(I156*H156,2)</f>
        <v>0</v>
      </c>
      <c r="K156" s="148"/>
      <c r="L156" s="30"/>
      <c r="M156" s="149" t="s">
        <v>1</v>
      </c>
      <c r="N156" s="150" t="s">
        <v>44</v>
      </c>
      <c r="O156" s="151">
        <v>9.1999999999999998E-2</v>
      </c>
      <c r="P156" s="151">
        <f>O156*H156</f>
        <v>1.19232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142</v>
      </c>
      <c r="AT156" s="153" t="s">
        <v>138</v>
      </c>
      <c r="AU156" s="153" t="s">
        <v>89</v>
      </c>
      <c r="AY156" s="17" t="s">
        <v>136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87</v>
      </c>
      <c r="BK156" s="154">
        <f>ROUND(I156*H156,2)</f>
        <v>0</v>
      </c>
      <c r="BL156" s="17" t="s">
        <v>142</v>
      </c>
      <c r="BM156" s="153" t="s">
        <v>200</v>
      </c>
    </row>
    <row r="157" spans="1:65" s="2" customFormat="1">
      <c r="A157" s="29"/>
      <c r="B157" s="30"/>
      <c r="C157" s="29"/>
      <c r="D157" s="155" t="s">
        <v>144</v>
      </c>
      <c r="E157" s="29"/>
      <c r="F157" s="156" t="s">
        <v>201</v>
      </c>
      <c r="G157" s="29"/>
      <c r="H157" s="29"/>
      <c r="I157" s="29"/>
      <c r="J157" s="29"/>
      <c r="K157" s="29"/>
      <c r="L157" s="30"/>
      <c r="M157" s="157"/>
      <c r="N157" s="158"/>
      <c r="O157" s="55"/>
      <c r="P157" s="55"/>
      <c r="Q157" s="55"/>
      <c r="R157" s="55"/>
      <c r="S157" s="55"/>
      <c r="T157" s="5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144</v>
      </c>
      <c r="AU157" s="17" t="s">
        <v>89</v>
      </c>
    </row>
    <row r="158" spans="1:65" s="13" customFormat="1">
      <c r="B158" s="159"/>
      <c r="D158" s="155" t="s">
        <v>146</v>
      </c>
      <c r="E158" s="160" t="s">
        <v>1</v>
      </c>
      <c r="F158" s="161" t="s">
        <v>196</v>
      </c>
      <c r="H158" s="162">
        <v>12.96</v>
      </c>
      <c r="L158" s="159"/>
      <c r="M158" s="163"/>
      <c r="N158" s="164"/>
      <c r="O158" s="164"/>
      <c r="P158" s="164"/>
      <c r="Q158" s="164"/>
      <c r="R158" s="164"/>
      <c r="S158" s="164"/>
      <c r="T158" s="165"/>
      <c r="AT158" s="160" t="s">
        <v>146</v>
      </c>
      <c r="AU158" s="160" t="s">
        <v>89</v>
      </c>
      <c r="AV158" s="13" t="s">
        <v>89</v>
      </c>
      <c r="AW158" s="13" t="s">
        <v>34</v>
      </c>
      <c r="AX158" s="13" t="s">
        <v>87</v>
      </c>
      <c r="AY158" s="160" t="s">
        <v>136</v>
      </c>
    </row>
    <row r="159" spans="1:65" s="2" customFormat="1" ht="21.75" customHeight="1">
      <c r="A159" s="29"/>
      <c r="B159" s="141"/>
      <c r="C159" s="142" t="s">
        <v>202</v>
      </c>
      <c r="D159" s="142" t="s">
        <v>138</v>
      </c>
      <c r="E159" s="143" t="s">
        <v>203</v>
      </c>
      <c r="F159" s="144" t="s">
        <v>204</v>
      </c>
      <c r="G159" s="145" t="s">
        <v>163</v>
      </c>
      <c r="H159" s="146">
        <v>0.93300000000000005</v>
      </c>
      <c r="I159" s="147"/>
      <c r="J159" s="147">
        <f>ROUND(I159*H159,2)</f>
        <v>0</v>
      </c>
      <c r="K159" s="148"/>
      <c r="L159" s="30"/>
      <c r="M159" s="149" t="s">
        <v>1</v>
      </c>
      <c r="N159" s="150" t="s">
        <v>44</v>
      </c>
      <c r="O159" s="151">
        <v>20.28</v>
      </c>
      <c r="P159" s="151">
        <f>O159*H159</f>
        <v>18.921240000000001</v>
      </c>
      <c r="Q159" s="151">
        <v>1.05962</v>
      </c>
      <c r="R159" s="151">
        <f>Q159*H159</f>
        <v>0.98862546000000007</v>
      </c>
      <c r="S159" s="151">
        <v>0</v>
      </c>
      <c r="T159" s="152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142</v>
      </c>
      <c r="AT159" s="153" t="s">
        <v>138</v>
      </c>
      <c r="AU159" s="153" t="s">
        <v>89</v>
      </c>
      <c r="AY159" s="17" t="s">
        <v>136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7" t="s">
        <v>87</v>
      </c>
      <c r="BK159" s="154">
        <f>ROUND(I159*H159,2)</f>
        <v>0</v>
      </c>
      <c r="BL159" s="17" t="s">
        <v>142</v>
      </c>
      <c r="BM159" s="153" t="s">
        <v>205</v>
      </c>
    </row>
    <row r="160" spans="1:65" s="2" customFormat="1">
      <c r="A160" s="29"/>
      <c r="B160" s="30"/>
      <c r="C160" s="29"/>
      <c r="D160" s="155" t="s">
        <v>144</v>
      </c>
      <c r="E160" s="29"/>
      <c r="F160" s="156" t="s">
        <v>206</v>
      </c>
      <c r="G160" s="29"/>
      <c r="H160" s="29"/>
      <c r="I160" s="29"/>
      <c r="J160" s="29"/>
      <c r="K160" s="29"/>
      <c r="L160" s="30"/>
      <c r="M160" s="157"/>
      <c r="N160" s="158"/>
      <c r="O160" s="55"/>
      <c r="P160" s="55"/>
      <c r="Q160" s="55"/>
      <c r="R160" s="55"/>
      <c r="S160" s="55"/>
      <c r="T160" s="56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7" t="s">
        <v>144</v>
      </c>
      <c r="AU160" s="17" t="s">
        <v>89</v>
      </c>
    </row>
    <row r="161" spans="1:65" s="13" customFormat="1" ht="22.5">
      <c r="B161" s="159"/>
      <c r="D161" s="155" t="s">
        <v>146</v>
      </c>
      <c r="E161" s="160" t="s">
        <v>1</v>
      </c>
      <c r="F161" s="161" t="s">
        <v>207</v>
      </c>
      <c r="H161" s="162">
        <v>0.93300000000000005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146</v>
      </c>
      <c r="AU161" s="160" t="s">
        <v>89</v>
      </c>
      <c r="AV161" s="13" t="s">
        <v>89</v>
      </c>
      <c r="AW161" s="13" t="s">
        <v>34</v>
      </c>
      <c r="AX161" s="13" t="s">
        <v>87</v>
      </c>
      <c r="AY161" s="160" t="s">
        <v>136</v>
      </c>
    </row>
    <row r="162" spans="1:65" s="12" customFormat="1" ht="22.9" customHeight="1">
      <c r="B162" s="129"/>
      <c r="D162" s="130" t="s">
        <v>78</v>
      </c>
      <c r="E162" s="139" t="s">
        <v>168</v>
      </c>
      <c r="F162" s="139" t="s">
        <v>208</v>
      </c>
      <c r="J162" s="140">
        <f>BK162</f>
        <v>0</v>
      </c>
      <c r="L162" s="129"/>
      <c r="M162" s="133"/>
      <c r="N162" s="134"/>
      <c r="O162" s="134"/>
      <c r="P162" s="135">
        <f>SUM(P163:P165)</f>
        <v>0.75900000000000001</v>
      </c>
      <c r="Q162" s="134"/>
      <c r="R162" s="135">
        <f>SUM(R163:R165)</f>
        <v>0</v>
      </c>
      <c r="S162" s="134"/>
      <c r="T162" s="136">
        <f>SUM(T163:T165)</f>
        <v>0</v>
      </c>
      <c r="AR162" s="130" t="s">
        <v>87</v>
      </c>
      <c r="AT162" s="137" t="s">
        <v>78</v>
      </c>
      <c r="AU162" s="137" t="s">
        <v>87</v>
      </c>
      <c r="AY162" s="130" t="s">
        <v>136</v>
      </c>
      <c r="BK162" s="138">
        <f>SUM(BK163:BK165)</f>
        <v>0</v>
      </c>
    </row>
    <row r="163" spans="1:65" s="2" customFormat="1" ht="24.2" customHeight="1">
      <c r="A163" s="29"/>
      <c r="B163" s="141"/>
      <c r="C163" s="142" t="s">
        <v>209</v>
      </c>
      <c r="D163" s="142" t="s">
        <v>138</v>
      </c>
      <c r="E163" s="143" t="s">
        <v>210</v>
      </c>
      <c r="F163" s="144" t="s">
        <v>211</v>
      </c>
      <c r="G163" s="145" t="s">
        <v>177</v>
      </c>
      <c r="H163" s="146">
        <v>30.36</v>
      </c>
      <c r="I163" s="147"/>
      <c r="J163" s="147">
        <f>ROUND(I163*H163,2)</f>
        <v>0</v>
      </c>
      <c r="K163" s="148"/>
      <c r="L163" s="30"/>
      <c r="M163" s="149" t="s">
        <v>1</v>
      </c>
      <c r="N163" s="150" t="s">
        <v>44</v>
      </c>
      <c r="O163" s="151">
        <v>2.5000000000000001E-2</v>
      </c>
      <c r="P163" s="151">
        <f>O163*H163</f>
        <v>0.75900000000000001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142</v>
      </c>
      <c r="AT163" s="153" t="s">
        <v>138</v>
      </c>
      <c r="AU163" s="153" t="s">
        <v>89</v>
      </c>
      <c r="AY163" s="17" t="s">
        <v>136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87</v>
      </c>
      <c r="BK163" s="154">
        <f>ROUND(I163*H163,2)</f>
        <v>0</v>
      </c>
      <c r="BL163" s="17" t="s">
        <v>142</v>
      </c>
      <c r="BM163" s="153" t="s">
        <v>212</v>
      </c>
    </row>
    <row r="164" spans="1:65" s="2" customFormat="1" ht="29.25">
      <c r="A164" s="29"/>
      <c r="B164" s="30"/>
      <c r="C164" s="29"/>
      <c r="D164" s="155" t="s">
        <v>144</v>
      </c>
      <c r="E164" s="29"/>
      <c r="F164" s="156" t="s">
        <v>213</v>
      </c>
      <c r="G164" s="29"/>
      <c r="H164" s="29"/>
      <c r="I164" s="29"/>
      <c r="J164" s="29"/>
      <c r="K164" s="29"/>
      <c r="L164" s="30"/>
      <c r="M164" s="157"/>
      <c r="N164" s="158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144</v>
      </c>
      <c r="AU164" s="17" t="s">
        <v>89</v>
      </c>
    </row>
    <row r="165" spans="1:65" s="13" customFormat="1">
      <c r="B165" s="159"/>
      <c r="D165" s="155" t="s">
        <v>146</v>
      </c>
      <c r="E165" s="160" t="s">
        <v>1</v>
      </c>
      <c r="F165" s="161" t="s">
        <v>214</v>
      </c>
      <c r="H165" s="162">
        <v>30.36</v>
      </c>
      <c r="L165" s="159"/>
      <c r="M165" s="163"/>
      <c r="N165" s="164"/>
      <c r="O165" s="164"/>
      <c r="P165" s="164"/>
      <c r="Q165" s="164"/>
      <c r="R165" s="164"/>
      <c r="S165" s="164"/>
      <c r="T165" s="165"/>
      <c r="AT165" s="160" t="s">
        <v>146</v>
      </c>
      <c r="AU165" s="160" t="s">
        <v>89</v>
      </c>
      <c r="AV165" s="13" t="s">
        <v>89</v>
      </c>
      <c r="AW165" s="13" t="s">
        <v>34</v>
      </c>
      <c r="AX165" s="13" t="s">
        <v>87</v>
      </c>
      <c r="AY165" s="160" t="s">
        <v>136</v>
      </c>
    </row>
    <row r="166" spans="1:65" s="12" customFormat="1" ht="22.9" customHeight="1">
      <c r="B166" s="129"/>
      <c r="D166" s="130" t="s">
        <v>78</v>
      </c>
      <c r="E166" s="139" t="s">
        <v>191</v>
      </c>
      <c r="F166" s="139" t="s">
        <v>215</v>
      </c>
      <c r="J166" s="140">
        <f>BK166</f>
        <v>0</v>
      </c>
      <c r="L166" s="129"/>
      <c r="M166" s="133"/>
      <c r="N166" s="134"/>
      <c r="O166" s="134"/>
      <c r="P166" s="135">
        <f>SUM(P167:P174)</f>
        <v>0</v>
      </c>
      <c r="Q166" s="134"/>
      <c r="R166" s="135">
        <f>SUM(R167:R174)</f>
        <v>0</v>
      </c>
      <c r="S166" s="134"/>
      <c r="T166" s="136">
        <f>SUM(T167:T174)</f>
        <v>0</v>
      </c>
      <c r="AR166" s="130" t="s">
        <v>87</v>
      </c>
      <c r="AT166" s="137" t="s">
        <v>78</v>
      </c>
      <c r="AU166" s="137" t="s">
        <v>87</v>
      </c>
      <c r="AY166" s="130" t="s">
        <v>136</v>
      </c>
      <c r="BK166" s="138">
        <f>SUM(BK167:BK174)</f>
        <v>0</v>
      </c>
    </row>
    <row r="167" spans="1:65" s="2" customFormat="1" ht="16.5" customHeight="1">
      <c r="A167" s="29"/>
      <c r="B167" s="141"/>
      <c r="C167" s="142" t="s">
        <v>216</v>
      </c>
      <c r="D167" s="142" t="s">
        <v>138</v>
      </c>
      <c r="E167" s="143" t="s">
        <v>217</v>
      </c>
      <c r="F167" s="144" t="s">
        <v>218</v>
      </c>
      <c r="G167" s="145" t="s">
        <v>219</v>
      </c>
      <c r="H167" s="146">
        <v>1</v>
      </c>
      <c r="I167" s="147"/>
      <c r="J167" s="147">
        <f>ROUND(I167*H167,2)</f>
        <v>0</v>
      </c>
      <c r="K167" s="148"/>
      <c r="L167" s="30"/>
      <c r="M167" s="149" t="s">
        <v>1</v>
      </c>
      <c r="N167" s="150" t="s">
        <v>44</v>
      </c>
      <c r="O167" s="151">
        <v>0</v>
      </c>
      <c r="P167" s="151">
        <f>O167*H167</f>
        <v>0</v>
      </c>
      <c r="Q167" s="151">
        <v>0</v>
      </c>
      <c r="R167" s="151">
        <f>Q167*H167</f>
        <v>0</v>
      </c>
      <c r="S167" s="151">
        <v>0</v>
      </c>
      <c r="T167" s="152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142</v>
      </c>
      <c r="AT167" s="153" t="s">
        <v>138</v>
      </c>
      <c r="AU167" s="153" t="s">
        <v>89</v>
      </c>
      <c r="AY167" s="17" t="s">
        <v>136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87</v>
      </c>
      <c r="BK167" s="154">
        <f>ROUND(I167*H167,2)</f>
        <v>0</v>
      </c>
      <c r="BL167" s="17" t="s">
        <v>142</v>
      </c>
      <c r="BM167" s="153" t="s">
        <v>220</v>
      </c>
    </row>
    <row r="168" spans="1:65" s="2" customFormat="1">
      <c r="A168" s="29"/>
      <c r="B168" s="30"/>
      <c r="C168" s="29"/>
      <c r="D168" s="155" t="s">
        <v>144</v>
      </c>
      <c r="E168" s="29"/>
      <c r="F168" s="156" t="s">
        <v>218</v>
      </c>
      <c r="G168" s="29"/>
      <c r="H168" s="29"/>
      <c r="I168" s="29"/>
      <c r="J168" s="29"/>
      <c r="K168" s="29"/>
      <c r="L168" s="30"/>
      <c r="M168" s="157"/>
      <c r="N168" s="158"/>
      <c r="O168" s="55"/>
      <c r="P168" s="55"/>
      <c r="Q168" s="55"/>
      <c r="R168" s="55"/>
      <c r="S168" s="55"/>
      <c r="T168" s="56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T168" s="17" t="s">
        <v>144</v>
      </c>
      <c r="AU168" s="17" t="s">
        <v>89</v>
      </c>
    </row>
    <row r="169" spans="1:65" s="2" customFormat="1" ht="24.2" customHeight="1">
      <c r="A169" s="29"/>
      <c r="B169" s="141"/>
      <c r="C169" s="142" t="s">
        <v>221</v>
      </c>
      <c r="D169" s="142" t="s">
        <v>138</v>
      </c>
      <c r="E169" s="143" t="s">
        <v>222</v>
      </c>
      <c r="F169" s="144" t="s">
        <v>223</v>
      </c>
      <c r="G169" s="145" t="s">
        <v>219</v>
      </c>
      <c r="H169" s="146">
        <v>1</v>
      </c>
      <c r="I169" s="147"/>
      <c r="J169" s="147">
        <f>ROUND(I169*H169,2)</f>
        <v>0</v>
      </c>
      <c r="K169" s="148"/>
      <c r="L169" s="30"/>
      <c r="M169" s="149" t="s">
        <v>1</v>
      </c>
      <c r="N169" s="150" t="s">
        <v>44</v>
      </c>
      <c r="O169" s="151">
        <v>0</v>
      </c>
      <c r="P169" s="151">
        <f>O169*H169</f>
        <v>0</v>
      </c>
      <c r="Q169" s="151">
        <v>0</v>
      </c>
      <c r="R169" s="151">
        <f>Q169*H169</f>
        <v>0</v>
      </c>
      <c r="S169" s="151">
        <v>0</v>
      </c>
      <c r="T169" s="15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142</v>
      </c>
      <c r="AT169" s="153" t="s">
        <v>138</v>
      </c>
      <c r="AU169" s="153" t="s">
        <v>89</v>
      </c>
      <c r="AY169" s="17" t="s">
        <v>136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7" t="s">
        <v>87</v>
      </c>
      <c r="BK169" s="154">
        <f>ROUND(I169*H169,2)</f>
        <v>0</v>
      </c>
      <c r="BL169" s="17" t="s">
        <v>142</v>
      </c>
      <c r="BM169" s="153" t="s">
        <v>224</v>
      </c>
    </row>
    <row r="170" spans="1:65" s="2" customFormat="1" ht="19.5">
      <c r="A170" s="29"/>
      <c r="B170" s="30"/>
      <c r="C170" s="29"/>
      <c r="D170" s="155" t="s">
        <v>144</v>
      </c>
      <c r="E170" s="29"/>
      <c r="F170" s="156" t="s">
        <v>223</v>
      </c>
      <c r="G170" s="29"/>
      <c r="H170" s="29"/>
      <c r="I170" s="29"/>
      <c r="J170" s="29"/>
      <c r="K170" s="29"/>
      <c r="L170" s="30"/>
      <c r="M170" s="157"/>
      <c r="N170" s="158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144</v>
      </c>
      <c r="AU170" s="17" t="s">
        <v>89</v>
      </c>
    </row>
    <row r="171" spans="1:65" s="2" customFormat="1" ht="21.75" customHeight="1">
      <c r="A171" s="29"/>
      <c r="B171" s="141"/>
      <c r="C171" s="142" t="s">
        <v>8</v>
      </c>
      <c r="D171" s="142" t="s">
        <v>138</v>
      </c>
      <c r="E171" s="143" t="s">
        <v>225</v>
      </c>
      <c r="F171" s="144" t="s">
        <v>226</v>
      </c>
      <c r="G171" s="145" t="s">
        <v>219</v>
      </c>
      <c r="H171" s="146">
        <v>1</v>
      </c>
      <c r="I171" s="147"/>
      <c r="J171" s="147">
        <f>ROUND(I171*H171,2)</f>
        <v>0</v>
      </c>
      <c r="K171" s="148"/>
      <c r="L171" s="30"/>
      <c r="M171" s="149" t="s">
        <v>1</v>
      </c>
      <c r="N171" s="150" t="s">
        <v>44</v>
      </c>
      <c r="O171" s="151">
        <v>0</v>
      </c>
      <c r="P171" s="151">
        <f>O171*H171</f>
        <v>0</v>
      </c>
      <c r="Q171" s="151">
        <v>0</v>
      </c>
      <c r="R171" s="151">
        <f>Q171*H171</f>
        <v>0</v>
      </c>
      <c r="S171" s="151">
        <v>0</v>
      </c>
      <c r="T171" s="152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142</v>
      </c>
      <c r="AT171" s="153" t="s">
        <v>138</v>
      </c>
      <c r="AU171" s="153" t="s">
        <v>89</v>
      </c>
      <c r="AY171" s="17" t="s">
        <v>136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87</v>
      </c>
      <c r="BK171" s="154">
        <f>ROUND(I171*H171,2)</f>
        <v>0</v>
      </c>
      <c r="BL171" s="17" t="s">
        <v>142</v>
      </c>
      <c r="BM171" s="153" t="s">
        <v>227</v>
      </c>
    </row>
    <row r="172" spans="1:65" s="2" customFormat="1">
      <c r="A172" s="29"/>
      <c r="B172" s="30"/>
      <c r="C172" s="29"/>
      <c r="D172" s="155" t="s">
        <v>144</v>
      </c>
      <c r="E172" s="29"/>
      <c r="F172" s="156" t="s">
        <v>226</v>
      </c>
      <c r="G172" s="29"/>
      <c r="H172" s="29"/>
      <c r="I172" s="29"/>
      <c r="J172" s="29"/>
      <c r="K172" s="29"/>
      <c r="L172" s="30"/>
      <c r="M172" s="157"/>
      <c r="N172" s="158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7" t="s">
        <v>144</v>
      </c>
      <c r="AU172" s="17" t="s">
        <v>89</v>
      </c>
    </row>
    <row r="173" spans="1:65" s="2" customFormat="1" ht="16.5" customHeight="1">
      <c r="A173" s="29"/>
      <c r="B173" s="141"/>
      <c r="C173" s="142" t="s">
        <v>228</v>
      </c>
      <c r="D173" s="142" t="s">
        <v>138</v>
      </c>
      <c r="E173" s="143" t="s">
        <v>229</v>
      </c>
      <c r="F173" s="144" t="s">
        <v>230</v>
      </c>
      <c r="G173" s="145" t="s">
        <v>219</v>
      </c>
      <c r="H173" s="146">
        <v>1</v>
      </c>
      <c r="I173" s="147"/>
      <c r="J173" s="147">
        <f>ROUND(I173*H173,2)</f>
        <v>0</v>
      </c>
      <c r="K173" s="148"/>
      <c r="L173" s="30"/>
      <c r="M173" s="149" t="s">
        <v>1</v>
      </c>
      <c r="N173" s="150" t="s">
        <v>44</v>
      </c>
      <c r="O173" s="151">
        <v>0</v>
      </c>
      <c r="P173" s="151">
        <f>O173*H173</f>
        <v>0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142</v>
      </c>
      <c r="AT173" s="153" t="s">
        <v>138</v>
      </c>
      <c r="AU173" s="153" t="s">
        <v>89</v>
      </c>
      <c r="AY173" s="17" t="s">
        <v>136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87</v>
      </c>
      <c r="BK173" s="154">
        <f>ROUND(I173*H173,2)</f>
        <v>0</v>
      </c>
      <c r="BL173" s="17" t="s">
        <v>142</v>
      </c>
      <c r="BM173" s="153" t="s">
        <v>231</v>
      </c>
    </row>
    <row r="174" spans="1:65" s="2" customFormat="1">
      <c r="A174" s="29"/>
      <c r="B174" s="30"/>
      <c r="C174" s="29"/>
      <c r="D174" s="155" t="s">
        <v>144</v>
      </c>
      <c r="E174" s="29"/>
      <c r="F174" s="156" t="s">
        <v>230</v>
      </c>
      <c r="G174" s="29"/>
      <c r="H174" s="29"/>
      <c r="I174" s="29"/>
      <c r="J174" s="29"/>
      <c r="K174" s="29"/>
      <c r="L174" s="30"/>
      <c r="M174" s="157"/>
      <c r="N174" s="158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144</v>
      </c>
      <c r="AU174" s="17" t="s">
        <v>89</v>
      </c>
    </row>
    <row r="175" spans="1:65" s="12" customFormat="1" ht="22.9" customHeight="1">
      <c r="B175" s="129"/>
      <c r="D175" s="130" t="s">
        <v>78</v>
      </c>
      <c r="E175" s="139" t="s">
        <v>232</v>
      </c>
      <c r="F175" s="139" t="s">
        <v>233</v>
      </c>
      <c r="J175" s="140">
        <f>BK175</f>
        <v>0</v>
      </c>
      <c r="L175" s="129"/>
      <c r="M175" s="133"/>
      <c r="N175" s="134"/>
      <c r="O175" s="134"/>
      <c r="P175" s="135">
        <f>SUM(P176:P177)</f>
        <v>39.308792999999994</v>
      </c>
      <c r="Q175" s="134"/>
      <c r="R175" s="135">
        <f>SUM(R176:R177)</f>
        <v>0</v>
      </c>
      <c r="S175" s="134"/>
      <c r="T175" s="136">
        <f>SUM(T176:T177)</f>
        <v>0</v>
      </c>
      <c r="AR175" s="130" t="s">
        <v>87</v>
      </c>
      <c r="AT175" s="137" t="s">
        <v>78</v>
      </c>
      <c r="AU175" s="137" t="s">
        <v>87</v>
      </c>
      <c r="AY175" s="130" t="s">
        <v>136</v>
      </c>
      <c r="BK175" s="138">
        <f>SUM(BK176:BK177)</f>
        <v>0</v>
      </c>
    </row>
    <row r="176" spans="1:65" s="2" customFormat="1" ht="16.5" customHeight="1">
      <c r="A176" s="29"/>
      <c r="B176" s="141"/>
      <c r="C176" s="142" t="s">
        <v>234</v>
      </c>
      <c r="D176" s="142" t="s">
        <v>138</v>
      </c>
      <c r="E176" s="143" t="s">
        <v>235</v>
      </c>
      <c r="F176" s="144" t="s">
        <v>236</v>
      </c>
      <c r="G176" s="145" t="s">
        <v>163</v>
      </c>
      <c r="H176" s="146">
        <v>47.302999999999997</v>
      </c>
      <c r="I176" s="147"/>
      <c r="J176" s="147">
        <f>ROUND(I176*H176,2)</f>
        <v>0</v>
      </c>
      <c r="K176" s="148"/>
      <c r="L176" s="30"/>
      <c r="M176" s="149" t="s">
        <v>1</v>
      </c>
      <c r="N176" s="150" t="s">
        <v>44</v>
      </c>
      <c r="O176" s="151">
        <v>0.83099999999999996</v>
      </c>
      <c r="P176" s="151">
        <f>O176*H176</f>
        <v>39.308792999999994</v>
      </c>
      <c r="Q176" s="151">
        <v>0</v>
      </c>
      <c r="R176" s="151">
        <f>Q176*H176</f>
        <v>0</v>
      </c>
      <c r="S176" s="151">
        <v>0</v>
      </c>
      <c r="T176" s="152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142</v>
      </c>
      <c r="AT176" s="153" t="s">
        <v>138</v>
      </c>
      <c r="AU176" s="153" t="s">
        <v>89</v>
      </c>
      <c r="AY176" s="17" t="s">
        <v>136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7" t="s">
        <v>87</v>
      </c>
      <c r="BK176" s="154">
        <f>ROUND(I176*H176,2)</f>
        <v>0</v>
      </c>
      <c r="BL176" s="17" t="s">
        <v>142</v>
      </c>
      <c r="BM176" s="153" t="s">
        <v>237</v>
      </c>
    </row>
    <row r="177" spans="1:65" s="2" customFormat="1" ht="39">
      <c r="A177" s="29"/>
      <c r="B177" s="30"/>
      <c r="C177" s="29"/>
      <c r="D177" s="155" t="s">
        <v>144</v>
      </c>
      <c r="E177" s="29"/>
      <c r="F177" s="156" t="s">
        <v>238</v>
      </c>
      <c r="G177" s="29"/>
      <c r="H177" s="29"/>
      <c r="I177" s="29"/>
      <c r="J177" s="29"/>
      <c r="K177" s="29"/>
      <c r="L177" s="30"/>
      <c r="M177" s="157"/>
      <c r="N177" s="158"/>
      <c r="O177" s="55"/>
      <c r="P177" s="55"/>
      <c r="Q177" s="55"/>
      <c r="R177" s="55"/>
      <c r="S177" s="55"/>
      <c r="T177" s="5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144</v>
      </c>
      <c r="AU177" s="17" t="s">
        <v>89</v>
      </c>
    </row>
    <row r="178" spans="1:65" s="12" customFormat="1" ht="25.9" customHeight="1">
      <c r="B178" s="129"/>
      <c r="D178" s="130" t="s">
        <v>78</v>
      </c>
      <c r="E178" s="131" t="s">
        <v>239</v>
      </c>
      <c r="F178" s="131" t="s">
        <v>240</v>
      </c>
      <c r="J178" s="132">
        <f>BK178</f>
        <v>0</v>
      </c>
      <c r="L178" s="129"/>
      <c r="M178" s="133"/>
      <c r="N178" s="134"/>
      <c r="O178" s="134"/>
      <c r="P178" s="135">
        <f>P179</f>
        <v>5.2839999999999998</v>
      </c>
      <c r="Q178" s="134"/>
      <c r="R178" s="135">
        <f>R179</f>
        <v>5.2210000000000006E-2</v>
      </c>
      <c r="S178" s="134"/>
      <c r="T178" s="136">
        <f>T179</f>
        <v>0</v>
      </c>
      <c r="AR178" s="130" t="s">
        <v>89</v>
      </c>
      <c r="AT178" s="137" t="s">
        <v>78</v>
      </c>
      <c r="AU178" s="137" t="s">
        <v>79</v>
      </c>
      <c r="AY178" s="130" t="s">
        <v>136</v>
      </c>
      <c r="BK178" s="138">
        <f>BK179</f>
        <v>0</v>
      </c>
    </row>
    <row r="179" spans="1:65" s="12" customFormat="1" ht="22.9" customHeight="1">
      <c r="B179" s="129"/>
      <c r="D179" s="130" t="s">
        <v>78</v>
      </c>
      <c r="E179" s="139" t="s">
        <v>241</v>
      </c>
      <c r="F179" s="139" t="s">
        <v>242</v>
      </c>
      <c r="J179" s="140">
        <f>BK179</f>
        <v>0</v>
      </c>
      <c r="L179" s="129"/>
      <c r="M179" s="133"/>
      <c r="N179" s="134"/>
      <c r="O179" s="134"/>
      <c r="P179" s="135">
        <f>SUM(P180:P191)</f>
        <v>5.2839999999999998</v>
      </c>
      <c r="Q179" s="134"/>
      <c r="R179" s="135">
        <f>SUM(R180:R191)</f>
        <v>5.2210000000000006E-2</v>
      </c>
      <c r="S179" s="134"/>
      <c r="T179" s="136">
        <f>SUM(T180:T191)</f>
        <v>0</v>
      </c>
      <c r="AR179" s="130" t="s">
        <v>89</v>
      </c>
      <c r="AT179" s="137" t="s">
        <v>78</v>
      </c>
      <c r="AU179" s="137" t="s">
        <v>87</v>
      </c>
      <c r="AY179" s="130" t="s">
        <v>136</v>
      </c>
      <c r="BK179" s="138">
        <f>SUM(BK180:BK191)</f>
        <v>0</v>
      </c>
    </row>
    <row r="180" spans="1:65" s="2" customFormat="1" ht="24.2" customHeight="1">
      <c r="A180" s="29"/>
      <c r="B180" s="141"/>
      <c r="C180" s="142" t="s">
        <v>243</v>
      </c>
      <c r="D180" s="142" t="s">
        <v>138</v>
      </c>
      <c r="E180" s="143" t="s">
        <v>244</v>
      </c>
      <c r="F180" s="144" t="s">
        <v>245</v>
      </c>
      <c r="G180" s="145" t="s">
        <v>246</v>
      </c>
      <c r="H180" s="146">
        <v>51</v>
      </c>
      <c r="I180" s="147"/>
      <c r="J180" s="147">
        <f>ROUND(I180*H180,2)</f>
        <v>0</v>
      </c>
      <c r="K180" s="148"/>
      <c r="L180" s="30"/>
      <c r="M180" s="149" t="s">
        <v>1</v>
      </c>
      <c r="N180" s="150" t="s">
        <v>44</v>
      </c>
      <c r="O180" s="151">
        <v>7.5999999999999998E-2</v>
      </c>
      <c r="P180" s="151">
        <f>O180*H180</f>
        <v>3.8759999999999999</v>
      </c>
      <c r="Q180" s="151">
        <v>0</v>
      </c>
      <c r="R180" s="151">
        <f>Q180*H180</f>
        <v>0</v>
      </c>
      <c r="S180" s="151">
        <v>0</v>
      </c>
      <c r="T180" s="152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228</v>
      </c>
      <c r="AT180" s="153" t="s">
        <v>138</v>
      </c>
      <c r="AU180" s="153" t="s">
        <v>89</v>
      </c>
      <c r="AY180" s="17" t="s">
        <v>136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7" t="s">
        <v>87</v>
      </c>
      <c r="BK180" s="154">
        <f>ROUND(I180*H180,2)</f>
        <v>0</v>
      </c>
      <c r="BL180" s="17" t="s">
        <v>228</v>
      </c>
      <c r="BM180" s="153" t="s">
        <v>247</v>
      </c>
    </row>
    <row r="181" spans="1:65" s="2" customFormat="1" ht="29.25">
      <c r="A181" s="29"/>
      <c r="B181" s="30"/>
      <c r="C181" s="29"/>
      <c r="D181" s="155" t="s">
        <v>144</v>
      </c>
      <c r="E181" s="29"/>
      <c r="F181" s="156" t="s">
        <v>248</v>
      </c>
      <c r="G181" s="29"/>
      <c r="H181" s="29"/>
      <c r="I181" s="29"/>
      <c r="J181" s="29"/>
      <c r="K181" s="29"/>
      <c r="L181" s="30"/>
      <c r="M181" s="157"/>
      <c r="N181" s="158"/>
      <c r="O181" s="55"/>
      <c r="P181" s="55"/>
      <c r="Q181" s="55"/>
      <c r="R181" s="55"/>
      <c r="S181" s="55"/>
      <c r="T181" s="56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7" t="s">
        <v>144</v>
      </c>
      <c r="AU181" s="17" t="s">
        <v>89</v>
      </c>
    </row>
    <row r="182" spans="1:65" s="2" customFormat="1" ht="16.5" customHeight="1">
      <c r="A182" s="29"/>
      <c r="B182" s="141"/>
      <c r="C182" s="173" t="s">
        <v>249</v>
      </c>
      <c r="D182" s="173" t="s">
        <v>160</v>
      </c>
      <c r="E182" s="174" t="s">
        <v>250</v>
      </c>
      <c r="F182" s="175" t="s">
        <v>251</v>
      </c>
      <c r="G182" s="176" t="s">
        <v>252</v>
      </c>
      <c r="H182" s="177">
        <v>51</v>
      </c>
      <c r="I182" s="178"/>
      <c r="J182" s="178">
        <f>ROUND(I182*H182,2)</f>
        <v>0</v>
      </c>
      <c r="K182" s="179"/>
      <c r="L182" s="180"/>
      <c r="M182" s="181" t="s">
        <v>1</v>
      </c>
      <c r="N182" s="182" t="s">
        <v>44</v>
      </c>
      <c r="O182" s="151">
        <v>0</v>
      </c>
      <c r="P182" s="151">
        <f>O182*H182</f>
        <v>0</v>
      </c>
      <c r="Q182" s="151">
        <v>1E-3</v>
      </c>
      <c r="R182" s="151">
        <f>Q182*H182</f>
        <v>5.1000000000000004E-2</v>
      </c>
      <c r="S182" s="151">
        <v>0</v>
      </c>
      <c r="T182" s="152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253</v>
      </c>
      <c r="AT182" s="153" t="s">
        <v>160</v>
      </c>
      <c r="AU182" s="153" t="s">
        <v>89</v>
      </c>
      <c r="AY182" s="17" t="s">
        <v>136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7" t="s">
        <v>87</v>
      </c>
      <c r="BK182" s="154">
        <f>ROUND(I182*H182,2)</f>
        <v>0</v>
      </c>
      <c r="BL182" s="17" t="s">
        <v>228</v>
      </c>
      <c r="BM182" s="153" t="s">
        <v>254</v>
      </c>
    </row>
    <row r="183" spans="1:65" s="2" customFormat="1">
      <c r="A183" s="29"/>
      <c r="B183" s="30"/>
      <c r="C183" s="29"/>
      <c r="D183" s="155" t="s">
        <v>144</v>
      </c>
      <c r="E183" s="29"/>
      <c r="F183" s="156" t="s">
        <v>251</v>
      </c>
      <c r="G183" s="29"/>
      <c r="H183" s="29"/>
      <c r="I183" s="29"/>
      <c r="J183" s="29"/>
      <c r="K183" s="29"/>
      <c r="L183" s="30"/>
      <c r="M183" s="157"/>
      <c r="N183" s="158"/>
      <c r="O183" s="55"/>
      <c r="P183" s="55"/>
      <c r="Q183" s="55"/>
      <c r="R183" s="55"/>
      <c r="S183" s="55"/>
      <c r="T183" s="56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7" t="s">
        <v>144</v>
      </c>
      <c r="AU183" s="17" t="s">
        <v>89</v>
      </c>
    </row>
    <row r="184" spans="1:65" s="2" customFormat="1" ht="16.5" customHeight="1">
      <c r="A184" s="29"/>
      <c r="B184" s="141"/>
      <c r="C184" s="142" t="s">
        <v>255</v>
      </c>
      <c r="D184" s="142" t="s">
        <v>138</v>
      </c>
      <c r="E184" s="143" t="s">
        <v>256</v>
      </c>
      <c r="F184" s="144" t="s">
        <v>257</v>
      </c>
      <c r="G184" s="145" t="s">
        <v>258</v>
      </c>
      <c r="H184" s="146">
        <v>4</v>
      </c>
      <c r="I184" s="147"/>
      <c r="J184" s="147">
        <f>ROUND(I184*H184,2)</f>
        <v>0</v>
      </c>
      <c r="K184" s="148"/>
      <c r="L184" s="30"/>
      <c r="M184" s="149" t="s">
        <v>1</v>
      </c>
      <c r="N184" s="150" t="s">
        <v>44</v>
      </c>
      <c r="O184" s="151">
        <v>0.35199999999999998</v>
      </c>
      <c r="P184" s="151">
        <f>O184*H184</f>
        <v>1.4079999999999999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228</v>
      </c>
      <c r="AT184" s="153" t="s">
        <v>138</v>
      </c>
      <c r="AU184" s="153" t="s">
        <v>89</v>
      </c>
      <c r="AY184" s="17" t="s">
        <v>136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87</v>
      </c>
      <c r="BK184" s="154">
        <f>ROUND(I184*H184,2)</f>
        <v>0</v>
      </c>
      <c r="BL184" s="17" t="s">
        <v>228</v>
      </c>
      <c r="BM184" s="153" t="s">
        <v>259</v>
      </c>
    </row>
    <row r="185" spans="1:65" s="2" customFormat="1">
      <c r="A185" s="29"/>
      <c r="B185" s="30"/>
      <c r="C185" s="29"/>
      <c r="D185" s="155" t="s">
        <v>144</v>
      </c>
      <c r="E185" s="29"/>
      <c r="F185" s="156" t="s">
        <v>260</v>
      </c>
      <c r="G185" s="29"/>
      <c r="H185" s="29"/>
      <c r="I185" s="29"/>
      <c r="J185" s="29"/>
      <c r="K185" s="29"/>
      <c r="L185" s="30"/>
      <c r="M185" s="157"/>
      <c r="N185" s="158"/>
      <c r="O185" s="55"/>
      <c r="P185" s="55"/>
      <c r="Q185" s="55"/>
      <c r="R185" s="55"/>
      <c r="S185" s="55"/>
      <c r="T185" s="56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7" t="s">
        <v>144</v>
      </c>
      <c r="AU185" s="17" t="s">
        <v>89</v>
      </c>
    </row>
    <row r="186" spans="1:65" s="2" customFormat="1" ht="24.2" customHeight="1">
      <c r="A186" s="29"/>
      <c r="B186" s="141"/>
      <c r="C186" s="173" t="s">
        <v>7</v>
      </c>
      <c r="D186" s="173" t="s">
        <v>160</v>
      </c>
      <c r="E186" s="174" t="s">
        <v>261</v>
      </c>
      <c r="F186" s="175" t="s">
        <v>262</v>
      </c>
      <c r="G186" s="176" t="s">
        <v>258</v>
      </c>
      <c r="H186" s="177">
        <v>3</v>
      </c>
      <c r="I186" s="178"/>
      <c r="J186" s="178">
        <f>ROUND(I186*H186,2)</f>
        <v>0</v>
      </c>
      <c r="K186" s="179"/>
      <c r="L186" s="180"/>
      <c r="M186" s="181" t="s">
        <v>1</v>
      </c>
      <c r="N186" s="182" t="s">
        <v>44</v>
      </c>
      <c r="O186" s="151">
        <v>0</v>
      </c>
      <c r="P186" s="151">
        <f>O186*H186</f>
        <v>0</v>
      </c>
      <c r="Q186" s="151">
        <v>2.5999999999999998E-4</v>
      </c>
      <c r="R186" s="151">
        <f>Q186*H186</f>
        <v>7.7999999999999988E-4</v>
      </c>
      <c r="S186" s="151">
        <v>0</v>
      </c>
      <c r="T186" s="152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253</v>
      </c>
      <c r="AT186" s="153" t="s">
        <v>160</v>
      </c>
      <c r="AU186" s="153" t="s">
        <v>89</v>
      </c>
      <c r="AY186" s="17" t="s">
        <v>136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7" t="s">
        <v>87</v>
      </c>
      <c r="BK186" s="154">
        <f>ROUND(I186*H186,2)</f>
        <v>0</v>
      </c>
      <c r="BL186" s="17" t="s">
        <v>228</v>
      </c>
      <c r="BM186" s="153" t="s">
        <v>263</v>
      </c>
    </row>
    <row r="187" spans="1:65" s="2" customFormat="1">
      <c r="A187" s="29"/>
      <c r="B187" s="30"/>
      <c r="C187" s="29"/>
      <c r="D187" s="155" t="s">
        <v>144</v>
      </c>
      <c r="E187" s="29"/>
      <c r="F187" s="156" t="s">
        <v>262</v>
      </c>
      <c r="G187" s="29"/>
      <c r="H187" s="29"/>
      <c r="I187" s="29"/>
      <c r="J187" s="29"/>
      <c r="K187" s="29"/>
      <c r="L187" s="30"/>
      <c r="M187" s="157"/>
      <c r="N187" s="158"/>
      <c r="O187" s="55"/>
      <c r="P187" s="55"/>
      <c r="Q187" s="55"/>
      <c r="R187" s="55"/>
      <c r="S187" s="55"/>
      <c r="T187" s="56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7" t="s">
        <v>144</v>
      </c>
      <c r="AU187" s="17" t="s">
        <v>89</v>
      </c>
    </row>
    <row r="188" spans="1:65" s="2" customFormat="1" ht="16.5" customHeight="1">
      <c r="A188" s="29"/>
      <c r="B188" s="141"/>
      <c r="C188" s="173" t="s">
        <v>264</v>
      </c>
      <c r="D188" s="173" t="s">
        <v>160</v>
      </c>
      <c r="E188" s="174" t="s">
        <v>265</v>
      </c>
      <c r="F188" s="175" t="s">
        <v>266</v>
      </c>
      <c r="G188" s="176" t="s">
        <v>258</v>
      </c>
      <c r="H188" s="177">
        <v>1</v>
      </c>
      <c r="I188" s="178"/>
      <c r="J188" s="178">
        <f>ROUND(I188*H188,2)</f>
        <v>0</v>
      </c>
      <c r="K188" s="179"/>
      <c r="L188" s="180"/>
      <c r="M188" s="181" t="s">
        <v>1</v>
      </c>
      <c r="N188" s="182" t="s">
        <v>44</v>
      </c>
      <c r="O188" s="151">
        <v>0</v>
      </c>
      <c r="P188" s="151">
        <f>O188*H188</f>
        <v>0</v>
      </c>
      <c r="Q188" s="151">
        <v>4.2999999999999999E-4</v>
      </c>
      <c r="R188" s="151">
        <f>Q188*H188</f>
        <v>4.2999999999999999E-4</v>
      </c>
      <c r="S188" s="151">
        <v>0</v>
      </c>
      <c r="T188" s="152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253</v>
      </c>
      <c r="AT188" s="153" t="s">
        <v>160</v>
      </c>
      <c r="AU188" s="153" t="s">
        <v>89</v>
      </c>
      <c r="AY188" s="17" t="s">
        <v>136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7" t="s">
        <v>87</v>
      </c>
      <c r="BK188" s="154">
        <f>ROUND(I188*H188,2)</f>
        <v>0</v>
      </c>
      <c r="BL188" s="17" t="s">
        <v>228</v>
      </c>
      <c r="BM188" s="153" t="s">
        <v>267</v>
      </c>
    </row>
    <row r="189" spans="1:65" s="2" customFormat="1">
      <c r="A189" s="29"/>
      <c r="B189" s="30"/>
      <c r="C189" s="29"/>
      <c r="D189" s="155" t="s">
        <v>144</v>
      </c>
      <c r="E189" s="29"/>
      <c r="F189" s="156" t="s">
        <v>266</v>
      </c>
      <c r="G189" s="29"/>
      <c r="H189" s="29"/>
      <c r="I189" s="29"/>
      <c r="J189" s="29"/>
      <c r="K189" s="29"/>
      <c r="L189" s="30"/>
      <c r="M189" s="157"/>
      <c r="N189" s="158"/>
      <c r="O189" s="55"/>
      <c r="P189" s="55"/>
      <c r="Q189" s="55"/>
      <c r="R189" s="55"/>
      <c r="S189" s="55"/>
      <c r="T189" s="56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7" t="s">
        <v>144</v>
      </c>
      <c r="AU189" s="17" t="s">
        <v>89</v>
      </c>
    </row>
    <row r="190" spans="1:65" s="2" customFormat="1" ht="24.2" customHeight="1">
      <c r="A190" s="29"/>
      <c r="B190" s="141"/>
      <c r="C190" s="142" t="s">
        <v>268</v>
      </c>
      <c r="D190" s="142" t="s">
        <v>138</v>
      </c>
      <c r="E190" s="143" t="s">
        <v>269</v>
      </c>
      <c r="F190" s="144" t="s">
        <v>270</v>
      </c>
      <c r="G190" s="145" t="s">
        <v>271</v>
      </c>
      <c r="H190" s="146">
        <v>62.53</v>
      </c>
      <c r="I190" s="147"/>
      <c r="J190" s="147">
        <f>ROUND(I190*H190,2)</f>
        <v>0</v>
      </c>
      <c r="K190" s="148"/>
      <c r="L190" s="30"/>
      <c r="M190" s="149" t="s">
        <v>1</v>
      </c>
      <c r="N190" s="150" t="s">
        <v>44</v>
      </c>
      <c r="O190" s="151">
        <v>0</v>
      </c>
      <c r="P190" s="151">
        <f>O190*H190</f>
        <v>0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228</v>
      </c>
      <c r="AT190" s="153" t="s">
        <v>138</v>
      </c>
      <c r="AU190" s="153" t="s">
        <v>89</v>
      </c>
      <c r="AY190" s="17" t="s">
        <v>136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7" t="s">
        <v>87</v>
      </c>
      <c r="BK190" s="154">
        <f>ROUND(I190*H190,2)</f>
        <v>0</v>
      </c>
      <c r="BL190" s="17" t="s">
        <v>228</v>
      </c>
      <c r="BM190" s="153" t="s">
        <v>272</v>
      </c>
    </row>
    <row r="191" spans="1:65" s="2" customFormat="1" ht="19.5">
      <c r="A191" s="29"/>
      <c r="B191" s="30"/>
      <c r="C191" s="29"/>
      <c r="D191" s="155" t="s">
        <v>144</v>
      </c>
      <c r="E191" s="29"/>
      <c r="F191" s="156" t="s">
        <v>273</v>
      </c>
      <c r="G191" s="29"/>
      <c r="H191" s="29"/>
      <c r="I191" s="29"/>
      <c r="J191" s="29"/>
      <c r="K191" s="29"/>
      <c r="L191" s="30"/>
      <c r="M191" s="183"/>
      <c r="N191" s="184"/>
      <c r="O191" s="185"/>
      <c r="P191" s="185"/>
      <c r="Q191" s="185"/>
      <c r="R191" s="185"/>
      <c r="S191" s="185"/>
      <c r="T191" s="18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7" t="s">
        <v>144</v>
      </c>
      <c r="AU191" s="17" t="s">
        <v>89</v>
      </c>
    </row>
    <row r="192" spans="1:65" s="2" customFormat="1" ht="6.95" customHeight="1">
      <c r="A192" s="29"/>
      <c r="B192" s="44"/>
      <c r="C192" s="45"/>
      <c r="D192" s="45"/>
      <c r="E192" s="45"/>
      <c r="F192" s="45"/>
      <c r="G192" s="45"/>
      <c r="H192" s="45"/>
      <c r="I192" s="45"/>
      <c r="J192" s="45"/>
      <c r="K192" s="45"/>
      <c r="L192" s="30"/>
      <c r="M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</row>
  </sheetData>
  <autoFilter ref="C123:K19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9"/>
  <sheetViews>
    <sheetView showGridLines="0" topLeftCell="A122" workbookViewId="0">
      <selection activeCell="I148" sqref="I1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274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ROUND((SUM(BE120:BE148)),  2)</f>
        <v>0</v>
      </c>
      <c r="G33" s="29"/>
      <c r="H33" s="29"/>
      <c r="I33" s="98">
        <v>0.21</v>
      </c>
      <c r="J33" s="97">
        <f>ROUND(((SUM(BE120:BE148))*I33),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ROUND((SUM(BF120:BF148)),  2)</f>
        <v>0</v>
      </c>
      <c r="G34" s="29"/>
      <c r="H34" s="29"/>
      <c r="I34" s="98">
        <v>0.15</v>
      </c>
      <c r="J34" s="97">
        <f>ROUND(((SUM(BF120:BF148))*I34),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ROUND((SUM(BG120:BG148)),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ROUND((SUM(BH120:BH148)),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ROUND((SUM(BI120:BI148)),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SO-02 - Brány a oplocení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10" customFormat="1" ht="19.899999999999999" customHeight="1">
      <c r="B98" s="114"/>
      <c r="D98" s="115" t="s">
        <v>275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1:31" s="10" customFormat="1" ht="19.899999999999999" customHeight="1">
      <c r="B99" s="114"/>
      <c r="D99" s="115" t="s">
        <v>117</v>
      </c>
      <c r="E99" s="116"/>
      <c r="F99" s="116"/>
      <c r="G99" s="116"/>
      <c r="H99" s="116"/>
      <c r="I99" s="116"/>
      <c r="J99" s="117">
        <f>J141</f>
        <v>0</v>
      </c>
      <c r="L99" s="114"/>
    </row>
    <row r="100" spans="1:31" s="10" customFormat="1" ht="19.899999999999999" customHeight="1">
      <c r="B100" s="114"/>
      <c r="D100" s="115" t="s">
        <v>118</v>
      </c>
      <c r="E100" s="116"/>
      <c r="F100" s="116"/>
      <c r="G100" s="116"/>
      <c r="H100" s="116"/>
      <c r="I100" s="116"/>
      <c r="J100" s="117">
        <f>J146</f>
        <v>0</v>
      </c>
      <c r="L100" s="114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21" t="s">
        <v>121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6" t="s">
        <v>14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30" t="str">
        <f>E7</f>
        <v>Zelenka s.r.o. - Modernizace provozu</v>
      </c>
      <c r="F110" s="231"/>
      <c r="G110" s="231"/>
      <c r="H110" s="231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6" t="s">
        <v>106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5" t="str">
        <f>E9</f>
        <v>SO-02 - Brány a oplocení</v>
      </c>
      <c r="F112" s="229"/>
      <c r="G112" s="229"/>
      <c r="H112" s="2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18</v>
      </c>
      <c r="D114" s="29"/>
      <c r="E114" s="29"/>
      <c r="F114" s="24" t="str">
        <f>F12</f>
        <v>Židlochovice</v>
      </c>
      <c r="G114" s="29"/>
      <c r="H114" s="29"/>
      <c r="I114" s="26" t="s">
        <v>20</v>
      </c>
      <c r="J114" s="52" t="str">
        <f>IF(J12="","",J12)</f>
        <v>27. 6. 2023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25.7" customHeight="1">
      <c r="A116" s="29"/>
      <c r="B116" s="30"/>
      <c r="C116" s="26" t="s">
        <v>22</v>
      </c>
      <c r="D116" s="29"/>
      <c r="E116" s="29"/>
      <c r="F116" s="24" t="str">
        <f>E15</f>
        <v>Zelenka s.r.o., Topolová 910, Židlochovice</v>
      </c>
      <c r="G116" s="29"/>
      <c r="H116" s="29"/>
      <c r="I116" s="26" t="s">
        <v>30</v>
      </c>
      <c r="J116" s="27" t="str">
        <f>E21</f>
        <v>A77 architekti, Taussigova 21, Brno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6" t="s">
        <v>28</v>
      </c>
      <c r="D117" s="29"/>
      <c r="E117" s="29"/>
      <c r="F117" s="24" t="str">
        <f>IF(E18="","",E18)</f>
        <v xml:space="preserve"> </v>
      </c>
      <c r="G117" s="29"/>
      <c r="H117" s="29"/>
      <c r="I117" s="26" t="s">
        <v>35</v>
      </c>
      <c r="J117" s="27" t="str">
        <f>E24</f>
        <v>Ing. Ladislav Kopecký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8"/>
      <c r="B119" s="119"/>
      <c r="C119" s="120" t="s">
        <v>122</v>
      </c>
      <c r="D119" s="121" t="s">
        <v>64</v>
      </c>
      <c r="E119" s="121" t="s">
        <v>60</v>
      </c>
      <c r="F119" s="121" t="s">
        <v>61</v>
      </c>
      <c r="G119" s="121" t="s">
        <v>123</v>
      </c>
      <c r="H119" s="121" t="s">
        <v>124</v>
      </c>
      <c r="I119" s="121" t="s">
        <v>125</v>
      </c>
      <c r="J119" s="122" t="s">
        <v>110</v>
      </c>
      <c r="K119" s="123" t="s">
        <v>126</v>
      </c>
      <c r="L119" s="124"/>
      <c r="M119" s="59" t="s">
        <v>1</v>
      </c>
      <c r="N119" s="60" t="s">
        <v>43</v>
      </c>
      <c r="O119" s="60" t="s">
        <v>127</v>
      </c>
      <c r="P119" s="60" t="s">
        <v>128</v>
      </c>
      <c r="Q119" s="60" t="s">
        <v>129</v>
      </c>
      <c r="R119" s="60" t="s">
        <v>130</v>
      </c>
      <c r="S119" s="60" t="s">
        <v>131</v>
      </c>
      <c r="T119" s="61" t="s">
        <v>132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29"/>
      <c r="B120" s="30"/>
      <c r="C120" s="66" t="s">
        <v>133</v>
      </c>
      <c r="D120" s="29"/>
      <c r="E120" s="29"/>
      <c r="F120" s="29"/>
      <c r="G120" s="29"/>
      <c r="H120" s="29"/>
      <c r="I120" s="29"/>
      <c r="J120" s="125">
        <f>BK120</f>
        <v>0</v>
      </c>
      <c r="K120" s="29"/>
      <c r="L120" s="30"/>
      <c r="M120" s="62"/>
      <c r="N120" s="53"/>
      <c r="O120" s="63"/>
      <c r="P120" s="126">
        <f>P121</f>
        <v>15.863800000000001</v>
      </c>
      <c r="Q120" s="63"/>
      <c r="R120" s="126">
        <f>R121</f>
        <v>2.8920959999999996</v>
      </c>
      <c r="S120" s="63"/>
      <c r="T120" s="127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7" t="s">
        <v>78</v>
      </c>
      <c r="AU120" s="17" t="s">
        <v>112</v>
      </c>
      <c r="BK120" s="128">
        <f>BK121</f>
        <v>0</v>
      </c>
    </row>
    <row r="121" spans="1:65" s="12" customFormat="1" ht="25.9" customHeight="1">
      <c r="B121" s="129"/>
      <c r="D121" s="130" t="s">
        <v>78</v>
      </c>
      <c r="E121" s="131" t="s">
        <v>134</v>
      </c>
      <c r="F121" s="131" t="s">
        <v>135</v>
      </c>
      <c r="J121" s="132">
        <f>BK121</f>
        <v>0</v>
      </c>
      <c r="L121" s="129"/>
      <c r="M121" s="133"/>
      <c r="N121" s="134"/>
      <c r="O121" s="134"/>
      <c r="P121" s="135">
        <f>P122+P141+P146</f>
        <v>15.863800000000001</v>
      </c>
      <c r="Q121" s="134"/>
      <c r="R121" s="135">
        <f>R122+R141+R146</f>
        <v>2.8920959999999996</v>
      </c>
      <c r="S121" s="134"/>
      <c r="T121" s="136">
        <f>T122+T141+T146</f>
        <v>0</v>
      </c>
      <c r="AR121" s="130" t="s">
        <v>87</v>
      </c>
      <c r="AT121" s="137" t="s">
        <v>78</v>
      </c>
      <c r="AU121" s="137" t="s">
        <v>79</v>
      </c>
      <c r="AY121" s="130" t="s">
        <v>136</v>
      </c>
      <c r="BK121" s="138">
        <f>BK122+BK141+BK146</f>
        <v>0</v>
      </c>
    </row>
    <row r="122" spans="1:65" s="12" customFormat="1" ht="22.9" customHeight="1">
      <c r="B122" s="129"/>
      <c r="D122" s="130" t="s">
        <v>78</v>
      </c>
      <c r="E122" s="139" t="s">
        <v>152</v>
      </c>
      <c r="F122" s="139" t="s">
        <v>276</v>
      </c>
      <c r="J122" s="140">
        <f>BK122</f>
        <v>0</v>
      </c>
      <c r="L122" s="129"/>
      <c r="M122" s="133"/>
      <c r="N122" s="134"/>
      <c r="O122" s="134"/>
      <c r="P122" s="135">
        <f>SUM(P123:P140)</f>
        <v>13.984000000000002</v>
      </c>
      <c r="Q122" s="134"/>
      <c r="R122" s="135">
        <f>SUM(R123:R140)</f>
        <v>2.8920959999999996</v>
      </c>
      <c r="S122" s="134"/>
      <c r="T122" s="136">
        <f>SUM(T123:T140)</f>
        <v>0</v>
      </c>
      <c r="AR122" s="130" t="s">
        <v>87</v>
      </c>
      <c r="AT122" s="137" t="s">
        <v>78</v>
      </c>
      <c r="AU122" s="137" t="s">
        <v>87</v>
      </c>
      <c r="AY122" s="130" t="s">
        <v>136</v>
      </c>
      <c r="BK122" s="138">
        <f>SUM(BK123:BK140)</f>
        <v>0</v>
      </c>
    </row>
    <row r="123" spans="1:65" s="2" customFormat="1" ht="21.75" customHeight="1">
      <c r="A123" s="29"/>
      <c r="B123" s="141"/>
      <c r="C123" s="142" t="s">
        <v>87</v>
      </c>
      <c r="D123" s="142" t="s">
        <v>138</v>
      </c>
      <c r="E123" s="143" t="s">
        <v>277</v>
      </c>
      <c r="F123" s="144" t="s">
        <v>278</v>
      </c>
      <c r="G123" s="145" t="s">
        <v>219</v>
      </c>
      <c r="H123" s="146">
        <v>2</v>
      </c>
      <c r="I123" s="147"/>
      <c r="J123" s="147">
        <f>ROUND(I123*H123,2)</f>
        <v>0</v>
      </c>
      <c r="K123" s="148"/>
      <c r="L123" s="30"/>
      <c r="M123" s="149" t="s">
        <v>1</v>
      </c>
      <c r="N123" s="150" t="s">
        <v>44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142</v>
      </c>
      <c r="AT123" s="153" t="s">
        <v>138</v>
      </c>
      <c r="AU123" s="153" t="s">
        <v>89</v>
      </c>
      <c r="AY123" s="17" t="s">
        <v>136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7" t="s">
        <v>87</v>
      </c>
      <c r="BK123" s="154">
        <f>ROUND(I123*H123,2)</f>
        <v>0</v>
      </c>
      <c r="BL123" s="17" t="s">
        <v>142</v>
      </c>
      <c r="BM123" s="153" t="s">
        <v>279</v>
      </c>
    </row>
    <row r="124" spans="1:65" s="2" customFormat="1">
      <c r="A124" s="29"/>
      <c r="B124" s="30"/>
      <c r="C124" s="29"/>
      <c r="D124" s="155" t="s">
        <v>144</v>
      </c>
      <c r="E124" s="29"/>
      <c r="F124" s="156" t="s">
        <v>278</v>
      </c>
      <c r="G124" s="29"/>
      <c r="H124" s="29"/>
      <c r="I124" s="29"/>
      <c r="J124" s="29"/>
      <c r="K124" s="29"/>
      <c r="L124" s="30"/>
      <c r="M124" s="157"/>
      <c r="N124" s="158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144</v>
      </c>
      <c r="AU124" s="17" t="s">
        <v>89</v>
      </c>
    </row>
    <row r="125" spans="1:65" s="2" customFormat="1" ht="24.2" customHeight="1">
      <c r="A125" s="29"/>
      <c r="B125" s="141"/>
      <c r="C125" s="142" t="s">
        <v>89</v>
      </c>
      <c r="D125" s="142" t="s">
        <v>138</v>
      </c>
      <c r="E125" s="143" t="s">
        <v>280</v>
      </c>
      <c r="F125" s="144" t="s">
        <v>281</v>
      </c>
      <c r="G125" s="145" t="s">
        <v>219</v>
      </c>
      <c r="H125" s="146">
        <v>1</v>
      </c>
      <c r="I125" s="147"/>
      <c r="J125" s="147">
        <f>ROUND(I125*H125,2)</f>
        <v>0</v>
      </c>
      <c r="K125" s="148"/>
      <c r="L125" s="30"/>
      <c r="M125" s="149" t="s">
        <v>1</v>
      </c>
      <c r="N125" s="150" t="s">
        <v>44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142</v>
      </c>
      <c r="AT125" s="153" t="s">
        <v>138</v>
      </c>
      <c r="AU125" s="153" t="s">
        <v>89</v>
      </c>
      <c r="AY125" s="17" t="s">
        <v>136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7" t="s">
        <v>87</v>
      </c>
      <c r="BK125" s="154">
        <f>ROUND(I125*H125,2)</f>
        <v>0</v>
      </c>
      <c r="BL125" s="17" t="s">
        <v>142</v>
      </c>
      <c r="BM125" s="153" t="s">
        <v>282</v>
      </c>
    </row>
    <row r="126" spans="1:65" s="2" customFormat="1" ht="19.5">
      <c r="A126" s="29"/>
      <c r="B126" s="30"/>
      <c r="C126" s="29"/>
      <c r="D126" s="155" t="s">
        <v>144</v>
      </c>
      <c r="E126" s="29"/>
      <c r="F126" s="156" t="s">
        <v>281</v>
      </c>
      <c r="G126" s="29"/>
      <c r="H126" s="29"/>
      <c r="I126" s="29"/>
      <c r="J126" s="29"/>
      <c r="K126" s="29"/>
      <c r="L126" s="30"/>
      <c r="M126" s="157"/>
      <c r="N126" s="158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144</v>
      </c>
      <c r="AU126" s="17" t="s">
        <v>89</v>
      </c>
    </row>
    <row r="127" spans="1:65" s="2" customFormat="1" ht="37.9" customHeight="1">
      <c r="A127" s="29"/>
      <c r="B127" s="141"/>
      <c r="C127" s="142" t="s">
        <v>152</v>
      </c>
      <c r="D127" s="142" t="s">
        <v>138</v>
      </c>
      <c r="E127" s="143" t="s">
        <v>283</v>
      </c>
      <c r="F127" s="144" t="s">
        <v>284</v>
      </c>
      <c r="G127" s="145" t="s">
        <v>219</v>
      </c>
      <c r="H127" s="146">
        <v>1</v>
      </c>
      <c r="I127" s="147"/>
      <c r="J127" s="147">
        <f>ROUND(I127*H127,2)</f>
        <v>0</v>
      </c>
      <c r="K127" s="148"/>
      <c r="L127" s="30"/>
      <c r="M127" s="149" t="s">
        <v>1</v>
      </c>
      <c r="N127" s="150" t="s">
        <v>44</v>
      </c>
      <c r="O127" s="151">
        <v>0</v>
      </c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142</v>
      </c>
      <c r="AT127" s="153" t="s">
        <v>138</v>
      </c>
      <c r="AU127" s="153" t="s">
        <v>89</v>
      </c>
      <c r="AY127" s="17" t="s">
        <v>136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7" t="s">
        <v>87</v>
      </c>
      <c r="BK127" s="154">
        <f>ROUND(I127*H127,2)</f>
        <v>0</v>
      </c>
      <c r="BL127" s="17" t="s">
        <v>142</v>
      </c>
      <c r="BM127" s="153" t="s">
        <v>285</v>
      </c>
    </row>
    <row r="128" spans="1:65" s="2" customFormat="1" ht="19.5">
      <c r="A128" s="29"/>
      <c r="B128" s="30"/>
      <c r="C128" s="29"/>
      <c r="D128" s="155" t="s">
        <v>144</v>
      </c>
      <c r="E128" s="29"/>
      <c r="F128" s="156" t="s">
        <v>284</v>
      </c>
      <c r="G128" s="29"/>
      <c r="H128" s="29"/>
      <c r="I128" s="29"/>
      <c r="J128" s="29"/>
      <c r="K128" s="29"/>
      <c r="L128" s="30"/>
      <c r="M128" s="157"/>
      <c r="N128" s="158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144</v>
      </c>
      <c r="AU128" s="17" t="s">
        <v>89</v>
      </c>
    </row>
    <row r="129" spans="1:65" s="2" customFormat="1" ht="24.2" customHeight="1">
      <c r="A129" s="29"/>
      <c r="B129" s="141"/>
      <c r="C129" s="142" t="s">
        <v>142</v>
      </c>
      <c r="D129" s="142" t="s">
        <v>138</v>
      </c>
      <c r="E129" s="143" t="s">
        <v>286</v>
      </c>
      <c r="F129" s="144" t="s">
        <v>287</v>
      </c>
      <c r="G129" s="145" t="s">
        <v>258</v>
      </c>
      <c r="H129" s="146">
        <v>16</v>
      </c>
      <c r="I129" s="147"/>
      <c r="J129" s="147">
        <f>ROUND(I129*H129,2)</f>
        <v>0</v>
      </c>
      <c r="K129" s="148"/>
      <c r="L129" s="30"/>
      <c r="M129" s="149" t="s">
        <v>1</v>
      </c>
      <c r="N129" s="150" t="s">
        <v>44</v>
      </c>
      <c r="O129" s="151">
        <v>0.34</v>
      </c>
      <c r="P129" s="151">
        <f>O129*H129</f>
        <v>5.44</v>
      </c>
      <c r="Q129" s="151">
        <v>0.17488999999999999</v>
      </c>
      <c r="R129" s="151">
        <f>Q129*H129</f>
        <v>2.7982399999999998</v>
      </c>
      <c r="S129" s="151">
        <v>0</v>
      </c>
      <c r="T129" s="15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142</v>
      </c>
      <c r="AT129" s="153" t="s">
        <v>138</v>
      </c>
      <c r="AU129" s="153" t="s">
        <v>89</v>
      </c>
      <c r="AY129" s="17" t="s">
        <v>136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7" t="s">
        <v>87</v>
      </c>
      <c r="BK129" s="154">
        <f>ROUND(I129*H129,2)</f>
        <v>0</v>
      </c>
      <c r="BL129" s="17" t="s">
        <v>142</v>
      </c>
      <c r="BM129" s="153" t="s">
        <v>288</v>
      </c>
    </row>
    <row r="130" spans="1:65" s="2" customFormat="1" ht="29.25">
      <c r="A130" s="29"/>
      <c r="B130" s="30"/>
      <c r="C130" s="29"/>
      <c r="D130" s="155" t="s">
        <v>144</v>
      </c>
      <c r="E130" s="29"/>
      <c r="F130" s="156" t="s">
        <v>289</v>
      </c>
      <c r="G130" s="29"/>
      <c r="H130" s="29"/>
      <c r="I130" s="29"/>
      <c r="J130" s="29"/>
      <c r="K130" s="29"/>
      <c r="L130" s="30"/>
      <c r="M130" s="157"/>
      <c r="N130" s="158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144</v>
      </c>
      <c r="AU130" s="17" t="s">
        <v>89</v>
      </c>
    </row>
    <row r="131" spans="1:65" s="2" customFormat="1" ht="24.2" customHeight="1">
      <c r="A131" s="29"/>
      <c r="B131" s="141"/>
      <c r="C131" s="173" t="s">
        <v>168</v>
      </c>
      <c r="D131" s="173" t="s">
        <v>160</v>
      </c>
      <c r="E131" s="174" t="s">
        <v>290</v>
      </c>
      <c r="F131" s="175" t="s">
        <v>291</v>
      </c>
      <c r="G131" s="176" t="s">
        <v>258</v>
      </c>
      <c r="H131" s="177">
        <v>14</v>
      </c>
      <c r="I131" s="178"/>
      <c r="J131" s="178">
        <f>ROUND(I131*H131,2)</f>
        <v>0</v>
      </c>
      <c r="K131" s="179"/>
      <c r="L131" s="180"/>
      <c r="M131" s="181" t="s">
        <v>1</v>
      </c>
      <c r="N131" s="182" t="s">
        <v>44</v>
      </c>
      <c r="O131" s="151">
        <v>0</v>
      </c>
      <c r="P131" s="151">
        <f>O131*H131</f>
        <v>0</v>
      </c>
      <c r="Q131" s="151">
        <v>3.5000000000000001E-3</v>
      </c>
      <c r="R131" s="151">
        <f>Q131*H131</f>
        <v>4.9000000000000002E-2</v>
      </c>
      <c r="S131" s="151">
        <v>0</v>
      </c>
      <c r="T131" s="15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164</v>
      </c>
      <c r="AT131" s="153" t="s">
        <v>160</v>
      </c>
      <c r="AU131" s="153" t="s">
        <v>89</v>
      </c>
      <c r="AY131" s="17" t="s">
        <v>136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7" t="s">
        <v>87</v>
      </c>
      <c r="BK131" s="154">
        <f>ROUND(I131*H131,2)</f>
        <v>0</v>
      </c>
      <c r="BL131" s="17" t="s">
        <v>142</v>
      </c>
      <c r="BM131" s="153" t="s">
        <v>292</v>
      </c>
    </row>
    <row r="132" spans="1:65" s="2" customFormat="1">
      <c r="A132" s="29"/>
      <c r="B132" s="30"/>
      <c r="C132" s="29"/>
      <c r="D132" s="155" t="s">
        <v>144</v>
      </c>
      <c r="E132" s="29"/>
      <c r="F132" s="156" t="s">
        <v>291</v>
      </c>
      <c r="G132" s="29"/>
      <c r="H132" s="29"/>
      <c r="I132" s="29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144</v>
      </c>
      <c r="AU132" s="17" t="s">
        <v>89</v>
      </c>
    </row>
    <row r="133" spans="1:65" s="2" customFormat="1" ht="16.5" customHeight="1">
      <c r="A133" s="29"/>
      <c r="B133" s="141"/>
      <c r="C133" s="173" t="s">
        <v>174</v>
      </c>
      <c r="D133" s="173" t="s">
        <v>160</v>
      </c>
      <c r="E133" s="174" t="s">
        <v>293</v>
      </c>
      <c r="F133" s="175" t="s">
        <v>294</v>
      </c>
      <c r="G133" s="176" t="s">
        <v>295</v>
      </c>
      <c r="H133" s="177">
        <v>2</v>
      </c>
      <c r="I133" s="178"/>
      <c r="J133" s="178">
        <f>ROUND(I133*H133,2)</f>
        <v>0</v>
      </c>
      <c r="K133" s="179"/>
      <c r="L133" s="180"/>
      <c r="M133" s="181" t="s">
        <v>1</v>
      </c>
      <c r="N133" s="182" t="s">
        <v>44</v>
      </c>
      <c r="O133" s="151">
        <v>0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164</v>
      </c>
      <c r="AT133" s="153" t="s">
        <v>160</v>
      </c>
      <c r="AU133" s="153" t="s">
        <v>89</v>
      </c>
      <c r="AY133" s="17" t="s">
        <v>136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7" t="s">
        <v>87</v>
      </c>
      <c r="BK133" s="154">
        <f>ROUND(I133*H133,2)</f>
        <v>0</v>
      </c>
      <c r="BL133" s="17" t="s">
        <v>142</v>
      </c>
      <c r="BM133" s="153" t="s">
        <v>296</v>
      </c>
    </row>
    <row r="134" spans="1:65" s="2" customFormat="1">
      <c r="A134" s="29"/>
      <c r="B134" s="30"/>
      <c r="C134" s="29"/>
      <c r="D134" s="155" t="s">
        <v>144</v>
      </c>
      <c r="E134" s="29"/>
      <c r="F134" s="156" t="s">
        <v>294</v>
      </c>
      <c r="G134" s="29"/>
      <c r="H134" s="29"/>
      <c r="I134" s="29"/>
      <c r="J134" s="29"/>
      <c r="K134" s="29"/>
      <c r="L134" s="30"/>
      <c r="M134" s="157"/>
      <c r="N134" s="158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144</v>
      </c>
      <c r="AU134" s="17" t="s">
        <v>89</v>
      </c>
    </row>
    <row r="135" spans="1:65" s="2" customFormat="1" ht="24.2" customHeight="1">
      <c r="A135" s="29"/>
      <c r="B135" s="141"/>
      <c r="C135" s="142" t="s">
        <v>181</v>
      </c>
      <c r="D135" s="142" t="s">
        <v>138</v>
      </c>
      <c r="E135" s="143" t="s">
        <v>297</v>
      </c>
      <c r="F135" s="144" t="s">
        <v>298</v>
      </c>
      <c r="G135" s="145" t="s">
        <v>246</v>
      </c>
      <c r="H135" s="146">
        <v>28.48</v>
      </c>
      <c r="I135" s="147"/>
      <c r="J135" s="147">
        <f>ROUND(I135*H135,2)</f>
        <v>0</v>
      </c>
      <c r="K135" s="148"/>
      <c r="L135" s="30"/>
      <c r="M135" s="149" t="s">
        <v>1</v>
      </c>
      <c r="N135" s="150" t="s">
        <v>44</v>
      </c>
      <c r="O135" s="151">
        <v>0.3</v>
      </c>
      <c r="P135" s="151">
        <f>O135*H135</f>
        <v>8.5440000000000005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142</v>
      </c>
      <c r="AT135" s="153" t="s">
        <v>138</v>
      </c>
      <c r="AU135" s="153" t="s">
        <v>89</v>
      </c>
      <c r="AY135" s="17" t="s">
        <v>136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7" t="s">
        <v>87</v>
      </c>
      <c r="BK135" s="154">
        <f>ROUND(I135*H135,2)</f>
        <v>0</v>
      </c>
      <c r="BL135" s="17" t="s">
        <v>142</v>
      </c>
      <c r="BM135" s="153" t="s">
        <v>299</v>
      </c>
    </row>
    <row r="136" spans="1:65" s="2" customFormat="1" ht="19.5">
      <c r="A136" s="29"/>
      <c r="B136" s="30"/>
      <c r="C136" s="29"/>
      <c r="D136" s="155" t="s">
        <v>144</v>
      </c>
      <c r="E136" s="29"/>
      <c r="F136" s="156" t="s">
        <v>300</v>
      </c>
      <c r="G136" s="29"/>
      <c r="H136" s="29"/>
      <c r="I136" s="29"/>
      <c r="J136" s="29"/>
      <c r="K136" s="29"/>
      <c r="L136" s="30"/>
      <c r="M136" s="157"/>
      <c r="N136" s="158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144</v>
      </c>
      <c r="AU136" s="17" t="s">
        <v>89</v>
      </c>
    </row>
    <row r="137" spans="1:65" s="13" customFormat="1">
      <c r="B137" s="159"/>
      <c r="D137" s="155" t="s">
        <v>146</v>
      </c>
      <c r="E137" s="160" t="s">
        <v>1</v>
      </c>
      <c r="F137" s="161" t="s">
        <v>301</v>
      </c>
      <c r="H137" s="162">
        <v>28.48</v>
      </c>
      <c r="L137" s="159"/>
      <c r="M137" s="163"/>
      <c r="N137" s="164"/>
      <c r="O137" s="164"/>
      <c r="P137" s="164"/>
      <c r="Q137" s="164"/>
      <c r="R137" s="164"/>
      <c r="S137" s="164"/>
      <c r="T137" s="165"/>
      <c r="AT137" s="160" t="s">
        <v>146</v>
      </c>
      <c r="AU137" s="160" t="s">
        <v>89</v>
      </c>
      <c r="AV137" s="13" t="s">
        <v>89</v>
      </c>
      <c r="AW137" s="13" t="s">
        <v>34</v>
      </c>
      <c r="AX137" s="13" t="s">
        <v>87</v>
      </c>
      <c r="AY137" s="160" t="s">
        <v>136</v>
      </c>
    </row>
    <row r="138" spans="1:65" s="2" customFormat="1" ht="24.2" customHeight="1">
      <c r="A138" s="29"/>
      <c r="B138" s="141"/>
      <c r="C138" s="173" t="s">
        <v>164</v>
      </c>
      <c r="D138" s="173" t="s">
        <v>160</v>
      </c>
      <c r="E138" s="174" t="s">
        <v>302</v>
      </c>
      <c r="F138" s="175" t="s">
        <v>303</v>
      </c>
      <c r="G138" s="176" t="s">
        <v>246</v>
      </c>
      <c r="H138" s="177">
        <v>29.904</v>
      </c>
      <c r="I138" s="178"/>
      <c r="J138" s="178">
        <f>ROUND(I138*H138,2)</f>
        <v>0</v>
      </c>
      <c r="K138" s="179"/>
      <c r="L138" s="180"/>
      <c r="M138" s="181" t="s">
        <v>1</v>
      </c>
      <c r="N138" s="182" t="s">
        <v>44</v>
      </c>
      <c r="O138" s="151">
        <v>0</v>
      </c>
      <c r="P138" s="151">
        <f>O138*H138</f>
        <v>0</v>
      </c>
      <c r="Q138" s="151">
        <v>1.5E-3</v>
      </c>
      <c r="R138" s="151">
        <f>Q138*H138</f>
        <v>4.4856E-2</v>
      </c>
      <c r="S138" s="151">
        <v>0</v>
      </c>
      <c r="T138" s="15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164</v>
      </c>
      <c r="AT138" s="153" t="s">
        <v>160</v>
      </c>
      <c r="AU138" s="153" t="s">
        <v>89</v>
      </c>
      <c r="AY138" s="17" t="s">
        <v>136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87</v>
      </c>
      <c r="BK138" s="154">
        <f>ROUND(I138*H138,2)</f>
        <v>0</v>
      </c>
      <c r="BL138" s="17" t="s">
        <v>142</v>
      </c>
      <c r="BM138" s="153" t="s">
        <v>304</v>
      </c>
    </row>
    <row r="139" spans="1:65" s="2" customFormat="1" ht="19.5">
      <c r="A139" s="29"/>
      <c r="B139" s="30"/>
      <c r="C139" s="29"/>
      <c r="D139" s="155" t="s">
        <v>144</v>
      </c>
      <c r="E139" s="29"/>
      <c r="F139" s="156" t="s">
        <v>303</v>
      </c>
      <c r="G139" s="29"/>
      <c r="H139" s="29"/>
      <c r="I139" s="29"/>
      <c r="J139" s="29"/>
      <c r="K139" s="29"/>
      <c r="L139" s="30"/>
      <c r="M139" s="157"/>
      <c r="N139" s="158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144</v>
      </c>
      <c r="AU139" s="17" t="s">
        <v>89</v>
      </c>
    </row>
    <row r="140" spans="1:65" s="13" customFormat="1">
      <c r="B140" s="159"/>
      <c r="D140" s="155" t="s">
        <v>146</v>
      </c>
      <c r="F140" s="161" t="s">
        <v>305</v>
      </c>
      <c r="H140" s="162">
        <v>29.904</v>
      </c>
      <c r="L140" s="159"/>
      <c r="M140" s="163"/>
      <c r="N140" s="164"/>
      <c r="O140" s="164"/>
      <c r="P140" s="164"/>
      <c r="Q140" s="164"/>
      <c r="R140" s="164"/>
      <c r="S140" s="164"/>
      <c r="T140" s="165"/>
      <c r="AT140" s="160" t="s">
        <v>146</v>
      </c>
      <c r="AU140" s="160" t="s">
        <v>89</v>
      </c>
      <c r="AV140" s="13" t="s">
        <v>89</v>
      </c>
      <c r="AW140" s="13" t="s">
        <v>3</v>
      </c>
      <c r="AX140" s="13" t="s">
        <v>87</v>
      </c>
      <c r="AY140" s="160" t="s">
        <v>136</v>
      </c>
    </row>
    <row r="141" spans="1:65" s="12" customFormat="1" ht="22.9" customHeight="1">
      <c r="B141" s="129"/>
      <c r="D141" s="130" t="s">
        <v>78</v>
      </c>
      <c r="E141" s="139" t="s">
        <v>191</v>
      </c>
      <c r="F141" s="139" t="s">
        <v>215</v>
      </c>
      <c r="J141" s="140">
        <f>BK141</f>
        <v>0</v>
      </c>
      <c r="L141" s="129"/>
      <c r="M141" s="133"/>
      <c r="N141" s="134"/>
      <c r="O141" s="134"/>
      <c r="P141" s="135">
        <f>SUM(P142:P145)</f>
        <v>0</v>
      </c>
      <c r="Q141" s="134"/>
      <c r="R141" s="135">
        <f>SUM(R142:R145)</f>
        <v>0</v>
      </c>
      <c r="S141" s="134"/>
      <c r="T141" s="136">
        <f>SUM(T142:T145)</f>
        <v>0</v>
      </c>
      <c r="AR141" s="130" t="s">
        <v>87</v>
      </c>
      <c r="AT141" s="137" t="s">
        <v>78</v>
      </c>
      <c r="AU141" s="137" t="s">
        <v>87</v>
      </c>
      <c r="AY141" s="130" t="s">
        <v>136</v>
      </c>
      <c r="BK141" s="138">
        <f>SUM(BK142:BK145)</f>
        <v>0</v>
      </c>
    </row>
    <row r="142" spans="1:65" s="2" customFormat="1" ht="24.2" customHeight="1">
      <c r="A142" s="29"/>
      <c r="B142" s="141"/>
      <c r="C142" s="142" t="s">
        <v>191</v>
      </c>
      <c r="D142" s="142" t="s">
        <v>138</v>
      </c>
      <c r="E142" s="143" t="s">
        <v>217</v>
      </c>
      <c r="F142" s="144" t="s">
        <v>306</v>
      </c>
      <c r="G142" s="145" t="s">
        <v>219</v>
      </c>
      <c r="H142" s="146">
        <v>1</v>
      </c>
      <c r="I142" s="147"/>
      <c r="J142" s="147">
        <f>ROUND(I142*H142,2)</f>
        <v>0</v>
      </c>
      <c r="K142" s="148"/>
      <c r="L142" s="30"/>
      <c r="M142" s="149" t="s">
        <v>1</v>
      </c>
      <c r="N142" s="150" t="s">
        <v>44</v>
      </c>
      <c r="O142" s="151">
        <v>0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142</v>
      </c>
      <c r="AT142" s="153" t="s">
        <v>138</v>
      </c>
      <c r="AU142" s="153" t="s">
        <v>89</v>
      </c>
      <c r="AY142" s="17" t="s">
        <v>136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87</v>
      </c>
      <c r="BK142" s="154">
        <f>ROUND(I142*H142,2)</f>
        <v>0</v>
      </c>
      <c r="BL142" s="17" t="s">
        <v>142</v>
      </c>
      <c r="BM142" s="153" t="s">
        <v>307</v>
      </c>
    </row>
    <row r="143" spans="1:65" s="2" customFormat="1" ht="19.5">
      <c r="A143" s="29"/>
      <c r="B143" s="30"/>
      <c r="C143" s="29"/>
      <c r="D143" s="155" t="s">
        <v>144</v>
      </c>
      <c r="E143" s="29"/>
      <c r="F143" s="156" t="s">
        <v>306</v>
      </c>
      <c r="G143" s="29"/>
      <c r="H143" s="29"/>
      <c r="I143" s="29"/>
      <c r="J143" s="29"/>
      <c r="K143" s="29"/>
      <c r="L143" s="30"/>
      <c r="M143" s="157"/>
      <c r="N143" s="158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144</v>
      </c>
      <c r="AU143" s="17" t="s">
        <v>89</v>
      </c>
    </row>
    <row r="144" spans="1:65" s="2" customFormat="1" ht="16.5" customHeight="1">
      <c r="A144" s="29"/>
      <c r="B144" s="141"/>
      <c r="C144" s="142" t="s">
        <v>197</v>
      </c>
      <c r="D144" s="142" t="s">
        <v>138</v>
      </c>
      <c r="E144" s="143" t="s">
        <v>222</v>
      </c>
      <c r="F144" s="144" t="s">
        <v>308</v>
      </c>
      <c r="G144" s="145" t="s">
        <v>295</v>
      </c>
      <c r="H144" s="146">
        <v>16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44</v>
      </c>
      <c r="O144" s="151">
        <v>0</v>
      </c>
      <c r="P144" s="151">
        <f>O144*H144</f>
        <v>0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142</v>
      </c>
      <c r="AT144" s="153" t="s">
        <v>138</v>
      </c>
      <c r="AU144" s="153" t="s">
        <v>89</v>
      </c>
      <c r="AY144" s="17" t="s">
        <v>136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87</v>
      </c>
      <c r="BK144" s="154">
        <f>ROUND(I144*H144,2)</f>
        <v>0</v>
      </c>
      <c r="BL144" s="17" t="s">
        <v>142</v>
      </c>
      <c r="BM144" s="153" t="s">
        <v>309</v>
      </c>
    </row>
    <row r="145" spans="1:65" s="2" customFormat="1">
      <c r="A145" s="29"/>
      <c r="B145" s="30"/>
      <c r="C145" s="29"/>
      <c r="D145" s="155" t="s">
        <v>144</v>
      </c>
      <c r="E145" s="29"/>
      <c r="F145" s="156" t="s">
        <v>308</v>
      </c>
      <c r="G145" s="29"/>
      <c r="H145" s="29"/>
      <c r="I145" s="29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144</v>
      </c>
      <c r="AU145" s="17" t="s">
        <v>89</v>
      </c>
    </row>
    <row r="146" spans="1:65" s="12" customFormat="1" ht="22.9" customHeight="1">
      <c r="B146" s="129"/>
      <c r="D146" s="130" t="s">
        <v>78</v>
      </c>
      <c r="E146" s="139" t="s">
        <v>232</v>
      </c>
      <c r="F146" s="139" t="s">
        <v>233</v>
      </c>
      <c r="J146" s="140">
        <f>BK146</f>
        <v>0</v>
      </c>
      <c r="L146" s="129"/>
      <c r="M146" s="133"/>
      <c r="N146" s="134"/>
      <c r="O146" s="134"/>
      <c r="P146" s="135">
        <f>SUM(P147:P148)</f>
        <v>1.8797999999999999</v>
      </c>
      <c r="Q146" s="134"/>
      <c r="R146" s="135">
        <f>SUM(R147:R148)</f>
        <v>0</v>
      </c>
      <c r="S146" s="134"/>
      <c r="T146" s="136">
        <f>SUM(T147:T148)</f>
        <v>0</v>
      </c>
      <c r="AR146" s="130" t="s">
        <v>87</v>
      </c>
      <c r="AT146" s="137" t="s">
        <v>78</v>
      </c>
      <c r="AU146" s="137" t="s">
        <v>87</v>
      </c>
      <c r="AY146" s="130" t="s">
        <v>136</v>
      </c>
      <c r="BK146" s="138">
        <f>SUM(BK147:BK148)</f>
        <v>0</v>
      </c>
    </row>
    <row r="147" spans="1:65" s="2" customFormat="1" ht="24.2" customHeight="1">
      <c r="A147" s="29"/>
      <c r="B147" s="141"/>
      <c r="C147" s="142" t="s">
        <v>202</v>
      </c>
      <c r="D147" s="142" t="s">
        <v>138</v>
      </c>
      <c r="E147" s="143" t="s">
        <v>310</v>
      </c>
      <c r="F147" s="144" t="s">
        <v>311</v>
      </c>
      <c r="G147" s="145" t="s">
        <v>163</v>
      </c>
      <c r="H147" s="146">
        <v>2.8919999999999999</v>
      </c>
      <c r="I147" s="147"/>
      <c r="J147" s="147">
        <f>ROUND(I147*H147,2)</f>
        <v>0</v>
      </c>
      <c r="K147" s="148"/>
      <c r="L147" s="30"/>
      <c r="M147" s="149" t="s">
        <v>1</v>
      </c>
      <c r="N147" s="150" t="s">
        <v>44</v>
      </c>
      <c r="O147" s="151">
        <v>0.65</v>
      </c>
      <c r="P147" s="151">
        <f>O147*H147</f>
        <v>1.8797999999999999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142</v>
      </c>
      <c r="AT147" s="153" t="s">
        <v>138</v>
      </c>
      <c r="AU147" s="153" t="s">
        <v>89</v>
      </c>
      <c r="AY147" s="17" t="s">
        <v>136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87</v>
      </c>
      <c r="BK147" s="154">
        <f>ROUND(I147*H147,2)</f>
        <v>0</v>
      </c>
      <c r="BL147" s="17" t="s">
        <v>142</v>
      </c>
      <c r="BM147" s="153" t="s">
        <v>312</v>
      </c>
    </row>
    <row r="148" spans="1:65" s="2" customFormat="1" ht="29.25">
      <c r="A148" s="29"/>
      <c r="B148" s="30"/>
      <c r="C148" s="29"/>
      <c r="D148" s="155" t="s">
        <v>144</v>
      </c>
      <c r="E148" s="29"/>
      <c r="F148" s="156" t="s">
        <v>313</v>
      </c>
      <c r="G148" s="29"/>
      <c r="H148" s="29"/>
      <c r="I148" s="29"/>
      <c r="J148" s="29"/>
      <c r="K148" s="29"/>
      <c r="L148" s="30"/>
      <c r="M148" s="183"/>
      <c r="N148" s="184"/>
      <c r="O148" s="185"/>
      <c r="P148" s="185"/>
      <c r="Q148" s="185"/>
      <c r="R148" s="185"/>
      <c r="S148" s="185"/>
      <c r="T148" s="18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7" t="s">
        <v>144</v>
      </c>
      <c r="AU148" s="17" t="s">
        <v>89</v>
      </c>
    </row>
    <row r="149" spans="1:65" s="2" customFormat="1" ht="6.95" customHeight="1">
      <c r="A149" s="29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19:K14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9"/>
  <sheetViews>
    <sheetView showGridLines="0" topLeftCell="A65" workbookViewId="0">
      <selection activeCell="I187" sqref="I18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314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ROUND(J124,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ROUND((SUM(BE124:BE188)),  2)</f>
        <v>0</v>
      </c>
      <c r="G33" s="29"/>
      <c r="H33" s="29"/>
      <c r="I33" s="98">
        <v>0.21</v>
      </c>
      <c r="J33" s="97">
        <f>ROUND(((SUM(BE124:BE188))*I33),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ROUND((SUM(BF124:BF188)),  2)</f>
        <v>0</v>
      </c>
      <c r="G34" s="29"/>
      <c r="H34" s="29"/>
      <c r="I34" s="98">
        <v>0.15</v>
      </c>
      <c r="J34" s="97">
        <f>ROUND(((SUM(BF124:BF188))*I34),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ROUND((SUM(BG124:BG188)),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ROUND((SUM(BH124:BH188)),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ROUND((SUM(BI124:BI188)),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SO-03 - Dezinfekční brod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J124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J125</f>
        <v>0</v>
      </c>
      <c r="L97" s="110"/>
    </row>
    <row r="98" spans="1:31" s="10" customFormat="1" ht="19.899999999999999" customHeight="1">
      <c r="B98" s="114"/>
      <c r="D98" s="115" t="s">
        <v>114</v>
      </c>
      <c r="E98" s="116"/>
      <c r="F98" s="116"/>
      <c r="G98" s="116"/>
      <c r="H98" s="116"/>
      <c r="I98" s="116"/>
      <c r="J98" s="117">
        <f>J126</f>
        <v>0</v>
      </c>
      <c r="L98" s="114"/>
    </row>
    <row r="99" spans="1:31" s="10" customFormat="1" ht="19.899999999999999" customHeight="1">
      <c r="B99" s="114"/>
      <c r="D99" s="115" t="s">
        <v>315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1:31" s="10" customFormat="1" ht="19.899999999999999" customHeight="1">
      <c r="B100" s="114"/>
      <c r="D100" s="115" t="s">
        <v>117</v>
      </c>
      <c r="E100" s="116"/>
      <c r="F100" s="116"/>
      <c r="G100" s="116"/>
      <c r="H100" s="116"/>
      <c r="I100" s="116"/>
      <c r="J100" s="117">
        <f>J154</f>
        <v>0</v>
      </c>
      <c r="L100" s="114"/>
    </row>
    <row r="101" spans="1:31" s="10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J167</f>
        <v>0</v>
      </c>
      <c r="L101" s="114"/>
    </row>
    <row r="102" spans="1:31" s="9" customFormat="1" ht="24.95" customHeight="1">
      <c r="B102" s="110"/>
      <c r="D102" s="111" t="s">
        <v>119</v>
      </c>
      <c r="E102" s="112"/>
      <c r="F102" s="112"/>
      <c r="G102" s="112"/>
      <c r="H102" s="112"/>
      <c r="I102" s="112"/>
      <c r="J102" s="113">
        <f>J170</f>
        <v>0</v>
      </c>
      <c r="L102" s="110"/>
    </row>
    <row r="103" spans="1:31" s="10" customFormat="1" ht="19.899999999999999" customHeight="1">
      <c r="B103" s="114"/>
      <c r="D103" s="115" t="s">
        <v>316</v>
      </c>
      <c r="E103" s="116"/>
      <c r="F103" s="116"/>
      <c r="G103" s="116"/>
      <c r="H103" s="116"/>
      <c r="I103" s="116"/>
      <c r="J103" s="117">
        <f>J171</f>
        <v>0</v>
      </c>
      <c r="L103" s="114"/>
    </row>
    <row r="104" spans="1:31" s="10" customFormat="1" ht="19.899999999999999" customHeight="1">
      <c r="B104" s="114"/>
      <c r="D104" s="115" t="s">
        <v>317</v>
      </c>
      <c r="E104" s="116"/>
      <c r="F104" s="116"/>
      <c r="G104" s="116"/>
      <c r="H104" s="116"/>
      <c r="I104" s="116"/>
      <c r="J104" s="117">
        <f>J176</f>
        <v>0</v>
      </c>
      <c r="L104" s="114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5" customHeight="1">
      <c r="A110" s="29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5" customHeight="1">
      <c r="A111" s="29"/>
      <c r="B111" s="30"/>
      <c r="C111" s="21" t="s">
        <v>121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14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230" t="str">
        <f>E7</f>
        <v>Zelenka s.r.o. - Modernizace provozu</v>
      </c>
      <c r="F114" s="231"/>
      <c r="G114" s="231"/>
      <c r="H114" s="231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106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>
      <c r="A116" s="29"/>
      <c r="B116" s="30"/>
      <c r="C116" s="29"/>
      <c r="D116" s="29"/>
      <c r="E116" s="195" t="str">
        <f>E9</f>
        <v>SO-03 - Dezinfekční brod</v>
      </c>
      <c r="F116" s="229"/>
      <c r="G116" s="229"/>
      <c r="H116" s="2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>
      <c r="A118" s="29"/>
      <c r="B118" s="30"/>
      <c r="C118" s="26" t="s">
        <v>18</v>
      </c>
      <c r="D118" s="29"/>
      <c r="E118" s="29"/>
      <c r="F118" s="24" t="str">
        <f>F12</f>
        <v>Židlochovice</v>
      </c>
      <c r="G118" s="29"/>
      <c r="H118" s="29"/>
      <c r="I118" s="26" t="s">
        <v>20</v>
      </c>
      <c r="J118" s="52" t="str">
        <f>IF(J12="","",J12)</f>
        <v>27. 6. 2023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25.7" customHeight="1">
      <c r="A120" s="29"/>
      <c r="B120" s="30"/>
      <c r="C120" s="26" t="s">
        <v>22</v>
      </c>
      <c r="D120" s="29"/>
      <c r="E120" s="29"/>
      <c r="F120" s="24" t="str">
        <f>E15</f>
        <v>Zelenka s.r.o., Topolová 910, Židlochovice</v>
      </c>
      <c r="G120" s="29"/>
      <c r="H120" s="29"/>
      <c r="I120" s="26" t="s">
        <v>30</v>
      </c>
      <c r="J120" s="27" t="str">
        <f>E21</f>
        <v>A77 architekti, Taussigova 21, Brno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6" t="s">
        <v>28</v>
      </c>
      <c r="D121" s="29"/>
      <c r="E121" s="29"/>
      <c r="F121" s="24" t="str">
        <f>IF(E18="","",E18)</f>
        <v xml:space="preserve"> </v>
      </c>
      <c r="G121" s="29"/>
      <c r="H121" s="29"/>
      <c r="I121" s="26" t="s">
        <v>35</v>
      </c>
      <c r="J121" s="27" t="str">
        <f>E24</f>
        <v>Ing. Ladislav Kopecký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>
      <c r="A123" s="118"/>
      <c r="B123" s="119"/>
      <c r="C123" s="120" t="s">
        <v>122</v>
      </c>
      <c r="D123" s="121" t="s">
        <v>64</v>
      </c>
      <c r="E123" s="121" t="s">
        <v>60</v>
      </c>
      <c r="F123" s="121" t="s">
        <v>61</v>
      </c>
      <c r="G123" s="121" t="s">
        <v>123</v>
      </c>
      <c r="H123" s="121" t="s">
        <v>124</v>
      </c>
      <c r="I123" s="121" t="s">
        <v>125</v>
      </c>
      <c r="J123" s="122" t="s">
        <v>110</v>
      </c>
      <c r="K123" s="123" t="s">
        <v>126</v>
      </c>
      <c r="L123" s="124"/>
      <c r="M123" s="59" t="s">
        <v>1</v>
      </c>
      <c r="N123" s="60" t="s">
        <v>43</v>
      </c>
      <c r="O123" s="60" t="s">
        <v>127</v>
      </c>
      <c r="P123" s="60" t="s">
        <v>128</v>
      </c>
      <c r="Q123" s="60" t="s">
        <v>129</v>
      </c>
      <c r="R123" s="60" t="s">
        <v>130</v>
      </c>
      <c r="S123" s="60" t="s">
        <v>131</v>
      </c>
      <c r="T123" s="61" t="s">
        <v>132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>
      <c r="A124" s="29"/>
      <c r="B124" s="30"/>
      <c r="C124" s="66" t="s">
        <v>133</v>
      </c>
      <c r="D124" s="29"/>
      <c r="E124" s="29"/>
      <c r="F124" s="29"/>
      <c r="G124" s="29"/>
      <c r="H124" s="29"/>
      <c r="I124" s="29"/>
      <c r="J124" s="125">
        <f>BK124</f>
        <v>0</v>
      </c>
      <c r="K124" s="29"/>
      <c r="L124" s="30"/>
      <c r="M124" s="62"/>
      <c r="N124" s="53"/>
      <c r="O124" s="63"/>
      <c r="P124" s="126">
        <f>P125+P170</f>
        <v>58.449742999999998</v>
      </c>
      <c r="Q124" s="63"/>
      <c r="R124" s="126">
        <f>R125+R170</f>
        <v>15.087419199999999</v>
      </c>
      <c r="S124" s="63"/>
      <c r="T124" s="127">
        <f>T125+T170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78</v>
      </c>
      <c r="AU124" s="17" t="s">
        <v>112</v>
      </c>
      <c r="BK124" s="128">
        <f>BK125+BK170</f>
        <v>0</v>
      </c>
    </row>
    <row r="125" spans="1:65" s="12" customFormat="1" ht="25.9" customHeight="1">
      <c r="B125" s="129"/>
      <c r="D125" s="130" t="s">
        <v>78</v>
      </c>
      <c r="E125" s="131" t="s">
        <v>134</v>
      </c>
      <c r="F125" s="131" t="s">
        <v>135</v>
      </c>
      <c r="J125" s="132">
        <f>BK125</f>
        <v>0</v>
      </c>
      <c r="L125" s="129"/>
      <c r="M125" s="133"/>
      <c r="N125" s="134"/>
      <c r="O125" s="134"/>
      <c r="P125" s="135">
        <f>P126+P143+P154+P167</f>
        <v>54.902742999999994</v>
      </c>
      <c r="Q125" s="134"/>
      <c r="R125" s="135">
        <f>R126+R143+R154+R167</f>
        <v>15.074899199999999</v>
      </c>
      <c r="S125" s="134"/>
      <c r="T125" s="136">
        <f>T126+T143+T154+T167</f>
        <v>0</v>
      </c>
      <c r="AR125" s="130" t="s">
        <v>87</v>
      </c>
      <c r="AT125" s="137" t="s">
        <v>78</v>
      </c>
      <c r="AU125" s="137" t="s">
        <v>79</v>
      </c>
      <c r="AY125" s="130" t="s">
        <v>136</v>
      </c>
      <c r="BK125" s="138">
        <f>BK126+BK143+BK154+BK167</f>
        <v>0</v>
      </c>
    </row>
    <row r="126" spans="1:65" s="12" customFormat="1" ht="22.9" customHeight="1">
      <c r="B126" s="129"/>
      <c r="D126" s="130" t="s">
        <v>78</v>
      </c>
      <c r="E126" s="139" t="s">
        <v>87</v>
      </c>
      <c r="F126" s="139" t="s">
        <v>137</v>
      </c>
      <c r="J126" s="140">
        <f>BK126</f>
        <v>0</v>
      </c>
      <c r="L126" s="129"/>
      <c r="M126" s="133"/>
      <c r="N126" s="134"/>
      <c r="O126" s="134"/>
      <c r="P126" s="135">
        <f>SUM(P127:P142)</f>
        <v>33.926792999999996</v>
      </c>
      <c r="Q126" s="134"/>
      <c r="R126" s="135">
        <f>SUM(R127:R142)</f>
        <v>6</v>
      </c>
      <c r="S126" s="134"/>
      <c r="T126" s="136">
        <f>SUM(T127:T142)</f>
        <v>0</v>
      </c>
      <c r="AR126" s="130" t="s">
        <v>87</v>
      </c>
      <c r="AT126" s="137" t="s">
        <v>78</v>
      </c>
      <c r="AU126" s="137" t="s">
        <v>87</v>
      </c>
      <c r="AY126" s="130" t="s">
        <v>136</v>
      </c>
      <c r="BK126" s="138">
        <f>SUM(BK127:BK142)</f>
        <v>0</v>
      </c>
    </row>
    <row r="127" spans="1:65" s="2" customFormat="1" ht="24.2" customHeight="1">
      <c r="A127" s="29"/>
      <c r="B127" s="141"/>
      <c r="C127" s="142" t="s">
        <v>87</v>
      </c>
      <c r="D127" s="142" t="s">
        <v>138</v>
      </c>
      <c r="E127" s="143" t="s">
        <v>318</v>
      </c>
      <c r="F127" s="144" t="s">
        <v>319</v>
      </c>
      <c r="G127" s="145" t="s">
        <v>219</v>
      </c>
      <c r="H127" s="146">
        <v>1</v>
      </c>
      <c r="I127" s="147"/>
      <c r="J127" s="147">
        <f>ROUND(I127*H127,2)</f>
        <v>0</v>
      </c>
      <c r="K127" s="148"/>
      <c r="L127" s="30"/>
      <c r="M127" s="149" t="s">
        <v>1</v>
      </c>
      <c r="N127" s="150" t="s">
        <v>44</v>
      </c>
      <c r="O127" s="151">
        <v>0</v>
      </c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142</v>
      </c>
      <c r="AT127" s="153" t="s">
        <v>138</v>
      </c>
      <c r="AU127" s="153" t="s">
        <v>89</v>
      </c>
      <c r="AY127" s="17" t="s">
        <v>136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7" t="s">
        <v>87</v>
      </c>
      <c r="BK127" s="154">
        <f>ROUND(I127*H127,2)</f>
        <v>0</v>
      </c>
      <c r="BL127" s="17" t="s">
        <v>142</v>
      </c>
      <c r="BM127" s="153" t="s">
        <v>320</v>
      </c>
    </row>
    <row r="128" spans="1:65" s="2" customFormat="1">
      <c r="A128" s="29"/>
      <c r="B128" s="30"/>
      <c r="C128" s="29"/>
      <c r="D128" s="155" t="s">
        <v>144</v>
      </c>
      <c r="E128" s="29"/>
      <c r="F128" s="156" t="s">
        <v>319</v>
      </c>
      <c r="G128" s="29"/>
      <c r="H128" s="29"/>
      <c r="I128" s="29"/>
      <c r="J128" s="29"/>
      <c r="K128" s="29"/>
      <c r="L128" s="30"/>
      <c r="M128" s="157"/>
      <c r="N128" s="158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144</v>
      </c>
      <c r="AU128" s="17" t="s">
        <v>89</v>
      </c>
    </row>
    <row r="129" spans="1:65" s="2" customFormat="1" ht="24.2" customHeight="1">
      <c r="A129" s="29"/>
      <c r="B129" s="141"/>
      <c r="C129" s="142" t="s">
        <v>89</v>
      </c>
      <c r="D129" s="142" t="s">
        <v>138</v>
      </c>
      <c r="E129" s="143" t="s">
        <v>321</v>
      </c>
      <c r="F129" s="144" t="s">
        <v>322</v>
      </c>
      <c r="G129" s="145" t="s">
        <v>141</v>
      </c>
      <c r="H129" s="146">
        <v>13.4</v>
      </c>
      <c r="I129" s="147"/>
      <c r="J129" s="147">
        <f>ROUND(I129*H129,2)</f>
        <v>0</v>
      </c>
      <c r="K129" s="148"/>
      <c r="L129" s="30"/>
      <c r="M129" s="149" t="s">
        <v>1</v>
      </c>
      <c r="N129" s="150" t="s">
        <v>44</v>
      </c>
      <c r="O129" s="151">
        <v>1.583</v>
      </c>
      <c r="P129" s="151">
        <f>O129*H129</f>
        <v>21.212199999999999</v>
      </c>
      <c r="Q129" s="151">
        <v>0</v>
      </c>
      <c r="R129" s="151">
        <f>Q129*H129</f>
        <v>0</v>
      </c>
      <c r="S129" s="151">
        <v>0</v>
      </c>
      <c r="T129" s="15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142</v>
      </c>
      <c r="AT129" s="153" t="s">
        <v>138</v>
      </c>
      <c r="AU129" s="153" t="s">
        <v>89</v>
      </c>
      <c r="AY129" s="17" t="s">
        <v>136</v>
      </c>
      <c r="BE129" s="154">
        <f>IF(N129="základní",J129,0)</f>
        <v>0</v>
      </c>
      <c r="BF129" s="154">
        <f>IF(N129="snížená",J129,0)</f>
        <v>0</v>
      </c>
      <c r="BG129" s="154">
        <f>IF(N129="zákl. přenesená",J129,0)</f>
        <v>0</v>
      </c>
      <c r="BH129" s="154">
        <f>IF(N129="sníž. přenesená",J129,0)</f>
        <v>0</v>
      </c>
      <c r="BI129" s="154">
        <f>IF(N129="nulová",J129,0)</f>
        <v>0</v>
      </c>
      <c r="BJ129" s="17" t="s">
        <v>87</v>
      </c>
      <c r="BK129" s="154">
        <f>ROUND(I129*H129,2)</f>
        <v>0</v>
      </c>
      <c r="BL129" s="17" t="s">
        <v>142</v>
      </c>
      <c r="BM129" s="153" t="s">
        <v>323</v>
      </c>
    </row>
    <row r="130" spans="1:65" s="2" customFormat="1" ht="29.25">
      <c r="A130" s="29"/>
      <c r="B130" s="30"/>
      <c r="C130" s="29"/>
      <c r="D130" s="155" t="s">
        <v>144</v>
      </c>
      <c r="E130" s="29"/>
      <c r="F130" s="156" t="s">
        <v>324</v>
      </c>
      <c r="G130" s="29"/>
      <c r="H130" s="29"/>
      <c r="I130" s="29"/>
      <c r="J130" s="29"/>
      <c r="K130" s="29"/>
      <c r="L130" s="30"/>
      <c r="M130" s="157"/>
      <c r="N130" s="158"/>
      <c r="O130" s="55"/>
      <c r="P130" s="55"/>
      <c r="Q130" s="55"/>
      <c r="R130" s="55"/>
      <c r="S130" s="55"/>
      <c r="T130" s="56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144</v>
      </c>
      <c r="AU130" s="17" t="s">
        <v>89</v>
      </c>
    </row>
    <row r="131" spans="1:65" s="13" customFormat="1">
      <c r="B131" s="159"/>
      <c r="D131" s="155" t="s">
        <v>146</v>
      </c>
      <c r="E131" s="160" t="s">
        <v>1</v>
      </c>
      <c r="F131" s="161" t="s">
        <v>325</v>
      </c>
      <c r="H131" s="162">
        <v>13.4</v>
      </c>
      <c r="L131" s="159"/>
      <c r="M131" s="163"/>
      <c r="N131" s="164"/>
      <c r="O131" s="164"/>
      <c r="P131" s="164"/>
      <c r="Q131" s="164"/>
      <c r="R131" s="164"/>
      <c r="S131" s="164"/>
      <c r="T131" s="165"/>
      <c r="AT131" s="160" t="s">
        <v>146</v>
      </c>
      <c r="AU131" s="160" t="s">
        <v>89</v>
      </c>
      <c r="AV131" s="13" t="s">
        <v>89</v>
      </c>
      <c r="AW131" s="13" t="s">
        <v>34</v>
      </c>
      <c r="AX131" s="13" t="s">
        <v>87</v>
      </c>
      <c r="AY131" s="160" t="s">
        <v>136</v>
      </c>
    </row>
    <row r="132" spans="1:65" s="2" customFormat="1" ht="37.9" customHeight="1">
      <c r="A132" s="29"/>
      <c r="B132" s="141"/>
      <c r="C132" s="142" t="s">
        <v>152</v>
      </c>
      <c r="D132" s="142" t="s">
        <v>138</v>
      </c>
      <c r="E132" s="143" t="s">
        <v>148</v>
      </c>
      <c r="F132" s="144" t="s">
        <v>149</v>
      </c>
      <c r="G132" s="145" t="s">
        <v>141</v>
      </c>
      <c r="H132" s="146">
        <v>2.2290000000000001</v>
      </c>
      <c r="I132" s="147"/>
      <c r="J132" s="147">
        <f>ROUND(I132*H132,2)</f>
        <v>0</v>
      </c>
      <c r="K132" s="148"/>
      <c r="L132" s="30"/>
      <c r="M132" s="149" t="s">
        <v>1</v>
      </c>
      <c r="N132" s="150" t="s">
        <v>44</v>
      </c>
      <c r="O132" s="151">
        <v>4.5999999999999999E-2</v>
      </c>
      <c r="P132" s="151">
        <f>O132*H132</f>
        <v>0.102534</v>
      </c>
      <c r="Q132" s="151">
        <v>0</v>
      </c>
      <c r="R132" s="151">
        <f>Q132*H132</f>
        <v>0</v>
      </c>
      <c r="S132" s="151">
        <v>0</v>
      </c>
      <c r="T132" s="152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142</v>
      </c>
      <c r="AT132" s="153" t="s">
        <v>138</v>
      </c>
      <c r="AU132" s="153" t="s">
        <v>89</v>
      </c>
      <c r="AY132" s="17" t="s">
        <v>136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7" t="s">
        <v>87</v>
      </c>
      <c r="BK132" s="154">
        <f>ROUND(I132*H132,2)</f>
        <v>0</v>
      </c>
      <c r="BL132" s="17" t="s">
        <v>142</v>
      </c>
      <c r="BM132" s="153" t="s">
        <v>326</v>
      </c>
    </row>
    <row r="133" spans="1:65" s="2" customFormat="1" ht="39">
      <c r="A133" s="29"/>
      <c r="B133" s="30"/>
      <c r="C133" s="29"/>
      <c r="D133" s="155" t="s">
        <v>144</v>
      </c>
      <c r="E133" s="29"/>
      <c r="F133" s="156" t="s">
        <v>151</v>
      </c>
      <c r="G133" s="29"/>
      <c r="H133" s="29"/>
      <c r="I133" s="29"/>
      <c r="J133" s="29"/>
      <c r="K133" s="29"/>
      <c r="L133" s="30"/>
      <c r="M133" s="157"/>
      <c r="N133" s="158"/>
      <c r="O133" s="55"/>
      <c r="P133" s="55"/>
      <c r="Q133" s="55"/>
      <c r="R133" s="55"/>
      <c r="S133" s="55"/>
      <c r="T133" s="56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7" t="s">
        <v>144</v>
      </c>
      <c r="AU133" s="17" t="s">
        <v>89</v>
      </c>
    </row>
    <row r="134" spans="1:65" s="13" customFormat="1">
      <c r="B134" s="159"/>
      <c r="D134" s="155" t="s">
        <v>146</v>
      </c>
      <c r="E134" s="160" t="s">
        <v>1</v>
      </c>
      <c r="F134" s="161" t="s">
        <v>327</v>
      </c>
      <c r="H134" s="162">
        <v>2.2290000000000001</v>
      </c>
      <c r="L134" s="159"/>
      <c r="M134" s="163"/>
      <c r="N134" s="164"/>
      <c r="O134" s="164"/>
      <c r="P134" s="164"/>
      <c r="Q134" s="164"/>
      <c r="R134" s="164"/>
      <c r="S134" s="164"/>
      <c r="T134" s="165"/>
      <c r="AT134" s="160" t="s">
        <v>146</v>
      </c>
      <c r="AU134" s="160" t="s">
        <v>89</v>
      </c>
      <c r="AV134" s="13" t="s">
        <v>89</v>
      </c>
      <c r="AW134" s="13" t="s">
        <v>34</v>
      </c>
      <c r="AX134" s="13" t="s">
        <v>87</v>
      </c>
      <c r="AY134" s="160" t="s">
        <v>136</v>
      </c>
    </row>
    <row r="135" spans="1:65" s="2" customFormat="1" ht="24.2" customHeight="1">
      <c r="A135" s="29"/>
      <c r="B135" s="141"/>
      <c r="C135" s="142" t="s">
        <v>142</v>
      </c>
      <c r="D135" s="142" t="s">
        <v>138</v>
      </c>
      <c r="E135" s="143" t="s">
        <v>328</v>
      </c>
      <c r="F135" s="144" t="s">
        <v>329</v>
      </c>
      <c r="G135" s="145" t="s">
        <v>141</v>
      </c>
      <c r="H135" s="146">
        <v>11.170999999999999</v>
      </c>
      <c r="I135" s="147"/>
      <c r="J135" s="147">
        <f>ROUND(I135*H135,2)</f>
        <v>0</v>
      </c>
      <c r="K135" s="148"/>
      <c r="L135" s="30"/>
      <c r="M135" s="149" t="s">
        <v>1</v>
      </c>
      <c r="N135" s="150" t="s">
        <v>44</v>
      </c>
      <c r="O135" s="151">
        <v>1.129</v>
      </c>
      <c r="P135" s="151">
        <f>O135*H135</f>
        <v>12.612058999999999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142</v>
      </c>
      <c r="AT135" s="153" t="s">
        <v>138</v>
      </c>
      <c r="AU135" s="153" t="s">
        <v>89</v>
      </c>
      <c r="AY135" s="17" t="s">
        <v>136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7" t="s">
        <v>87</v>
      </c>
      <c r="BK135" s="154">
        <f>ROUND(I135*H135,2)</f>
        <v>0</v>
      </c>
      <c r="BL135" s="17" t="s">
        <v>142</v>
      </c>
      <c r="BM135" s="153" t="s">
        <v>330</v>
      </c>
    </row>
    <row r="136" spans="1:65" s="2" customFormat="1" ht="29.25">
      <c r="A136" s="29"/>
      <c r="B136" s="30"/>
      <c r="C136" s="29"/>
      <c r="D136" s="155" t="s">
        <v>144</v>
      </c>
      <c r="E136" s="29"/>
      <c r="F136" s="156" t="s">
        <v>331</v>
      </c>
      <c r="G136" s="29"/>
      <c r="H136" s="29"/>
      <c r="I136" s="29"/>
      <c r="J136" s="29"/>
      <c r="K136" s="29"/>
      <c r="L136" s="30"/>
      <c r="M136" s="157"/>
      <c r="N136" s="158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144</v>
      </c>
      <c r="AU136" s="17" t="s">
        <v>89</v>
      </c>
    </row>
    <row r="137" spans="1:65" s="13" customFormat="1">
      <c r="B137" s="159"/>
      <c r="D137" s="155" t="s">
        <v>146</v>
      </c>
      <c r="E137" s="160" t="s">
        <v>1</v>
      </c>
      <c r="F137" s="161" t="s">
        <v>325</v>
      </c>
      <c r="H137" s="162">
        <v>13.4</v>
      </c>
      <c r="L137" s="159"/>
      <c r="M137" s="163"/>
      <c r="N137" s="164"/>
      <c r="O137" s="164"/>
      <c r="P137" s="164"/>
      <c r="Q137" s="164"/>
      <c r="R137" s="164"/>
      <c r="S137" s="164"/>
      <c r="T137" s="165"/>
      <c r="AT137" s="160" t="s">
        <v>146</v>
      </c>
      <c r="AU137" s="160" t="s">
        <v>89</v>
      </c>
      <c r="AV137" s="13" t="s">
        <v>89</v>
      </c>
      <c r="AW137" s="13" t="s">
        <v>34</v>
      </c>
      <c r="AX137" s="13" t="s">
        <v>79</v>
      </c>
      <c r="AY137" s="160" t="s">
        <v>136</v>
      </c>
    </row>
    <row r="138" spans="1:65" s="13" customFormat="1">
      <c r="B138" s="159"/>
      <c r="D138" s="155" t="s">
        <v>146</v>
      </c>
      <c r="E138" s="160" t="s">
        <v>1</v>
      </c>
      <c r="F138" s="161" t="s">
        <v>332</v>
      </c>
      <c r="H138" s="162">
        <v>-2.2290000000000001</v>
      </c>
      <c r="L138" s="159"/>
      <c r="M138" s="163"/>
      <c r="N138" s="164"/>
      <c r="O138" s="164"/>
      <c r="P138" s="164"/>
      <c r="Q138" s="164"/>
      <c r="R138" s="164"/>
      <c r="S138" s="164"/>
      <c r="T138" s="165"/>
      <c r="AT138" s="160" t="s">
        <v>146</v>
      </c>
      <c r="AU138" s="160" t="s">
        <v>89</v>
      </c>
      <c r="AV138" s="13" t="s">
        <v>89</v>
      </c>
      <c r="AW138" s="13" t="s">
        <v>34</v>
      </c>
      <c r="AX138" s="13" t="s">
        <v>79</v>
      </c>
      <c r="AY138" s="160" t="s">
        <v>136</v>
      </c>
    </row>
    <row r="139" spans="1:65" s="14" customFormat="1">
      <c r="B139" s="166"/>
      <c r="D139" s="155" t="s">
        <v>146</v>
      </c>
      <c r="E139" s="167" t="s">
        <v>1</v>
      </c>
      <c r="F139" s="168" t="s">
        <v>159</v>
      </c>
      <c r="H139" s="169">
        <v>11.170999999999999</v>
      </c>
      <c r="L139" s="166"/>
      <c r="M139" s="170"/>
      <c r="N139" s="171"/>
      <c r="O139" s="171"/>
      <c r="P139" s="171"/>
      <c r="Q139" s="171"/>
      <c r="R139" s="171"/>
      <c r="S139" s="171"/>
      <c r="T139" s="172"/>
      <c r="AT139" s="167" t="s">
        <v>146</v>
      </c>
      <c r="AU139" s="167" t="s">
        <v>89</v>
      </c>
      <c r="AV139" s="14" t="s">
        <v>142</v>
      </c>
      <c r="AW139" s="14" t="s">
        <v>34</v>
      </c>
      <c r="AX139" s="14" t="s">
        <v>87</v>
      </c>
      <c r="AY139" s="167" t="s">
        <v>136</v>
      </c>
    </row>
    <row r="140" spans="1:65" s="2" customFormat="1" ht="16.5" customHeight="1">
      <c r="A140" s="29"/>
      <c r="B140" s="141"/>
      <c r="C140" s="173" t="s">
        <v>168</v>
      </c>
      <c r="D140" s="173" t="s">
        <v>160</v>
      </c>
      <c r="E140" s="174" t="s">
        <v>333</v>
      </c>
      <c r="F140" s="175" t="s">
        <v>334</v>
      </c>
      <c r="G140" s="176" t="s">
        <v>163</v>
      </c>
      <c r="H140" s="177">
        <v>6</v>
      </c>
      <c r="I140" s="178"/>
      <c r="J140" s="178">
        <f>ROUND(I140*H140,2)</f>
        <v>0</v>
      </c>
      <c r="K140" s="179"/>
      <c r="L140" s="180"/>
      <c r="M140" s="181" t="s">
        <v>1</v>
      </c>
      <c r="N140" s="182" t="s">
        <v>44</v>
      </c>
      <c r="O140" s="151">
        <v>0</v>
      </c>
      <c r="P140" s="151">
        <f>O140*H140</f>
        <v>0</v>
      </c>
      <c r="Q140" s="151">
        <v>1</v>
      </c>
      <c r="R140" s="151">
        <f>Q140*H140</f>
        <v>6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164</v>
      </c>
      <c r="AT140" s="153" t="s">
        <v>160</v>
      </c>
      <c r="AU140" s="153" t="s">
        <v>89</v>
      </c>
      <c r="AY140" s="17" t="s">
        <v>136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87</v>
      </c>
      <c r="BK140" s="154">
        <f>ROUND(I140*H140,2)</f>
        <v>0</v>
      </c>
      <c r="BL140" s="17" t="s">
        <v>142</v>
      </c>
      <c r="BM140" s="153" t="s">
        <v>335</v>
      </c>
    </row>
    <row r="141" spans="1:65" s="2" customFormat="1">
      <c r="A141" s="29"/>
      <c r="B141" s="30"/>
      <c r="C141" s="29"/>
      <c r="D141" s="155" t="s">
        <v>144</v>
      </c>
      <c r="E141" s="29"/>
      <c r="F141" s="156" t="s">
        <v>334</v>
      </c>
      <c r="G141" s="29"/>
      <c r="H141" s="29"/>
      <c r="I141" s="29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144</v>
      </c>
      <c r="AU141" s="17" t="s">
        <v>89</v>
      </c>
    </row>
    <row r="142" spans="1:65" s="13" customFormat="1">
      <c r="B142" s="159"/>
      <c r="D142" s="155" t="s">
        <v>146</v>
      </c>
      <c r="E142" s="160" t="s">
        <v>1</v>
      </c>
      <c r="F142" s="161" t="s">
        <v>336</v>
      </c>
      <c r="H142" s="162">
        <v>6</v>
      </c>
      <c r="L142" s="159"/>
      <c r="M142" s="163"/>
      <c r="N142" s="164"/>
      <c r="O142" s="164"/>
      <c r="P142" s="164"/>
      <c r="Q142" s="164"/>
      <c r="R142" s="164"/>
      <c r="S142" s="164"/>
      <c r="T142" s="165"/>
      <c r="AT142" s="160" t="s">
        <v>146</v>
      </c>
      <c r="AU142" s="160" t="s">
        <v>89</v>
      </c>
      <c r="AV142" s="13" t="s">
        <v>89</v>
      </c>
      <c r="AW142" s="13" t="s">
        <v>34</v>
      </c>
      <c r="AX142" s="13" t="s">
        <v>87</v>
      </c>
      <c r="AY142" s="160" t="s">
        <v>136</v>
      </c>
    </row>
    <row r="143" spans="1:65" s="12" customFormat="1" ht="22.9" customHeight="1">
      <c r="B143" s="129"/>
      <c r="D143" s="130" t="s">
        <v>78</v>
      </c>
      <c r="E143" s="139" t="s">
        <v>164</v>
      </c>
      <c r="F143" s="139" t="s">
        <v>337</v>
      </c>
      <c r="J143" s="140">
        <f>BK143</f>
        <v>0</v>
      </c>
      <c r="L143" s="129"/>
      <c r="M143" s="133"/>
      <c r="N143" s="134"/>
      <c r="O143" s="134"/>
      <c r="P143" s="135">
        <f>SUM(P144:P153)</f>
        <v>12.709</v>
      </c>
      <c r="Q143" s="134"/>
      <c r="R143" s="135">
        <f>SUM(R144:R153)</f>
        <v>2.8409599999999995</v>
      </c>
      <c r="S143" s="134"/>
      <c r="T143" s="136">
        <f>SUM(T144:T153)</f>
        <v>0</v>
      </c>
      <c r="AR143" s="130" t="s">
        <v>87</v>
      </c>
      <c r="AT143" s="137" t="s">
        <v>78</v>
      </c>
      <c r="AU143" s="137" t="s">
        <v>87</v>
      </c>
      <c r="AY143" s="130" t="s">
        <v>136</v>
      </c>
      <c r="BK143" s="138">
        <f>SUM(BK144:BK153)</f>
        <v>0</v>
      </c>
    </row>
    <row r="144" spans="1:65" s="2" customFormat="1" ht="24.2" customHeight="1">
      <c r="A144" s="29"/>
      <c r="B144" s="141"/>
      <c r="C144" s="142" t="s">
        <v>174</v>
      </c>
      <c r="D144" s="142" t="s">
        <v>138</v>
      </c>
      <c r="E144" s="143" t="s">
        <v>338</v>
      </c>
      <c r="F144" s="144" t="s">
        <v>339</v>
      </c>
      <c r="G144" s="145" t="s">
        <v>258</v>
      </c>
      <c r="H144" s="146">
        <v>2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44</v>
      </c>
      <c r="O144" s="151">
        <v>4.4059999999999997</v>
      </c>
      <c r="P144" s="151">
        <f>O144*H144</f>
        <v>8.8119999999999994</v>
      </c>
      <c r="Q144" s="151">
        <v>9.8899999999999995E-3</v>
      </c>
      <c r="R144" s="151">
        <f>Q144*H144</f>
        <v>1.9779999999999999E-2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142</v>
      </c>
      <c r="AT144" s="153" t="s">
        <v>138</v>
      </c>
      <c r="AU144" s="153" t="s">
        <v>89</v>
      </c>
      <c r="AY144" s="17" t="s">
        <v>136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87</v>
      </c>
      <c r="BK144" s="154">
        <f>ROUND(I144*H144,2)</f>
        <v>0</v>
      </c>
      <c r="BL144" s="17" t="s">
        <v>142</v>
      </c>
      <c r="BM144" s="153" t="s">
        <v>340</v>
      </c>
    </row>
    <row r="145" spans="1:65" s="2" customFormat="1" ht="19.5">
      <c r="A145" s="29"/>
      <c r="B145" s="30"/>
      <c r="C145" s="29"/>
      <c r="D145" s="155" t="s">
        <v>144</v>
      </c>
      <c r="E145" s="29"/>
      <c r="F145" s="156" t="s">
        <v>341</v>
      </c>
      <c r="G145" s="29"/>
      <c r="H145" s="29"/>
      <c r="I145" s="29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144</v>
      </c>
      <c r="AU145" s="17" t="s">
        <v>89</v>
      </c>
    </row>
    <row r="146" spans="1:65" s="2" customFormat="1" ht="24.2" customHeight="1">
      <c r="A146" s="29"/>
      <c r="B146" s="141"/>
      <c r="C146" s="173" t="s">
        <v>181</v>
      </c>
      <c r="D146" s="173" t="s">
        <v>160</v>
      </c>
      <c r="E146" s="174" t="s">
        <v>342</v>
      </c>
      <c r="F146" s="175" t="s">
        <v>343</v>
      </c>
      <c r="G146" s="176" t="s">
        <v>258</v>
      </c>
      <c r="H146" s="177">
        <v>2</v>
      </c>
      <c r="I146" s="178"/>
      <c r="J146" s="178">
        <f>ROUND(I146*H146,2)</f>
        <v>0</v>
      </c>
      <c r="K146" s="179"/>
      <c r="L146" s="180"/>
      <c r="M146" s="181" t="s">
        <v>1</v>
      </c>
      <c r="N146" s="182" t="s">
        <v>44</v>
      </c>
      <c r="O146" s="151">
        <v>0</v>
      </c>
      <c r="P146" s="151">
        <f>O146*H146</f>
        <v>0</v>
      </c>
      <c r="Q146" s="151">
        <v>1.0129999999999999</v>
      </c>
      <c r="R146" s="151">
        <f>Q146*H146</f>
        <v>2.0259999999999998</v>
      </c>
      <c r="S146" s="151">
        <v>0</v>
      </c>
      <c r="T146" s="152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164</v>
      </c>
      <c r="AT146" s="153" t="s">
        <v>160</v>
      </c>
      <c r="AU146" s="153" t="s">
        <v>89</v>
      </c>
      <c r="AY146" s="17" t="s">
        <v>136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7" t="s">
        <v>87</v>
      </c>
      <c r="BK146" s="154">
        <f>ROUND(I146*H146,2)</f>
        <v>0</v>
      </c>
      <c r="BL146" s="17" t="s">
        <v>142</v>
      </c>
      <c r="BM146" s="153" t="s">
        <v>344</v>
      </c>
    </row>
    <row r="147" spans="1:65" s="2" customFormat="1" ht="19.5">
      <c r="A147" s="29"/>
      <c r="B147" s="30"/>
      <c r="C147" s="29"/>
      <c r="D147" s="155" t="s">
        <v>144</v>
      </c>
      <c r="E147" s="29"/>
      <c r="F147" s="156" t="s">
        <v>343</v>
      </c>
      <c r="G147" s="29"/>
      <c r="H147" s="29"/>
      <c r="I147" s="29"/>
      <c r="J147" s="29"/>
      <c r="K147" s="29"/>
      <c r="L147" s="30"/>
      <c r="M147" s="157"/>
      <c r="N147" s="158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144</v>
      </c>
      <c r="AU147" s="17" t="s">
        <v>89</v>
      </c>
    </row>
    <row r="148" spans="1:65" s="2" customFormat="1" ht="24.2" customHeight="1">
      <c r="A148" s="29"/>
      <c r="B148" s="141"/>
      <c r="C148" s="142" t="s">
        <v>164</v>
      </c>
      <c r="D148" s="142" t="s">
        <v>138</v>
      </c>
      <c r="E148" s="143" t="s">
        <v>345</v>
      </c>
      <c r="F148" s="144" t="s">
        <v>346</v>
      </c>
      <c r="G148" s="145" t="s">
        <v>258</v>
      </c>
      <c r="H148" s="146">
        <v>1</v>
      </c>
      <c r="I148" s="147"/>
      <c r="J148" s="147">
        <f>ROUND(I148*H148,2)</f>
        <v>0</v>
      </c>
      <c r="K148" s="148"/>
      <c r="L148" s="30"/>
      <c r="M148" s="149" t="s">
        <v>1</v>
      </c>
      <c r="N148" s="150" t="s">
        <v>44</v>
      </c>
      <c r="O148" s="151">
        <v>2.2029999999999998</v>
      </c>
      <c r="P148" s="151">
        <f>O148*H148</f>
        <v>2.2029999999999998</v>
      </c>
      <c r="Q148" s="151">
        <v>1.218E-2</v>
      </c>
      <c r="R148" s="151">
        <f>Q148*H148</f>
        <v>1.218E-2</v>
      </c>
      <c r="S148" s="151">
        <v>0</v>
      </c>
      <c r="T148" s="15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142</v>
      </c>
      <c r="AT148" s="153" t="s">
        <v>138</v>
      </c>
      <c r="AU148" s="153" t="s">
        <v>89</v>
      </c>
      <c r="AY148" s="17" t="s">
        <v>136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87</v>
      </c>
      <c r="BK148" s="154">
        <f>ROUND(I148*H148,2)</f>
        <v>0</v>
      </c>
      <c r="BL148" s="17" t="s">
        <v>142</v>
      </c>
      <c r="BM148" s="153" t="s">
        <v>347</v>
      </c>
    </row>
    <row r="149" spans="1:65" s="2" customFormat="1" ht="19.5">
      <c r="A149" s="29"/>
      <c r="B149" s="30"/>
      <c r="C149" s="29"/>
      <c r="D149" s="155" t="s">
        <v>144</v>
      </c>
      <c r="E149" s="29"/>
      <c r="F149" s="156" t="s">
        <v>348</v>
      </c>
      <c r="G149" s="29"/>
      <c r="H149" s="29"/>
      <c r="I149" s="29"/>
      <c r="J149" s="29"/>
      <c r="K149" s="29"/>
      <c r="L149" s="30"/>
      <c r="M149" s="157"/>
      <c r="N149" s="158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144</v>
      </c>
      <c r="AU149" s="17" t="s">
        <v>89</v>
      </c>
    </row>
    <row r="150" spans="1:65" s="2" customFormat="1" ht="24.2" customHeight="1">
      <c r="A150" s="29"/>
      <c r="B150" s="141"/>
      <c r="C150" s="173" t="s">
        <v>191</v>
      </c>
      <c r="D150" s="173" t="s">
        <v>160</v>
      </c>
      <c r="E150" s="174" t="s">
        <v>349</v>
      </c>
      <c r="F150" s="175" t="s">
        <v>350</v>
      </c>
      <c r="G150" s="176" t="s">
        <v>258</v>
      </c>
      <c r="H150" s="177">
        <v>1</v>
      </c>
      <c r="I150" s="178"/>
      <c r="J150" s="178">
        <f>ROUND(I150*H150,2)</f>
        <v>0</v>
      </c>
      <c r="K150" s="179"/>
      <c r="L150" s="180"/>
      <c r="M150" s="181" t="s">
        <v>1</v>
      </c>
      <c r="N150" s="182" t="s">
        <v>44</v>
      </c>
      <c r="O150" s="151">
        <v>0</v>
      </c>
      <c r="P150" s="151">
        <f>O150*H150</f>
        <v>0</v>
      </c>
      <c r="Q150" s="151">
        <v>0.54800000000000004</v>
      </c>
      <c r="R150" s="151">
        <f>Q150*H150</f>
        <v>0.54800000000000004</v>
      </c>
      <c r="S150" s="151">
        <v>0</v>
      </c>
      <c r="T150" s="152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164</v>
      </c>
      <c r="AT150" s="153" t="s">
        <v>160</v>
      </c>
      <c r="AU150" s="153" t="s">
        <v>89</v>
      </c>
      <c r="AY150" s="17" t="s">
        <v>136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7" t="s">
        <v>87</v>
      </c>
      <c r="BK150" s="154">
        <f>ROUND(I150*H150,2)</f>
        <v>0</v>
      </c>
      <c r="BL150" s="17" t="s">
        <v>142</v>
      </c>
      <c r="BM150" s="153" t="s">
        <v>351</v>
      </c>
    </row>
    <row r="151" spans="1:65" s="2" customFormat="1" ht="19.5">
      <c r="A151" s="29"/>
      <c r="B151" s="30"/>
      <c r="C151" s="29"/>
      <c r="D151" s="155" t="s">
        <v>144</v>
      </c>
      <c r="E151" s="29"/>
      <c r="F151" s="156" t="s">
        <v>350</v>
      </c>
      <c r="G151" s="29"/>
      <c r="H151" s="29"/>
      <c r="I151" s="29"/>
      <c r="J151" s="29"/>
      <c r="K151" s="29"/>
      <c r="L151" s="30"/>
      <c r="M151" s="157"/>
      <c r="N151" s="158"/>
      <c r="O151" s="55"/>
      <c r="P151" s="55"/>
      <c r="Q151" s="55"/>
      <c r="R151" s="55"/>
      <c r="S151" s="55"/>
      <c r="T151" s="56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7" t="s">
        <v>144</v>
      </c>
      <c r="AU151" s="17" t="s">
        <v>89</v>
      </c>
    </row>
    <row r="152" spans="1:65" s="2" customFormat="1" ht="37.9" customHeight="1">
      <c r="A152" s="29"/>
      <c r="B152" s="141"/>
      <c r="C152" s="142" t="s">
        <v>197</v>
      </c>
      <c r="D152" s="142" t="s">
        <v>138</v>
      </c>
      <c r="E152" s="143" t="s">
        <v>352</v>
      </c>
      <c r="F152" s="144" t="s">
        <v>353</v>
      </c>
      <c r="G152" s="145" t="s">
        <v>258</v>
      </c>
      <c r="H152" s="146">
        <v>1</v>
      </c>
      <c r="I152" s="147"/>
      <c r="J152" s="147">
        <f>ROUND(I152*H152,2)</f>
        <v>0</v>
      </c>
      <c r="K152" s="148"/>
      <c r="L152" s="30"/>
      <c r="M152" s="149" t="s">
        <v>1</v>
      </c>
      <c r="N152" s="150" t="s">
        <v>44</v>
      </c>
      <c r="O152" s="151">
        <v>1.694</v>
      </c>
      <c r="P152" s="151">
        <f>O152*H152</f>
        <v>1.694</v>
      </c>
      <c r="Q152" s="151">
        <v>0.23499999999999999</v>
      </c>
      <c r="R152" s="151">
        <f>Q152*H152</f>
        <v>0.23499999999999999</v>
      </c>
      <c r="S152" s="151">
        <v>0</v>
      </c>
      <c r="T152" s="152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142</v>
      </c>
      <c r="AT152" s="153" t="s">
        <v>138</v>
      </c>
      <c r="AU152" s="153" t="s">
        <v>89</v>
      </c>
      <c r="AY152" s="17" t="s">
        <v>136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7" t="s">
        <v>87</v>
      </c>
      <c r="BK152" s="154">
        <f>ROUND(I152*H152,2)</f>
        <v>0</v>
      </c>
      <c r="BL152" s="17" t="s">
        <v>142</v>
      </c>
      <c r="BM152" s="153" t="s">
        <v>354</v>
      </c>
    </row>
    <row r="153" spans="1:65" s="2" customFormat="1" ht="29.25">
      <c r="A153" s="29"/>
      <c r="B153" s="30"/>
      <c r="C153" s="29"/>
      <c r="D153" s="155" t="s">
        <v>144</v>
      </c>
      <c r="E153" s="29"/>
      <c r="F153" s="156" t="s">
        <v>355</v>
      </c>
      <c r="G153" s="29"/>
      <c r="H153" s="29"/>
      <c r="I153" s="29"/>
      <c r="J153" s="29"/>
      <c r="K153" s="29"/>
      <c r="L153" s="30"/>
      <c r="M153" s="157"/>
      <c r="N153" s="158"/>
      <c r="O153" s="55"/>
      <c r="P153" s="55"/>
      <c r="Q153" s="55"/>
      <c r="R153" s="55"/>
      <c r="S153" s="55"/>
      <c r="T153" s="56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7" t="s">
        <v>144</v>
      </c>
      <c r="AU153" s="17" t="s">
        <v>89</v>
      </c>
    </row>
    <row r="154" spans="1:65" s="12" customFormat="1" ht="22.9" customHeight="1">
      <c r="B154" s="129"/>
      <c r="D154" s="130" t="s">
        <v>78</v>
      </c>
      <c r="E154" s="139" t="s">
        <v>191</v>
      </c>
      <c r="F154" s="139" t="s">
        <v>215</v>
      </c>
      <c r="J154" s="140">
        <f>BK154</f>
        <v>0</v>
      </c>
      <c r="L154" s="129"/>
      <c r="M154" s="133"/>
      <c r="N154" s="134"/>
      <c r="O154" s="134"/>
      <c r="P154" s="135">
        <f>SUM(P155:P166)</f>
        <v>7.2720000000000002</v>
      </c>
      <c r="Q154" s="134"/>
      <c r="R154" s="135">
        <f>SUM(R155:R166)</f>
        <v>6.2339392</v>
      </c>
      <c r="S154" s="134"/>
      <c r="T154" s="136">
        <f>SUM(T155:T166)</f>
        <v>0</v>
      </c>
      <c r="AR154" s="130" t="s">
        <v>87</v>
      </c>
      <c r="AT154" s="137" t="s">
        <v>78</v>
      </c>
      <c r="AU154" s="137" t="s">
        <v>87</v>
      </c>
      <c r="AY154" s="130" t="s">
        <v>136</v>
      </c>
      <c r="BK154" s="138">
        <f>SUM(BK155:BK166)</f>
        <v>0</v>
      </c>
    </row>
    <row r="155" spans="1:65" s="2" customFormat="1" ht="33" customHeight="1">
      <c r="A155" s="29"/>
      <c r="B155" s="141"/>
      <c r="C155" s="142" t="s">
        <v>202</v>
      </c>
      <c r="D155" s="142" t="s">
        <v>138</v>
      </c>
      <c r="E155" s="143" t="s">
        <v>356</v>
      </c>
      <c r="F155" s="144" t="s">
        <v>357</v>
      </c>
      <c r="G155" s="145" t="s">
        <v>246</v>
      </c>
      <c r="H155" s="146">
        <v>20</v>
      </c>
      <c r="I155" s="147"/>
      <c r="J155" s="147">
        <f>ROUND(I155*H155,2)</f>
        <v>0</v>
      </c>
      <c r="K155" s="148"/>
      <c r="L155" s="30"/>
      <c r="M155" s="149" t="s">
        <v>1</v>
      </c>
      <c r="N155" s="150" t="s">
        <v>44</v>
      </c>
      <c r="O155" s="151">
        <v>0.26800000000000002</v>
      </c>
      <c r="P155" s="151">
        <f>O155*H155</f>
        <v>5.36</v>
      </c>
      <c r="Q155" s="151">
        <v>0.15540000000000001</v>
      </c>
      <c r="R155" s="151">
        <f>Q155*H155</f>
        <v>3.1080000000000001</v>
      </c>
      <c r="S155" s="151">
        <v>0</v>
      </c>
      <c r="T155" s="152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142</v>
      </c>
      <c r="AT155" s="153" t="s">
        <v>138</v>
      </c>
      <c r="AU155" s="153" t="s">
        <v>89</v>
      </c>
      <c r="AY155" s="17" t="s">
        <v>136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87</v>
      </c>
      <c r="BK155" s="154">
        <f>ROUND(I155*H155,2)</f>
        <v>0</v>
      </c>
      <c r="BL155" s="17" t="s">
        <v>142</v>
      </c>
      <c r="BM155" s="153" t="s">
        <v>358</v>
      </c>
    </row>
    <row r="156" spans="1:65" s="2" customFormat="1" ht="29.25">
      <c r="A156" s="29"/>
      <c r="B156" s="30"/>
      <c r="C156" s="29"/>
      <c r="D156" s="155" t="s">
        <v>144</v>
      </c>
      <c r="E156" s="29"/>
      <c r="F156" s="156" t="s">
        <v>359</v>
      </c>
      <c r="G156" s="29"/>
      <c r="H156" s="29"/>
      <c r="I156" s="29"/>
      <c r="J156" s="29"/>
      <c r="K156" s="29"/>
      <c r="L156" s="30"/>
      <c r="M156" s="157"/>
      <c r="N156" s="158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7" t="s">
        <v>144</v>
      </c>
      <c r="AU156" s="17" t="s">
        <v>89</v>
      </c>
    </row>
    <row r="157" spans="1:65" s="2" customFormat="1" ht="16.5" customHeight="1">
      <c r="A157" s="29"/>
      <c r="B157" s="141"/>
      <c r="C157" s="173" t="s">
        <v>209</v>
      </c>
      <c r="D157" s="173" t="s">
        <v>160</v>
      </c>
      <c r="E157" s="174" t="s">
        <v>360</v>
      </c>
      <c r="F157" s="175" t="s">
        <v>361</v>
      </c>
      <c r="G157" s="176" t="s">
        <v>246</v>
      </c>
      <c r="H157" s="177">
        <v>20.399999999999999</v>
      </c>
      <c r="I157" s="178"/>
      <c r="J157" s="178">
        <f>ROUND(I157*H157,2)</f>
        <v>0</v>
      </c>
      <c r="K157" s="179"/>
      <c r="L157" s="180"/>
      <c r="M157" s="181" t="s">
        <v>1</v>
      </c>
      <c r="N157" s="182" t="s">
        <v>44</v>
      </c>
      <c r="O157" s="151">
        <v>0</v>
      </c>
      <c r="P157" s="151">
        <f>O157*H157</f>
        <v>0</v>
      </c>
      <c r="Q157" s="151">
        <v>0.08</v>
      </c>
      <c r="R157" s="151">
        <f>Q157*H157</f>
        <v>1.6319999999999999</v>
      </c>
      <c r="S157" s="151">
        <v>0</v>
      </c>
      <c r="T157" s="152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164</v>
      </c>
      <c r="AT157" s="153" t="s">
        <v>160</v>
      </c>
      <c r="AU157" s="153" t="s">
        <v>89</v>
      </c>
      <c r="AY157" s="17" t="s">
        <v>136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87</v>
      </c>
      <c r="BK157" s="154">
        <f>ROUND(I157*H157,2)</f>
        <v>0</v>
      </c>
      <c r="BL157" s="17" t="s">
        <v>142</v>
      </c>
      <c r="BM157" s="153" t="s">
        <v>362</v>
      </c>
    </row>
    <row r="158" spans="1:65" s="2" customFormat="1">
      <c r="A158" s="29"/>
      <c r="B158" s="30"/>
      <c r="C158" s="29"/>
      <c r="D158" s="155" t="s">
        <v>144</v>
      </c>
      <c r="E158" s="29"/>
      <c r="F158" s="156" t="s">
        <v>361</v>
      </c>
      <c r="G158" s="29"/>
      <c r="H158" s="29"/>
      <c r="I158" s="29"/>
      <c r="J158" s="29"/>
      <c r="K158" s="29"/>
      <c r="L158" s="30"/>
      <c r="M158" s="157"/>
      <c r="N158" s="158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144</v>
      </c>
      <c r="AU158" s="17" t="s">
        <v>89</v>
      </c>
    </row>
    <row r="159" spans="1:65" s="13" customFormat="1">
      <c r="B159" s="159"/>
      <c r="D159" s="155" t="s">
        <v>146</v>
      </c>
      <c r="F159" s="161" t="s">
        <v>363</v>
      </c>
      <c r="H159" s="162">
        <v>20.399999999999999</v>
      </c>
      <c r="L159" s="159"/>
      <c r="M159" s="163"/>
      <c r="N159" s="164"/>
      <c r="O159" s="164"/>
      <c r="P159" s="164"/>
      <c r="Q159" s="164"/>
      <c r="R159" s="164"/>
      <c r="S159" s="164"/>
      <c r="T159" s="165"/>
      <c r="AT159" s="160" t="s">
        <v>146</v>
      </c>
      <c r="AU159" s="160" t="s">
        <v>89</v>
      </c>
      <c r="AV159" s="13" t="s">
        <v>89</v>
      </c>
      <c r="AW159" s="13" t="s">
        <v>3</v>
      </c>
      <c r="AX159" s="13" t="s">
        <v>87</v>
      </c>
      <c r="AY159" s="160" t="s">
        <v>136</v>
      </c>
    </row>
    <row r="160" spans="1:65" s="2" customFormat="1" ht="33" customHeight="1">
      <c r="A160" s="29"/>
      <c r="B160" s="141"/>
      <c r="C160" s="142" t="s">
        <v>216</v>
      </c>
      <c r="D160" s="142" t="s">
        <v>138</v>
      </c>
      <c r="E160" s="143" t="s">
        <v>364</v>
      </c>
      <c r="F160" s="144" t="s">
        <v>365</v>
      </c>
      <c r="G160" s="145" t="s">
        <v>246</v>
      </c>
      <c r="H160" s="146">
        <v>8</v>
      </c>
      <c r="I160" s="147"/>
      <c r="J160" s="147">
        <f>ROUND(I160*H160,2)</f>
        <v>0</v>
      </c>
      <c r="K160" s="148"/>
      <c r="L160" s="30"/>
      <c r="M160" s="149" t="s">
        <v>1</v>
      </c>
      <c r="N160" s="150" t="s">
        <v>44</v>
      </c>
      <c r="O160" s="151">
        <v>0.23899999999999999</v>
      </c>
      <c r="P160" s="151">
        <f>O160*H160</f>
        <v>1.9119999999999999</v>
      </c>
      <c r="Q160" s="151">
        <v>0.1295</v>
      </c>
      <c r="R160" s="151">
        <f>Q160*H160</f>
        <v>1.036</v>
      </c>
      <c r="S160" s="151">
        <v>0</v>
      </c>
      <c r="T160" s="152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142</v>
      </c>
      <c r="AT160" s="153" t="s">
        <v>138</v>
      </c>
      <c r="AU160" s="153" t="s">
        <v>89</v>
      </c>
      <c r="AY160" s="17" t="s">
        <v>136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7" t="s">
        <v>87</v>
      </c>
      <c r="BK160" s="154">
        <f>ROUND(I160*H160,2)</f>
        <v>0</v>
      </c>
      <c r="BL160" s="17" t="s">
        <v>142</v>
      </c>
      <c r="BM160" s="153" t="s">
        <v>366</v>
      </c>
    </row>
    <row r="161" spans="1:65" s="2" customFormat="1" ht="29.25">
      <c r="A161" s="29"/>
      <c r="B161" s="30"/>
      <c r="C161" s="29"/>
      <c r="D161" s="155" t="s">
        <v>144</v>
      </c>
      <c r="E161" s="29"/>
      <c r="F161" s="156" t="s">
        <v>367</v>
      </c>
      <c r="G161" s="29"/>
      <c r="H161" s="29"/>
      <c r="I161" s="29"/>
      <c r="J161" s="29"/>
      <c r="K161" s="29"/>
      <c r="L161" s="30"/>
      <c r="M161" s="157"/>
      <c r="N161" s="158"/>
      <c r="O161" s="55"/>
      <c r="P161" s="55"/>
      <c r="Q161" s="55"/>
      <c r="R161" s="55"/>
      <c r="S161" s="55"/>
      <c r="T161" s="56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T161" s="17" t="s">
        <v>144</v>
      </c>
      <c r="AU161" s="17" t="s">
        <v>89</v>
      </c>
    </row>
    <row r="162" spans="1:65" s="2" customFormat="1" ht="16.5" customHeight="1">
      <c r="A162" s="29"/>
      <c r="B162" s="141"/>
      <c r="C162" s="173" t="s">
        <v>221</v>
      </c>
      <c r="D162" s="173" t="s">
        <v>160</v>
      </c>
      <c r="E162" s="174" t="s">
        <v>368</v>
      </c>
      <c r="F162" s="175" t="s">
        <v>369</v>
      </c>
      <c r="G162" s="176" t="s">
        <v>246</v>
      </c>
      <c r="H162" s="177">
        <v>8.16</v>
      </c>
      <c r="I162" s="178"/>
      <c r="J162" s="178">
        <f>ROUND(I162*H162,2)</f>
        <v>0</v>
      </c>
      <c r="K162" s="179"/>
      <c r="L162" s="180"/>
      <c r="M162" s="181" t="s">
        <v>1</v>
      </c>
      <c r="N162" s="182" t="s">
        <v>44</v>
      </c>
      <c r="O162" s="151">
        <v>0</v>
      </c>
      <c r="P162" s="151">
        <f>O162*H162</f>
        <v>0</v>
      </c>
      <c r="Q162" s="151">
        <v>5.6120000000000003E-2</v>
      </c>
      <c r="R162" s="151">
        <f>Q162*H162</f>
        <v>0.45793920000000005</v>
      </c>
      <c r="S162" s="151">
        <v>0</v>
      </c>
      <c r="T162" s="152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164</v>
      </c>
      <c r="AT162" s="153" t="s">
        <v>160</v>
      </c>
      <c r="AU162" s="153" t="s">
        <v>89</v>
      </c>
      <c r="AY162" s="17" t="s">
        <v>136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7" t="s">
        <v>87</v>
      </c>
      <c r="BK162" s="154">
        <f>ROUND(I162*H162,2)</f>
        <v>0</v>
      </c>
      <c r="BL162" s="17" t="s">
        <v>142</v>
      </c>
      <c r="BM162" s="153" t="s">
        <v>370</v>
      </c>
    </row>
    <row r="163" spans="1:65" s="2" customFormat="1">
      <c r="A163" s="29"/>
      <c r="B163" s="30"/>
      <c r="C163" s="29"/>
      <c r="D163" s="155" t="s">
        <v>144</v>
      </c>
      <c r="E163" s="29"/>
      <c r="F163" s="156" t="s">
        <v>369</v>
      </c>
      <c r="G163" s="29"/>
      <c r="H163" s="29"/>
      <c r="I163" s="29"/>
      <c r="J163" s="29"/>
      <c r="K163" s="29"/>
      <c r="L163" s="30"/>
      <c r="M163" s="157"/>
      <c r="N163" s="158"/>
      <c r="O163" s="55"/>
      <c r="P163" s="55"/>
      <c r="Q163" s="55"/>
      <c r="R163" s="55"/>
      <c r="S163" s="55"/>
      <c r="T163" s="56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T163" s="17" t="s">
        <v>144</v>
      </c>
      <c r="AU163" s="17" t="s">
        <v>89</v>
      </c>
    </row>
    <row r="164" spans="1:65" s="13" customFormat="1">
      <c r="B164" s="159"/>
      <c r="D164" s="155" t="s">
        <v>146</v>
      </c>
      <c r="F164" s="161" t="s">
        <v>371</v>
      </c>
      <c r="H164" s="162">
        <v>8.16</v>
      </c>
      <c r="L164" s="159"/>
      <c r="M164" s="163"/>
      <c r="N164" s="164"/>
      <c r="O164" s="164"/>
      <c r="P164" s="164"/>
      <c r="Q164" s="164"/>
      <c r="R164" s="164"/>
      <c r="S164" s="164"/>
      <c r="T164" s="165"/>
      <c r="AT164" s="160" t="s">
        <v>146</v>
      </c>
      <c r="AU164" s="160" t="s">
        <v>89</v>
      </c>
      <c r="AV164" s="13" t="s">
        <v>89</v>
      </c>
      <c r="AW164" s="13" t="s">
        <v>3</v>
      </c>
      <c r="AX164" s="13" t="s">
        <v>87</v>
      </c>
      <c r="AY164" s="160" t="s">
        <v>136</v>
      </c>
    </row>
    <row r="165" spans="1:65" s="2" customFormat="1" ht="24.2" customHeight="1">
      <c r="A165" s="29"/>
      <c r="B165" s="141"/>
      <c r="C165" s="142" t="s">
        <v>8</v>
      </c>
      <c r="D165" s="142" t="s">
        <v>138</v>
      </c>
      <c r="E165" s="143" t="s">
        <v>217</v>
      </c>
      <c r="F165" s="144" t="s">
        <v>372</v>
      </c>
      <c r="G165" s="145" t="s">
        <v>219</v>
      </c>
      <c r="H165" s="146">
        <v>1</v>
      </c>
      <c r="I165" s="147"/>
      <c r="J165" s="147">
        <f>ROUND(I165*H165,2)</f>
        <v>0</v>
      </c>
      <c r="K165" s="148"/>
      <c r="L165" s="30"/>
      <c r="M165" s="149" t="s">
        <v>1</v>
      </c>
      <c r="N165" s="150" t="s">
        <v>44</v>
      </c>
      <c r="O165" s="151">
        <v>0</v>
      </c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142</v>
      </c>
      <c r="AT165" s="153" t="s">
        <v>138</v>
      </c>
      <c r="AU165" s="153" t="s">
        <v>89</v>
      </c>
      <c r="AY165" s="17" t="s">
        <v>136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87</v>
      </c>
      <c r="BK165" s="154">
        <f>ROUND(I165*H165,2)</f>
        <v>0</v>
      </c>
      <c r="BL165" s="17" t="s">
        <v>142</v>
      </c>
      <c r="BM165" s="153" t="s">
        <v>373</v>
      </c>
    </row>
    <row r="166" spans="1:65" s="2" customFormat="1" ht="19.5">
      <c r="A166" s="29"/>
      <c r="B166" s="30"/>
      <c r="C166" s="29"/>
      <c r="D166" s="155" t="s">
        <v>144</v>
      </c>
      <c r="E166" s="29"/>
      <c r="F166" s="156" t="s">
        <v>372</v>
      </c>
      <c r="G166" s="29"/>
      <c r="H166" s="29"/>
      <c r="I166" s="29"/>
      <c r="J166" s="29"/>
      <c r="K166" s="29"/>
      <c r="L166" s="30"/>
      <c r="M166" s="157"/>
      <c r="N166" s="158"/>
      <c r="O166" s="55"/>
      <c r="P166" s="55"/>
      <c r="Q166" s="55"/>
      <c r="R166" s="55"/>
      <c r="S166" s="55"/>
      <c r="T166" s="56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7" t="s">
        <v>144</v>
      </c>
      <c r="AU166" s="17" t="s">
        <v>89</v>
      </c>
    </row>
    <row r="167" spans="1:65" s="12" customFormat="1" ht="22.9" customHeight="1">
      <c r="B167" s="129"/>
      <c r="D167" s="130" t="s">
        <v>78</v>
      </c>
      <c r="E167" s="139" t="s">
        <v>232</v>
      </c>
      <c r="F167" s="139" t="s">
        <v>233</v>
      </c>
      <c r="J167" s="140">
        <f>BK167</f>
        <v>0</v>
      </c>
      <c r="L167" s="129"/>
      <c r="M167" s="133"/>
      <c r="N167" s="134"/>
      <c r="O167" s="134"/>
      <c r="P167" s="135">
        <f>SUM(P168:P169)</f>
        <v>0.99495</v>
      </c>
      <c r="Q167" s="134"/>
      <c r="R167" s="135">
        <f>SUM(R168:R169)</f>
        <v>0</v>
      </c>
      <c r="S167" s="134"/>
      <c r="T167" s="136">
        <f>SUM(T168:T169)</f>
        <v>0</v>
      </c>
      <c r="AR167" s="130" t="s">
        <v>87</v>
      </c>
      <c r="AT167" s="137" t="s">
        <v>78</v>
      </c>
      <c r="AU167" s="137" t="s">
        <v>87</v>
      </c>
      <c r="AY167" s="130" t="s">
        <v>136</v>
      </c>
      <c r="BK167" s="138">
        <f>SUM(BK168:BK169)</f>
        <v>0</v>
      </c>
    </row>
    <row r="168" spans="1:65" s="2" customFormat="1" ht="33" customHeight="1">
      <c r="A168" s="29"/>
      <c r="B168" s="141"/>
      <c r="C168" s="142" t="s">
        <v>228</v>
      </c>
      <c r="D168" s="142" t="s">
        <v>138</v>
      </c>
      <c r="E168" s="143" t="s">
        <v>374</v>
      </c>
      <c r="F168" s="144" t="s">
        <v>375</v>
      </c>
      <c r="G168" s="145" t="s">
        <v>163</v>
      </c>
      <c r="H168" s="146">
        <v>15.074999999999999</v>
      </c>
      <c r="I168" s="147"/>
      <c r="J168" s="147">
        <f>ROUND(I168*H168,2)</f>
        <v>0</v>
      </c>
      <c r="K168" s="148"/>
      <c r="L168" s="30"/>
      <c r="M168" s="149" t="s">
        <v>1</v>
      </c>
      <c r="N168" s="150" t="s">
        <v>44</v>
      </c>
      <c r="O168" s="151">
        <v>6.6000000000000003E-2</v>
      </c>
      <c r="P168" s="151">
        <f>O168*H168</f>
        <v>0.99495</v>
      </c>
      <c r="Q168" s="151">
        <v>0</v>
      </c>
      <c r="R168" s="151">
        <f>Q168*H168</f>
        <v>0</v>
      </c>
      <c r="S168" s="151">
        <v>0</v>
      </c>
      <c r="T168" s="15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142</v>
      </c>
      <c r="AT168" s="153" t="s">
        <v>138</v>
      </c>
      <c r="AU168" s="153" t="s">
        <v>89</v>
      </c>
      <c r="AY168" s="17" t="s">
        <v>136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7" t="s">
        <v>87</v>
      </c>
      <c r="BK168" s="154">
        <f>ROUND(I168*H168,2)</f>
        <v>0</v>
      </c>
      <c r="BL168" s="17" t="s">
        <v>142</v>
      </c>
      <c r="BM168" s="153" t="s">
        <v>376</v>
      </c>
    </row>
    <row r="169" spans="1:65" s="2" customFormat="1" ht="29.25">
      <c r="A169" s="29"/>
      <c r="B169" s="30"/>
      <c r="C169" s="29"/>
      <c r="D169" s="155" t="s">
        <v>144</v>
      </c>
      <c r="E169" s="29"/>
      <c r="F169" s="156" t="s">
        <v>377</v>
      </c>
      <c r="G169" s="29"/>
      <c r="H169" s="29"/>
      <c r="I169" s="29"/>
      <c r="J169" s="29"/>
      <c r="K169" s="29"/>
      <c r="L169" s="30"/>
      <c r="M169" s="157"/>
      <c r="N169" s="158"/>
      <c r="O169" s="55"/>
      <c r="P169" s="55"/>
      <c r="Q169" s="55"/>
      <c r="R169" s="55"/>
      <c r="S169" s="55"/>
      <c r="T169" s="56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7" t="s">
        <v>144</v>
      </c>
      <c r="AU169" s="17" t="s">
        <v>89</v>
      </c>
    </row>
    <row r="170" spans="1:65" s="12" customFormat="1" ht="25.9" customHeight="1">
      <c r="B170" s="129"/>
      <c r="D170" s="130" t="s">
        <v>78</v>
      </c>
      <c r="E170" s="131" t="s">
        <v>239</v>
      </c>
      <c r="F170" s="131" t="s">
        <v>240</v>
      </c>
      <c r="J170" s="132">
        <f>BK170</f>
        <v>0</v>
      </c>
      <c r="L170" s="129"/>
      <c r="M170" s="133"/>
      <c r="N170" s="134"/>
      <c r="O170" s="134"/>
      <c r="P170" s="135">
        <f>P171+P176</f>
        <v>3.5470000000000006</v>
      </c>
      <c r="Q170" s="134"/>
      <c r="R170" s="135">
        <f>R171+R176</f>
        <v>1.252E-2</v>
      </c>
      <c r="S170" s="134"/>
      <c r="T170" s="136">
        <f>T171+T176</f>
        <v>0</v>
      </c>
      <c r="AR170" s="130" t="s">
        <v>89</v>
      </c>
      <c r="AT170" s="137" t="s">
        <v>78</v>
      </c>
      <c r="AU170" s="137" t="s">
        <v>79</v>
      </c>
      <c r="AY170" s="130" t="s">
        <v>136</v>
      </c>
      <c r="BK170" s="138">
        <f>BK171+BK176</f>
        <v>0</v>
      </c>
    </row>
    <row r="171" spans="1:65" s="12" customFormat="1" ht="22.9" customHeight="1">
      <c r="B171" s="129"/>
      <c r="D171" s="130" t="s">
        <v>78</v>
      </c>
      <c r="E171" s="139" t="s">
        <v>378</v>
      </c>
      <c r="F171" s="139" t="s">
        <v>379</v>
      </c>
      <c r="J171" s="140">
        <f>BK171</f>
        <v>0</v>
      </c>
      <c r="L171" s="129"/>
      <c r="M171" s="133"/>
      <c r="N171" s="134"/>
      <c r="O171" s="134"/>
      <c r="P171" s="135">
        <f>SUM(P172:P175)</f>
        <v>0.86099999999999999</v>
      </c>
      <c r="Q171" s="134"/>
      <c r="R171" s="135">
        <f>SUM(R172:R175)</f>
        <v>4.62E-3</v>
      </c>
      <c r="S171" s="134"/>
      <c r="T171" s="136">
        <f>SUM(T172:T175)</f>
        <v>0</v>
      </c>
      <c r="AR171" s="130" t="s">
        <v>89</v>
      </c>
      <c r="AT171" s="137" t="s">
        <v>78</v>
      </c>
      <c r="AU171" s="137" t="s">
        <v>87</v>
      </c>
      <c r="AY171" s="130" t="s">
        <v>136</v>
      </c>
      <c r="BK171" s="138">
        <f>SUM(BK172:BK175)</f>
        <v>0</v>
      </c>
    </row>
    <row r="172" spans="1:65" s="2" customFormat="1" ht="21.75" customHeight="1">
      <c r="A172" s="29"/>
      <c r="B172" s="141"/>
      <c r="C172" s="142" t="s">
        <v>234</v>
      </c>
      <c r="D172" s="142" t="s">
        <v>138</v>
      </c>
      <c r="E172" s="143" t="s">
        <v>380</v>
      </c>
      <c r="F172" s="144" t="s">
        <v>381</v>
      </c>
      <c r="G172" s="145" t="s">
        <v>246</v>
      </c>
      <c r="H172" s="146">
        <v>1.5</v>
      </c>
      <c r="I172" s="147"/>
      <c r="J172" s="147">
        <f>ROUND(I172*H172,2)</f>
        <v>0</v>
      </c>
      <c r="K172" s="148"/>
      <c r="L172" s="30"/>
      <c r="M172" s="149" t="s">
        <v>1</v>
      </c>
      <c r="N172" s="150" t="s">
        <v>44</v>
      </c>
      <c r="O172" s="151">
        <v>0.57399999999999995</v>
      </c>
      <c r="P172" s="151">
        <f>O172*H172</f>
        <v>0.86099999999999999</v>
      </c>
      <c r="Q172" s="151">
        <v>3.0799999999999998E-3</v>
      </c>
      <c r="R172" s="151">
        <f>Q172*H172</f>
        <v>4.62E-3</v>
      </c>
      <c r="S172" s="151">
        <v>0</v>
      </c>
      <c r="T172" s="15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228</v>
      </c>
      <c r="AT172" s="153" t="s">
        <v>138</v>
      </c>
      <c r="AU172" s="153" t="s">
        <v>89</v>
      </c>
      <c r="AY172" s="17" t="s">
        <v>136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87</v>
      </c>
      <c r="BK172" s="154">
        <f>ROUND(I172*H172,2)</f>
        <v>0</v>
      </c>
      <c r="BL172" s="17" t="s">
        <v>228</v>
      </c>
      <c r="BM172" s="153" t="s">
        <v>382</v>
      </c>
    </row>
    <row r="173" spans="1:65" s="2" customFormat="1">
      <c r="A173" s="29"/>
      <c r="B173" s="30"/>
      <c r="C173" s="29"/>
      <c r="D173" s="155" t="s">
        <v>144</v>
      </c>
      <c r="E173" s="29"/>
      <c r="F173" s="156" t="s">
        <v>381</v>
      </c>
      <c r="G173" s="29"/>
      <c r="H173" s="29"/>
      <c r="I173" s="29"/>
      <c r="J173" s="29"/>
      <c r="K173" s="29"/>
      <c r="L173" s="30"/>
      <c r="M173" s="157"/>
      <c r="N173" s="158"/>
      <c r="O173" s="55"/>
      <c r="P173" s="55"/>
      <c r="Q173" s="55"/>
      <c r="R173" s="55"/>
      <c r="S173" s="55"/>
      <c r="T173" s="5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7" t="s">
        <v>144</v>
      </c>
      <c r="AU173" s="17" t="s">
        <v>89</v>
      </c>
    </row>
    <row r="174" spans="1:65" s="2" customFormat="1" ht="24.2" customHeight="1">
      <c r="A174" s="29"/>
      <c r="B174" s="141"/>
      <c r="C174" s="142" t="s">
        <v>243</v>
      </c>
      <c r="D174" s="142" t="s">
        <v>138</v>
      </c>
      <c r="E174" s="143" t="s">
        <v>383</v>
      </c>
      <c r="F174" s="144" t="s">
        <v>384</v>
      </c>
      <c r="G174" s="145" t="s">
        <v>271</v>
      </c>
      <c r="H174" s="146">
        <v>13.25</v>
      </c>
      <c r="I174" s="147"/>
      <c r="J174" s="147">
        <f>ROUND(I174*H174,2)</f>
        <v>0</v>
      </c>
      <c r="K174" s="148"/>
      <c r="L174" s="30"/>
      <c r="M174" s="149" t="s">
        <v>1</v>
      </c>
      <c r="N174" s="150" t="s">
        <v>44</v>
      </c>
      <c r="O174" s="151">
        <v>0</v>
      </c>
      <c r="P174" s="151">
        <f>O174*H174</f>
        <v>0</v>
      </c>
      <c r="Q174" s="151">
        <v>0</v>
      </c>
      <c r="R174" s="151">
        <f>Q174*H174</f>
        <v>0</v>
      </c>
      <c r="S174" s="151">
        <v>0</v>
      </c>
      <c r="T174" s="152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228</v>
      </c>
      <c r="AT174" s="153" t="s">
        <v>138</v>
      </c>
      <c r="AU174" s="153" t="s">
        <v>89</v>
      </c>
      <c r="AY174" s="17" t="s">
        <v>136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7" t="s">
        <v>87</v>
      </c>
      <c r="BK174" s="154">
        <f>ROUND(I174*H174,2)</f>
        <v>0</v>
      </c>
      <c r="BL174" s="17" t="s">
        <v>228</v>
      </c>
      <c r="BM174" s="153" t="s">
        <v>385</v>
      </c>
    </row>
    <row r="175" spans="1:65" s="2" customFormat="1" ht="29.25">
      <c r="A175" s="29"/>
      <c r="B175" s="30"/>
      <c r="C175" s="29"/>
      <c r="D175" s="155" t="s">
        <v>144</v>
      </c>
      <c r="E175" s="29"/>
      <c r="F175" s="156" t="s">
        <v>386</v>
      </c>
      <c r="G175" s="29"/>
      <c r="H175" s="29"/>
      <c r="I175" s="29"/>
      <c r="J175" s="29"/>
      <c r="K175" s="29"/>
      <c r="L175" s="30"/>
      <c r="M175" s="157"/>
      <c r="N175" s="158"/>
      <c r="O175" s="55"/>
      <c r="P175" s="55"/>
      <c r="Q175" s="55"/>
      <c r="R175" s="55"/>
      <c r="S175" s="55"/>
      <c r="T175" s="56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7" t="s">
        <v>144</v>
      </c>
      <c r="AU175" s="17" t="s">
        <v>89</v>
      </c>
    </row>
    <row r="176" spans="1:65" s="12" customFormat="1" ht="22.9" customHeight="1">
      <c r="B176" s="129"/>
      <c r="D176" s="130" t="s">
        <v>78</v>
      </c>
      <c r="E176" s="139" t="s">
        <v>387</v>
      </c>
      <c r="F176" s="139" t="s">
        <v>388</v>
      </c>
      <c r="J176" s="140">
        <f>BK176</f>
        <v>0</v>
      </c>
      <c r="L176" s="129"/>
      <c r="M176" s="133"/>
      <c r="N176" s="134"/>
      <c r="O176" s="134"/>
      <c r="P176" s="135">
        <f>SUM(P177:P188)</f>
        <v>2.6860000000000004</v>
      </c>
      <c r="Q176" s="134"/>
      <c r="R176" s="135">
        <f>SUM(R177:R188)</f>
        <v>7.9000000000000008E-3</v>
      </c>
      <c r="S176" s="134"/>
      <c r="T176" s="136">
        <f>SUM(T177:T188)</f>
        <v>0</v>
      </c>
      <c r="AR176" s="130" t="s">
        <v>89</v>
      </c>
      <c r="AT176" s="137" t="s">
        <v>78</v>
      </c>
      <c r="AU176" s="137" t="s">
        <v>87</v>
      </c>
      <c r="AY176" s="130" t="s">
        <v>136</v>
      </c>
      <c r="BK176" s="138">
        <f>SUM(BK177:BK188)</f>
        <v>0</v>
      </c>
    </row>
    <row r="177" spans="1:65" s="2" customFormat="1" ht="16.5" customHeight="1">
      <c r="A177" s="29"/>
      <c r="B177" s="141"/>
      <c r="C177" s="142" t="s">
        <v>249</v>
      </c>
      <c r="D177" s="142" t="s">
        <v>138</v>
      </c>
      <c r="E177" s="143" t="s">
        <v>389</v>
      </c>
      <c r="F177" s="144" t="s">
        <v>390</v>
      </c>
      <c r="G177" s="145" t="s">
        <v>252</v>
      </c>
      <c r="H177" s="146">
        <v>158</v>
      </c>
      <c r="I177" s="147"/>
      <c r="J177" s="147">
        <f>ROUND(I177*H177,2)</f>
        <v>0</v>
      </c>
      <c r="K177" s="148"/>
      <c r="L177" s="30"/>
      <c r="M177" s="149" t="s">
        <v>1</v>
      </c>
      <c r="N177" s="150" t="s">
        <v>44</v>
      </c>
      <c r="O177" s="151">
        <v>1.7000000000000001E-2</v>
      </c>
      <c r="P177" s="151">
        <f>O177*H177</f>
        <v>2.6860000000000004</v>
      </c>
      <c r="Q177" s="151">
        <v>5.0000000000000002E-5</v>
      </c>
      <c r="R177" s="151">
        <f>Q177*H177</f>
        <v>7.9000000000000008E-3</v>
      </c>
      <c r="S177" s="151">
        <v>0</v>
      </c>
      <c r="T177" s="152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228</v>
      </c>
      <c r="AT177" s="153" t="s">
        <v>138</v>
      </c>
      <c r="AU177" s="153" t="s">
        <v>89</v>
      </c>
      <c r="AY177" s="17" t="s">
        <v>136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7" t="s">
        <v>87</v>
      </c>
      <c r="BK177" s="154">
        <f>ROUND(I177*H177,2)</f>
        <v>0</v>
      </c>
      <c r="BL177" s="17" t="s">
        <v>228</v>
      </c>
      <c r="BM177" s="153" t="s">
        <v>391</v>
      </c>
    </row>
    <row r="178" spans="1:65" s="2" customFormat="1">
      <c r="A178" s="29"/>
      <c r="B178" s="30"/>
      <c r="C178" s="29"/>
      <c r="D178" s="155" t="s">
        <v>144</v>
      </c>
      <c r="E178" s="29"/>
      <c r="F178" s="156" t="s">
        <v>392</v>
      </c>
      <c r="G178" s="29"/>
      <c r="H178" s="29"/>
      <c r="I178" s="29"/>
      <c r="J178" s="29"/>
      <c r="K178" s="29"/>
      <c r="L178" s="30"/>
      <c r="M178" s="157"/>
      <c r="N178" s="158"/>
      <c r="O178" s="55"/>
      <c r="P178" s="55"/>
      <c r="Q178" s="55"/>
      <c r="R178" s="55"/>
      <c r="S178" s="55"/>
      <c r="T178" s="56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T178" s="17" t="s">
        <v>144</v>
      </c>
      <c r="AU178" s="17" t="s">
        <v>89</v>
      </c>
    </row>
    <row r="179" spans="1:65" s="2" customFormat="1" ht="44.25" customHeight="1">
      <c r="A179" s="29"/>
      <c r="B179" s="141"/>
      <c r="C179" s="173" t="s">
        <v>255</v>
      </c>
      <c r="D179" s="173" t="s">
        <v>160</v>
      </c>
      <c r="E179" s="174" t="s">
        <v>393</v>
      </c>
      <c r="F179" s="175" t="s">
        <v>394</v>
      </c>
      <c r="G179" s="176" t="s">
        <v>258</v>
      </c>
      <c r="H179" s="177">
        <v>1</v>
      </c>
      <c r="I179" s="178"/>
      <c r="J179" s="178">
        <f>ROUND(I179*H179,2)</f>
        <v>0</v>
      </c>
      <c r="K179" s="179"/>
      <c r="L179" s="180"/>
      <c r="M179" s="181" t="s">
        <v>1</v>
      </c>
      <c r="N179" s="182" t="s">
        <v>44</v>
      </c>
      <c r="O179" s="151">
        <v>0</v>
      </c>
      <c r="P179" s="151">
        <f>O179*H179</f>
        <v>0</v>
      </c>
      <c r="Q179" s="151">
        <v>0</v>
      </c>
      <c r="R179" s="151">
        <f>Q179*H179</f>
        <v>0</v>
      </c>
      <c r="S179" s="151">
        <v>0</v>
      </c>
      <c r="T179" s="152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3" t="s">
        <v>253</v>
      </c>
      <c r="AT179" s="153" t="s">
        <v>160</v>
      </c>
      <c r="AU179" s="153" t="s">
        <v>89</v>
      </c>
      <c r="AY179" s="17" t="s">
        <v>136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7" t="s">
        <v>87</v>
      </c>
      <c r="BK179" s="154">
        <f>ROUND(I179*H179,2)</f>
        <v>0</v>
      </c>
      <c r="BL179" s="17" t="s">
        <v>228</v>
      </c>
      <c r="BM179" s="153" t="s">
        <v>395</v>
      </c>
    </row>
    <row r="180" spans="1:65" s="2" customFormat="1" ht="29.25">
      <c r="A180" s="29"/>
      <c r="B180" s="30"/>
      <c r="C180" s="29"/>
      <c r="D180" s="155" t="s">
        <v>144</v>
      </c>
      <c r="E180" s="29"/>
      <c r="F180" s="156" t="s">
        <v>394</v>
      </c>
      <c r="G180" s="29"/>
      <c r="H180" s="29"/>
      <c r="I180" s="29"/>
      <c r="J180" s="29"/>
      <c r="K180" s="29"/>
      <c r="L180" s="30"/>
      <c r="M180" s="157"/>
      <c r="N180" s="158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144</v>
      </c>
      <c r="AU180" s="17" t="s">
        <v>89</v>
      </c>
    </row>
    <row r="181" spans="1:65" s="2" customFormat="1" ht="21.75" customHeight="1">
      <c r="A181" s="29"/>
      <c r="B181" s="141"/>
      <c r="C181" s="142" t="s">
        <v>7</v>
      </c>
      <c r="D181" s="142" t="s">
        <v>138</v>
      </c>
      <c r="E181" s="143" t="s">
        <v>222</v>
      </c>
      <c r="F181" s="144" t="s">
        <v>396</v>
      </c>
      <c r="G181" s="145" t="s">
        <v>219</v>
      </c>
      <c r="H181" s="146">
        <v>1</v>
      </c>
      <c r="I181" s="147"/>
      <c r="J181" s="147">
        <f>ROUND(I181*H181,2)</f>
        <v>0</v>
      </c>
      <c r="K181" s="148"/>
      <c r="L181" s="30"/>
      <c r="M181" s="149" t="s">
        <v>1</v>
      </c>
      <c r="N181" s="150" t="s">
        <v>44</v>
      </c>
      <c r="O181" s="151">
        <v>0</v>
      </c>
      <c r="P181" s="151">
        <f>O181*H181</f>
        <v>0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228</v>
      </c>
      <c r="AT181" s="153" t="s">
        <v>138</v>
      </c>
      <c r="AU181" s="153" t="s">
        <v>89</v>
      </c>
      <c r="AY181" s="17" t="s">
        <v>136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87</v>
      </c>
      <c r="BK181" s="154">
        <f>ROUND(I181*H181,2)</f>
        <v>0</v>
      </c>
      <c r="BL181" s="17" t="s">
        <v>228</v>
      </c>
      <c r="BM181" s="153" t="s">
        <v>397</v>
      </c>
    </row>
    <row r="182" spans="1:65" s="2" customFormat="1">
      <c r="A182" s="29"/>
      <c r="B182" s="30"/>
      <c r="C182" s="29"/>
      <c r="D182" s="155" t="s">
        <v>144</v>
      </c>
      <c r="E182" s="29"/>
      <c r="F182" s="156" t="s">
        <v>396</v>
      </c>
      <c r="G182" s="29"/>
      <c r="H182" s="29"/>
      <c r="I182" s="29"/>
      <c r="J182" s="29"/>
      <c r="K182" s="29"/>
      <c r="L182" s="30"/>
      <c r="M182" s="157"/>
      <c r="N182" s="158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144</v>
      </c>
      <c r="AU182" s="17" t="s">
        <v>89</v>
      </c>
    </row>
    <row r="183" spans="1:65" s="2" customFormat="1" ht="16.5" customHeight="1">
      <c r="A183" s="29"/>
      <c r="B183" s="141"/>
      <c r="C183" s="142" t="s">
        <v>264</v>
      </c>
      <c r="D183" s="142" t="s">
        <v>138</v>
      </c>
      <c r="E183" s="143" t="s">
        <v>225</v>
      </c>
      <c r="F183" s="144" t="s">
        <v>398</v>
      </c>
      <c r="G183" s="145" t="s">
        <v>219</v>
      </c>
      <c r="H183" s="146">
        <v>1</v>
      </c>
      <c r="I183" s="147"/>
      <c r="J183" s="147">
        <f>ROUND(I183*H183,2)</f>
        <v>0</v>
      </c>
      <c r="K183" s="148"/>
      <c r="L183" s="30"/>
      <c r="M183" s="149" t="s">
        <v>1</v>
      </c>
      <c r="N183" s="150" t="s">
        <v>44</v>
      </c>
      <c r="O183" s="151">
        <v>0</v>
      </c>
      <c r="P183" s="151">
        <f>O183*H183</f>
        <v>0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228</v>
      </c>
      <c r="AT183" s="153" t="s">
        <v>138</v>
      </c>
      <c r="AU183" s="153" t="s">
        <v>89</v>
      </c>
      <c r="AY183" s="17" t="s">
        <v>136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87</v>
      </c>
      <c r="BK183" s="154">
        <f>ROUND(I183*H183,2)</f>
        <v>0</v>
      </c>
      <c r="BL183" s="17" t="s">
        <v>228</v>
      </c>
      <c r="BM183" s="153" t="s">
        <v>399</v>
      </c>
    </row>
    <row r="184" spans="1:65" s="2" customFormat="1">
      <c r="A184" s="29"/>
      <c r="B184" s="30"/>
      <c r="C184" s="29"/>
      <c r="D184" s="155" t="s">
        <v>144</v>
      </c>
      <c r="E184" s="29"/>
      <c r="F184" s="156" t="s">
        <v>398</v>
      </c>
      <c r="G184" s="29"/>
      <c r="H184" s="29"/>
      <c r="I184" s="29"/>
      <c r="J184" s="29"/>
      <c r="K184" s="29"/>
      <c r="L184" s="30"/>
      <c r="M184" s="157"/>
      <c r="N184" s="158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144</v>
      </c>
      <c r="AU184" s="17" t="s">
        <v>89</v>
      </c>
    </row>
    <row r="185" spans="1:65" s="2" customFormat="1" ht="24.2" customHeight="1">
      <c r="A185" s="29"/>
      <c r="B185" s="141"/>
      <c r="C185" s="142" t="s">
        <v>268</v>
      </c>
      <c r="D185" s="142" t="s">
        <v>138</v>
      </c>
      <c r="E185" s="143" t="s">
        <v>229</v>
      </c>
      <c r="F185" s="144" t="s">
        <v>400</v>
      </c>
      <c r="G185" s="145" t="s">
        <v>219</v>
      </c>
      <c r="H185" s="146">
        <v>1</v>
      </c>
      <c r="I185" s="147"/>
      <c r="J185" s="147">
        <f>ROUND(I185*H185,2)</f>
        <v>0</v>
      </c>
      <c r="K185" s="148"/>
      <c r="L185" s="30"/>
      <c r="M185" s="149" t="s">
        <v>1</v>
      </c>
      <c r="N185" s="150" t="s">
        <v>44</v>
      </c>
      <c r="O185" s="151">
        <v>0</v>
      </c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228</v>
      </c>
      <c r="AT185" s="153" t="s">
        <v>138</v>
      </c>
      <c r="AU185" s="153" t="s">
        <v>89</v>
      </c>
      <c r="AY185" s="17" t="s">
        <v>136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87</v>
      </c>
      <c r="BK185" s="154">
        <f>ROUND(I185*H185,2)</f>
        <v>0</v>
      </c>
      <c r="BL185" s="17" t="s">
        <v>228</v>
      </c>
      <c r="BM185" s="153" t="s">
        <v>401</v>
      </c>
    </row>
    <row r="186" spans="1:65" s="2" customFormat="1" ht="19.5">
      <c r="A186" s="29"/>
      <c r="B186" s="30"/>
      <c r="C186" s="29"/>
      <c r="D186" s="155" t="s">
        <v>144</v>
      </c>
      <c r="E186" s="29"/>
      <c r="F186" s="156" t="s">
        <v>400</v>
      </c>
      <c r="G186" s="29"/>
      <c r="H186" s="29"/>
      <c r="I186" s="29"/>
      <c r="J186" s="29"/>
      <c r="K186" s="29"/>
      <c r="L186" s="30"/>
      <c r="M186" s="157"/>
      <c r="N186" s="158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144</v>
      </c>
      <c r="AU186" s="17" t="s">
        <v>89</v>
      </c>
    </row>
    <row r="187" spans="1:65" s="2" customFormat="1" ht="24.2" customHeight="1">
      <c r="A187" s="29"/>
      <c r="B187" s="141"/>
      <c r="C187" s="142" t="s">
        <v>402</v>
      </c>
      <c r="D187" s="142" t="s">
        <v>138</v>
      </c>
      <c r="E187" s="143" t="s">
        <v>403</v>
      </c>
      <c r="F187" s="144" t="s">
        <v>404</v>
      </c>
      <c r="G187" s="145" t="s">
        <v>271</v>
      </c>
      <c r="H187" s="146">
        <v>138.762</v>
      </c>
      <c r="I187" s="147"/>
      <c r="J187" s="147">
        <f>ROUND(I187*H187,2)</f>
        <v>0</v>
      </c>
      <c r="K187" s="148"/>
      <c r="L187" s="30"/>
      <c r="M187" s="149" t="s">
        <v>1</v>
      </c>
      <c r="N187" s="150" t="s">
        <v>44</v>
      </c>
      <c r="O187" s="151">
        <v>0</v>
      </c>
      <c r="P187" s="151">
        <f>O187*H187</f>
        <v>0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228</v>
      </c>
      <c r="AT187" s="153" t="s">
        <v>138</v>
      </c>
      <c r="AU187" s="153" t="s">
        <v>89</v>
      </c>
      <c r="AY187" s="17" t="s">
        <v>136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7" t="s">
        <v>87</v>
      </c>
      <c r="BK187" s="154">
        <f>ROUND(I187*H187,2)</f>
        <v>0</v>
      </c>
      <c r="BL187" s="17" t="s">
        <v>228</v>
      </c>
      <c r="BM187" s="153" t="s">
        <v>405</v>
      </c>
    </row>
    <row r="188" spans="1:65" s="2" customFormat="1" ht="29.25">
      <c r="A188" s="29"/>
      <c r="B188" s="30"/>
      <c r="C188" s="29"/>
      <c r="D188" s="155" t="s">
        <v>144</v>
      </c>
      <c r="E188" s="29"/>
      <c r="F188" s="156" t="s">
        <v>406</v>
      </c>
      <c r="G188" s="29"/>
      <c r="H188" s="29"/>
      <c r="I188" s="29"/>
      <c r="J188" s="29"/>
      <c r="K188" s="29"/>
      <c r="L188" s="30"/>
      <c r="M188" s="183"/>
      <c r="N188" s="184"/>
      <c r="O188" s="185"/>
      <c r="P188" s="185"/>
      <c r="Q188" s="185"/>
      <c r="R188" s="185"/>
      <c r="S188" s="185"/>
      <c r="T188" s="18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144</v>
      </c>
      <c r="AU188" s="17" t="s">
        <v>89</v>
      </c>
    </row>
    <row r="189" spans="1:65" s="2" customFormat="1" ht="6.95" customHeight="1">
      <c r="A189" s="29"/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0"/>
      <c r="M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</row>
  </sheetData>
  <autoFilter ref="C123:K18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1"/>
  <sheetViews>
    <sheetView showGridLines="0" tabSelected="1" topLeftCell="A170" workbookViewId="0">
      <selection activeCell="X185" sqref="X18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407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ROUND((SUM(BE128:BE260)),  2)</f>
        <v>0</v>
      </c>
      <c r="G33" s="29"/>
      <c r="H33" s="29"/>
      <c r="I33" s="98">
        <v>0.21</v>
      </c>
      <c r="J33" s="97">
        <f>ROUND(((SUM(BE128:BE260))*I33),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ROUND((SUM(BF128:BF260)),  2)</f>
        <v>0</v>
      </c>
      <c r="G34" s="29"/>
      <c r="H34" s="29"/>
      <c r="I34" s="98">
        <v>0.15</v>
      </c>
      <c r="J34" s="97">
        <f>ROUND(((SUM(BF128:BF260))*I34),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ROUND((SUM(BG128:BG260)),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ROUND((SUM(BH128:BH260)),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ROUND((SUM(BI128:BI260)),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SO-04 - Seník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J129</f>
        <v>0</v>
      </c>
      <c r="L97" s="110"/>
    </row>
    <row r="98" spans="1:31" s="10" customFormat="1" ht="19.899999999999999" customHeight="1">
      <c r="B98" s="114"/>
      <c r="D98" s="115" t="s">
        <v>114</v>
      </c>
      <c r="E98" s="116"/>
      <c r="F98" s="116"/>
      <c r="G98" s="116"/>
      <c r="H98" s="116"/>
      <c r="I98" s="116"/>
      <c r="J98" s="117">
        <f>J130</f>
        <v>0</v>
      </c>
      <c r="L98" s="114"/>
    </row>
    <row r="99" spans="1:31" s="10" customFormat="1" ht="19.899999999999999" customHeight="1">
      <c r="B99" s="114"/>
      <c r="D99" s="115" t="s">
        <v>115</v>
      </c>
      <c r="E99" s="116"/>
      <c r="F99" s="116"/>
      <c r="G99" s="116"/>
      <c r="H99" s="116"/>
      <c r="I99" s="116"/>
      <c r="J99" s="117">
        <f>J154</f>
        <v>0</v>
      </c>
      <c r="L99" s="114"/>
    </row>
    <row r="100" spans="1:31" s="10" customFormat="1" ht="19.899999999999999" customHeight="1">
      <c r="B100" s="114"/>
      <c r="D100" s="115" t="s">
        <v>275</v>
      </c>
      <c r="E100" s="116"/>
      <c r="F100" s="116"/>
      <c r="G100" s="116"/>
      <c r="H100" s="116"/>
      <c r="I100" s="116"/>
      <c r="J100" s="117">
        <f>J171</f>
        <v>0</v>
      </c>
      <c r="L100" s="114"/>
    </row>
    <row r="101" spans="1:31" s="10" customFormat="1" ht="19.899999999999999" customHeight="1">
      <c r="B101" s="114"/>
      <c r="D101" s="115" t="s">
        <v>116</v>
      </c>
      <c r="E101" s="116"/>
      <c r="F101" s="116"/>
      <c r="G101" s="116"/>
      <c r="H101" s="116"/>
      <c r="I101" s="116"/>
      <c r="J101" s="117">
        <f>J184</f>
        <v>0</v>
      </c>
      <c r="L101" s="114"/>
    </row>
    <row r="102" spans="1:31" s="10" customFormat="1" ht="19.899999999999999" customHeight="1">
      <c r="B102" s="114"/>
      <c r="D102" s="115" t="s">
        <v>118</v>
      </c>
      <c r="E102" s="116"/>
      <c r="F102" s="116"/>
      <c r="G102" s="116"/>
      <c r="H102" s="116"/>
      <c r="I102" s="116"/>
      <c r="J102" s="117">
        <f>J189</f>
        <v>0</v>
      </c>
      <c r="L102" s="114"/>
    </row>
    <row r="103" spans="1:31" s="9" customFormat="1" ht="24.95" customHeight="1">
      <c r="B103" s="110"/>
      <c r="D103" s="111" t="s">
        <v>119</v>
      </c>
      <c r="E103" s="112"/>
      <c r="F103" s="112"/>
      <c r="G103" s="112"/>
      <c r="H103" s="112"/>
      <c r="I103" s="112"/>
      <c r="J103" s="113">
        <f>J192</f>
        <v>0</v>
      </c>
      <c r="L103" s="110"/>
    </row>
    <row r="104" spans="1:31" s="10" customFormat="1" ht="19.899999999999999" customHeight="1">
      <c r="B104" s="114"/>
      <c r="D104" s="115" t="s">
        <v>408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1:31" s="10" customFormat="1" ht="19.899999999999999" customHeight="1">
      <c r="B105" s="114"/>
      <c r="D105" s="115" t="s">
        <v>409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1:31" s="10" customFormat="1" ht="19.899999999999999" customHeight="1">
      <c r="B106" s="114"/>
      <c r="D106" s="115" t="s">
        <v>410</v>
      </c>
      <c r="E106" s="116"/>
      <c r="F106" s="116"/>
      <c r="G106" s="116"/>
      <c r="H106" s="116"/>
      <c r="I106" s="116"/>
      <c r="J106" s="117">
        <f>J224</f>
        <v>0</v>
      </c>
      <c r="L106" s="114"/>
    </row>
    <row r="107" spans="1:31" s="10" customFormat="1" ht="19.899999999999999" customHeight="1">
      <c r="B107" s="114"/>
      <c r="D107" s="115" t="s">
        <v>317</v>
      </c>
      <c r="E107" s="116"/>
      <c r="F107" s="116"/>
      <c r="G107" s="116"/>
      <c r="H107" s="116"/>
      <c r="I107" s="116"/>
      <c r="J107" s="117">
        <f>J232</f>
        <v>0</v>
      </c>
      <c r="L107" s="114"/>
    </row>
    <row r="108" spans="1:31" s="10" customFormat="1" ht="19.899999999999999" customHeight="1">
      <c r="B108" s="114"/>
      <c r="D108" s="115" t="s">
        <v>411</v>
      </c>
      <c r="E108" s="116"/>
      <c r="F108" s="116"/>
      <c r="G108" s="116"/>
      <c r="H108" s="116"/>
      <c r="I108" s="116"/>
      <c r="J108" s="117">
        <f>J258</f>
        <v>0</v>
      </c>
      <c r="L108" s="114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21" t="s">
        <v>121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6" t="s">
        <v>14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230" t="str">
        <f>E7</f>
        <v>Zelenka s.r.o. - Modernizace provozu</v>
      </c>
      <c r="F118" s="231"/>
      <c r="G118" s="231"/>
      <c r="H118" s="231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>
      <c r="A119" s="29"/>
      <c r="B119" s="30"/>
      <c r="C119" s="26" t="s">
        <v>106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>
      <c r="A120" s="29"/>
      <c r="B120" s="30"/>
      <c r="C120" s="29"/>
      <c r="D120" s="29"/>
      <c r="E120" s="195" t="str">
        <f>E9</f>
        <v>SO-04 - Seník</v>
      </c>
      <c r="F120" s="229"/>
      <c r="G120" s="229"/>
      <c r="H120" s="2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>
      <c r="A122" s="29"/>
      <c r="B122" s="30"/>
      <c r="C122" s="26" t="s">
        <v>18</v>
      </c>
      <c r="D122" s="29"/>
      <c r="E122" s="29"/>
      <c r="F122" s="24" t="str">
        <f>F12</f>
        <v>Židlochovice</v>
      </c>
      <c r="G122" s="29"/>
      <c r="H122" s="29"/>
      <c r="I122" s="26" t="s">
        <v>20</v>
      </c>
      <c r="J122" s="52" t="str">
        <f>IF(J12="","",J12)</f>
        <v>27. 6. 2023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25.7" customHeight="1">
      <c r="A124" s="29"/>
      <c r="B124" s="30"/>
      <c r="C124" s="26" t="s">
        <v>22</v>
      </c>
      <c r="D124" s="29"/>
      <c r="E124" s="29"/>
      <c r="F124" s="24" t="str">
        <f>E15</f>
        <v>Zelenka s.r.o., Topolová 910, Židlochovice</v>
      </c>
      <c r="G124" s="29"/>
      <c r="H124" s="29"/>
      <c r="I124" s="26" t="s">
        <v>30</v>
      </c>
      <c r="J124" s="27" t="str">
        <f>E21</f>
        <v>A77 architekti, Taussigova 21, Brno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>
      <c r="A125" s="29"/>
      <c r="B125" s="30"/>
      <c r="C125" s="26" t="s">
        <v>28</v>
      </c>
      <c r="D125" s="29"/>
      <c r="E125" s="29"/>
      <c r="F125" s="24" t="str">
        <f>IF(E18="","",E18)</f>
        <v xml:space="preserve"> </v>
      </c>
      <c r="G125" s="29"/>
      <c r="H125" s="29"/>
      <c r="I125" s="26" t="s">
        <v>35</v>
      </c>
      <c r="J125" s="27" t="str">
        <f>E24</f>
        <v>Ing. Ladislav Kopecký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>
      <c r="A127" s="118"/>
      <c r="B127" s="119"/>
      <c r="C127" s="120" t="s">
        <v>122</v>
      </c>
      <c r="D127" s="121" t="s">
        <v>64</v>
      </c>
      <c r="E127" s="121" t="s">
        <v>60</v>
      </c>
      <c r="F127" s="121" t="s">
        <v>61</v>
      </c>
      <c r="G127" s="121" t="s">
        <v>123</v>
      </c>
      <c r="H127" s="121" t="s">
        <v>124</v>
      </c>
      <c r="I127" s="121" t="s">
        <v>125</v>
      </c>
      <c r="J127" s="122" t="s">
        <v>110</v>
      </c>
      <c r="K127" s="123" t="s">
        <v>126</v>
      </c>
      <c r="L127" s="124"/>
      <c r="M127" s="59" t="s">
        <v>1</v>
      </c>
      <c r="N127" s="60" t="s">
        <v>43</v>
      </c>
      <c r="O127" s="60" t="s">
        <v>127</v>
      </c>
      <c r="P127" s="60" t="s">
        <v>128</v>
      </c>
      <c r="Q127" s="60" t="s">
        <v>129</v>
      </c>
      <c r="R127" s="60" t="s">
        <v>130</v>
      </c>
      <c r="S127" s="60" t="s">
        <v>131</v>
      </c>
      <c r="T127" s="61" t="s">
        <v>132</v>
      </c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</row>
    <row r="128" spans="1:63" s="2" customFormat="1" ht="22.9" customHeight="1">
      <c r="A128" s="29"/>
      <c r="B128" s="30"/>
      <c r="C128" s="66" t="s">
        <v>133</v>
      </c>
      <c r="D128" s="29"/>
      <c r="E128" s="29"/>
      <c r="F128" s="29"/>
      <c r="G128" s="29"/>
      <c r="H128" s="29"/>
      <c r="I128" s="29"/>
      <c r="J128" s="125">
        <f>BK128</f>
        <v>0</v>
      </c>
      <c r="K128" s="29"/>
      <c r="L128" s="30"/>
      <c r="M128" s="62"/>
      <c r="N128" s="53"/>
      <c r="O128" s="63"/>
      <c r="P128" s="126">
        <f>P129+P192</f>
        <v>2349.0329019999999</v>
      </c>
      <c r="Q128" s="63"/>
      <c r="R128" s="126">
        <f>R129+R192</f>
        <v>842.29067665999992</v>
      </c>
      <c r="S128" s="63"/>
      <c r="T128" s="127">
        <f>T129+T192</f>
        <v>12.476497920000002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78</v>
      </c>
      <c r="AU128" s="17" t="s">
        <v>112</v>
      </c>
      <c r="BK128" s="128">
        <f>BK129+BK192</f>
        <v>0</v>
      </c>
    </row>
    <row r="129" spans="1:65" s="12" customFormat="1" ht="25.9" customHeight="1">
      <c r="B129" s="129"/>
      <c r="D129" s="130" t="s">
        <v>78</v>
      </c>
      <c r="E129" s="131" t="s">
        <v>134</v>
      </c>
      <c r="F129" s="131" t="s">
        <v>135</v>
      </c>
      <c r="J129" s="132">
        <f>BK129</f>
        <v>0</v>
      </c>
      <c r="L129" s="129"/>
      <c r="M129" s="133"/>
      <c r="N129" s="134"/>
      <c r="O129" s="134"/>
      <c r="P129" s="135">
        <f>P130+P154+P171+P184+P189</f>
        <v>1425.8089660000001</v>
      </c>
      <c r="Q129" s="134"/>
      <c r="R129" s="135">
        <f>R130+R154+R171+R184+R189</f>
        <v>829.79558075999989</v>
      </c>
      <c r="S129" s="134"/>
      <c r="T129" s="136">
        <f>T130+T154+T171+T184+T189</f>
        <v>0</v>
      </c>
      <c r="AR129" s="130" t="s">
        <v>87</v>
      </c>
      <c r="AT129" s="137" t="s">
        <v>78</v>
      </c>
      <c r="AU129" s="137" t="s">
        <v>79</v>
      </c>
      <c r="AY129" s="130" t="s">
        <v>136</v>
      </c>
      <c r="BK129" s="138">
        <f>BK130+BK154+BK171+BK184+BK189</f>
        <v>0</v>
      </c>
    </row>
    <row r="130" spans="1:65" s="12" customFormat="1" ht="22.9" customHeight="1">
      <c r="B130" s="129"/>
      <c r="D130" s="130" t="s">
        <v>78</v>
      </c>
      <c r="E130" s="139" t="s">
        <v>87</v>
      </c>
      <c r="F130" s="139" t="s">
        <v>137</v>
      </c>
      <c r="J130" s="140">
        <f>BK130</f>
        <v>0</v>
      </c>
      <c r="L130" s="129"/>
      <c r="M130" s="133"/>
      <c r="N130" s="134"/>
      <c r="O130" s="134"/>
      <c r="P130" s="135">
        <f>SUM(P131:P153)</f>
        <v>448.13126799999998</v>
      </c>
      <c r="Q130" s="134"/>
      <c r="R130" s="135">
        <f>SUM(R131:R153)</f>
        <v>266.13099999999997</v>
      </c>
      <c r="S130" s="134"/>
      <c r="T130" s="136">
        <f>SUM(T131:T153)</f>
        <v>0</v>
      </c>
      <c r="AR130" s="130" t="s">
        <v>87</v>
      </c>
      <c r="AT130" s="137" t="s">
        <v>78</v>
      </c>
      <c r="AU130" s="137" t="s">
        <v>87</v>
      </c>
      <c r="AY130" s="130" t="s">
        <v>136</v>
      </c>
      <c r="BK130" s="138">
        <f>SUM(BK131:BK153)</f>
        <v>0</v>
      </c>
    </row>
    <row r="131" spans="1:65" s="2" customFormat="1" ht="33" customHeight="1">
      <c r="A131" s="29"/>
      <c r="B131" s="141"/>
      <c r="C131" s="142" t="s">
        <v>87</v>
      </c>
      <c r="D131" s="142" t="s">
        <v>138</v>
      </c>
      <c r="E131" s="143" t="s">
        <v>412</v>
      </c>
      <c r="F131" s="144" t="s">
        <v>413</v>
      </c>
      <c r="G131" s="145" t="s">
        <v>141</v>
      </c>
      <c r="H131" s="146">
        <v>86.683999999999997</v>
      </c>
      <c r="I131" s="147"/>
      <c r="J131" s="147">
        <f>ROUND(I131*H131,2)</f>
        <v>0</v>
      </c>
      <c r="K131" s="148"/>
      <c r="L131" s="30"/>
      <c r="M131" s="149" t="s">
        <v>1</v>
      </c>
      <c r="N131" s="150" t="s">
        <v>44</v>
      </c>
      <c r="O131" s="151">
        <v>4.4930000000000003</v>
      </c>
      <c r="P131" s="151">
        <f>O131*H131</f>
        <v>389.47121200000004</v>
      </c>
      <c r="Q131" s="151">
        <v>0</v>
      </c>
      <c r="R131" s="151">
        <f>Q131*H131</f>
        <v>0</v>
      </c>
      <c r="S131" s="151">
        <v>0</v>
      </c>
      <c r="T131" s="15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142</v>
      </c>
      <c r="AT131" s="153" t="s">
        <v>138</v>
      </c>
      <c r="AU131" s="153" t="s">
        <v>89</v>
      </c>
      <c r="AY131" s="17" t="s">
        <v>136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7" t="s">
        <v>87</v>
      </c>
      <c r="BK131" s="154">
        <f>ROUND(I131*H131,2)</f>
        <v>0</v>
      </c>
      <c r="BL131" s="17" t="s">
        <v>142</v>
      </c>
      <c r="BM131" s="153" t="s">
        <v>414</v>
      </c>
    </row>
    <row r="132" spans="1:65" s="2" customFormat="1" ht="29.25">
      <c r="A132" s="29"/>
      <c r="B132" s="30"/>
      <c r="C132" s="29"/>
      <c r="D132" s="155" t="s">
        <v>144</v>
      </c>
      <c r="E132" s="29"/>
      <c r="F132" s="156" t="s">
        <v>415</v>
      </c>
      <c r="G132" s="29"/>
      <c r="H132" s="29"/>
      <c r="I132" s="29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144</v>
      </c>
      <c r="AU132" s="17" t="s">
        <v>89</v>
      </c>
    </row>
    <row r="133" spans="1:65" s="13" customFormat="1">
      <c r="B133" s="159"/>
      <c r="D133" s="155" t="s">
        <v>146</v>
      </c>
      <c r="E133" s="160" t="s">
        <v>1</v>
      </c>
      <c r="F133" s="161" t="s">
        <v>416</v>
      </c>
      <c r="H133" s="162">
        <v>18.765000000000001</v>
      </c>
      <c r="L133" s="159"/>
      <c r="M133" s="163"/>
      <c r="N133" s="164"/>
      <c r="O133" s="164"/>
      <c r="P133" s="164"/>
      <c r="Q133" s="164"/>
      <c r="R133" s="164"/>
      <c r="S133" s="164"/>
      <c r="T133" s="165"/>
      <c r="AT133" s="160" t="s">
        <v>146</v>
      </c>
      <c r="AU133" s="160" t="s">
        <v>89</v>
      </c>
      <c r="AV133" s="13" t="s">
        <v>89</v>
      </c>
      <c r="AW133" s="13" t="s">
        <v>34</v>
      </c>
      <c r="AX133" s="13" t="s">
        <v>79</v>
      </c>
      <c r="AY133" s="160" t="s">
        <v>136</v>
      </c>
    </row>
    <row r="134" spans="1:65" s="13" customFormat="1">
      <c r="B134" s="159"/>
      <c r="D134" s="155" t="s">
        <v>146</v>
      </c>
      <c r="E134" s="160" t="s">
        <v>1</v>
      </c>
      <c r="F134" s="161" t="s">
        <v>417</v>
      </c>
      <c r="H134" s="162">
        <v>25.998000000000001</v>
      </c>
      <c r="L134" s="159"/>
      <c r="M134" s="163"/>
      <c r="N134" s="164"/>
      <c r="O134" s="164"/>
      <c r="P134" s="164"/>
      <c r="Q134" s="164"/>
      <c r="R134" s="164"/>
      <c r="S134" s="164"/>
      <c r="T134" s="165"/>
      <c r="AT134" s="160" t="s">
        <v>146</v>
      </c>
      <c r="AU134" s="160" t="s">
        <v>89</v>
      </c>
      <c r="AV134" s="13" t="s">
        <v>89</v>
      </c>
      <c r="AW134" s="13" t="s">
        <v>34</v>
      </c>
      <c r="AX134" s="13" t="s">
        <v>79</v>
      </c>
      <c r="AY134" s="160" t="s">
        <v>136</v>
      </c>
    </row>
    <row r="135" spans="1:65" s="13" customFormat="1">
      <c r="B135" s="159"/>
      <c r="D135" s="155" t="s">
        <v>146</v>
      </c>
      <c r="E135" s="160" t="s">
        <v>1</v>
      </c>
      <c r="F135" s="161" t="s">
        <v>418</v>
      </c>
      <c r="H135" s="162">
        <v>41.920999999999999</v>
      </c>
      <c r="L135" s="159"/>
      <c r="M135" s="163"/>
      <c r="N135" s="164"/>
      <c r="O135" s="164"/>
      <c r="P135" s="164"/>
      <c r="Q135" s="164"/>
      <c r="R135" s="164"/>
      <c r="S135" s="164"/>
      <c r="T135" s="165"/>
      <c r="AT135" s="160" t="s">
        <v>146</v>
      </c>
      <c r="AU135" s="160" t="s">
        <v>89</v>
      </c>
      <c r="AV135" s="13" t="s">
        <v>89</v>
      </c>
      <c r="AW135" s="13" t="s">
        <v>34</v>
      </c>
      <c r="AX135" s="13" t="s">
        <v>79</v>
      </c>
      <c r="AY135" s="160" t="s">
        <v>136</v>
      </c>
    </row>
    <row r="136" spans="1:65" s="14" customFormat="1">
      <c r="B136" s="166"/>
      <c r="D136" s="155" t="s">
        <v>146</v>
      </c>
      <c r="E136" s="167" t="s">
        <v>1</v>
      </c>
      <c r="F136" s="168" t="s">
        <v>159</v>
      </c>
      <c r="H136" s="169">
        <v>86.683999999999997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146</v>
      </c>
      <c r="AU136" s="167" t="s">
        <v>89</v>
      </c>
      <c r="AV136" s="14" t="s">
        <v>142</v>
      </c>
      <c r="AW136" s="14" t="s">
        <v>34</v>
      </c>
      <c r="AX136" s="14" t="s">
        <v>87</v>
      </c>
      <c r="AY136" s="167" t="s">
        <v>136</v>
      </c>
    </row>
    <row r="137" spans="1:65" s="2" customFormat="1" ht="33" customHeight="1">
      <c r="A137" s="29"/>
      <c r="B137" s="141"/>
      <c r="C137" s="142" t="s">
        <v>89</v>
      </c>
      <c r="D137" s="142" t="s">
        <v>138</v>
      </c>
      <c r="E137" s="143" t="s">
        <v>419</v>
      </c>
      <c r="F137" s="144" t="s">
        <v>420</v>
      </c>
      <c r="G137" s="145" t="s">
        <v>141</v>
      </c>
      <c r="H137" s="146">
        <v>1.536</v>
      </c>
      <c r="I137" s="147"/>
      <c r="J137" s="147">
        <f>ROUND(I137*H137,2)</f>
        <v>0</v>
      </c>
      <c r="K137" s="148"/>
      <c r="L137" s="30"/>
      <c r="M137" s="149" t="s">
        <v>1</v>
      </c>
      <c r="N137" s="150" t="s">
        <v>44</v>
      </c>
      <c r="O137" s="151">
        <v>7.133</v>
      </c>
      <c r="P137" s="151">
        <f>O137*H137</f>
        <v>10.956288000000001</v>
      </c>
      <c r="Q137" s="151">
        <v>0</v>
      </c>
      <c r="R137" s="151">
        <f>Q137*H137</f>
        <v>0</v>
      </c>
      <c r="S137" s="151">
        <v>0</v>
      </c>
      <c r="T137" s="152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142</v>
      </c>
      <c r="AT137" s="153" t="s">
        <v>138</v>
      </c>
      <c r="AU137" s="153" t="s">
        <v>89</v>
      </c>
      <c r="AY137" s="17" t="s">
        <v>136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7" t="s">
        <v>87</v>
      </c>
      <c r="BK137" s="154">
        <f>ROUND(I137*H137,2)</f>
        <v>0</v>
      </c>
      <c r="BL137" s="17" t="s">
        <v>142</v>
      </c>
      <c r="BM137" s="153" t="s">
        <v>421</v>
      </c>
    </row>
    <row r="138" spans="1:65" s="2" customFormat="1" ht="19.5">
      <c r="A138" s="29"/>
      <c r="B138" s="30"/>
      <c r="C138" s="29"/>
      <c r="D138" s="155" t="s">
        <v>144</v>
      </c>
      <c r="E138" s="29"/>
      <c r="F138" s="156" t="s">
        <v>422</v>
      </c>
      <c r="G138" s="29"/>
      <c r="H138" s="29"/>
      <c r="I138" s="29"/>
      <c r="J138" s="29"/>
      <c r="K138" s="29"/>
      <c r="L138" s="30"/>
      <c r="M138" s="157"/>
      <c r="N138" s="158"/>
      <c r="O138" s="55"/>
      <c r="P138" s="55"/>
      <c r="Q138" s="55"/>
      <c r="R138" s="55"/>
      <c r="S138" s="55"/>
      <c r="T138" s="56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T138" s="17" t="s">
        <v>144</v>
      </c>
      <c r="AU138" s="17" t="s">
        <v>89</v>
      </c>
    </row>
    <row r="139" spans="1:65" s="13" customFormat="1">
      <c r="B139" s="159"/>
      <c r="D139" s="155" t="s">
        <v>146</v>
      </c>
      <c r="E139" s="160" t="s">
        <v>1</v>
      </c>
      <c r="F139" s="161" t="s">
        <v>423</v>
      </c>
      <c r="H139" s="162">
        <v>1.536</v>
      </c>
      <c r="L139" s="159"/>
      <c r="M139" s="163"/>
      <c r="N139" s="164"/>
      <c r="O139" s="164"/>
      <c r="P139" s="164"/>
      <c r="Q139" s="164"/>
      <c r="R139" s="164"/>
      <c r="S139" s="164"/>
      <c r="T139" s="165"/>
      <c r="AT139" s="160" t="s">
        <v>146</v>
      </c>
      <c r="AU139" s="160" t="s">
        <v>89</v>
      </c>
      <c r="AV139" s="13" t="s">
        <v>89</v>
      </c>
      <c r="AW139" s="13" t="s">
        <v>34</v>
      </c>
      <c r="AX139" s="13" t="s">
        <v>87</v>
      </c>
      <c r="AY139" s="160" t="s">
        <v>136</v>
      </c>
    </row>
    <row r="140" spans="1:65" s="2" customFormat="1" ht="37.9" customHeight="1">
      <c r="A140" s="29"/>
      <c r="B140" s="141"/>
      <c r="C140" s="142" t="s">
        <v>152</v>
      </c>
      <c r="D140" s="142" t="s">
        <v>138</v>
      </c>
      <c r="E140" s="143" t="s">
        <v>148</v>
      </c>
      <c r="F140" s="144" t="s">
        <v>149</v>
      </c>
      <c r="G140" s="145" t="s">
        <v>141</v>
      </c>
      <c r="H140" s="146">
        <v>88.22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44</v>
      </c>
      <c r="O140" s="151">
        <v>4.5999999999999999E-2</v>
      </c>
      <c r="P140" s="151">
        <f>O140*H140</f>
        <v>4.0581199999999997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142</v>
      </c>
      <c r="AT140" s="153" t="s">
        <v>138</v>
      </c>
      <c r="AU140" s="153" t="s">
        <v>89</v>
      </c>
      <c r="AY140" s="17" t="s">
        <v>136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87</v>
      </c>
      <c r="BK140" s="154">
        <f>ROUND(I140*H140,2)</f>
        <v>0</v>
      </c>
      <c r="BL140" s="17" t="s">
        <v>142</v>
      </c>
      <c r="BM140" s="153" t="s">
        <v>424</v>
      </c>
    </row>
    <row r="141" spans="1:65" s="2" customFormat="1" ht="39">
      <c r="A141" s="29"/>
      <c r="B141" s="30"/>
      <c r="C141" s="29"/>
      <c r="D141" s="155" t="s">
        <v>144</v>
      </c>
      <c r="E141" s="29"/>
      <c r="F141" s="156" t="s">
        <v>151</v>
      </c>
      <c r="G141" s="29"/>
      <c r="H141" s="29"/>
      <c r="I141" s="29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144</v>
      </c>
      <c r="AU141" s="17" t="s">
        <v>89</v>
      </c>
    </row>
    <row r="142" spans="1:65" s="13" customFormat="1">
      <c r="B142" s="159"/>
      <c r="D142" s="155" t="s">
        <v>146</v>
      </c>
      <c r="E142" s="160" t="s">
        <v>1</v>
      </c>
      <c r="F142" s="161" t="s">
        <v>425</v>
      </c>
      <c r="H142" s="162">
        <v>88.22</v>
      </c>
      <c r="L142" s="159"/>
      <c r="M142" s="163"/>
      <c r="N142" s="164"/>
      <c r="O142" s="164"/>
      <c r="P142" s="164"/>
      <c r="Q142" s="164"/>
      <c r="R142" s="164"/>
      <c r="S142" s="164"/>
      <c r="T142" s="165"/>
      <c r="AT142" s="160" t="s">
        <v>146</v>
      </c>
      <c r="AU142" s="160" t="s">
        <v>89</v>
      </c>
      <c r="AV142" s="13" t="s">
        <v>89</v>
      </c>
      <c r="AW142" s="13" t="s">
        <v>34</v>
      </c>
      <c r="AX142" s="13" t="s">
        <v>87</v>
      </c>
      <c r="AY142" s="160" t="s">
        <v>136</v>
      </c>
    </row>
    <row r="143" spans="1:65" s="2" customFormat="1" ht="24.2" customHeight="1">
      <c r="A143" s="29"/>
      <c r="B143" s="141"/>
      <c r="C143" s="142" t="s">
        <v>142</v>
      </c>
      <c r="D143" s="142" t="s">
        <v>138</v>
      </c>
      <c r="E143" s="143" t="s">
        <v>153</v>
      </c>
      <c r="F143" s="144" t="s">
        <v>154</v>
      </c>
      <c r="G143" s="145" t="s">
        <v>141</v>
      </c>
      <c r="H143" s="146">
        <v>133.066</v>
      </c>
      <c r="I143" s="147"/>
      <c r="J143" s="147">
        <f>ROUND(I143*H143,2)</f>
        <v>0</v>
      </c>
      <c r="K143" s="148"/>
      <c r="L143" s="30"/>
      <c r="M143" s="149" t="s">
        <v>1</v>
      </c>
      <c r="N143" s="150" t="s">
        <v>44</v>
      </c>
      <c r="O143" s="151">
        <v>0.32800000000000001</v>
      </c>
      <c r="P143" s="151">
        <f>O143*H143</f>
        <v>43.645648000000001</v>
      </c>
      <c r="Q143" s="151">
        <v>0</v>
      </c>
      <c r="R143" s="151">
        <f>Q143*H143</f>
        <v>0</v>
      </c>
      <c r="S143" s="151">
        <v>0</v>
      </c>
      <c r="T143" s="152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142</v>
      </c>
      <c r="AT143" s="153" t="s">
        <v>138</v>
      </c>
      <c r="AU143" s="153" t="s">
        <v>89</v>
      </c>
      <c r="AY143" s="17" t="s">
        <v>136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87</v>
      </c>
      <c r="BK143" s="154">
        <f>ROUND(I143*H143,2)</f>
        <v>0</v>
      </c>
      <c r="BL143" s="17" t="s">
        <v>142</v>
      </c>
      <c r="BM143" s="153" t="s">
        <v>426</v>
      </c>
    </row>
    <row r="144" spans="1:65" s="2" customFormat="1" ht="29.25">
      <c r="A144" s="29"/>
      <c r="B144" s="30"/>
      <c r="C144" s="29"/>
      <c r="D144" s="155" t="s">
        <v>144</v>
      </c>
      <c r="E144" s="29"/>
      <c r="F144" s="156" t="s">
        <v>156</v>
      </c>
      <c r="G144" s="29"/>
      <c r="H144" s="29"/>
      <c r="I144" s="29"/>
      <c r="J144" s="29"/>
      <c r="K144" s="29"/>
      <c r="L144" s="30"/>
      <c r="M144" s="157"/>
      <c r="N144" s="158"/>
      <c r="O144" s="55"/>
      <c r="P144" s="55"/>
      <c r="Q144" s="55"/>
      <c r="R144" s="55"/>
      <c r="S144" s="55"/>
      <c r="T144" s="56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7" t="s">
        <v>144</v>
      </c>
      <c r="AU144" s="17" t="s">
        <v>89</v>
      </c>
    </row>
    <row r="145" spans="1:65" s="13" customFormat="1">
      <c r="B145" s="159"/>
      <c r="D145" s="155" t="s">
        <v>146</v>
      </c>
      <c r="E145" s="160" t="s">
        <v>1</v>
      </c>
      <c r="F145" s="161" t="s">
        <v>427</v>
      </c>
      <c r="H145" s="162">
        <v>21.042999999999999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146</v>
      </c>
      <c r="AU145" s="160" t="s">
        <v>89</v>
      </c>
      <c r="AV145" s="13" t="s">
        <v>89</v>
      </c>
      <c r="AW145" s="13" t="s">
        <v>34</v>
      </c>
      <c r="AX145" s="13" t="s">
        <v>79</v>
      </c>
      <c r="AY145" s="160" t="s">
        <v>136</v>
      </c>
    </row>
    <row r="146" spans="1:65" s="13" customFormat="1">
      <c r="B146" s="159"/>
      <c r="D146" s="155" t="s">
        <v>146</v>
      </c>
      <c r="E146" s="160" t="s">
        <v>1</v>
      </c>
      <c r="F146" s="161" t="s">
        <v>428</v>
      </c>
      <c r="H146" s="162">
        <v>112.023</v>
      </c>
      <c r="L146" s="159"/>
      <c r="M146" s="163"/>
      <c r="N146" s="164"/>
      <c r="O146" s="164"/>
      <c r="P146" s="164"/>
      <c r="Q146" s="164"/>
      <c r="R146" s="164"/>
      <c r="S146" s="164"/>
      <c r="T146" s="165"/>
      <c r="AT146" s="160" t="s">
        <v>146</v>
      </c>
      <c r="AU146" s="160" t="s">
        <v>89</v>
      </c>
      <c r="AV146" s="13" t="s">
        <v>89</v>
      </c>
      <c r="AW146" s="13" t="s">
        <v>34</v>
      </c>
      <c r="AX146" s="13" t="s">
        <v>79</v>
      </c>
      <c r="AY146" s="160" t="s">
        <v>136</v>
      </c>
    </row>
    <row r="147" spans="1:65" s="14" customFormat="1">
      <c r="B147" s="166"/>
      <c r="D147" s="155" t="s">
        <v>146</v>
      </c>
      <c r="E147" s="167" t="s">
        <v>1</v>
      </c>
      <c r="F147" s="168" t="s">
        <v>159</v>
      </c>
      <c r="H147" s="169">
        <v>133.066</v>
      </c>
      <c r="L147" s="166"/>
      <c r="M147" s="170"/>
      <c r="N147" s="171"/>
      <c r="O147" s="171"/>
      <c r="P147" s="171"/>
      <c r="Q147" s="171"/>
      <c r="R147" s="171"/>
      <c r="S147" s="171"/>
      <c r="T147" s="172"/>
      <c r="AT147" s="167" t="s">
        <v>146</v>
      </c>
      <c r="AU147" s="167" t="s">
        <v>89</v>
      </c>
      <c r="AV147" s="14" t="s">
        <v>142</v>
      </c>
      <c r="AW147" s="14" t="s">
        <v>34</v>
      </c>
      <c r="AX147" s="14" t="s">
        <v>87</v>
      </c>
      <c r="AY147" s="167" t="s">
        <v>136</v>
      </c>
    </row>
    <row r="148" spans="1:65" s="2" customFormat="1" ht="16.5" customHeight="1">
      <c r="A148" s="29"/>
      <c r="B148" s="141"/>
      <c r="C148" s="173" t="s">
        <v>168</v>
      </c>
      <c r="D148" s="173" t="s">
        <v>160</v>
      </c>
      <c r="E148" s="174" t="s">
        <v>429</v>
      </c>
      <c r="F148" s="175" t="s">
        <v>430</v>
      </c>
      <c r="G148" s="176" t="s">
        <v>163</v>
      </c>
      <c r="H148" s="177">
        <v>42.085000000000001</v>
      </c>
      <c r="I148" s="178"/>
      <c r="J148" s="178">
        <f>ROUND(I148*H148,2)</f>
        <v>0</v>
      </c>
      <c r="K148" s="179"/>
      <c r="L148" s="180"/>
      <c r="M148" s="181" t="s">
        <v>1</v>
      </c>
      <c r="N148" s="182" t="s">
        <v>44</v>
      </c>
      <c r="O148" s="151">
        <v>0</v>
      </c>
      <c r="P148" s="151">
        <f>O148*H148</f>
        <v>0</v>
      </c>
      <c r="Q148" s="151">
        <v>1</v>
      </c>
      <c r="R148" s="151">
        <f>Q148*H148</f>
        <v>42.085000000000001</v>
      </c>
      <c r="S148" s="151">
        <v>0</v>
      </c>
      <c r="T148" s="152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164</v>
      </c>
      <c r="AT148" s="153" t="s">
        <v>160</v>
      </c>
      <c r="AU148" s="153" t="s">
        <v>89</v>
      </c>
      <c r="AY148" s="17" t="s">
        <v>136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7" t="s">
        <v>87</v>
      </c>
      <c r="BK148" s="154">
        <f>ROUND(I148*H148,2)</f>
        <v>0</v>
      </c>
      <c r="BL148" s="17" t="s">
        <v>142</v>
      </c>
      <c r="BM148" s="153" t="s">
        <v>431</v>
      </c>
    </row>
    <row r="149" spans="1:65" s="2" customFormat="1">
      <c r="A149" s="29"/>
      <c r="B149" s="30"/>
      <c r="C149" s="29"/>
      <c r="D149" s="155" t="s">
        <v>144</v>
      </c>
      <c r="E149" s="29"/>
      <c r="F149" s="156" t="s">
        <v>430</v>
      </c>
      <c r="G149" s="29"/>
      <c r="H149" s="29"/>
      <c r="I149" s="29"/>
      <c r="J149" s="29"/>
      <c r="K149" s="29"/>
      <c r="L149" s="30"/>
      <c r="M149" s="157"/>
      <c r="N149" s="158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144</v>
      </c>
      <c r="AU149" s="17" t="s">
        <v>89</v>
      </c>
    </row>
    <row r="150" spans="1:65" s="13" customFormat="1">
      <c r="B150" s="159"/>
      <c r="D150" s="155" t="s">
        <v>146</v>
      </c>
      <c r="E150" s="160" t="s">
        <v>1</v>
      </c>
      <c r="F150" s="161" t="s">
        <v>432</v>
      </c>
      <c r="H150" s="162">
        <v>42.085000000000001</v>
      </c>
      <c r="L150" s="159"/>
      <c r="M150" s="163"/>
      <c r="N150" s="164"/>
      <c r="O150" s="164"/>
      <c r="P150" s="164"/>
      <c r="Q150" s="164"/>
      <c r="R150" s="164"/>
      <c r="S150" s="164"/>
      <c r="T150" s="165"/>
      <c r="AT150" s="160" t="s">
        <v>146</v>
      </c>
      <c r="AU150" s="160" t="s">
        <v>89</v>
      </c>
      <c r="AV150" s="13" t="s">
        <v>89</v>
      </c>
      <c r="AW150" s="13" t="s">
        <v>34</v>
      </c>
      <c r="AX150" s="13" t="s">
        <v>87</v>
      </c>
      <c r="AY150" s="160" t="s">
        <v>136</v>
      </c>
    </row>
    <row r="151" spans="1:65" s="2" customFormat="1" ht="16.5" customHeight="1">
      <c r="A151" s="29"/>
      <c r="B151" s="141"/>
      <c r="C151" s="173" t="s">
        <v>174</v>
      </c>
      <c r="D151" s="173" t="s">
        <v>160</v>
      </c>
      <c r="E151" s="174" t="s">
        <v>433</v>
      </c>
      <c r="F151" s="175" t="s">
        <v>434</v>
      </c>
      <c r="G151" s="176" t="s">
        <v>163</v>
      </c>
      <c r="H151" s="177">
        <v>224.04599999999999</v>
      </c>
      <c r="I151" s="178"/>
      <c r="J151" s="178">
        <f>ROUND(I151*H151,2)</f>
        <v>0</v>
      </c>
      <c r="K151" s="179"/>
      <c r="L151" s="180"/>
      <c r="M151" s="181" t="s">
        <v>1</v>
      </c>
      <c r="N151" s="182" t="s">
        <v>44</v>
      </c>
      <c r="O151" s="151">
        <v>0</v>
      </c>
      <c r="P151" s="151">
        <f>O151*H151</f>
        <v>0</v>
      </c>
      <c r="Q151" s="151">
        <v>1</v>
      </c>
      <c r="R151" s="151">
        <f>Q151*H151</f>
        <v>224.04599999999999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164</v>
      </c>
      <c r="AT151" s="153" t="s">
        <v>160</v>
      </c>
      <c r="AU151" s="153" t="s">
        <v>89</v>
      </c>
      <c r="AY151" s="17" t="s">
        <v>136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87</v>
      </c>
      <c r="BK151" s="154">
        <f>ROUND(I151*H151,2)</f>
        <v>0</v>
      </c>
      <c r="BL151" s="17" t="s">
        <v>142</v>
      </c>
      <c r="BM151" s="153" t="s">
        <v>435</v>
      </c>
    </row>
    <row r="152" spans="1:65" s="2" customFormat="1">
      <c r="A152" s="29"/>
      <c r="B152" s="30"/>
      <c r="C152" s="29"/>
      <c r="D152" s="155" t="s">
        <v>144</v>
      </c>
      <c r="E152" s="29"/>
      <c r="F152" s="156" t="s">
        <v>434</v>
      </c>
      <c r="G152" s="29"/>
      <c r="H152" s="29"/>
      <c r="I152" s="29"/>
      <c r="J152" s="29"/>
      <c r="K152" s="29"/>
      <c r="L152" s="30"/>
      <c r="M152" s="157"/>
      <c r="N152" s="158"/>
      <c r="O152" s="55"/>
      <c r="P152" s="55"/>
      <c r="Q152" s="55"/>
      <c r="R152" s="55"/>
      <c r="S152" s="55"/>
      <c r="T152" s="5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7" t="s">
        <v>144</v>
      </c>
      <c r="AU152" s="17" t="s">
        <v>89</v>
      </c>
    </row>
    <row r="153" spans="1:65" s="13" customFormat="1">
      <c r="B153" s="159"/>
      <c r="D153" s="155" t="s">
        <v>146</v>
      </c>
      <c r="E153" s="160" t="s">
        <v>1</v>
      </c>
      <c r="F153" s="161" t="s">
        <v>436</v>
      </c>
      <c r="H153" s="162">
        <v>224.04599999999999</v>
      </c>
      <c r="L153" s="159"/>
      <c r="M153" s="163"/>
      <c r="N153" s="164"/>
      <c r="O153" s="164"/>
      <c r="P153" s="164"/>
      <c r="Q153" s="164"/>
      <c r="R153" s="164"/>
      <c r="S153" s="164"/>
      <c r="T153" s="165"/>
      <c r="AT153" s="160" t="s">
        <v>146</v>
      </c>
      <c r="AU153" s="160" t="s">
        <v>89</v>
      </c>
      <c r="AV153" s="13" t="s">
        <v>89</v>
      </c>
      <c r="AW153" s="13" t="s">
        <v>34</v>
      </c>
      <c r="AX153" s="13" t="s">
        <v>87</v>
      </c>
      <c r="AY153" s="160" t="s">
        <v>136</v>
      </c>
    </row>
    <row r="154" spans="1:65" s="12" customFormat="1" ht="22.9" customHeight="1">
      <c r="B154" s="129"/>
      <c r="D154" s="130" t="s">
        <v>78</v>
      </c>
      <c r="E154" s="139" t="s">
        <v>89</v>
      </c>
      <c r="F154" s="139" t="s">
        <v>167</v>
      </c>
      <c r="J154" s="140">
        <f>BK154</f>
        <v>0</v>
      </c>
      <c r="L154" s="129"/>
      <c r="M154" s="133"/>
      <c r="N154" s="134"/>
      <c r="O154" s="134"/>
      <c r="P154" s="135">
        <f>SUM(P155:P170)</f>
        <v>54.141472</v>
      </c>
      <c r="Q154" s="134"/>
      <c r="R154" s="135">
        <f>SUM(R155:R170)</f>
        <v>213.32296216</v>
      </c>
      <c r="S154" s="134"/>
      <c r="T154" s="136">
        <f>SUM(T155:T170)</f>
        <v>0</v>
      </c>
      <c r="AR154" s="130" t="s">
        <v>87</v>
      </c>
      <c r="AT154" s="137" t="s">
        <v>78</v>
      </c>
      <c r="AU154" s="137" t="s">
        <v>87</v>
      </c>
      <c r="AY154" s="130" t="s">
        <v>136</v>
      </c>
      <c r="BK154" s="138">
        <f>SUM(BK155:BK170)</f>
        <v>0</v>
      </c>
    </row>
    <row r="155" spans="1:65" s="2" customFormat="1" ht="21.75" customHeight="1">
      <c r="A155" s="29"/>
      <c r="B155" s="141"/>
      <c r="C155" s="142" t="s">
        <v>181</v>
      </c>
      <c r="D155" s="142" t="s">
        <v>138</v>
      </c>
      <c r="E155" s="143" t="s">
        <v>437</v>
      </c>
      <c r="F155" s="144" t="s">
        <v>438</v>
      </c>
      <c r="G155" s="145" t="s">
        <v>295</v>
      </c>
      <c r="H155" s="146">
        <v>12</v>
      </c>
      <c r="I155" s="147"/>
      <c r="J155" s="147">
        <f>ROUND(I155*H155,2)</f>
        <v>0</v>
      </c>
      <c r="K155" s="148"/>
      <c r="L155" s="30"/>
      <c r="M155" s="149" t="s">
        <v>1</v>
      </c>
      <c r="N155" s="150" t="s">
        <v>44</v>
      </c>
      <c r="O155" s="151">
        <v>0</v>
      </c>
      <c r="P155" s="151">
        <f>O155*H155</f>
        <v>0</v>
      </c>
      <c r="Q155" s="151">
        <v>0</v>
      </c>
      <c r="R155" s="151">
        <f>Q155*H155</f>
        <v>0</v>
      </c>
      <c r="S155" s="151">
        <v>0</v>
      </c>
      <c r="T155" s="152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142</v>
      </c>
      <c r="AT155" s="153" t="s">
        <v>138</v>
      </c>
      <c r="AU155" s="153" t="s">
        <v>89</v>
      </c>
      <c r="AY155" s="17" t="s">
        <v>136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87</v>
      </c>
      <c r="BK155" s="154">
        <f>ROUND(I155*H155,2)</f>
        <v>0</v>
      </c>
      <c r="BL155" s="17" t="s">
        <v>142</v>
      </c>
      <c r="BM155" s="153" t="s">
        <v>439</v>
      </c>
    </row>
    <row r="156" spans="1:65" s="2" customFormat="1">
      <c r="A156" s="29"/>
      <c r="B156" s="30"/>
      <c r="C156" s="29"/>
      <c r="D156" s="155" t="s">
        <v>144</v>
      </c>
      <c r="E156" s="29"/>
      <c r="F156" s="156" t="s">
        <v>438</v>
      </c>
      <c r="G156" s="29"/>
      <c r="H156" s="29"/>
      <c r="I156" s="29"/>
      <c r="J156" s="29"/>
      <c r="K156" s="29"/>
      <c r="L156" s="30"/>
      <c r="M156" s="157"/>
      <c r="N156" s="158"/>
      <c r="O156" s="55"/>
      <c r="P156" s="55"/>
      <c r="Q156" s="55"/>
      <c r="R156" s="55"/>
      <c r="S156" s="55"/>
      <c r="T156" s="56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T156" s="17" t="s">
        <v>144</v>
      </c>
      <c r="AU156" s="17" t="s">
        <v>89</v>
      </c>
    </row>
    <row r="157" spans="1:65" s="2" customFormat="1" ht="16.5" customHeight="1">
      <c r="A157" s="29"/>
      <c r="B157" s="141"/>
      <c r="C157" s="142" t="s">
        <v>164</v>
      </c>
      <c r="D157" s="142" t="s">
        <v>138</v>
      </c>
      <c r="E157" s="143" t="s">
        <v>440</v>
      </c>
      <c r="F157" s="144" t="s">
        <v>441</v>
      </c>
      <c r="G157" s="145" t="s">
        <v>141</v>
      </c>
      <c r="H157" s="146">
        <v>91.018000000000001</v>
      </c>
      <c r="I157" s="147"/>
      <c r="J157" s="147">
        <f>ROUND(I157*H157,2)</f>
        <v>0</v>
      </c>
      <c r="K157" s="148"/>
      <c r="L157" s="30"/>
      <c r="M157" s="149" t="s">
        <v>1</v>
      </c>
      <c r="N157" s="150" t="s">
        <v>44</v>
      </c>
      <c r="O157" s="151">
        <v>0.58399999999999996</v>
      </c>
      <c r="P157" s="151">
        <f>O157*H157</f>
        <v>53.154511999999997</v>
      </c>
      <c r="Q157" s="151">
        <v>2.3010199999999998</v>
      </c>
      <c r="R157" s="151">
        <f>Q157*H157</f>
        <v>209.43423835999999</v>
      </c>
      <c r="S157" s="151">
        <v>0</v>
      </c>
      <c r="T157" s="152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142</v>
      </c>
      <c r="AT157" s="153" t="s">
        <v>138</v>
      </c>
      <c r="AU157" s="153" t="s">
        <v>89</v>
      </c>
      <c r="AY157" s="17" t="s">
        <v>136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7" t="s">
        <v>87</v>
      </c>
      <c r="BK157" s="154">
        <f>ROUND(I157*H157,2)</f>
        <v>0</v>
      </c>
      <c r="BL157" s="17" t="s">
        <v>142</v>
      </c>
      <c r="BM157" s="153" t="s">
        <v>442</v>
      </c>
    </row>
    <row r="158" spans="1:65" s="2" customFormat="1" ht="19.5">
      <c r="A158" s="29"/>
      <c r="B158" s="30"/>
      <c r="C158" s="29"/>
      <c r="D158" s="155" t="s">
        <v>144</v>
      </c>
      <c r="E158" s="29"/>
      <c r="F158" s="156" t="s">
        <v>443</v>
      </c>
      <c r="G158" s="29"/>
      <c r="H158" s="29"/>
      <c r="I158" s="29"/>
      <c r="J158" s="29"/>
      <c r="K158" s="29"/>
      <c r="L158" s="30"/>
      <c r="M158" s="157"/>
      <c r="N158" s="158"/>
      <c r="O158" s="55"/>
      <c r="P158" s="55"/>
      <c r="Q158" s="55"/>
      <c r="R158" s="55"/>
      <c r="S158" s="55"/>
      <c r="T158" s="56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7" t="s">
        <v>144</v>
      </c>
      <c r="AU158" s="17" t="s">
        <v>89</v>
      </c>
    </row>
    <row r="159" spans="1:65" s="13" customFormat="1">
      <c r="B159" s="159"/>
      <c r="D159" s="155" t="s">
        <v>146</v>
      </c>
      <c r="E159" s="160" t="s">
        <v>1</v>
      </c>
      <c r="F159" s="161" t="s">
        <v>444</v>
      </c>
      <c r="H159" s="162">
        <v>18.765000000000001</v>
      </c>
      <c r="L159" s="159"/>
      <c r="M159" s="163"/>
      <c r="N159" s="164"/>
      <c r="O159" s="164"/>
      <c r="P159" s="164"/>
      <c r="Q159" s="164"/>
      <c r="R159" s="164"/>
      <c r="S159" s="164"/>
      <c r="T159" s="165"/>
      <c r="AT159" s="160" t="s">
        <v>146</v>
      </c>
      <c r="AU159" s="160" t="s">
        <v>89</v>
      </c>
      <c r="AV159" s="13" t="s">
        <v>89</v>
      </c>
      <c r="AW159" s="13" t="s">
        <v>34</v>
      </c>
      <c r="AX159" s="13" t="s">
        <v>79</v>
      </c>
      <c r="AY159" s="160" t="s">
        <v>136</v>
      </c>
    </row>
    <row r="160" spans="1:65" s="13" customFormat="1">
      <c r="B160" s="159"/>
      <c r="D160" s="155" t="s">
        <v>146</v>
      </c>
      <c r="E160" s="160" t="s">
        <v>1</v>
      </c>
      <c r="F160" s="161" t="s">
        <v>417</v>
      </c>
      <c r="H160" s="162">
        <v>25.998000000000001</v>
      </c>
      <c r="L160" s="159"/>
      <c r="M160" s="163"/>
      <c r="N160" s="164"/>
      <c r="O160" s="164"/>
      <c r="P160" s="164"/>
      <c r="Q160" s="164"/>
      <c r="R160" s="164"/>
      <c r="S160" s="164"/>
      <c r="T160" s="165"/>
      <c r="AT160" s="160" t="s">
        <v>146</v>
      </c>
      <c r="AU160" s="160" t="s">
        <v>89</v>
      </c>
      <c r="AV160" s="13" t="s">
        <v>89</v>
      </c>
      <c r="AW160" s="13" t="s">
        <v>34</v>
      </c>
      <c r="AX160" s="13" t="s">
        <v>79</v>
      </c>
      <c r="AY160" s="160" t="s">
        <v>136</v>
      </c>
    </row>
    <row r="161" spans="1:65" s="13" customFormat="1">
      <c r="B161" s="159"/>
      <c r="D161" s="155" t="s">
        <v>146</v>
      </c>
      <c r="E161" s="160" t="s">
        <v>1</v>
      </c>
      <c r="F161" s="161" t="s">
        <v>418</v>
      </c>
      <c r="H161" s="162">
        <v>41.920999999999999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146</v>
      </c>
      <c r="AU161" s="160" t="s">
        <v>89</v>
      </c>
      <c r="AV161" s="13" t="s">
        <v>89</v>
      </c>
      <c r="AW161" s="13" t="s">
        <v>34</v>
      </c>
      <c r="AX161" s="13" t="s">
        <v>79</v>
      </c>
      <c r="AY161" s="160" t="s">
        <v>136</v>
      </c>
    </row>
    <row r="162" spans="1:65" s="15" customFormat="1">
      <c r="B162" s="187"/>
      <c r="D162" s="155" t="s">
        <v>146</v>
      </c>
      <c r="E162" s="188" t="s">
        <v>1</v>
      </c>
      <c r="F162" s="189" t="s">
        <v>445</v>
      </c>
      <c r="H162" s="190">
        <v>86.683999999999997</v>
      </c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146</v>
      </c>
      <c r="AU162" s="188" t="s">
        <v>89</v>
      </c>
      <c r="AV162" s="15" t="s">
        <v>152</v>
      </c>
      <c r="AW162" s="15" t="s">
        <v>34</v>
      </c>
      <c r="AX162" s="15" t="s">
        <v>79</v>
      </c>
      <c r="AY162" s="188" t="s">
        <v>136</v>
      </c>
    </row>
    <row r="163" spans="1:65" s="13" customFormat="1">
      <c r="B163" s="159"/>
      <c r="D163" s="155" t="s">
        <v>146</v>
      </c>
      <c r="E163" s="160" t="s">
        <v>1</v>
      </c>
      <c r="F163" s="161" t="s">
        <v>446</v>
      </c>
      <c r="H163" s="162">
        <v>4.3339999999999996</v>
      </c>
      <c r="L163" s="159"/>
      <c r="M163" s="163"/>
      <c r="N163" s="164"/>
      <c r="O163" s="164"/>
      <c r="P163" s="164"/>
      <c r="Q163" s="164"/>
      <c r="R163" s="164"/>
      <c r="S163" s="164"/>
      <c r="T163" s="165"/>
      <c r="AT163" s="160" t="s">
        <v>146</v>
      </c>
      <c r="AU163" s="160" t="s">
        <v>89</v>
      </c>
      <c r="AV163" s="13" t="s">
        <v>89</v>
      </c>
      <c r="AW163" s="13" t="s">
        <v>34</v>
      </c>
      <c r="AX163" s="13" t="s">
        <v>79</v>
      </c>
      <c r="AY163" s="160" t="s">
        <v>136</v>
      </c>
    </row>
    <row r="164" spans="1:65" s="15" customFormat="1">
      <c r="B164" s="187"/>
      <c r="D164" s="155" t="s">
        <v>146</v>
      </c>
      <c r="E164" s="188" t="s">
        <v>1</v>
      </c>
      <c r="F164" s="189" t="s">
        <v>445</v>
      </c>
      <c r="H164" s="190">
        <v>4.3339999999999996</v>
      </c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146</v>
      </c>
      <c r="AU164" s="188" t="s">
        <v>89</v>
      </c>
      <c r="AV164" s="15" t="s">
        <v>152</v>
      </c>
      <c r="AW164" s="15" t="s">
        <v>34</v>
      </c>
      <c r="AX164" s="15" t="s">
        <v>79</v>
      </c>
      <c r="AY164" s="188" t="s">
        <v>136</v>
      </c>
    </row>
    <row r="165" spans="1:65" s="14" customFormat="1">
      <c r="B165" s="166"/>
      <c r="D165" s="155" t="s">
        <v>146</v>
      </c>
      <c r="E165" s="167" t="s">
        <v>1</v>
      </c>
      <c r="F165" s="168" t="s">
        <v>159</v>
      </c>
      <c r="H165" s="169">
        <v>91.018000000000001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7" t="s">
        <v>146</v>
      </c>
      <c r="AU165" s="167" t="s">
        <v>89</v>
      </c>
      <c r="AV165" s="14" t="s">
        <v>142</v>
      </c>
      <c r="AW165" s="14" t="s">
        <v>34</v>
      </c>
      <c r="AX165" s="14" t="s">
        <v>87</v>
      </c>
      <c r="AY165" s="167" t="s">
        <v>136</v>
      </c>
    </row>
    <row r="166" spans="1:65" s="2" customFormat="1" ht="16.5" customHeight="1">
      <c r="A166" s="29"/>
      <c r="B166" s="141"/>
      <c r="C166" s="142" t="s">
        <v>191</v>
      </c>
      <c r="D166" s="142" t="s">
        <v>138</v>
      </c>
      <c r="E166" s="143" t="s">
        <v>447</v>
      </c>
      <c r="F166" s="144" t="s">
        <v>448</v>
      </c>
      <c r="G166" s="145" t="s">
        <v>141</v>
      </c>
      <c r="H166" s="146">
        <v>1.69</v>
      </c>
      <c r="I166" s="147"/>
      <c r="J166" s="147">
        <f>ROUND(I166*H166,2)</f>
        <v>0</v>
      </c>
      <c r="K166" s="148"/>
      <c r="L166" s="30"/>
      <c r="M166" s="149" t="s">
        <v>1</v>
      </c>
      <c r="N166" s="150" t="s">
        <v>44</v>
      </c>
      <c r="O166" s="151">
        <v>0.58399999999999996</v>
      </c>
      <c r="P166" s="151">
        <f>O166*H166</f>
        <v>0.98695999999999995</v>
      </c>
      <c r="Q166" s="151">
        <v>2.3010199999999998</v>
      </c>
      <c r="R166" s="151">
        <f>Q166*H166</f>
        <v>3.8887237999999997</v>
      </c>
      <c r="S166" s="151">
        <v>0</v>
      </c>
      <c r="T166" s="15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142</v>
      </c>
      <c r="AT166" s="153" t="s">
        <v>138</v>
      </c>
      <c r="AU166" s="153" t="s">
        <v>89</v>
      </c>
      <c r="AY166" s="17" t="s">
        <v>136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87</v>
      </c>
      <c r="BK166" s="154">
        <f>ROUND(I166*H166,2)</f>
        <v>0</v>
      </c>
      <c r="BL166" s="17" t="s">
        <v>142</v>
      </c>
      <c r="BM166" s="153" t="s">
        <v>449</v>
      </c>
    </row>
    <row r="167" spans="1:65" s="2" customFormat="1" ht="19.5">
      <c r="A167" s="29"/>
      <c r="B167" s="30"/>
      <c r="C167" s="29"/>
      <c r="D167" s="155" t="s">
        <v>144</v>
      </c>
      <c r="E167" s="29"/>
      <c r="F167" s="156" t="s">
        <v>450</v>
      </c>
      <c r="G167" s="29"/>
      <c r="H167" s="29"/>
      <c r="I167" s="29"/>
      <c r="J167" s="29"/>
      <c r="K167" s="29"/>
      <c r="L167" s="30"/>
      <c r="M167" s="157"/>
      <c r="N167" s="158"/>
      <c r="O167" s="55"/>
      <c r="P167" s="55"/>
      <c r="Q167" s="55"/>
      <c r="R167" s="55"/>
      <c r="S167" s="55"/>
      <c r="T167" s="5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7" t="s">
        <v>144</v>
      </c>
      <c r="AU167" s="17" t="s">
        <v>89</v>
      </c>
    </row>
    <row r="168" spans="1:65" s="13" customFormat="1">
      <c r="B168" s="159"/>
      <c r="D168" s="155" t="s">
        <v>146</v>
      </c>
      <c r="E168" s="160" t="s">
        <v>1</v>
      </c>
      <c r="F168" s="161" t="s">
        <v>451</v>
      </c>
      <c r="H168" s="162">
        <v>1.536</v>
      </c>
      <c r="L168" s="159"/>
      <c r="M168" s="163"/>
      <c r="N168" s="164"/>
      <c r="O168" s="164"/>
      <c r="P168" s="164"/>
      <c r="Q168" s="164"/>
      <c r="R168" s="164"/>
      <c r="S168" s="164"/>
      <c r="T168" s="165"/>
      <c r="AT168" s="160" t="s">
        <v>146</v>
      </c>
      <c r="AU168" s="160" t="s">
        <v>89</v>
      </c>
      <c r="AV168" s="13" t="s">
        <v>89</v>
      </c>
      <c r="AW168" s="13" t="s">
        <v>34</v>
      </c>
      <c r="AX168" s="13" t="s">
        <v>79</v>
      </c>
      <c r="AY168" s="160" t="s">
        <v>136</v>
      </c>
    </row>
    <row r="169" spans="1:65" s="13" customFormat="1">
      <c r="B169" s="159"/>
      <c r="D169" s="155" t="s">
        <v>146</v>
      </c>
      <c r="E169" s="160" t="s">
        <v>1</v>
      </c>
      <c r="F169" s="161" t="s">
        <v>452</v>
      </c>
      <c r="H169" s="162">
        <v>0.154</v>
      </c>
      <c r="L169" s="159"/>
      <c r="M169" s="163"/>
      <c r="N169" s="164"/>
      <c r="O169" s="164"/>
      <c r="P169" s="164"/>
      <c r="Q169" s="164"/>
      <c r="R169" s="164"/>
      <c r="S169" s="164"/>
      <c r="T169" s="165"/>
      <c r="AT169" s="160" t="s">
        <v>146</v>
      </c>
      <c r="AU169" s="160" t="s">
        <v>89</v>
      </c>
      <c r="AV169" s="13" t="s">
        <v>89</v>
      </c>
      <c r="AW169" s="13" t="s">
        <v>34</v>
      </c>
      <c r="AX169" s="13" t="s">
        <v>79</v>
      </c>
      <c r="AY169" s="160" t="s">
        <v>136</v>
      </c>
    </row>
    <row r="170" spans="1:65" s="14" customFormat="1">
      <c r="B170" s="166"/>
      <c r="D170" s="155" t="s">
        <v>146</v>
      </c>
      <c r="E170" s="167" t="s">
        <v>1</v>
      </c>
      <c r="F170" s="168" t="s">
        <v>159</v>
      </c>
      <c r="H170" s="169">
        <v>1.69</v>
      </c>
      <c r="L170" s="166"/>
      <c r="M170" s="170"/>
      <c r="N170" s="171"/>
      <c r="O170" s="171"/>
      <c r="P170" s="171"/>
      <c r="Q170" s="171"/>
      <c r="R170" s="171"/>
      <c r="S170" s="171"/>
      <c r="T170" s="172"/>
      <c r="AT170" s="167" t="s">
        <v>146</v>
      </c>
      <c r="AU170" s="167" t="s">
        <v>89</v>
      </c>
      <c r="AV170" s="14" t="s">
        <v>142</v>
      </c>
      <c r="AW170" s="14" t="s">
        <v>34</v>
      </c>
      <c r="AX170" s="14" t="s">
        <v>87</v>
      </c>
      <c r="AY170" s="167" t="s">
        <v>136</v>
      </c>
    </row>
    <row r="171" spans="1:65" s="12" customFormat="1" ht="22.9" customHeight="1">
      <c r="B171" s="129"/>
      <c r="D171" s="130" t="s">
        <v>78</v>
      </c>
      <c r="E171" s="139" t="s">
        <v>152</v>
      </c>
      <c r="F171" s="139" t="s">
        <v>276</v>
      </c>
      <c r="J171" s="140">
        <f>BK171</f>
        <v>0</v>
      </c>
      <c r="L171" s="129"/>
      <c r="M171" s="133"/>
      <c r="N171" s="134"/>
      <c r="O171" s="134"/>
      <c r="P171" s="135">
        <f>SUM(P172:P183)</f>
        <v>400.785098</v>
      </c>
      <c r="Q171" s="134"/>
      <c r="R171" s="135">
        <f>SUM(R172:R183)</f>
        <v>104.43761859999999</v>
      </c>
      <c r="S171" s="134"/>
      <c r="T171" s="136">
        <f>SUM(T172:T183)</f>
        <v>0</v>
      </c>
      <c r="AR171" s="130" t="s">
        <v>87</v>
      </c>
      <c r="AT171" s="137" t="s">
        <v>78</v>
      </c>
      <c r="AU171" s="137" t="s">
        <v>87</v>
      </c>
      <c r="AY171" s="130" t="s">
        <v>136</v>
      </c>
      <c r="BK171" s="138">
        <f>SUM(BK172:BK183)</f>
        <v>0</v>
      </c>
    </row>
    <row r="172" spans="1:65" s="2" customFormat="1" ht="24.2" customHeight="1">
      <c r="A172" s="29"/>
      <c r="B172" s="141"/>
      <c r="C172" s="142" t="s">
        <v>197</v>
      </c>
      <c r="D172" s="142" t="s">
        <v>138</v>
      </c>
      <c r="E172" s="143" t="s">
        <v>277</v>
      </c>
      <c r="F172" s="144" t="s">
        <v>453</v>
      </c>
      <c r="G172" s="145" t="s">
        <v>246</v>
      </c>
      <c r="H172" s="146">
        <v>100.95</v>
      </c>
      <c r="I172" s="147"/>
      <c r="J172" s="147">
        <f>ROUND(I172*H172,2)</f>
        <v>0</v>
      </c>
      <c r="K172" s="148"/>
      <c r="L172" s="30"/>
      <c r="M172" s="149" t="s">
        <v>1</v>
      </c>
      <c r="N172" s="150" t="s">
        <v>44</v>
      </c>
      <c r="O172" s="151">
        <v>0</v>
      </c>
      <c r="P172" s="151">
        <f>O172*H172</f>
        <v>0</v>
      </c>
      <c r="Q172" s="151">
        <v>0</v>
      </c>
      <c r="R172" s="151">
        <f>Q172*H172</f>
        <v>0</v>
      </c>
      <c r="S172" s="151">
        <v>0</v>
      </c>
      <c r="T172" s="152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142</v>
      </c>
      <c r="AT172" s="153" t="s">
        <v>138</v>
      </c>
      <c r="AU172" s="153" t="s">
        <v>89</v>
      </c>
      <c r="AY172" s="17" t="s">
        <v>136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87</v>
      </c>
      <c r="BK172" s="154">
        <f>ROUND(I172*H172,2)</f>
        <v>0</v>
      </c>
      <c r="BL172" s="17" t="s">
        <v>142</v>
      </c>
      <c r="BM172" s="153" t="s">
        <v>454</v>
      </c>
    </row>
    <row r="173" spans="1:65" s="2" customFormat="1">
      <c r="A173" s="29"/>
      <c r="B173" s="30"/>
      <c r="C173" s="29"/>
      <c r="D173" s="155" t="s">
        <v>144</v>
      </c>
      <c r="E173" s="29"/>
      <c r="F173" s="156" t="s">
        <v>453</v>
      </c>
      <c r="G173" s="29"/>
      <c r="H173" s="29"/>
      <c r="I173" s="29"/>
      <c r="J173" s="29"/>
      <c r="K173" s="29"/>
      <c r="L173" s="30"/>
      <c r="M173" s="157"/>
      <c r="N173" s="158"/>
      <c r="O173" s="55"/>
      <c r="P173" s="55"/>
      <c r="Q173" s="55"/>
      <c r="R173" s="55"/>
      <c r="S173" s="55"/>
      <c r="T173" s="56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7" t="s">
        <v>144</v>
      </c>
      <c r="AU173" s="17" t="s">
        <v>89</v>
      </c>
    </row>
    <row r="174" spans="1:65" s="13" customFormat="1">
      <c r="B174" s="159"/>
      <c r="D174" s="155" t="s">
        <v>146</v>
      </c>
      <c r="E174" s="160" t="s">
        <v>1</v>
      </c>
      <c r="F174" s="161" t="s">
        <v>455</v>
      </c>
      <c r="H174" s="162">
        <v>100.95</v>
      </c>
      <c r="L174" s="159"/>
      <c r="M174" s="163"/>
      <c r="N174" s="164"/>
      <c r="O174" s="164"/>
      <c r="P174" s="164"/>
      <c r="Q174" s="164"/>
      <c r="R174" s="164"/>
      <c r="S174" s="164"/>
      <c r="T174" s="165"/>
      <c r="AT174" s="160" t="s">
        <v>146</v>
      </c>
      <c r="AU174" s="160" t="s">
        <v>89</v>
      </c>
      <c r="AV174" s="13" t="s">
        <v>89</v>
      </c>
      <c r="AW174" s="13" t="s">
        <v>34</v>
      </c>
      <c r="AX174" s="13" t="s">
        <v>87</v>
      </c>
      <c r="AY174" s="160" t="s">
        <v>136</v>
      </c>
    </row>
    <row r="175" spans="1:65" s="2" customFormat="1" ht="33" customHeight="1">
      <c r="A175" s="29"/>
      <c r="B175" s="141"/>
      <c r="C175" s="142" t="s">
        <v>202</v>
      </c>
      <c r="D175" s="142" t="s">
        <v>138</v>
      </c>
      <c r="E175" s="143" t="s">
        <v>456</v>
      </c>
      <c r="F175" s="144" t="s">
        <v>457</v>
      </c>
      <c r="G175" s="145" t="s">
        <v>177</v>
      </c>
      <c r="H175" s="146">
        <v>110.18</v>
      </c>
      <c r="I175" s="147"/>
      <c r="J175" s="147">
        <f>ROUND(I175*H175,2)</f>
        <v>0</v>
      </c>
      <c r="K175" s="148"/>
      <c r="L175" s="30"/>
      <c r="M175" s="149" t="s">
        <v>1</v>
      </c>
      <c r="N175" s="150" t="s">
        <v>44</v>
      </c>
      <c r="O175" s="151">
        <v>0.61699999999999999</v>
      </c>
      <c r="P175" s="151">
        <f>O175*H175</f>
        <v>67.981059999999999</v>
      </c>
      <c r="Q175" s="151">
        <v>0.36063000000000001</v>
      </c>
      <c r="R175" s="151">
        <f>Q175*H175</f>
        <v>39.734213400000002</v>
      </c>
      <c r="S175" s="151">
        <v>0</v>
      </c>
      <c r="T175" s="15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142</v>
      </c>
      <c r="AT175" s="153" t="s">
        <v>138</v>
      </c>
      <c r="AU175" s="153" t="s">
        <v>89</v>
      </c>
      <c r="AY175" s="17" t="s">
        <v>136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7" t="s">
        <v>87</v>
      </c>
      <c r="BK175" s="154">
        <f>ROUND(I175*H175,2)</f>
        <v>0</v>
      </c>
      <c r="BL175" s="17" t="s">
        <v>142</v>
      </c>
      <c r="BM175" s="153" t="s">
        <v>458</v>
      </c>
    </row>
    <row r="176" spans="1:65" s="2" customFormat="1" ht="29.25">
      <c r="A176" s="29"/>
      <c r="B176" s="30"/>
      <c r="C176" s="29"/>
      <c r="D176" s="155" t="s">
        <v>144</v>
      </c>
      <c r="E176" s="29"/>
      <c r="F176" s="156" t="s">
        <v>459</v>
      </c>
      <c r="G176" s="29"/>
      <c r="H176" s="29"/>
      <c r="I176" s="29"/>
      <c r="J176" s="29"/>
      <c r="K176" s="29"/>
      <c r="L176" s="30"/>
      <c r="M176" s="157"/>
      <c r="N176" s="158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144</v>
      </c>
      <c r="AU176" s="17" t="s">
        <v>89</v>
      </c>
    </row>
    <row r="177" spans="1:65" s="13" customFormat="1">
      <c r="B177" s="159"/>
      <c r="D177" s="155" t="s">
        <v>146</v>
      </c>
      <c r="E177" s="160" t="s">
        <v>1</v>
      </c>
      <c r="F177" s="161" t="s">
        <v>460</v>
      </c>
      <c r="H177" s="162">
        <v>110.18</v>
      </c>
      <c r="L177" s="159"/>
      <c r="M177" s="163"/>
      <c r="N177" s="164"/>
      <c r="O177" s="164"/>
      <c r="P177" s="164"/>
      <c r="Q177" s="164"/>
      <c r="R177" s="164"/>
      <c r="S177" s="164"/>
      <c r="T177" s="165"/>
      <c r="AT177" s="160" t="s">
        <v>146</v>
      </c>
      <c r="AU177" s="160" t="s">
        <v>89</v>
      </c>
      <c r="AV177" s="13" t="s">
        <v>89</v>
      </c>
      <c r="AW177" s="13" t="s">
        <v>34</v>
      </c>
      <c r="AX177" s="13" t="s">
        <v>87</v>
      </c>
      <c r="AY177" s="160" t="s">
        <v>136</v>
      </c>
    </row>
    <row r="178" spans="1:65" s="2" customFormat="1" ht="33" customHeight="1">
      <c r="A178" s="29"/>
      <c r="B178" s="141"/>
      <c r="C178" s="142" t="s">
        <v>209</v>
      </c>
      <c r="D178" s="142" t="s">
        <v>138</v>
      </c>
      <c r="E178" s="143" t="s">
        <v>461</v>
      </c>
      <c r="F178" s="144" t="s">
        <v>462</v>
      </c>
      <c r="G178" s="145" t="s">
        <v>141</v>
      </c>
      <c r="H178" s="146">
        <v>22.036000000000001</v>
      </c>
      <c r="I178" s="147"/>
      <c r="J178" s="147">
        <f>ROUND(I178*H178,2)</f>
        <v>0</v>
      </c>
      <c r="K178" s="148"/>
      <c r="L178" s="30"/>
      <c r="M178" s="149" t="s">
        <v>1</v>
      </c>
      <c r="N178" s="150" t="s">
        <v>44</v>
      </c>
      <c r="O178" s="151">
        <v>14.112</v>
      </c>
      <c r="P178" s="151">
        <f>O178*H178</f>
        <v>310.97203200000001</v>
      </c>
      <c r="Q178" s="151">
        <v>2.8969299999999998</v>
      </c>
      <c r="R178" s="151">
        <f>Q178*H178</f>
        <v>63.836749480000002</v>
      </c>
      <c r="S178" s="151">
        <v>0</v>
      </c>
      <c r="T178" s="15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142</v>
      </c>
      <c r="AT178" s="153" t="s">
        <v>138</v>
      </c>
      <c r="AU178" s="153" t="s">
        <v>89</v>
      </c>
      <c r="AY178" s="17" t="s">
        <v>136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87</v>
      </c>
      <c r="BK178" s="154">
        <f>ROUND(I178*H178,2)</f>
        <v>0</v>
      </c>
      <c r="BL178" s="17" t="s">
        <v>142</v>
      </c>
      <c r="BM178" s="153" t="s">
        <v>463</v>
      </c>
    </row>
    <row r="179" spans="1:65" s="2" customFormat="1" ht="29.25">
      <c r="A179" s="29"/>
      <c r="B179" s="30"/>
      <c r="C179" s="29"/>
      <c r="D179" s="155" t="s">
        <v>144</v>
      </c>
      <c r="E179" s="29"/>
      <c r="F179" s="156" t="s">
        <v>464</v>
      </c>
      <c r="G179" s="29"/>
      <c r="H179" s="29"/>
      <c r="I179" s="29"/>
      <c r="J179" s="29"/>
      <c r="K179" s="29"/>
      <c r="L179" s="30"/>
      <c r="M179" s="157"/>
      <c r="N179" s="158"/>
      <c r="O179" s="55"/>
      <c r="P179" s="55"/>
      <c r="Q179" s="55"/>
      <c r="R179" s="55"/>
      <c r="S179" s="55"/>
      <c r="T179" s="5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7" t="s">
        <v>144</v>
      </c>
      <c r="AU179" s="17" t="s">
        <v>89</v>
      </c>
    </row>
    <row r="180" spans="1:65" s="13" customFormat="1" ht="22.5">
      <c r="B180" s="159"/>
      <c r="D180" s="155" t="s">
        <v>146</v>
      </c>
      <c r="E180" s="160" t="s">
        <v>1</v>
      </c>
      <c r="F180" s="161" t="s">
        <v>465</v>
      </c>
      <c r="H180" s="162">
        <v>22.036000000000001</v>
      </c>
      <c r="L180" s="159"/>
      <c r="M180" s="163"/>
      <c r="N180" s="164"/>
      <c r="O180" s="164"/>
      <c r="P180" s="164"/>
      <c r="Q180" s="164"/>
      <c r="R180" s="164"/>
      <c r="S180" s="164"/>
      <c r="T180" s="165"/>
      <c r="AT180" s="160" t="s">
        <v>146</v>
      </c>
      <c r="AU180" s="160" t="s">
        <v>89</v>
      </c>
      <c r="AV180" s="13" t="s">
        <v>89</v>
      </c>
      <c r="AW180" s="13" t="s">
        <v>34</v>
      </c>
      <c r="AX180" s="13" t="s">
        <v>87</v>
      </c>
      <c r="AY180" s="160" t="s">
        <v>136</v>
      </c>
    </row>
    <row r="181" spans="1:65" s="2" customFormat="1" ht="16.5" customHeight="1">
      <c r="A181" s="29"/>
      <c r="B181" s="141"/>
      <c r="C181" s="142" t="s">
        <v>216</v>
      </c>
      <c r="D181" s="142" t="s">
        <v>138</v>
      </c>
      <c r="E181" s="143" t="s">
        <v>466</v>
      </c>
      <c r="F181" s="144" t="s">
        <v>467</v>
      </c>
      <c r="G181" s="145" t="s">
        <v>163</v>
      </c>
      <c r="H181" s="146">
        <v>0.82599999999999996</v>
      </c>
      <c r="I181" s="147"/>
      <c r="J181" s="147">
        <f>ROUND(I181*H181,2)</f>
        <v>0</v>
      </c>
      <c r="K181" s="148"/>
      <c r="L181" s="30"/>
      <c r="M181" s="149" t="s">
        <v>1</v>
      </c>
      <c r="N181" s="150" t="s">
        <v>44</v>
      </c>
      <c r="O181" s="151">
        <v>26.431000000000001</v>
      </c>
      <c r="P181" s="151">
        <f>O181*H181</f>
        <v>21.832006</v>
      </c>
      <c r="Q181" s="151">
        <v>1.04922</v>
      </c>
      <c r="R181" s="151">
        <f>Q181*H181</f>
        <v>0.86665572000000002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142</v>
      </c>
      <c r="AT181" s="153" t="s">
        <v>138</v>
      </c>
      <c r="AU181" s="153" t="s">
        <v>89</v>
      </c>
      <c r="AY181" s="17" t="s">
        <v>136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87</v>
      </c>
      <c r="BK181" s="154">
        <f>ROUND(I181*H181,2)</f>
        <v>0</v>
      </c>
      <c r="BL181" s="17" t="s">
        <v>142</v>
      </c>
      <c r="BM181" s="153" t="s">
        <v>468</v>
      </c>
    </row>
    <row r="182" spans="1:65" s="2" customFormat="1" ht="29.25">
      <c r="A182" s="29"/>
      <c r="B182" s="30"/>
      <c r="C182" s="29"/>
      <c r="D182" s="155" t="s">
        <v>144</v>
      </c>
      <c r="E182" s="29"/>
      <c r="F182" s="156" t="s">
        <v>469</v>
      </c>
      <c r="G182" s="29"/>
      <c r="H182" s="29"/>
      <c r="I182" s="29"/>
      <c r="J182" s="29"/>
      <c r="K182" s="29"/>
      <c r="L182" s="30"/>
      <c r="M182" s="157"/>
      <c r="N182" s="158"/>
      <c r="O182" s="55"/>
      <c r="P182" s="55"/>
      <c r="Q182" s="55"/>
      <c r="R182" s="55"/>
      <c r="S182" s="55"/>
      <c r="T182" s="5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144</v>
      </c>
      <c r="AU182" s="17" t="s">
        <v>89</v>
      </c>
    </row>
    <row r="183" spans="1:65" s="13" customFormat="1" ht="33.75">
      <c r="B183" s="159"/>
      <c r="D183" s="155" t="s">
        <v>146</v>
      </c>
      <c r="E183" s="160" t="s">
        <v>1</v>
      </c>
      <c r="F183" s="161" t="s">
        <v>470</v>
      </c>
      <c r="H183" s="162">
        <v>0.82599999999999996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146</v>
      </c>
      <c r="AU183" s="160" t="s">
        <v>89</v>
      </c>
      <c r="AV183" s="13" t="s">
        <v>89</v>
      </c>
      <c r="AW183" s="13" t="s">
        <v>34</v>
      </c>
      <c r="AX183" s="13" t="s">
        <v>87</v>
      </c>
      <c r="AY183" s="160" t="s">
        <v>136</v>
      </c>
    </row>
    <row r="184" spans="1:65" s="12" customFormat="1" ht="22.9" customHeight="1">
      <c r="B184" s="129"/>
      <c r="D184" s="130" t="s">
        <v>78</v>
      </c>
      <c r="E184" s="139" t="s">
        <v>168</v>
      </c>
      <c r="F184" s="139" t="s">
        <v>208</v>
      </c>
      <c r="J184" s="140">
        <f>BK184</f>
        <v>0</v>
      </c>
      <c r="L184" s="129"/>
      <c r="M184" s="133"/>
      <c r="N184" s="134"/>
      <c r="O184" s="134"/>
      <c r="P184" s="135">
        <f>SUM(P185:P188)</f>
        <v>258.87600000000003</v>
      </c>
      <c r="Q184" s="134"/>
      <c r="R184" s="135">
        <f>SUM(R185:R188)</f>
        <v>245.90400000000002</v>
      </c>
      <c r="S184" s="134"/>
      <c r="T184" s="136">
        <f>SUM(T185:T188)</f>
        <v>0</v>
      </c>
      <c r="AR184" s="130" t="s">
        <v>87</v>
      </c>
      <c r="AT184" s="137" t="s">
        <v>78</v>
      </c>
      <c r="AU184" s="137" t="s">
        <v>87</v>
      </c>
      <c r="AY184" s="130" t="s">
        <v>136</v>
      </c>
      <c r="BK184" s="138">
        <f>SUM(BK185:BK188)</f>
        <v>0</v>
      </c>
    </row>
    <row r="185" spans="1:65" s="2" customFormat="1" ht="24.2" customHeight="1">
      <c r="A185" s="29"/>
      <c r="B185" s="141"/>
      <c r="C185" s="142" t="s">
        <v>221</v>
      </c>
      <c r="D185" s="142" t="s">
        <v>138</v>
      </c>
      <c r="E185" s="143" t="s">
        <v>471</v>
      </c>
      <c r="F185" s="144" t="s">
        <v>472</v>
      </c>
      <c r="G185" s="145" t="s">
        <v>177</v>
      </c>
      <c r="H185" s="146">
        <v>564</v>
      </c>
      <c r="I185" s="147"/>
      <c r="J185" s="147">
        <f>ROUND(I185*H185,2)</f>
        <v>0</v>
      </c>
      <c r="K185" s="148"/>
      <c r="L185" s="30"/>
      <c r="M185" s="149" t="s">
        <v>1</v>
      </c>
      <c r="N185" s="150" t="s">
        <v>44</v>
      </c>
      <c r="O185" s="151">
        <v>0.45900000000000002</v>
      </c>
      <c r="P185" s="151">
        <f>O185*H185</f>
        <v>258.87600000000003</v>
      </c>
      <c r="Q185" s="151">
        <v>8.3500000000000005E-2</v>
      </c>
      <c r="R185" s="151">
        <f>Q185*H185</f>
        <v>47.094000000000001</v>
      </c>
      <c r="S185" s="151">
        <v>0</v>
      </c>
      <c r="T185" s="152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142</v>
      </c>
      <c r="AT185" s="153" t="s">
        <v>138</v>
      </c>
      <c r="AU185" s="153" t="s">
        <v>89</v>
      </c>
      <c r="AY185" s="17" t="s">
        <v>136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87</v>
      </c>
      <c r="BK185" s="154">
        <f>ROUND(I185*H185,2)</f>
        <v>0</v>
      </c>
      <c r="BL185" s="17" t="s">
        <v>142</v>
      </c>
      <c r="BM185" s="153" t="s">
        <v>473</v>
      </c>
    </row>
    <row r="186" spans="1:65" s="2" customFormat="1" ht="29.25">
      <c r="A186" s="29"/>
      <c r="B186" s="30"/>
      <c r="C186" s="29"/>
      <c r="D186" s="155" t="s">
        <v>144</v>
      </c>
      <c r="E186" s="29"/>
      <c r="F186" s="156" t="s">
        <v>474</v>
      </c>
      <c r="G186" s="29"/>
      <c r="H186" s="29"/>
      <c r="I186" s="29"/>
      <c r="J186" s="29"/>
      <c r="K186" s="29"/>
      <c r="L186" s="30"/>
      <c r="M186" s="157"/>
      <c r="N186" s="158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144</v>
      </c>
      <c r="AU186" s="17" t="s">
        <v>89</v>
      </c>
    </row>
    <row r="187" spans="1:65" s="2" customFormat="1" ht="16.5" customHeight="1">
      <c r="A187" s="29"/>
      <c r="B187" s="141"/>
      <c r="C187" s="173" t="s">
        <v>8</v>
      </c>
      <c r="D187" s="173" t="s">
        <v>160</v>
      </c>
      <c r="E187" s="174" t="s">
        <v>475</v>
      </c>
      <c r="F187" s="175" t="s">
        <v>743</v>
      </c>
      <c r="G187" s="176" t="s">
        <v>258</v>
      </c>
      <c r="H187" s="177">
        <v>94</v>
      </c>
      <c r="I187" s="194">
        <v>0</v>
      </c>
      <c r="J187" s="178">
        <f>ROUND(I187*H187,2)</f>
        <v>0</v>
      </c>
      <c r="K187" s="179"/>
      <c r="L187" s="180"/>
      <c r="M187" s="181" t="s">
        <v>1</v>
      </c>
      <c r="N187" s="182" t="s">
        <v>44</v>
      </c>
      <c r="O187" s="151">
        <v>0</v>
      </c>
      <c r="P187" s="151">
        <f>O187*H187</f>
        <v>0</v>
      </c>
      <c r="Q187" s="151">
        <v>2.1150000000000002</v>
      </c>
      <c r="R187" s="151">
        <f>Q187*H187</f>
        <v>198.81000000000003</v>
      </c>
      <c r="S187" s="151">
        <v>0</v>
      </c>
      <c r="T187" s="152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164</v>
      </c>
      <c r="AT187" s="153" t="s">
        <v>160</v>
      </c>
      <c r="AU187" s="153" t="s">
        <v>89</v>
      </c>
      <c r="AY187" s="17" t="s">
        <v>136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7" t="s">
        <v>87</v>
      </c>
      <c r="BK187" s="154">
        <f>ROUND(I187*H187,2)</f>
        <v>0</v>
      </c>
      <c r="BL187" s="17" t="s">
        <v>142</v>
      </c>
      <c r="BM187" s="153" t="s">
        <v>476</v>
      </c>
    </row>
    <row r="188" spans="1:65" s="2" customFormat="1">
      <c r="A188" s="29"/>
      <c r="B188" s="30"/>
      <c r="C188" s="29"/>
      <c r="D188" s="155" t="s">
        <v>144</v>
      </c>
      <c r="E188" s="29"/>
      <c r="F188" s="156" t="s">
        <v>744</v>
      </c>
      <c r="G188" s="29"/>
      <c r="H188" s="29"/>
      <c r="I188" s="29"/>
      <c r="J188" s="29"/>
      <c r="K188" s="29"/>
      <c r="L188" s="30"/>
      <c r="M188" s="157"/>
      <c r="N188" s="158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144</v>
      </c>
      <c r="AU188" s="17" t="s">
        <v>89</v>
      </c>
    </row>
    <row r="189" spans="1:65" s="12" customFormat="1" ht="22.9" customHeight="1">
      <c r="B189" s="129"/>
      <c r="D189" s="130" t="s">
        <v>78</v>
      </c>
      <c r="E189" s="139" t="s">
        <v>232</v>
      </c>
      <c r="F189" s="139" t="s">
        <v>233</v>
      </c>
      <c r="J189" s="140">
        <f>BK189</f>
        <v>0</v>
      </c>
      <c r="L189" s="129"/>
      <c r="M189" s="133"/>
      <c r="N189" s="134"/>
      <c r="O189" s="134"/>
      <c r="P189" s="135">
        <f>SUM(P190:P191)</f>
        <v>263.87512800000002</v>
      </c>
      <c r="Q189" s="134"/>
      <c r="R189" s="135">
        <f>SUM(R190:R191)</f>
        <v>0</v>
      </c>
      <c r="S189" s="134"/>
      <c r="T189" s="136">
        <f>SUM(T190:T191)</f>
        <v>0</v>
      </c>
      <c r="AR189" s="130" t="s">
        <v>87</v>
      </c>
      <c r="AT189" s="137" t="s">
        <v>78</v>
      </c>
      <c r="AU189" s="137" t="s">
        <v>87</v>
      </c>
      <c r="AY189" s="130" t="s">
        <v>136</v>
      </c>
      <c r="BK189" s="138">
        <f>SUM(BK190:BK191)</f>
        <v>0</v>
      </c>
    </row>
    <row r="190" spans="1:65" s="2" customFormat="1" ht="21.75" customHeight="1">
      <c r="A190" s="29"/>
      <c r="B190" s="141"/>
      <c r="C190" s="142" t="s">
        <v>228</v>
      </c>
      <c r="D190" s="142" t="s">
        <v>138</v>
      </c>
      <c r="E190" s="143" t="s">
        <v>477</v>
      </c>
      <c r="F190" s="144" t="s">
        <v>478</v>
      </c>
      <c r="G190" s="145" t="s">
        <v>163</v>
      </c>
      <c r="H190" s="146">
        <v>829.79600000000005</v>
      </c>
      <c r="I190" s="147"/>
      <c r="J190" s="147">
        <f>ROUND(I190*H190,2)</f>
        <v>0</v>
      </c>
      <c r="K190" s="148"/>
      <c r="L190" s="30"/>
      <c r="M190" s="149" t="s">
        <v>1</v>
      </c>
      <c r="N190" s="150" t="s">
        <v>44</v>
      </c>
      <c r="O190" s="151">
        <v>0.318</v>
      </c>
      <c r="P190" s="151">
        <f>O190*H190</f>
        <v>263.87512800000002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142</v>
      </c>
      <c r="AT190" s="153" t="s">
        <v>138</v>
      </c>
      <c r="AU190" s="153" t="s">
        <v>89</v>
      </c>
      <c r="AY190" s="17" t="s">
        <v>136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7" t="s">
        <v>87</v>
      </c>
      <c r="BK190" s="154">
        <f>ROUND(I190*H190,2)</f>
        <v>0</v>
      </c>
      <c r="BL190" s="17" t="s">
        <v>142</v>
      </c>
      <c r="BM190" s="153" t="s">
        <v>479</v>
      </c>
    </row>
    <row r="191" spans="1:65" s="2" customFormat="1" ht="39">
      <c r="A191" s="29"/>
      <c r="B191" s="30"/>
      <c r="C191" s="29"/>
      <c r="D191" s="155" t="s">
        <v>144</v>
      </c>
      <c r="E191" s="29"/>
      <c r="F191" s="156" t="s">
        <v>480</v>
      </c>
      <c r="G191" s="29"/>
      <c r="H191" s="29"/>
      <c r="I191" s="29"/>
      <c r="J191" s="29"/>
      <c r="K191" s="29"/>
      <c r="L191" s="30"/>
      <c r="M191" s="157"/>
      <c r="N191" s="158"/>
      <c r="O191" s="55"/>
      <c r="P191" s="55"/>
      <c r="Q191" s="55"/>
      <c r="R191" s="55"/>
      <c r="S191" s="55"/>
      <c r="T191" s="56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7" t="s">
        <v>144</v>
      </c>
      <c r="AU191" s="17" t="s">
        <v>89</v>
      </c>
    </row>
    <row r="192" spans="1:65" s="12" customFormat="1" ht="25.9" customHeight="1">
      <c r="B192" s="129"/>
      <c r="D192" s="130" t="s">
        <v>78</v>
      </c>
      <c r="E192" s="131" t="s">
        <v>239</v>
      </c>
      <c r="F192" s="131" t="s">
        <v>240</v>
      </c>
      <c r="J192" s="132">
        <f>BK192</f>
        <v>0</v>
      </c>
      <c r="L192" s="129"/>
      <c r="M192" s="133"/>
      <c r="N192" s="134"/>
      <c r="O192" s="134"/>
      <c r="P192" s="135">
        <f>P193+P210+P224+P232+P258</f>
        <v>923.22393599999998</v>
      </c>
      <c r="Q192" s="134"/>
      <c r="R192" s="135">
        <f>R193+R210+R224+R232+R258</f>
        <v>12.495095900000003</v>
      </c>
      <c r="S192" s="134"/>
      <c r="T192" s="136">
        <f>T193+T210+T224+T232+T258</f>
        <v>12.476497920000002</v>
      </c>
      <c r="AR192" s="130" t="s">
        <v>89</v>
      </c>
      <c r="AT192" s="137" t="s">
        <v>78</v>
      </c>
      <c r="AU192" s="137" t="s">
        <v>79</v>
      </c>
      <c r="AY192" s="130" t="s">
        <v>136</v>
      </c>
      <c r="BK192" s="138">
        <f>BK193+BK210+BK224+BK232+BK258</f>
        <v>0</v>
      </c>
    </row>
    <row r="193" spans="1:65" s="12" customFormat="1" ht="22.9" customHeight="1">
      <c r="B193" s="129"/>
      <c r="D193" s="130" t="s">
        <v>78</v>
      </c>
      <c r="E193" s="139" t="s">
        <v>481</v>
      </c>
      <c r="F193" s="139" t="s">
        <v>482</v>
      </c>
      <c r="J193" s="140">
        <f>BK193</f>
        <v>0</v>
      </c>
      <c r="L193" s="129"/>
      <c r="M193" s="133"/>
      <c r="N193" s="134"/>
      <c r="O193" s="134"/>
      <c r="P193" s="135">
        <f>SUM(P194:P209)</f>
        <v>243.58311199999997</v>
      </c>
      <c r="Q193" s="134"/>
      <c r="R193" s="135">
        <f>SUM(R194:R209)</f>
        <v>10.038862260000002</v>
      </c>
      <c r="S193" s="134"/>
      <c r="T193" s="136">
        <f>SUM(T194:T209)</f>
        <v>9.870000000000001</v>
      </c>
      <c r="AR193" s="130" t="s">
        <v>89</v>
      </c>
      <c r="AT193" s="137" t="s">
        <v>78</v>
      </c>
      <c r="AU193" s="137" t="s">
        <v>87</v>
      </c>
      <c r="AY193" s="130" t="s">
        <v>136</v>
      </c>
      <c r="BK193" s="138">
        <f>SUM(BK194:BK209)</f>
        <v>0</v>
      </c>
    </row>
    <row r="194" spans="1:65" s="2" customFormat="1" ht="33" customHeight="1">
      <c r="A194" s="29"/>
      <c r="B194" s="141"/>
      <c r="C194" s="142" t="s">
        <v>234</v>
      </c>
      <c r="D194" s="142" t="s">
        <v>138</v>
      </c>
      <c r="E194" s="143" t="s">
        <v>483</v>
      </c>
      <c r="F194" s="144" t="s">
        <v>484</v>
      </c>
      <c r="G194" s="145" t="s">
        <v>141</v>
      </c>
      <c r="H194" s="146">
        <v>17.451000000000001</v>
      </c>
      <c r="I194" s="147"/>
      <c r="J194" s="147">
        <f>ROUND(I194*H194,2)</f>
        <v>0</v>
      </c>
      <c r="K194" s="148"/>
      <c r="L194" s="30"/>
      <c r="M194" s="149" t="s">
        <v>1</v>
      </c>
      <c r="N194" s="150" t="s">
        <v>44</v>
      </c>
      <c r="O194" s="151">
        <v>1.56</v>
      </c>
      <c r="P194" s="151">
        <f>O194*H194</f>
        <v>27.223560000000003</v>
      </c>
      <c r="Q194" s="151">
        <v>1.89E-3</v>
      </c>
      <c r="R194" s="151">
        <f>Q194*H194</f>
        <v>3.298239E-2</v>
      </c>
      <c r="S194" s="151">
        <v>0</v>
      </c>
      <c r="T194" s="152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228</v>
      </c>
      <c r="AT194" s="153" t="s">
        <v>138</v>
      </c>
      <c r="AU194" s="153" t="s">
        <v>89</v>
      </c>
      <c r="AY194" s="17" t="s">
        <v>136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7" t="s">
        <v>87</v>
      </c>
      <c r="BK194" s="154">
        <f>ROUND(I194*H194,2)</f>
        <v>0</v>
      </c>
      <c r="BL194" s="17" t="s">
        <v>228</v>
      </c>
      <c r="BM194" s="153" t="s">
        <v>485</v>
      </c>
    </row>
    <row r="195" spans="1:65" s="2" customFormat="1" ht="19.5">
      <c r="A195" s="29"/>
      <c r="B195" s="30"/>
      <c r="C195" s="29"/>
      <c r="D195" s="155" t="s">
        <v>144</v>
      </c>
      <c r="E195" s="29"/>
      <c r="F195" s="156" t="s">
        <v>486</v>
      </c>
      <c r="G195" s="29"/>
      <c r="H195" s="29"/>
      <c r="I195" s="29"/>
      <c r="J195" s="29"/>
      <c r="K195" s="29"/>
      <c r="L195" s="30"/>
      <c r="M195" s="157"/>
      <c r="N195" s="158"/>
      <c r="O195" s="55"/>
      <c r="P195" s="55"/>
      <c r="Q195" s="55"/>
      <c r="R195" s="55"/>
      <c r="S195" s="55"/>
      <c r="T195" s="56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7" t="s">
        <v>144</v>
      </c>
      <c r="AU195" s="17" t="s">
        <v>89</v>
      </c>
    </row>
    <row r="196" spans="1:65" s="2" customFormat="1" ht="33" customHeight="1">
      <c r="A196" s="29"/>
      <c r="B196" s="141"/>
      <c r="C196" s="142" t="s">
        <v>243</v>
      </c>
      <c r="D196" s="142" t="s">
        <v>138</v>
      </c>
      <c r="E196" s="143" t="s">
        <v>487</v>
      </c>
      <c r="F196" s="144" t="s">
        <v>488</v>
      </c>
      <c r="G196" s="145" t="s">
        <v>246</v>
      </c>
      <c r="H196" s="146">
        <v>855.452</v>
      </c>
      <c r="I196" s="147"/>
      <c r="J196" s="147">
        <f>ROUND(I196*H196,2)</f>
        <v>0</v>
      </c>
      <c r="K196" s="148"/>
      <c r="L196" s="30"/>
      <c r="M196" s="149" t="s">
        <v>1</v>
      </c>
      <c r="N196" s="150" t="s">
        <v>44</v>
      </c>
      <c r="O196" s="151">
        <v>0.17599999999999999</v>
      </c>
      <c r="P196" s="151">
        <f>O196*H196</f>
        <v>150.559552</v>
      </c>
      <c r="Q196" s="151">
        <v>0</v>
      </c>
      <c r="R196" s="151">
        <f>Q196*H196</f>
        <v>0</v>
      </c>
      <c r="S196" s="151">
        <v>0</v>
      </c>
      <c r="T196" s="152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228</v>
      </c>
      <c r="AT196" s="153" t="s">
        <v>138</v>
      </c>
      <c r="AU196" s="153" t="s">
        <v>89</v>
      </c>
      <c r="AY196" s="17" t="s">
        <v>136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7" t="s">
        <v>87</v>
      </c>
      <c r="BK196" s="154">
        <f>ROUND(I196*H196,2)</f>
        <v>0</v>
      </c>
      <c r="BL196" s="17" t="s">
        <v>228</v>
      </c>
      <c r="BM196" s="153" t="s">
        <v>489</v>
      </c>
    </row>
    <row r="197" spans="1:65" s="2" customFormat="1" ht="29.25">
      <c r="A197" s="29"/>
      <c r="B197" s="30"/>
      <c r="C197" s="29"/>
      <c r="D197" s="155" t="s">
        <v>144</v>
      </c>
      <c r="E197" s="29"/>
      <c r="F197" s="156" t="s">
        <v>490</v>
      </c>
      <c r="G197" s="29"/>
      <c r="H197" s="29"/>
      <c r="I197" s="29"/>
      <c r="J197" s="29"/>
      <c r="K197" s="29"/>
      <c r="L197" s="30"/>
      <c r="M197" s="157"/>
      <c r="N197" s="158"/>
      <c r="O197" s="55"/>
      <c r="P197" s="55"/>
      <c r="Q197" s="55"/>
      <c r="R197" s="55"/>
      <c r="S197" s="55"/>
      <c r="T197" s="56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7" t="s">
        <v>144</v>
      </c>
      <c r="AU197" s="17" t="s">
        <v>89</v>
      </c>
    </row>
    <row r="198" spans="1:65" s="13" customFormat="1">
      <c r="B198" s="159"/>
      <c r="D198" s="155" t="s">
        <v>146</v>
      </c>
      <c r="E198" s="160" t="s">
        <v>1</v>
      </c>
      <c r="F198" s="161" t="s">
        <v>491</v>
      </c>
      <c r="H198" s="162">
        <v>855.452</v>
      </c>
      <c r="L198" s="159"/>
      <c r="M198" s="163"/>
      <c r="N198" s="164"/>
      <c r="O198" s="164"/>
      <c r="P198" s="164"/>
      <c r="Q198" s="164"/>
      <c r="R198" s="164"/>
      <c r="S198" s="164"/>
      <c r="T198" s="165"/>
      <c r="AT198" s="160" t="s">
        <v>146</v>
      </c>
      <c r="AU198" s="160" t="s">
        <v>89</v>
      </c>
      <c r="AV198" s="13" t="s">
        <v>89</v>
      </c>
      <c r="AW198" s="13" t="s">
        <v>34</v>
      </c>
      <c r="AX198" s="13" t="s">
        <v>87</v>
      </c>
      <c r="AY198" s="160" t="s">
        <v>136</v>
      </c>
    </row>
    <row r="199" spans="1:65" s="2" customFormat="1" ht="21.75" customHeight="1">
      <c r="A199" s="29"/>
      <c r="B199" s="141"/>
      <c r="C199" s="173" t="s">
        <v>249</v>
      </c>
      <c r="D199" s="173" t="s">
        <v>160</v>
      </c>
      <c r="E199" s="174" t="s">
        <v>492</v>
      </c>
      <c r="F199" s="175" t="s">
        <v>493</v>
      </c>
      <c r="G199" s="176" t="s">
        <v>141</v>
      </c>
      <c r="H199" s="177">
        <v>17.451000000000001</v>
      </c>
      <c r="I199" s="178"/>
      <c r="J199" s="178">
        <f>ROUND(I199*H199,2)</f>
        <v>0</v>
      </c>
      <c r="K199" s="179"/>
      <c r="L199" s="180"/>
      <c r="M199" s="181" t="s">
        <v>1</v>
      </c>
      <c r="N199" s="182" t="s">
        <v>44</v>
      </c>
      <c r="O199" s="151">
        <v>0</v>
      </c>
      <c r="P199" s="151">
        <f>O199*H199</f>
        <v>0</v>
      </c>
      <c r="Q199" s="151">
        <v>0.55000000000000004</v>
      </c>
      <c r="R199" s="151">
        <f>Q199*H199</f>
        <v>9.5980500000000006</v>
      </c>
      <c r="S199" s="151">
        <v>0</v>
      </c>
      <c r="T199" s="152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253</v>
      </c>
      <c r="AT199" s="153" t="s">
        <v>160</v>
      </c>
      <c r="AU199" s="153" t="s">
        <v>89</v>
      </c>
      <c r="AY199" s="17" t="s">
        <v>136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7" t="s">
        <v>87</v>
      </c>
      <c r="BK199" s="154">
        <f>ROUND(I199*H199,2)</f>
        <v>0</v>
      </c>
      <c r="BL199" s="17" t="s">
        <v>228</v>
      </c>
      <c r="BM199" s="153" t="s">
        <v>494</v>
      </c>
    </row>
    <row r="200" spans="1:65" s="2" customFormat="1">
      <c r="A200" s="29"/>
      <c r="B200" s="30"/>
      <c r="C200" s="29"/>
      <c r="D200" s="155" t="s">
        <v>144</v>
      </c>
      <c r="E200" s="29"/>
      <c r="F200" s="156" t="s">
        <v>493</v>
      </c>
      <c r="G200" s="29"/>
      <c r="H200" s="29"/>
      <c r="I200" s="29"/>
      <c r="J200" s="29"/>
      <c r="K200" s="29"/>
      <c r="L200" s="30"/>
      <c r="M200" s="157"/>
      <c r="N200" s="158"/>
      <c r="O200" s="55"/>
      <c r="P200" s="55"/>
      <c r="Q200" s="55"/>
      <c r="R200" s="55"/>
      <c r="S200" s="55"/>
      <c r="T200" s="56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7" t="s">
        <v>144</v>
      </c>
      <c r="AU200" s="17" t="s">
        <v>89</v>
      </c>
    </row>
    <row r="201" spans="1:65" s="13" customFormat="1">
      <c r="B201" s="159"/>
      <c r="D201" s="155" t="s">
        <v>146</v>
      </c>
      <c r="E201" s="160" t="s">
        <v>1</v>
      </c>
      <c r="F201" s="161" t="s">
        <v>495</v>
      </c>
      <c r="H201" s="162">
        <v>17.109000000000002</v>
      </c>
      <c r="L201" s="159"/>
      <c r="M201" s="163"/>
      <c r="N201" s="164"/>
      <c r="O201" s="164"/>
      <c r="P201" s="164"/>
      <c r="Q201" s="164"/>
      <c r="R201" s="164"/>
      <c r="S201" s="164"/>
      <c r="T201" s="165"/>
      <c r="AT201" s="160" t="s">
        <v>146</v>
      </c>
      <c r="AU201" s="160" t="s">
        <v>89</v>
      </c>
      <c r="AV201" s="13" t="s">
        <v>89</v>
      </c>
      <c r="AW201" s="13" t="s">
        <v>34</v>
      </c>
      <c r="AX201" s="13" t="s">
        <v>87</v>
      </c>
      <c r="AY201" s="160" t="s">
        <v>136</v>
      </c>
    </row>
    <row r="202" spans="1:65" s="13" customFormat="1">
      <c r="B202" s="159"/>
      <c r="D202" s="155" t="s">
        <v>146</v>
      </c>
      <c r="F202" s="161" t="s">
        <v>496</v>
      </c>
      <c r="H202" s="162">
        <v>17.451000000000001</v>
      </c>
      <c r="L202" s="159"/>
      <c r="M202" s="163"/>
      <c r="N202" s="164"/>
      <c r="O202" s="164"/>
      <c r="P202" s="164"/>
      <c r="Q202" s="164"/>
      <c r="R202" s="164"/>
      <c r="S202" s="164"/>
      <c r="T202" s="165"/>
      <c r="AT202" s="160" t="s">
        <v>146</v>
      </c>
      <c r="AU202" s="160" t="s">
        <v>89</v>
      </c>
      <c r="AV202" s="13" t="s">
        <v>89</v>
      </c>
      <c r="AW202" s="13" t="s">
        <v>3</v>
      </c>
      <c r="AX202" s="13" t="s">
        <v>87</v>
      </c>
      <c r="AY202" s="160" t="s">
        <v>136</v>
      </c>
    </row>
    <row r="203" spans="1:65" s="2" customFormat="1" ht="33" customHeight="1">
      <c r="A203" s="29"/>
      <c r="B203" s="141"/>
      <c r="C203" s="142" t="s">
        <v>255</v>
      </c>
      <c r="D203" s="142" t="s">
        <v>138</v>
      </c>
      <c r="E203" s="143" t="s">
        <v>497</v>
      </c>
      <c r="F203" s="144" t="s">
        <v>498</v>
      </c>
      <c r="G203" s="145" t="s">
        <v>246</v>
      </c>
      <c r="H203" s="146">
        <v>822.5</v>
      </c>
      <c r="I203" s="147"/>
      <c r="J203" s="147">
        <f>ROUND(I203*H203,2)</f>
        <v>0</v>
      </c>
      <c r="K203" s="148"/>
      <c r="L203" s="30"/>
      <c r="M203" s="149" t="s">
        <v>1</v>
      </c>
      <c r="N203" s="150" t="s">
        <v>44</v>
      </c>
      <c r="O203" s="151">
        <v>0.08</v>
      </c>
      <c r="P203" s="151">
        <f>O203*H203</f>
        <v>65.8</v>
      </c>
      <c r="Q203" s="151">
        <v>0</v>
      </c>
      <c r="R203" s="151">
        <f>Q203*H203</f>
        <v>0</v>
      </c>
      <c r="S203" s="151">
        <v>1.2E-2</v>
      </c>
      <c r="T203" s="152">
        <f>S203*H203</f>
        <v>9.870000000000001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228</v>
      </c>
      <c r="AT203" s="153" t="s">
        <v>138</v>
      </c>
      <c r="AU203" s="153" t="s">
        <v>89</v>
      </c>
      <c r="AY203" s="17" t="s">
        <v>136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7" t="s">
        <v>87</v>
      </c>
      <c r="BK203" s="154">
        <f>ROUND(I203*H203,2)</f>
        <v>0</v>
      </c>
      <c r="BL203" s="17" t="s">
        <v>228</v>
      </c>
      <c r="BM203" s="153" t="s">
        <v>499</v>
      </c>
    </row>
    <row r="204" spans="1:65" s="2" customFormat="1" ht="29.25">
      <c r="A204" s="29"/>
      <c r="B204" s="30"/>
      <c r="C204" s="29"/>
      <c r="D204" s="155" t="s">
        <v>144</v>
      </c>
      <c r="E204" s="29"/>
      <c r="F204" s="156" t="s">
        <v>500</v>
      </c>
      <c r="G204" s="29"/>
      <c r="H204" s="29"/>
      <c r="I204" s="29"/>
      <c r="J204" s="29"/>
      <c r="K204" s="29"/>
      <c r="L204" s="30"/>
      <c r="M204" s="157"/>
      <c r="N204" s="158"/>
      <c r="O204" s="55"/>
      <c r="P204" s="55"/>
      <c r="Q204" s="55"/>
      <c r="R204" s="55"/>
      <c r="S204" s="55"/>
      <c r="T204" s="56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T204" s="17" t="s">
        <v>144</v>
      </c>
      <c r="AU204" s="17" t="s">
        <v>89</v>
      </c>
    </row>
    <row r="205" spans="1:65" s="13" customFormat="1">
      <c r="B205" s="159"/>
      <c r="D205" s="155" t="s">
        <v>146</v>
      </c>
      <c r="E205" s="160" t="s">
        <v>1</v>
      </c>
      <c r="F205" s="161" t="s">
        <v>501</v>
      </c>
      <c r="H205" s="162">
        <v>822.5</v>
      </c>
      <c r="L205" s="159"/>
      <c r="M205" s="163"/>
      <c r="N205" s="164"/>
      <c r="O205" s="164"/>
      <c r="P205" s="164"/>
      <c r="Q205" s="164"/>
      <c r="R205" s="164"/>
      <c r="S205" s="164"/>
      <c r="T205" s="165"/>
      <c r="AT205" s="160" t="s">
        <v>146</v>
      </c>
      <c r="AU205" s="160" t="s">
        <v>89</v>
      </c>
      <c r="AV205" s="13" t="s">
        <v>89</v>
      </c>
      <c r="AW205" s="13" t="s">
        <v>34</v>
      </c>
      <c r="AX205" s="13" t="s">
        <v>87</v>
      </c>
      <c r="AY205" s="160" t="s">
        <v>136</v>
      </c>
    </row>
    <row r="206" spans="1:65" s="2" customFormat="1" ht="24.2" customHeight="1">
      <c r="A206" s="29"/>
      <c r="B206" s="141"/>
      <c r="C206" s="142" t="s">
        <v>7</v>
      </c>
      <c r="D206" s="142" t="s">
        <v>138</v>
      </c>
      <c r="E206" s="143" t="s">
        <v>502</v>
      </c>
      <c r="F206" s="144" t="s">
        <v>503</v>
      </c>
      <c r="G206" s="145" t="s">
        <v>141</v>
      </c>
      <c r="H206" s="146">
        <v>17.451000000000001</v>
      </c>
      <c r="I206" s="147"/>
      <c r="J206" s="147">
        <f>ROUND(I206*H206,2)</f>
        <v>0</v>
      </c>
      <c r="K206" s="148"/>
      <c r="L206" s="30"/>
      <c r="M206" s="149" t="s">
        <v>1</v>
      </c>
      <c r="N206" s="150" t="s">
        <v>44</v>
      </c>
      <c r="O206" s="151">
        <v>0</v>
      </c>
      <c r="P206" s="151">
        <f>O206*H206</f>
        <v>0</v>
      </c>
      <c r="Q206" s="151">
        <v>2.3369999999999998E-2</v>
      </c>
      <c r="R206" s="151">
        <f>Q206*H206</f>
        <v>0.40782986999999998</v>
      </c>
      <c r="S206" s="151">
        <v>0</v>
      </c>
      <c r="T206" s="152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228</v>
      </c>
      <c r="AT206" s="153" t="s">
        <v>138</v>
      </c>
      <c r="AU206" s="153" t="s">
        <v>89</v>
      </c>
      <c r="AY206" s="17" t="s">
        <v>136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7" t="s">
        <v>87</v>
      </c>
      <c r="BK206" s="154">
        <f>ROUND(I206*H206,2)</f>
        <v>0</v>
      </c>
      <c r="BL206" s="17" t="s">
        <v>228</v>
      </c>
      <c r="BM206" s="153" t="s">
        <v>504</v>
      </c>
    </row>
    <row r="207" spans="1:65" s="2" customFormat="1" ht="19.5">
      <c r="A207" s="29"/>
      <c r="B207" s="30"/>
      <c r="C207" s="29"/>
      <c r="D207" s="155" t="s">
        <v>144</v>
      </c>
      <c r="E207" s="29"/>
      <c r="F207" s="156" t="s">
        <v>505</v>
      </c>
      <c r="G207" s="29"/>
      <c r="H207" s="29"/>
      <c r="I207" s="29"/>
      <c r="J207" s="29"/>
      <c r="K207" s="29"/>
      <c r="L207" s="30"/>
      <c r="M207" s="157"/>
      <c r="N207" s="158"/>
      <c r="O207" s="55"/>
      <c r="P207" s="55"/>
      <c r="Q207" s="55"/>
      <c r="R207" s="55"/>
      <c r="S207" s="55"/>
      <c r="T207" s="5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144</v>
      </c>
      <c r="AU207" s="17" t="s">
        <v>89</v>
      </c>
    </row>
    <row r="208" spans="1:65" s="2" customFormat="1" ht="24.2" customHeight="1">
      <c r="A208" s="29"/>
      <c r="B208" s="141"/>
      <c r="C208" s="142" t="s">
        <v>264</v>
      </c>
      <c r="D208" s="142" t="s">
        <v>138</v>
      </c>
      <c r="E208" s="143" t="s">
        <v>506</v>
      </c>
      <c r="F208" s="144" t="s">
        <v>507</v>
      </c>
      <c r="G208" s="145" t="s">
        <v>271</v>
      </c>
      <c r="H208" s="146">
        <v>3454.7689999999998</v>
      </c>
      <c r="I208" s="147"/>
      <c r="J208" s="147">
        <f>ROUND(I208*H208,2)</f>
        <v>0</v>
      </c>
      <c r="K208" s="148"/>
      <c r="L208" s="30"/>
      <c r="M208" s="149" t="s">
        <v>1</v>
      </c>
      <c r="N208" s="150" t="s">
        <v>44</v>
      </c>
      <c r="O208" s="151">
        <v>0</v>
      </c>
      <c r="P208" s="151">
        <f>O208*H208</f>
        <v>0</v>
      </c>
      <c r="Q208" s="151">
        <v>0</v>
      </c>
      <c r="R208" s="151">
        <f>Q208*H208</f>
        <v>0</v>
      </c>
      <c r="S208" s="151">
        <v>0</v>
      </c>
      <c r="T208" s="152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228</v>
      </c>
      <c r="AT208" s="153" t="s">
        <v>138</v>
      </c>
      <c r="AU208" s="153" t="s">
        <v>89</v>
      </c>
      <c r="AY208" s="17" t="s">
        <v>136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7" t="s">
        <v>87</v>
      </c>
      <c r="BK208" s="154">
        <f>ROUND(I208*H208,2)</f>
        <v>0</v>
      </c>
      <c r="BL208" s="17" t="s">
        <v>228</v>
      </c>
      <c r="BM208" s="153" t="s">
        <v>508</v>
      </c>
    </row>
    <row r="209" spans="1:65" s="2" customFormat="1" ht="29.25">
      <c r="A209" s="29"/>
      <c r="B209" s="30"/>
      <c r="C209" s="29"/>
      <c r="D209" s="155" t="s">
        <v>144</v>
      </c>
      <c r="E209" s="29"/>
      <c r="F209" s="156" t="s">
        <v>509</v>
      </c>
      <c r="G209" s="29"/>
      <c r="H209" s="29"/>
      <c r="I209" s="29"/>
      <c r="J209" s="29"/>
      <c r="K209" s="29"/>
      <c r="L209" s="30"/>
      <c r="M209" s="157"/>
      <c r="N209" s="158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144</v>
      </c>
      <c r="AU209" s="17" t="s">
        <v>89</v>
      </c>
    </row>
    <row r="210" spans="1:65" s="12" customFormat="1" ht="22.9" customHeight="1">
      <c r="B210" s="129"/>
      <c r="D210" s="130" t="s">
        <v>78</v>
      </c>
      <c r="E210" s="139" t="s">
        <v>510</v>
      </c>
      <c r="F210" s="139" t="s">
        <v>511</v>
      </c>
      <c r="J210" s="140">
        <f>BK210</f>
        <v>0</v>
      </c>
      <c r="L210" s="129"/>
      <c r="M210" s="133"/>
      <c r="N210" s="134"/>
      <c r="O210" s="134"/>
      <c r="P210" s="135">
        <f>SUM(P211:P223)</f>
        <v>207.08742400000003</v>
      </c>
      <c r="Q210" s="134"/>
      <c r="R210" s="135">
        <f>SUM(R211:R223)</f>
        <v>0.30310800000000004</v>
      </c>
      <c r="S210" s="134"/>
      <c r="T210" s="136">
        <f>SUM(T211:T223)</f>
        <v>2.6064979200000002</v>
      </c>
      <c r="AR210" s="130" t="s">
        <v>89</v>
      </c>
      <c r="AT210" s="137" t="s">
        <v>78</v>
      </c>
      <c r="AU210" s="137" t="s">
        <v>87</v>
      </c>
      <c r="AY210" s="130" t="s">
        <v>136</v>
      </c>
      <c r="BK210" s="138">
        <f>SUM(BK211:BK223)</f>
        <v>0</v>
      </c>
    </row>
    <row r="211" spans="1:65" s="2" customFormat="1" ht="16.5" customHeight="1">
      <c r="A211" s="29"/>
      <c r="B211" s="141"/>
      <c r="C211" s="142" t="s">
        <v>268</v>
      </c>
      <c r="D211" s="142" t="s">
        <v>138</v>
      </c>
      <c r="E211" s="143" t="s">
        <v>512</v>
      </c>
      <c r="F211" s="144" t="s">
        <v>513</v>
      </c>
      <c r="G211" s="145" t="s">
        <v>177</v>
      </c>
      <c r="H211" s="146">
        <v>835.41600000000005</v>
      </c>
      <c r="I211" s="147"/>
      <c r="J211" s="147">
        <f>ROUND(I211*H211,2)</f>
        <v>0</v>
      </c>
      <c r="K211" s="148"/>
      <c r="L211" s="30"/>
      <c r="M211" s="149" t="s">
        <v>1</v>
      </c>
      <c r="N211" s="150" t="s">
        <v>44</v>
      </c>
      <c r="O211" s="151">
        <v>0.214</v>
      </c>
      <c r="P211" s="151">
        <f>O211*H211</f>
        <v>178.77902400000002</v>
      </c>
      <c r="Q211" s="151">
        <v>0</v>
      </c>
      <c r="R211" s="151">
        <f>Q211*H211</f>
        <v>0</v>
      </c>
      <c r="S211" s="151">
        <v>3.1199999999999999E-3</v>
      </c>
      <c r="T211" s="152">
        <f>S211*H211</f>
        <v>2.6064979200000002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3" t="s">
        <v>228</v>
      </c>
      <c r="AT211" s="153" t="s">
        <v>138</v>
      </c>
      <c r="AU211" s="153" t="s">
        <v>89</v>
      </c>
      <c r="AY211" s="17" t="s">
        <v>136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7" t="s">
        <v>87</v>
      </c>
      <c r="BK211" s="154">
        <f>ROUND(I211*H211,2)</f>
        <v>0</v>
      </c>
      <c r="BL211" s="17" t="s">
        <v>228</v>
      </c>
      <c r="BM211" s="153" t="s">
        <v>514</v>
      </c>
    </row>
    <row r="212" spans="1:65" s="2" customFormat="1">
      <c r="A212" s="29"/>
      <c r="B212" s="30"/>
      <c r="C212" s="29"/>
      <c r="D212" s="155" t="s">
        <v>144</v>
      </c>
      <c r="E212" s="29"/>
      <c r="F212" s="156" t="s">
        <v>515</v>
      </c>
      <c r="G212" s="29"/>
      <c r="H212" s="29"/>
      <c r="I212" s="29"/>
      <c r="J212" s="29"/>
      <c r="K212" s="29"/>
      <c r="L212" s="30"/>
      <c r="M212" s="157"/>
      <c r="N212" s="158"/>
      <c r="O212" s="55"/>
      <c r="P212" s="55"/>
      <c r="Q212" s="55"/>
      <c r="R212" s="55"/>
      <c r="S212" s="55"/>
      <c r="T212" s="56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T212" s="17" t="s">
        <v>144</v>
      </c>
      <c r="AU212" s="17" t="s">
        <v>89</v>
      </c>
    </row>
    <row r="213" spans="1:65" s="13" customFormat="1">
      <c r="B213" s="159"/>
      <c r="D213" s="155" t="s">
        <v>146</v>
      </c>
      <c r="E213" s="160" t="s">
        <v>1</v>
      </c>
      <c r="F213" s="161" t="s">
        <v>516</v>
      </c>
      <c r="H213" s="162">
        <v>835.41600000000005</v>
      </c>
      <c r="L213" s="159"/>
      <c r="M213" s="163"/>
      <c r="N213" s="164"/>
      <c r="O213" s="164"/>
      <c r="P213" s="164"/>
      <c r="Q213" s="164"/>
      <c r="R213" s="164"/>
      <c r="S213" s="164"/>
      <c r="T213" s="165"/>
      <c r="AT213" s="160" t="s">
        <v>146</v>
      </c>
      <c r="AU213" s="160" t="s">
        <v>89</v>
      </c>
      <c r="AV213" s="13" t="s">
        <v>89</v>
      </c>
      <c r="AW213" s="13" t="s">
        <v>34</v>
      </c>
      <c r="AX213" s="13" t="s">
        <v>87</v>
      </c>
      <c r="AY213" s="160" t="s">
        <v>136</v>
      </c>
    </row>
    <row r="214" spans="1:65" s="2" customFormat="1" ht="21.75" customHeight="1">
      <c r="A214" s="29"/>
      <c r="B214" s="141"/>
      <c r="C214" s="142" t="s">
        <v>402</v>
      </c>
      <c r="D214" s="142" t="s">
        <v>138</v>
      </c>
      <c r="E214" s="143" t="s">
        <v>517</v>
      </c>
      <c r="F214" s="144" t="s">
        <v>518</v>
      </c>
      <c r="G214" s="145" t="s">
        <v>246</v>
      </c>
      <c r="H214" s="146">
        <v>66</v>
      </c>
      <c r="I214" s="147"/>
      <c r="J214" s="147">
        <f>ROUND(I214*H214,2)</f>
        <v>0</v>
      </c>
      <c r="K214" s="148"/>
      <c r="L214" s="30"/>
      <c r="M214" s="149" t="s">
        <v>1</v>
      </c>
      <c r="N214" s="150" t="s">
        <v>44</v>
      </c>
      <c r="O214" s="151">
        <v>0.26500000000000001</v>
      </c>
      <c r="P214" s="151">
        <f>O214*H214</f>
        <v>17.490000000000002</v>
      </c>
      <c r="Q214" s="151">
        <v>3.2200000000000002E-3</v>
      </c>
      <c r="R214" s="151">
        <f>Q214*H214</f>
        <v>0.21252000000000001</v>
      </c>
      <c r="S214" s="151">
        <v>0</v>
      </c>
      <c r="T214" s="152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228</v>
      </c>
      <c r="AT214" s="153" t="s">
        <v>138</v>
      </c>
      <c r="AU214" s="153" t="s">
        <v>89</v>
      </c>
      <c r="AY214" s="17" t="s">
        <v>136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7" t="s">
        <v>87</v>
      </c>
      <c r="BK214" s="154">
        <f>ROUND(I214*H214,2)</f>
        <v>0</v>
      </c>
      <c r="BL214" s="17" t="s">
        <v>228</v>
      </c>
      <c r="BM214" s="153" t="s">
        <v>519</v>
      </c>
    </row>
    <row r="215" spans="1:65" s="2" customFormat="1" ht="19.5">
      <c r="A215" s="29"/>
      <c r="B215" s="30"/>
      <c r="C215" s="29"/>
      <c r="D215" s="155" t="s">
        <v>144</v>
      </c>
      <c r="E215" s="29"/>
      <c r="F215" s="156" t="s">
        <v>520</v>
      </c>
      <c r="G215" s="29"/>
      <c r="H215" s="29"/>
      <c r="I215" s="29"/>
      <c r="J215" s="29"/>
      <c r="K215" s="29"/>
      <c r="L215" s="30"/>
      <c r="M215" s="157"/>
      <c r="N215" s="158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7" t="s">
        <v>144</v>
      </c>
      <c r="AU215" s="17" t="s">
        <v>89</v>
      </c>
    </row>
    <row r="216" spans="1:65" s="13" customFormat="1">
      <c r="B216" s="159"/>
      <c r="D216" s="155" t="s">
        <v>146</v>
      </c>
      <c r="E216" s="160" t="s">
        <v>1</v>
      </c>
      <c r="F216" s="161" t="s">
        <v>521</v>
      </c>
      <c r="H216" s="162">
        <v>66</v>
      </c>
      <c r="L216" s="159"/>
      <c r="M216" s="163"/>
      <c r="N216" s="164"/>
      <c r="O216" s="164"/>
      <c r="P216" s="164"/>
      <c r="Q216" s="164"/>
      <c r="R216" s="164"/>
      <c r="S216" s="164"/>
      <c r="T216" s="165"/>
      <c r="AT216" s="160" t="s">
        <v>146</v>
      </c>
      <c r="AU216" s="160" t="s">
        <v>89</v>
      </c>
      <c r="AV216" s="13" t="s">
        <v>89</v>
      </c>
      <c r="AW216" s="13" t="s">
        <v>34</v>
      </c>
      <c r="AX216" s="13" t="s">
        <v>87</v>
      </c>
      <c r="AY216" s="160" t="s">
        <v>136</v>
      </c>
    </row>
    <row r="217" spans="1:65" s="2" customFormat="1" ht="24.2" customHeight="1">
      <c r="A217" s="29"/>
      <c r="B217" s="141"/>
      <c r="C217" s="142" t="s">
        <v>522</v>
      </c>
      <c r="D217" s="142" t="s">
        <v>138</v>
      </c>
      <c r="E217" s="143" t="s">
        <v>523</v>
      </c>
      <c r="F217" s="144" t="s">
        <v>524</v>
      </c>
      <c r="G217" s="145" t="s">
        <v>258</v>
      </c>
      <c r="H217" s="146">
        <v>4</v>
      </c>
      <c r="I217" s="147"/>
      <c r="J217" s="147">
        <f>ROUND(I217*H217,2)</f>
        <v>0</v>
      </c>
      <c r="K217" s="148"/>
      <c r="L217" s="30"/>
      <c r="M217" s="149" t="s">
        <v>1</v>
      </c>
      <c r="N217" s="150" t="s">
        <v>44</v>
      </c>
      <c r="O217" s="151">
        <v>0.4</v>
      </c>
      <c r="P217" s="151">
        <f>O217*H217</f>
        <v>1.6</v>
      </c>
      <c r="Q217" s="151">
        <v>3.1199999999999999E-3</v>
      </c>
      <c r="R217" s="151">
        <f>Q217*H217</f>
        <v>1.248E-2</v>
      </c>
      <c r="S217" s="151">
        <v>0</v>
      </c>
      <c r="T217" s="152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3" t="s">
        <v>228</v>
      </c>
      <c r="AT217" s="153" t="s">
        <v>138</v>
      </c>
      <c r="AU217" s="153" t="s">
        <v>89</v>
      </c>
      <c r="AY217" s="17" t="s">
        <v>136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7" t="s">
        <v>87</v>
      </c>
      <c r="BK217" s="154">
        <f>ROUND(I217*H217,2)</f>
        <v>0</v>
      </c>
      <c r="BL217" s="17" t="s">
        <v>228</v>
      </c>
      <c r="BM217" s="153" t="s">
        <v>525</v>
      </c>
    </row>
    <row r="218" spans="1:65" s="2" customFormat="1" ht="19.5">
      <c r="A218" s="29"/>
      <c r="B218" s="30"/>
      <c r="C218" s="29"/>
      <c r="D218" s="155" t="s">
        <v>144</v>
      </c>
      <c r="E218" s="29"/>
      <c r="F218" s="156" t="s">
        <v>526</v>
      </c>
      <c r="G218" s="29"/>
      <c r="H218" s="29"/>
      <c r="I218" s="29"/>
      <c r="J218" s="29"/>
      <c r="K218" s="29"/>
      <c r="L218" s="30"/>
      <c r="M218" s="157"/>
      <c r="N218" s="158"/>
      <c r="O218" s="55"/>
      <c r="P218" s="55"/>
      <c r="Q218" s="55"/>
      <c r="R218" s="55"/>
      <c r="S218" s="55"/>
      <c r="T218" s="56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7" t="s">
        <v>144</v>
      </c>
      <c r="AU218" s="17" t="s">
        <v>89</v>
      </c>
    </row>
    <row r="219" spans="1:65" s="2" customFormat="1" ht="24.2" customHeight="1">
      <c r="A219" s="29"/>
      <c r="B219" s="141"/>
      <c r="C219" s="142" t="s">
        <v>527</v>
      </c>
      <c r="D219" s="142" t="s">
        <v>138</v>
      </c>
      <c r="E219" s="143" t="s">
        <v>528</v>
      </c>
      <c r="F219" s="144" t="s">
        <v>529</v>
      </c>
      <c r="G219" s="145" t="s">
        <v>246</v>
      </c>
      <c r="H219" s="146">
        <v>27.6</v>
      </c>
      <c r="I219" s="147"/>
      <c r="J219" s="147">
        <f>ROUND(I219*H219,2)</f>
        <v>0</v>
      </c>
      <c r="K219" s="148"/>
      <c r="L219" s="30"/>
      <c r="M219" s="149" t="s">
        <v>1</v>
      </c>
      <c r="N219" s="150" t="s">
        <v>44</v>
      </c>
      <c r="O219" s="151">
        <v>0.33400000000000002</v>
      </c>
      <c r="P219" s="151">
        <f>O219*H219</f>
        <v>9.2184000000000008</v>
      </c>
      <c r="Q219" s="151">
        <v>2.8300000000000001E-3</v>
      </c>
      <c r="R219" s="151">
        <f>Q219*H219</f>
        <v>7.8108000000000011E-2</v>
      </c>
      <c r="S219" s="151">
        <v>0</v>
      </c>
      <c r="T219" s="152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3" t="s">
        <v>228</v>
      </c>
      <c r="AT219" s="153" t="s">
        <v>138</v>
      </c>
      <c r="AU219" s="153" t="s">
        <v>89</v>
      </c>
      <c r="AY219" s="17" t="s">
        <v>136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7" t="s">
        <v>87</v>
      </c>
      <c r="BK219" s="154">
        <f>ROUND(I219*H219,2)</f>
        <v>0</v>
      </c>
      <c r="BL219" s="17" t="s">
        <v>228</v>
      </c>
      <c r="BM219" s="153" t="s">
        <v>530</v>
      </c>
    </row>
    <row r="220" spans="1:65" s="2" customFormat="1" ht="19.5">
      <c r="A220" s="29"/>
      <c r="B220" s="30"/>
      <c r="C220" s="29"/>
      <c r="D220" s="155" t="s">
        <v>144</v>
      </c>
      <c r="E220" s="29"/>
      <c r="F220" s="156" t="s">
        <v>531</v>
      </c>
      <c r="G220" s="29"/>
      <c r="H220" s="29"/>
      <c r="I220" s="29"/>
      <c r="J220" s="29"/>
      <c r="K220" s="29"/>
      <c r="L220" s="30"/>
      <c r="M220" s="157"/>
      <c r="N220" s="158"/>
      <c r="O220" s="55"/>
      <c r="P220" s="55"/>
      <c r="Q220" s="55"/>
      <c r="R220" s="55"/>
      <c r="S220" s="55"/>
      <c r="T220" s="56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T220" s="17" t="s">
        <v>144</v>
      </c>
      <c r="AU220" s="17" t="s">
        <v>89</v>
      </c>
    </row>
    <row r="221" spans="1:65" s="13" customFormat="1">
      <c r="B221" s="159"/>
      <c r="D221" s="155" t="s">
        <v>146</v>
      </c>
      <c r="E221" s="160" t="s">
        <v>1</v>
      </c>
      <c r="F221" s="161" t="s">
        <v>532</v>
      </c>
      <c r="H221" s="162">
        <v>27.6</v>
      </c>
      <c r="L221" s="159"/>
      <c r="M221" s="163"/>
      <c r="N221" s="164"/>
      <c r="O221" s="164"/>
      <c r="P221" s="164"/>
      <c r="Q221" s="164"/>
      <c r="R221" s="164"/>
      <c r="S221" s="164"/>
      <c r="T221" s="165"/>
      <c r="AT221" s="160" t="s">
        <v>146</v>
      </c>
      <c r="AU221" s="160" t="s">
        <v>89</v>
      </c>
      <c r="AV221" s="13" t="s">
        <v>89</v>
      </c>
      <c r="AW221" s="13" t="s">
        <v>34</v>
      </c>
      <c r="AX221" s="13" t="s">
        <v>87</v>
      </c>
      <c r="AY221" s="160" t="s">
        <v>136</v>
      </c>
    </row>
    <row r="222" spans="1:65" s="2" customFormat="1" ht="24.2" customHeight="1">
      <c r="A222" s="29"/>
      <c r="B222" s="141"/>
      <c r="C222" s="142" t="s">
        <v>533</v>
      </c>
      <c r="D222" s="142" t="s">
        <v>138</v>
      </c>
      <c r="E222" s="143" t="s">
        <v>534</v>
      </c>
      <c r="F222" s="144" t="s">
        <v>535</v>
      </c>
      <c r="G222" s="145" t="s">
        <v>271</v>
      </c>
      <c r="H222" s="146">
        <v>1343.961</v>
      </c>
      <c r="I222" s="147"/>
      <c r="J222" s="147">
        <f>ROUND(I222*H222,2)</f>
        <v>0</v>
      </c>
      <c r="K222" s="148"/>
      <c r="L222" s="30"/>
      <c r="M222" s="149" t="s">
        <v>1</v>
      </c>
      <c r="N222" s="150" t="s">
        <v>44</v>
      </c>
      <c r="O222" s="151">
        <v>0</v>
      </c>
      <c r="P222" s="151">
        <f>O222*H222</f>
        <v>0</v>
      </c>
      <c r="Q222" s="151">
        <v>0</v>
      </c>
      <c r="R222" s="151">
        <f>Q222*H222</f>
        <v>0</v>
      </c>
      <c r="S222" s="151">
        <v>0</v>
      </c>
      <c r="T222" s="152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3" t="s">
        <v>228</v>
      </c>
      <c r="AT222" s="153" t="s">
        <v>138</v>
      </c>
      <c r="AU222" s="153" t="s">
        <v>89</v>
      </c>
      <c r="AY222" s="17" t="s">
        <v>136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7" t="s">
        <v>87</v>
      </c>
      <c r="BK222" s="154">
        <f>ROUND(I222*H222,2)</f>
        <v>0</v>
      </c>
      <c r="BL222" s="17" t="s">
        <v>228</v>
      </c>
      <c r="BM222" s="153" t="s">
        <v>536</v>
      </c>
    </row>
    <row r="223" spans="1:65" s="2" customFormat="1" ht="29.25">
      <c r="A223" s="29"/>
      <c r="B223" s="30"/>
      <c r="C223" s="29"/>
      <c r="D223" s="155" t="s">
        <v>144</v>
      </c>
      <c r="E223" s="29"/>
      <c r="F223" s="156" t="s">
        <v>537</v>
      </c>
      <c r="G223" s="29"/>
      <c r="H223" s="29"/>
      <c r="I223" s="29"/>
      <c r="J223" s="29"/>
      <c r="K223" s="29"/>
      <c r="L223" s="30"/>
      <c r="M223" s="157"/>
      <c r="N223" s="158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7" t="s">
        <v>144</v>
      </c>
      <c r="AU223" s="17" t="s">
        <v>89</v>
      </c>
    </row>
    <row r="224" spans="1:65" s="12" customFormat="1" ht="22.9" customHeight="1">
      <c r="B224" s="129"/>
      <c r="D224" s="130" t="s">
        <v>78</v>
      </c>
      <c r="E224" s="139" t="s">
        <v>538</v>
      </c>
      <c r="F224" s="139" t="s">
        <v>539</v>
      </c>
      <c r="J224" s="140">
        <f>BK224</f>
        <v>0</v>
      </c>
      <c r="L224" s="129"/>
      <c r="M224" s="133"/>
      <c r="N224" s="134"/>
      <c r="O224" s="134"/>
      <c r="P224" s="135">
        <f>SUM(P225:P231)</f>
        <v>0</v>
      </c>
      <c r="Q224" s="134"/>
      <c r="R224" s="135">
        <f>SUM(R225:R231)</f>
        <v>0</v>
      </c>
      <c r="S224" s="134"/>
      <c r="T224" s="136">
        <f>SUM(T225:T231)</f>
        <v>0</v>
      </c>
      <c r="AR224" s="130" t="s">
        <v>89</v>
      </c>
      <c r="AT224" s="137" t="s">
        <v>78</v>
      </c>
      <c r="AU224" s="137" t="s">
        <v>87</v>
      </c>
      <c r="AY224" s="130" t="s">
        <v>136</v>
      </c>
      <c r="BK224" s="138">
        <f>SUM(BK225:BK231)</f>
        <v>0</v>
      </c>
    </row>
    <row r="225" spans="1:65" s="2" customFormat="1" ht="16.5" customHeight="1">
      <c r="A225" s="29"/>
      <c r="B225" s="141"/>
      <c r="C225" s="142" t="s">
        <v>540</v>
      </c>
      <c r="D225" s="142" t="s">
        <v>138</v>
      </c>
      <c r="E225" s="143" t="s">
        <v>541</v>
      </c>
      <c r="F225" s="144" t="s">
        <v>542</v>
      </c>
      <c r="G225" s="145" t="s">
        <v>219</v>
      </c>
      <c r="H225" s="146">
        <v>2</v>
      </c>
      <c r="I225" s="147"/>
      <c r="J225" s="147">
        <f>ROUND(I225*H225,2)</f>
        <v>0</v>
      </c>
      <c r="K225" s="148"/>
      <c r="L225" s="30"/>
      <c r="M225" s="149" t="s">
        <v>1</v>
      </c>
      <c r="N225" s="150" t="s">
        <v>44</v>
      </c>
      <c r="O225" s="151">
        <v>0</v>
      </c>
      <c r="P225" s="151">
        <f>O225*H225</f>
        <v>0</v>
      </c>
      <c r="Q225" s="151">
        <v>0</v>
      </c>
      <c r="R225" s="151">
        <f>Q225*H225</f>
        <v>0</v>
      </c>
      <c r="S225" s="151">
        <v>0</v>
      </c>
      <c r="T225" s="152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228</v>
      </c>
      <c r="AT225" s="153" t="s">
        <v>138</v>
      </c>
      <c r="AU225" s="153" t="s">
        <v>89</v>
      </c>
      <c r="AY225" s="17" t="s">
        <v>136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7" t="s">
        <v>87</v>
      </c>
      <c r="BK225" s="154">
        <f>ROUND(I225*H225,2)</f>
        <v>0</v>
      </c>
      <c r="BL225" s="17" t="s">
        <v>228</v>
      </c>
      <c r="BM225" s="153" t="s">
        <v>543</v>
      </c>
    </row>
    <row r="226" spans="1:65" s="2" customFormat="1">
      <c r="A226" s="29"/>
      <c r="B226" s="30"/>
      <c r="C226" s="29"/>
      <c r="D226" s="155" t="s">
        <v>144</v>
      </c>
      <c r="E226" s="29"/>
      <c r="F226" s="156" t="s">
        <v>542</v>
      </c>
      <c r="G226" s="29"/>
      <c r="H226" s="29"/>
      <c r="I226" s="29"/>
      <c r="J226" s="29"/>
      <c r="K226" s="29"/>
      <c r="L226" s="30"/>
      <c r="M226" s="157"/>
      <c r="N226" s="158"/>
      <c r="O226" s="55"/>
      <c r="P226" s="55"/>
      <c r="Q226" s="55"/>
      <c r="R226" s="55"/>
      <c r="S226" s="55"/>
      <c r="T226" s="56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7" t="s">
        <v>144</v>
      </c>
      <c r="AU226" s="17" t="s">
        <v>89</v>
      </c>
    </row>
    <row r="227" spans="1:65" s="2" customFormat="1" ht="21.75" customHeight="1">
      <c r="A227" s="29"/>
      <c r="B227" s="141"/>
      <c r="C227" s="142" t="s">
        <v>544</v>
      </c>
      <c r="D227" s="142" t="s">
        <v>138</v>
      </c>
      <c r="E227" s="143" t="s">
        <v>545</v>
      </c>
      <c r="F227" s="144" t="s">
        <v>546</v>
      </c>
      <c r="G227" s="145" t="s">
        <v>177</v>
      </c>
      <c r="H227" s="146">
        <v>197.56</v>
      </c>
      <c r="I227" s="147"/>
      <c r="J227" s="147">
        <f>ROUND(I227*H227,2)</f>
        <v>0</v>
      </c>
      <c r="K227" s="148"/>
      <c r="L227" s="30"/>
      <c r="M227" s="149" t="s">
        <v>1</v>
      </c>
      <c r="N227" s="150" t="s">
        <v>44</v>
      </c>
      <c r="O227" s="151">
        <v>0</v>
      </c>
      <c r="P227" s="151">
        <f>O227*H227</f>
        <v>0</v>
      </c>
      <c r="Q227" s="151">
        <v>0</v>
      </c>
      <c r="R227" s="151">
        <f>Q227*H227</f>
        <v>0</v>
      </c>
      <c r="S227" s="151">
        <v>0</v>
      </c>
      <c r="T227" s="152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228</v>
      </c>
      <c r="AT227" s="153" t="s">
        <v>138</v>
      </c>
      <c r="AU227" s="153" t="s">
        <v>89</v>
      </c>
      <c r="AY227" s="17" t="s">
        <v>136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7" t="s">
        <v>87</v>
      </c>
      <c r="BK227" s="154">
        <f>ROUND(I227*H227,2)</f>
        <v>0</v>
      </c>
      <c r="BL227" s="17" t="s">
        <v>228</v>
      </c>
      <c r="BM227" s="153" t="s">
        <v>547</v>
      </c>
    </row>
    <row r="228" spans="1:65" s="2" customFormat="1">
      <c r="A228" s="29"/>
      <c r="B228" s="30"/>
      <c r="C228" s="29"/>
      <c r="D228" s="155" t="s">
        <v>144</v>
      </c>
      <c r="E228" s="29"/>
      <c r="F228" s="156" t="s">
        <v>546</v>
      </c>
      <c r="G228" s="29"/>
      <c r="H228" s="29"/>
      <c r="I228" s="29"/>
      <c r="J228" s="29"/>
      <c r="K228" s="29"/>
      <c r="L228" s="30"/>
      <c r="M228" s="157"/>
      <c r="N228" s="158"/>
      <c r="O228" s="55"/>
      <c r="P228" s="55"/>
      <c r="Q228" s="55"/>
      <c r="R228" s="55"/>
      <c r="S228" s="55"/>
      <c r="T228" s="56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7" t="s">
        <v>144</v>
      </c>
      <c r="AU228" s="17" t="s">
        <v>89</v>
      </c>
    </row>
    <row r="229" spans="1:65" s="13" customFormat="1">
      <c r="B229" s="159"/>
      <c r="D229" s="155" t="s">
        <v>146</v>
      </c>
      <c r="E229" s="160" t="s">
        <v>1</v>
      </c>
      <c r="F229" s="161" t="s">
        <v>548</v>
      </c>
      <c r="H229" s="162">
        <v>197.56</v>
      </c>
      <c r="L229" s="159"/>
      <c r="M229" s="163"/>
      <c r="N229" s="164"/>
      <c r="O229" s="164"/>
      <c r="P229" s="164"/>
      <c r="Q229" s="164"/>
      <c r="R229" s="164"/>
      <c r="S229" s="164"/>
      <c r="T229" s="165"/>
      <c r="AT229" s="160" t="s">
        <v>146</v>
      </c>
      <c r="AU229" s="160" t="s">
        <v>89</v>
      </c>
      <c r="AV229" s="13" t="s">
        <v>89</v>
      </c>
      <c r="AW229" s="13" t="s">
        <v>34</v>
      </c>
      <c r="AX229" s="13" t="s">
        <v>87</v>
      </c>
      <c r="AY229" s="160" t="s">
        <v>136</v>
      </c>
    </row>
    <row r="230" spans="1:65" s="2" customFormat="1" ht="24.2" customHeight="1">
      <c r="A230" s="29"/>
      <c r="B230" s="141"/>
      <c r="C230" s="142" t="s">
        <v>549</v>
      </c>
      <c r="D230" s="142" t="s">
        <v>138</v>
      </c>
      <c r="E230" s="143" t="s">
        <v>550</v>
      </c>
      <c r="F230" s="144" t="s">
        <v>551</v>
      </c>
      <c r="G230" s="145" t="s">
        <v>271</v>
      </c>
      <c r="H230" s="146">
        <v>2861.114</v>
      </c>
      <c r="I230" s="147"/>
      <c r="J230" s="147">
        <f>ROUND(I230*H230,2)</f>
        <v>0</v>
      </c>
      <c r="K230" s="148"/>
      <c r="L230" s="30"/>
      <c r="M230" s="149" t="s">
        <v>1</v>
      </c>
      <c r="N230" s="150" t="s">
        <v>44</v>
      </c>
      <c r="O230" s="151">
        <v>0</v>
      </c>
      <c r="P230" s="151">
        <f>O230*H230</f>
        <v>0</v>
      </c>
      <c r="Q230" s="151">
        <v>0</v>
      </c>
      <c r="R230" s="151">
        <f>Q230*H230</f>
        <v>0</v>
      </c>
      <c r="S230" s="151">
        <v>0</v>
      </c>
      <c r="T230" s="152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3" t="s">
        <v>228</v>
      </c>
      <c r="AT230" s="153" t="s">
        <v>138</v>
      </c>
      <c r="AU230" s="153" t="s">
        <v>89</v>
      </c>
      <c r="AY230" s="17" t="s">
        <v>136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7" t="s">
        <v>87</v>
      </c>
      <c r="BK230" s="154">
        <f>ROUND(I230*H230,2)</f>
        <v>0</v>
      </c>
      <c r="BL230" s="17" t="s">
        <v>228</v>
      </c>
      <c r="BM230" s="153" t="s">
        <v>552</v>
      </c>
    </row>
    <row r="231" spans="1:65" s="2" customFormat="1" ht="29.25">
      <c r="A231" s="29"/>
      <c r="B231" s="30"/>
      <c r="C231" s="29"/>
      <c r="D231" s="155" t="s">
        <v>144</v>
      </c>
      <c r="E231" s="29"/>
      <c r="F231" s="156" t="s">
        <v>553</v>
      </c>
      <c r="G231" s="29"/>
      <c r="H231" s="29"/>
      <c r="I231" s="29"/>
      <c r="J231" s="29"/>
      <c r="K231" s="29"/>
      <c r="L231" s="30"/>
      <c r="M231" s="157"/>
      <c r="N231" s="158"/>
      <c r="O231" s="55"/>
      <c r="P231" s="55"/>
      <c r="Q231" s="55"/>
      <c r="R231" s="55"/>
      <c r="S231" s="55"/>
      <c r="T231" s="56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T231" s="17" t="s">
        <v>144</v>
      </c>
      <c r="AU231" s="17" t="s">
        <v>89</v>
      </c>
    </row>
    <row r="232" spans="1:65" s="12" customFormat="1" ht="22.9" customHeight="1">
      <c r="B232" s="129"/>
      <c r="D232" s="130" t="s">
        <v>78</v>
      </c>
      <c r="E232" s="139" t="s">
        <v>387</v>
      </c>
      <c r="F232" s="139" t="s">
        <v>388</v>
      </c>
      <c r="J232" s="140">
        <f>BK232</f>
        <v>0</v>
      </c>
      <c r="L232" s="129"/>
      <c r="M232" s="133"/>
      <c r="N232" s="134"/>
      <c r="O232" s="134"/>
      <c r="P232" s="135">
        <f>SUM(P233:P257)</f>
        <v>472.55340000000001</v>
      </c>
      <c r="Q232" s="134"/>
      <c r="R232" s="135">
        <f>SUM(R233:R257)</f>
        <v>2.1531256400000003</v>
      </c>
      <c r="S232" s="134"/>
      <c r="T232" s="136">
        <f>SUM(T233:T257)</f>
        <v>0</v>
      </c>
      <c r="AR232" s="130" t="s">
        <v>89</v>
      </c>
      <c r="AT232" s="137" t="s">
        <v>78</v>
      </c>
      <c r="AU232" s="137" t="s">
        <v>87</v>
      </c>
      <c r="AY232" s="130" t="s">
        <v>136</v>
      </c>
      <c r="BK232" s="138">
        <f>SUM(BK233:BK257)</f>
        <v>0</v>
      </c>
    </row>
    <row r="233" spans="1:65" s="2" customFormat="1" ht="24.2" customHeight="1">
      <c r="A233" s="29"/>
      <c r="B233" s="141"/>
      <c r="C233" s="142" t="s">
        <v>554</v>
      </c>
      <c r="D233" s="142" t="s">
        <v>138</v>
      </c>
      <c r="E233" s="143" t="s">
        <v>555</v>
      </c>
      <c r="F233" s="144" t="s">
        <v>556</v>
      </c>
      <c r="G233" s="145" t="s">
        <v>177</v>
      </c>
      <c r="H233" s="146">
        <v>125.45</v>
      </c>
      <c r="I233" s="147"/>
      <c r="J233" s="147">
        <f>ROUND(I233*H233,2)</f>
        <v>0</v>
      </c>
      <c r="K233" s="148"/>
      <c r="L233" s="30"/>
      <c r="M233" s="149" t="s">
        <v>1</v>
      </c>
      <c r="N233" s="150" t="s">
        <v>44</v>
      </c>
      <c r="O233" s="151">
        <v>0</v>
      </c>
      <c r="P233" s="151">
        <f>O233*H233</f>
        <v>0</v>
      </c>
      <c r="Q233" s="151">
        <v>0</v>
      </c>
      <c r="R233" s="151">
        <f>Q233*H233</f>
        <v>0</v>
      </c>
      <c r="S233" s="151">
        <v>0</v>
      </c>
      <c r="T233" s="152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3" t="s">
        <v>228</v>
      </c>
      <c r="AT233" s="153" t="s">
        <v>138</v>
      </c>
      <c r="AU233" s="153" t="s">
        <v>89</v>
      </c>
      <c r="AY233" s="17" t="s">
        <v>136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7" t="s">
        <v>87</v>
      </c>
      <c r="BK233" s="154">
        <f>ROUND(I233*H233,2)</f>
        <v>0</v>
      </c>
      <c r="BL233" s="17" t="s">
        <v>228</v>
      </c>
      <c r="BM233" s="153" t="s">
        <v>557</v>
      </c>
    </row>
    <row r="234" spans="1:65" s="2" customFormat="1" ht="19.5">
      <c r="A234" s="29"/>
      <c r="B234" s="30"/>
      <c r="C234" s="29"/>
      <c r="D234" s="155" t="s">
        <v>144</v>
      </c>
      <c r="E234" s="29"/>
      <c r="F234" s="156" t="s">
        <v>556</v>
      </c>
      <c r="G234" s="29"/>
      <c r="H234" s="29"/>
      <c r="I234" s="29"/>
      <c r="J234" s="29"/>
      <c r="K234" s="29"/>
      <c r="L234" s="30"/>
      <c r="M234" s="157"/>
      <c r="N234" s="158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144</v>
      </c>
      <c r="AU234" s="17" t="s">
        <v>89</v>
      </c>
    </row>
    <row r="235" spans="1:65" s="2" customFormat="1" ht="33" customHeight="1">
      <c r="A235" s="29"/>
      <c r="B235" s="141"/>
      <c r="C235" s="142" t="s">
        <v>253</v>
      </c>
      <c r="D235" s="142" t="s">
        <v>138</v>
      </c>
      <c r="E235" s="143" t="s">
        <v>558</v>
      </c>
      <c r="F235" s="144" t="s">
        <v>559</v>
      </c>
      <c r="G235" s="145" t="s">
        <v>177</v>
      </c>
      <c r="H235" s="146">
        <v>272.08</v>
      </c>
      <c r="I235" s="147"/>
      <c r="J235" s="147">
        <f>ROUND(I235*H235,2)</f>
        <v>0</v>
      </c>
      <c r="K235" s="148"/>
      <c r="L235" s="30"/>
      <c r="M235" s="149" t="s">
        <v>1</v>
      </c>
      <c r="N235" s="150" t="s">
        <v>44</v>
      </c>
      <c r="O235" s="151">
        <v>0</v>
      </c>
      <c r="P235" s="151">
        <f>O235*H235</f>
        <v>0</v>
      </c>
      <c r="Q235" s="151">
        <v>0</v>
      </c>
      <c r="R235" s="151">
        <f>Q235*H235</f>
        <v>0</v>
      </c>
      <c r="S235" s="151">
        <v>0</v>
      </c>
      <c r="T235" s="152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3" t="s">
        <v>228</v>
      </c>
      <c r="AT235" s="153" t="s">
        <v>138</v>
      </c>
      <c r="AU235" s="153" t="s">
        <v>89</v>
      </c>
      <c r="AY235" s="17" t="s">
        <v>136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7" t="s">
        <v>87</v>
      </c>
      <c r="BK235" s="154">
        <f>ROUND(I235*H235,2)</f>
        <v>0</v>
      </c>
      <c r="BL235" s="17" t="s">
        <v>228</v>
      </c>
      <c r="BM235" s="153" t="s">
        <v>560</v>
      </c>
    </row>
    <row r="236" spans="1:65" s="2" customFormat="1" ht="19.5">
      <c r="A236" s="29"/>
      <c r="B236" s="30"/>
      <c r="C236" s="29"/>
      <c r="D236" s="155" t="s">
        <v>144</v>
      </c>
      <c r="E236" s="29"/>
      <c r="F236" s="156" t="s">
        <v>559</v>
      </c>
      <c r="G236" s="29"/>
      <c r="H236" s="29"/>
      <c r="I236" s="29"/>
      <c r="J236" s="29"/>
      <c r="K236" s="29"/>
      <c r="L236" s="30"/>
      <c r="M236" s="157"/>
      <c r="N236" s="158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144</v>
      </c>
      <c r="AU236" s="17" t="s">
        <v>89</v>
      </c>
    </row>
    <row r="237" spans="1:65" s="13" customFormat="1">
      <c r="B237" s="159"/>
      <c r="D237" s="155" t="s">
        <v>146</v>
      </c>
      <c r="E237" s="160" t="s">
        <v>1</v>
      </c>
      <c r="F237" s="161" t="s">
        <v>561</v>
      </c>
      <c r="H237" s="162">
        <v>272.08</v>
      </c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146</v>
      </c>
      <c r="AU237" s="160" t="s">
        <v>89</v>
      </c>
      <c r="AV237" s="13" t="s">
        <v>89</v>
      </c>
      <c r="AW237" s="13" t="s">
        <v>34</v>
      </c>
      <c r="AX237" s="13" t="s">
        <v>87</v>
      </c>
      <c r="AY237" s="160" t="s">
        <v>136</v>
      </c>
    </row>
    <row r="238" spans="1:65" s="2" customFormat="1" ht="24.2" customHeight="1">
      <c r="A238" s="29"/>
      <c r="B238" s="141"/>
      <c r="C238" s="142" t="s">
        <v>562</v>
      </c>
      <c r="D238" s="142" t="s">
        <v>138</v>
      </c>
      <c r="E238" s="143" t="s">
        <v>563</v>
      </c>
      <c r="F238" s="144" t="s">
        <v>564</v>
      </c>
      <c r="G238" s="145" t="s">
        <v>177</v>
      </c>
      <c r="H238" s="146">
        <v>216.34200000000001</v>
      </c>
      <c r="I238" s="147"/>
      <c r="J238" s="147">
        <f>ROUND(I238*H238,2)</f>
        <v>0</v>
      </c>
      <c r="K238" s="148"/>
      <c r="L238" s="30"/>
      <c r="M238" s="149" t="s">
        <v>1</v>
      </c>
      <c r="N238" s="150" t="s">
        <v>44</v>
      </c>
      <c r="O238" s="151">
        <v>0</v>
      </c>
      <c r="P238" s="151">
        <f>O238*H238</f>
        <v>0</v>
      </c>
      <c r="Q238" s="151">
        <v>0</v>
      </c>
      <c r="R238" s="151">
        <f>Q238*H238</f>
        <v>0</v>
      </c>
      <c r="S238" s="151">
        <v>0</v>
      </c>
      <c r="T238" s="152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3" t="s">
        <v>228</v>
      </c>
      <c r="AT238" s="153" t="s">
        <v>138</v>
      </c>
      <c r="AU238" s="153" t="s">
        <v>89</v>
      </c>
      <c r="AY238" s="17" t="s">
        <v>136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7" t="s">
        <v>87</v>
      </c>
      <c r="BK238" s="154">
        <f>ROUND(I238*H238,2)</f>
        <v>0</v>
      </c>
      <c r="BL238" s="17" t="s">
        <v>228</v>
      </c>
      <c r="BM238" s="153" t="s">
        <v>565</v>
      </c>
    </row>
    <row r="239" spans="1:65" s="2" customFormat="1" ht="19.5">
      <c r="A239" s="29"/>
      <c r="B239" s="30"/>
      <c r="C239" s="29"/>
      <c r="D239" s="155" t="s">
        <v>144</v>
      </c>
      <c r="E239" s="29"/>
      <c r="F239" s="156" t="s">
        <v>564</v>
      </c>
      <c r="G239" s="29"/>
      <c r="H239" s="29"/>
      <c r="I239" s="29"/>
      <c r="J239" s="29"/>
      <c r="K239" s="29"/>
      <c r="L239" s="30"/>
      <c r="M239" s="157"/>
      <c r="N239" s="158"/>
      <c r="O239" s="55"/>
      <c r="P239" s="55"/>
      <c r="Q239" s="55"/>
      <c r="R239" s="55"/>
      <c r="S239" s="55"/>
      <c r="T239" s="56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T239" s="17" t="s">
        <v>144</v>
      </c>
      <c r="AU239" s="17" t="s">
        <v>89</v>
      </c>
    </row>
    <row r="240" spans="1:65" s="13" customFormat="1">
      <c r="B240" s="159"/>
      <c r="D240" s="155" t="s">
        <v>146</v>
      </c>
      <c r="E240" s="160" t="s">
        <v>1</v>
      </c>
      <c r="F240" s="161" t="s">
        <v>566</v>
      </c>
      <c r="H240" s="162">
        <v>216.34200000000001</v>
      </c>
      <c r="L240" s="159"/>
      <c r="M240" s="163"/>
      <c r="N240" s="164"/>
      <c r="O240" s="164"/>
      <c r="P240" s="164"/>
      <c r="Q240" s="164"/>
      <c r="R240" s="164"/>
      <c r="S240" s="164"/>
      <c r="T240" s="165"/>
      <c r="AT240" s="160" t="s">
        <v>146</v>
      </c>
      <c r="AU240" s="160" t="s">
        <v>89</v>
      </c>
      <c r="AV240" s="13" t="s">
        <v>89</v>
      </c>
      <c r="AW240" s="13" t="s">
        <v>34</v>
      </c>
      <c r="AX240" s="13" t="s">
        <v>87</v>
      </c>
      <c r="AY240" s="160" t="s">
        <v>136</v>
      </c>
    </row>
    <row r="241" spans="1:65" s="2" customFormat="1" ht="24.2" customHeight="1">
      <c r="A241" s="29"/>
      <c r="B241" s="141"/>
      <c r="C241" s="142" t="s">
        <v>567</v>
      </c>
      <c r="D241" s="142" t="s">
        <v>138</v>
      </c>
      <c r="E241" s="143" t="s">
        <v>568</v>
      </c>
      <c r="F241" s="144" t="s">
        <v>569</v>
      </c>
      <c r="G241" s="145" t="s">
        <v>295</v>
      </c>
      <c r="H241" s="146">
        <v>16</v>
      </c>
      <c r="I241" s="147"/>
      <c r="J241" s="147">
        <f>ROUND(I241*H241,2)</f>
        <v>0</v>
      </c>
      <c r="K241" s="148"/>
      <c r="L241" s="30"/>
      <c r="M241" s="149" t="s">
        <v>1</v>
      </c>
      <c r="N241" s="150" t="s">
        <v>44</v>
      </c>
      <c r="O241" s="151">
        <v>0</v>
      </c>
      <c r="P241" s="151">
        <f>O241*H241</f>
        <v>0</v>
      </c>
      <c r="Q241" s="151">
        <v>0</v>
      </c>
      <c r="R241" s="151">
        <f>Q241*H241</f>
        <v>0</v>
      </c>
      <c r="S241" s="151">
        <v>0</v>
      </c>
      <c r="T241" s="152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3" t="s">
        <v>228</v>
      </c>
      <c r="AT241" s="153" t="s">
        <v>138</v>
      </c>
      <c r="AU241" s="153" t="s">
        <v>89</v>
      </c>
      <c r="AY241" s="17" t="s">
        <v>136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7" t="s">
        <v>87</v>
      </c>
      <c r="BK241" s="154">
        <f>ROUND(I241*H241,2)</f>
        <v>0</v>
      </c>
      <c r="BL241" s="17" t="s">
        <v>228</v>
      </c>
      <c r="BM241" s="153" t="s">
        <v>570</v>
      </c>
    </row>
    <row r="242" spans="1:65" s="2" customFormat="1" ht="19.5">
      <c r="A242" s="29"/>
      <c r="B242" s="30"/>
      <c r="C242" s="29"/>
      <c r="D242" s="155" t="s">
        <v>144</v>
      </c>
      <c r="E242" s="29"/>
      <c r="F242" s="156" t="s">
        <v>569</v>
      </c>
      <c r="G242" s="29"/>
      <c r="H242" s="29"/>
      <c r="I242" s="29"/>
      <c r="J242" s="29"/>
      <c r="K242" s="29"/>
      <c r="L242" s="30"/>
      <c r="M242" s="157"/>
      <c r="N242" s="158"/>
      <c r="O242" s="55"/>
      <c r="P242" s="55"/>
      <c r="Q242" s="55"/>
      <c r="R242" s="55"/>
      <c r="S242" s="55"/>
      <c r="T242" s="5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7" t="s">
        <v>144</v>
      </c>
      <c r="AU242" s="17" t="s">
        <v>89</v>
      </c>
    </row>
    <row r="243" spans="1:65" s="2" customFormat="1" ht="24.2" customHeight="1">
      <c r="A243" s="29"/>
      <c r="B243" s="141"/>
      <c r="C243" s="142" t="s">
        <v>571</v>
      </c>
      <c r="D243" s="142" t="s">
        <v>138</v>
      </c>
      <c r="E243" s="143" t="s">
        <v>572</v>
      </c>
      <c r="F243" s="144" t="s">
        <v>573</v>
      </c>
      <c r="G243" s="145" t="s">
        <v>295</v>
      </c>
      <c r="H243" s="146">
        <v>48</v>
      </c>
      <c r="I243" s="147"/>
      <c r="J243" s="147">
        <f>ROUND(I243*H243,2)</f>
        <v>0</v>
      </c>
      <c r="K243" s="148"/>
      <c r="L243" s="30"/>
      <c r="M243" s="149" t="s">
        <v>1</v>
      </c>
      <c r="N243" s="150" t="s">
        <v>44</v>
      </c>
      <c r="O243" s="151">
        <v>0</v>
      </c>
      <c r="P243" s="151">
        <f>O243*H243</f>
        <v>0</v>
      </c>
      <c r="Q243" s="151">
        <v>0</v>
      </c>
      <c r="R243" s="151">
        <f>Q243*H243</f>
        <v>0</v>
      </c>
      <c r="S243" s="151">
        <v>0</v>
      </c>
      <c r="T243" s="152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3" t="s">
        <v>228</v>
      </c>
      <c r="AT243" s="153" t="s">
        <v>138</v>
      </c>
      <c r="AU243" s="153" t="s">
        <v>89</v>
      </c>
      <c r="AY243" s="17" t="s">
        <v>136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7" t="s">
        <v>87</v>
      </c>
      <c r="BK243" s="154">
        <f>ROUND(I243*H243,2)</f>
        <v>0</v>
      </c>
      <c r="BL243" s="17" t="s">
        <v>228</v>
      </c>
      <c r="BM243" s="153" t="s">
        <v>574</v>
      </c>
    </row>
    <row r="244" spans="1:65" s="2" customFormat="1" ht="19.5">
      <c r="A244" s="29"/>
      <c r="B244" s="30"/>
      <c r="C244" s="29"/>
      <c r="D244" s="155" t="s">
        <v>144</v>
      </c>
      <c r="E244" s="29"/>
      <c r="F244" s="156" t="s">
        <v>573</v>
      </c>
      <c r="G244" s="29"/>
      <c r="H244" s="29"/>
      <c r="I244" s="29"/>
      <c r="J244" s="29"/>
      <c r="K244" s="29"/>
      <c r="L244" s="30"/>
      <c r="M244" s="157"/>
      <c r="N244" s="158"/>
      <c r="O244" s="55"/>
      <c r="P244" s="55"/>
      <c r="Q244" s="55"/>
      <c r="R244" s="55"/>
      <c r="S244" s="55"/>
      <c r="T244" s="56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7" t="s">
        <v>144</v>
      </c>
      <c r="AU244" s="17" t="s">
        <v>89</v>
      </c>
    </row>
    <row r="245" spans="1:65" s="2" customFormat="1" ht="24.2" customHeight="1">
      <c r="A245" s="29"/>
      <c r="B245" s="141"/>
      <c r="C245" s="142" t="s">
        <v>575</v>
      </c>
      <c r="D245" s="142" t="s">
        <v>138</v>
      </c>
      <c r="E245" s="143" t="s">
        <v>576</v>
      </c>
      <c r="F245" s="144" t="s">
        <v>577</v>
      </c>
      <c r="G245" s="145" t="s">
        <v>219</v>
      </c>
      <c r="H245" s="146">
        <v>2</v>
      </c>
      <c r="I245" s="147"/>
      <c r="J245" s="147">
        <f>ROUND(I245*H245,2)</f>
        <v>0</v>
      </c>
      <c r="K245" s="148"/>
      <c r="L245" s="30"/>
      <c r="M245" s="149" t="s">
        <v>1</v>
      </c>
      <c r="N245" s="150" t="s">
        <v>44</v>
      </c>
      <c r="O245" s="151">
        <v>0</v>
      </c>
      <c r="P245" s="151">
        <f>O245*H245</f>
        <v>0</v>
      </c>
      <c r="Q245" s="151">
        <v>0</v>
      </c>
      <c r="R245" s="151">
        <f>Q245*H245</f>
        <v>0</v>
      </c>
      <c r="S245" s="151">
        <v>0</v>
      </c>
      <c r="T245" s="152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3" t="s">
        <v>228</v>
      </c>
      <c r="AT245" s="153" t="s">
        <v>138</v>
      </c>
      <c r="AU245" s="153" t="s">
        <v>89</v>
      </c>
      <c r="AY245" s="17" t="s">
        <v>136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7" t="s">
        <v>87</v>
      </c>
      <c r="BK245" s="154">
        <f>ROUND(I245*H245,2)</f>
        <v>0</v>
      </c>
      <c r="BL245" s="17" t="s">
        <v>228</v>
      </c>
      <c r="BM245" s="153" t="s">
        <v>578</v>
      </c>
    </row>
    <row r="246" spans="1:65" s="2" customFormat="1" ht="19.5">
      <c r="A246" s="29"/>
      <c r="B246" s="30"/>
      <c r="C246" s="29"/>
      <c r="D246" s="155" t="s">
        <v>144</v>
      </c>
      <c r="E246" s="29"/>
      <c r="F246" s="156" t="s">
        <v>577</v>
      </c>
      <c r="G246" s="29"/>
      <c r="H246" s="29"/>
      <c r="I246" s="29"/>
      <c r="J246" s="29"/>
      <c r="K246" s="29"/>
      <c r="L246" s="30"/>
      <c r="M246" s="157"/>
      <c r="N246" s="158"/>
      <c r="O246" s="55"/>
      <c r="P246" s="55"/>
      <c r="Q246" s="55"/>
      <c r="R246" s="55"/>
      <c r="S246" s="55"/>
      <c r="T246" s="56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7" t="s">
        <v>144</v>
      </c>
      <c r="AU246" s="17" t="s">
        <v>89</v>
      </c>
    </row>
    <row r="247" spans="1:65" s="2" customFormat="1" ht="21.75" customHeight="1">
      <c r="A247" s="29"/>
      <c r="B247" s="141"/>
      <c r="C247" s="142" t="s">
        <v>579</v>
      </c>
      <c r="D247" s="142" t="s">
        <v>138</v>
      </c>
      <c r="E247" s="143" t="s">
        <v>580</v>
      </c>
      <c r="F247" s="144" t="s">
        <v>581</v>
      </c>
      <c r="G247" s="145" t="s">
        <v>219</v>
      </c>
      <c r="H247" s="146">
        <v>2</v>
      </c>
      <c r="I247" s="147"/>
      <c r="J247" s="147">
        <f>ROUND(I247*H247,2)</f>
        <v>0</v>
      </c>
      <c r="K247" s="148"/>
      <c r="L247" s="30"/>
      <c r="M247" s="149" t="s">
        <v>1</v>
      </c>
      <c r="N247" s="150" t="s">
        <v>44</v>
      </c>
      <c r="O247" s="151">
        <v>0</v>
      </c>
      <c r="P247" s="151">
        <f>O247*H247</f>
        <v>0</v>
      </c>
      <c r="Q247" s="151">
        <v>0</v>
      </c>
      <c r="R247" s="151">
        <f>Q247*H247</f>
        <v>0</v>
      </c>
      <c r="S247" s="151">
        <v>0</v>
      </c>
      <c r="T247" s="152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3" t="s">
        <v>228</v>
      </c>
      <c r="AT247" s="153" t="s">
        <v>138</v>
      </c>
      <c r="AU247" s="153" t="s">
        <v>89</v>
      </c>
      <c r="AY247" s="17" t="s">
        <v>136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7" t="s">
        <v>87</v>
      </c>
      <c r="BK247" s="154">
        <f>ROUND(I247*H247,2)</f>
        <v>0</v>
      </c>
      <c r="BL247" s="17" t="s">
        <v>228</v>
      </c>
      <c r="BM247" s="153" t="s">
        <v>582</v>
      </c>
    </row>
    <row r="248" spans="1:65" s="2" customFormat="1">
      <c r="A248" s="29"/>
      <c r="B248" s="30"/>
      <c r="C248" s="29"/>
      <c r="D248" s="155" t="s">
        <v>144</v>
      </c>
      <c r="E248" s="29"/>
      <c r="F248" s="156" t="s">
        <v>581</v>
      </c>
      <c r="G248" s="29"/>
      <c r="H248" s="29"/>
      <c r="I248" s="29"/>
      <c r="J248" s="29"/>
      <c r="K248" s="29"/>
      <c r="L248" s="30"/>
      <c r="M248" s="157"/>
      <c r="N248" s="158"/>
      <c r="O248" s="55"/>
      <c r="P248" s="55"/>
      <c r="Q248" s="55"/>
      <c r="R248" s="55"/>
      <c r="S248" s="55"/>
      <c r="T248" s="56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T248" s="17" t="s">
        <v>144</v>
      </c>
      <c r="AU248" s="17" t="s">
        <v>89</v>
      </c>
    </row>
    <row r="249" spans="1:65" s="2" customFormat="1" ht="16.5" customHeight="1">
      <c r="A249" s="29"/>
      <c r="B249" s="141"/>
      <c r="C249" s="142" t="s">
        <v>583</v>
      </c>
      <c r="D249" s="142" t="s">
        <v>138</v>
      </c>
      <c r="E249" s="143" t="s">
        <v>584</v>
      </c>
      <c r="F249" s="144" t="s">
        <v>585</v>
      </c>
      <c r="G249" s="145" t="s">
        <v>177</v>
      </c>
      <c r="H249" s="146">
        <v>859.18799999999999</v>
      </c>
      <c r="I249" s="147"/>
      <c r="J249" s="147">
        <f>ROUND(I249*H249,2)</f>
        <v>0</v>
      </c>
      <c r="K249" s="148"/>
      <c r="L249" s="30"/>
      <c r="M249" s="149" t="s">
        <v>1</v>
      </c>
      <c r="N249" s="150" t="s">
        <v>44</v>
      </c>
      <c r="O249" s="151">
        <v>0.55000000000000004</v>
      </c>
      <c r="P249" s="151">
        <f>O249*H249</f>
        <v>472.55340000000001</v>
      </c>
      <c r="Q249" s="151">
        <v>2.7999999999999998E-4</v>
      </c>
      <c r="R249" s="151">
        <f>Q249*H249</f>
        <v>0.24057263999999998</v>
      </c>
      <c r="S249" s="151">
        <v>0</v>
      </c>
      <c r="T249" s="152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3" t="s">
        <v>228</v>
      </c>
      <c r="AT249" s="153" t="s">
        <v>138</v>
      </c>
      <c r="AU249" s="153" t="s">
        <v>89</v>
      </c>
      <c r="AY249" s="17" t="s">
        <v>136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7" t="s">
        <v>87</v>
      </c>
      <c r="BK249" s="154">
        <f>ROUND(I249*H249,2)</f>
        <v>0</v>
      </c>
      <c r="BL249" s="17" t="s">
        <v>228</v>
      </c>
      <c r="BM249" s="153" t="s">
        <v>586</v>
      </c>
    </row>
    <row r="250" spans="1:65" s="2" customFormat="1" ht="19.5">
      <c r="A250" s="29"/>
      <c r="B250" s="30"/>
      <c r="C250" s="29"/>
      <c r="D250" s="155" t="s">
        <v>144</v>
      </c>
      <c r="E250" s="29"/>
      <c r="F250" s="156" t="s">
        <v>587</v>
      </c>
      <c r="G250" s="29"/>
      <c r="H250" s="29"/>
      <c r="I250" s="29"/>
      <c r="J250" s="29"/>
      <c r="K250" s="29"/>
      <c r="L250" s="30"/>
      <c r="M250" s="157"/>
      <c r="N250" s="158"/>
      <c r="O250" s="55"/>
      <c r="P250" s="55"/>
      <c r="Q250" s="55"/>
      <c r="R250" s="55"/>
      <c r="S250" s="55"/>
      <c r="T250" s="56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T250" s="17" t="s">
        <v>144</v>
      </c>
      <c r="AU250" s="17" t="s">
        <v>89</v>
      </c>
    </row>
    <row r="251" spans="1:65" s="13" customFormat="1">
      <c r="B251" s="159"/>
      <c r="D251" s="155" t="s">
        <v>146</v>
      </c>
      <c r="E251" s="160" t="s">
        <v>1</v>
      </c>
      <c r="F251" s="161" t="s">
        <v>588</v>
      </c>
      <c r="H251" s="162">
        <v>859.18799999999999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146</v>
      </c>
      <c r="AU251" s="160" t="s">
        <v>89</v>
      </c>
      <c r="AV251" s="13" t="s">
        <v>89</v>
      </c>
      <c r="AW251" s="13" t="s">
        <v>34</v>
      </c>
      <c r="AX251" s="13" t="s">
        <v>87</v>
      </c>
      <c r="AY251" s="160" t="s">
        <v>136</v>
      </c>
    </row>
    <row r="252" spans="1:65" s="2" customFormat="1" ht="21.75" customHeight="1">
      <c r="A252" s="29"/>
      <c r="B252" s="141"/>
      <c r="C252" s="173" t="s">
        <v>589</v>
      </c>
      <c r="D252" s="173" t="s">
        <v>160</v>
      </c>
      <c r="E252" s="174" t="s">
        <v>590</v>
      </c>
      <c r="F252" s="175" t="s">
        <v>591</v>
      </c>
      <c r="G252" s="176" t="s">
        <v>252</v>
      </c>
      <c r="H252" s="177">
        <v>1912.5530000000001</v>
      </c>
      <c r="I252" s="178"/>
      <c r="J252" s="178">
        <f>ROUND(I252*H252,2)</f>
        <v>0</v>
      </c>
      <c r="K252" s="179"/>
      <c r="L252" s="180"/>
      <c r="M252" s="181" t="s">
        <v>1</v>
      </c>
      <c r="N252" s="182" t="s">
        <v>44</v>
      </c>
      <c r="O252" s="151">
        <v>0</v>
      </c>
      <c r="P252" s="151">
        <f>O252*H252</f>
        <v>0</v>
      </c>
      <c r="Q252" s="151">
        <v>1E-3</v>
      </c>
      <c r="R252" s="151">
        <f>Q252*H252</f>
        <v>1.9125530000000002</v>
      </c>
      <c r="S252" s="151">
        <v>0</v>
      </c>
      <c r="T252" s="152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3" t="s">
        <v>253</v>
      </c>
      <c r="AT252" s="153" t="s">
        <v>160</v>
      </c>
      <c r="AU252" s="153" t="s">
        <v>89</v>
      </c>
      <c r="AY252" s="17" t="s">
        <v>136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7" t="s">
        <v>87</v>
      </c>
      <c r="BK252" s="154">
        <f>ROUND(I252*H252,2)</f>
        <v>0</v>
      </c>
      <c r="BL252" s="17" t="s">
        <v>228</v>
      </c>
      <c r="BM252" s="153" t="s">
        <v>592</v>
      </c>
    </row>
    <row r="253" spans="1:65" s="2" customFormat="1">
      <c r="A253" s="29"/>
      <c r="B253" s="30"/>
      <c r="C253" s="29"/>
      <c r="D253" s="155" t="s">
        <v>144</v>
      </c>
      <c r="E253" s="29"/>
      <c r="F253" s="156" t="s">
        <v>591</v>
      </c>
      <c r="G253" s="29"/>
      <c r="H253" s="29"/>
      <c r="I253" s="29"/>
      <c r="J253" s="29"/>
      <c r="K253" s="29"/>
      <c r="L253" s="30"/>
      <c r="M253" s="157"/>
      <c r="N253" s="158"/>
      <c r="O253" s="55"/>
      <c r="P253" s="55"/>
      <c r="Q253" s="55"/>
      <c r="R253" s="55"/>
      <c r="S253" s="55"/>
      <c r="T253" s="5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144</v>
      </c>
      <c r="AU253" s="17" t="s">
        <v>89</v>
      </c>
    </row>
    <row r="254" spans="1:65" s="13" customFormat="1">
      <c r="B254" s="159"/>
      <c r="D254" s="155" t="s">
        <v>146</v>
      </c>
      <c r="E254" s="160" t="s">
        <v>1</v>
      </c>
      <c r="F254" s="161" t="s">
        <v>593</v>
      </c>
      <c r="H254" s="162">
        <v>1821.479</v>
      </c>
      <c r="L254" s="159"/>
      <c r="M254" s="163"/>
      <c r="N254" s="164"/>
      <c r="O254" s="164"/>
      <c r="P254" s="164"/>
      <c r="Q254" s="164"/>
      <c r="R254" s="164"/>
      <c r="S254" s="164"/>
      <c r="T254" s="165"/>
      <c r="AT254" s="160" t="s">
        <v>146</v>
      </c>
      <c r="AU254" s="160" t="s">
        <v>89</v>
      </c>
      <c r="AV254" s="13" t="s">
        <v>89</v>
      </c>
      <c r="AW254" s="13" t="s">
        <v>34</v>
      </c>
      <c r="AX254" s="13" t="s">
        <v>87</v>
      </c>
      <c r="AY254" s="160" t="s">
        <v>136</v>
      </c>
    </row>
    <row r="255" spans="1:65" s="13" customFormat="1">
      <c r="B255" s="159"/>
      <c r="D255" s="155" t="s">
        <v>146</v>
      </c>
      <c r="F255" s="161" t="s">
        <v>594</v>
      </c>
      <c r="H255" s="162">
        <v>1912.5530000000001</v>
      </c>
      <c r="L255" s="159"/>
      <c r="M255" s="163"/>
      <c r="N255" s="164"/>
      <c r="O255" s="164"/>
      <c r="P255" s="164"/>
      <c r="Q255" s="164"/>
      <c r="R255" s="164"/>
      <c r="S255" s="164"/>
      <c r="T255" s="165"/>
      <c r="AT255" s="160" t="s">
        <v>146</v>
      </c>
      <c r="AU255" s="160" t="s">
        <v>89</v>
      </c>
      <c r="AV255" s="13" t="s">
        <v>89</v>
      </c>
      <c r="AW255" s="13" t="s">
        <v>3</v>
      </c>
      <c r="AX255" s="13" t="s">
        <v>87</v>
      </c>
      <c r="AY255" s="160" t="s">
        <v>136</v>
      </c>
    </row>
    <row r="256" spans="1:65" s="2" customFormat="1" ht="24.2" customHeight="1">
      <c r="A256" s="29"/>
      <c r="B256" s="141"/>
      <c r="C256" s="142" t="s">
        <v>595</v>
      </c>
      <c r="D256" s="142" t="s">
        <v>138</v>
      </c>
      <c r="E256" s="143" t="s">
        <v>596</v>
      </c>
      <c r="F256" s="144" t="s">
        <v>597</v>
      </c>
      <c r="G256" s="145" t="s">
        <v>271</v>
      </c>
      <c r="H256" s="146">
        <v>10838.698</v>
      </c>
      <c r="I256" s="147"/>
      <c r="J256" s="147">
        <f>ROUND(I256*H256,2)</f>
        <v>0</v>
      </c>
      <c r="K256" s="148"/>
      <c r="L256" s="30"/>
      <c r="M256" s="149" t="s">
        <v>1</v>
      </c>
      <c r="N256" s="150" t="s">
        <v>44</v>
      </c>
      <c r="O256" s="151">
        <v>0</v>
      </c>
      <c r="P256" s="151">
        <f>O256*H256</f>
        <v>0</v>
      </c>
      <c r="Q256" s="151">
        <v>0</v>
      </c>
      <c r="R256" s="151">
        <f>Q256*H256</f>
        <v>0</v>
      </c>
      <c r="S256" s="151">
        <v>0</v>
      </c>
      <c r="T256" s="152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3" t="s">
        <v>228</v>
      </c>
      <c r="AT256" s="153" t="s">
        <v>138</v>
      </c>
      <c r="AU256" s="153" t="s">
        <v>89</v>
      </c>
      <c r="AY256" s="17" t="s">
        <v>136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7" t="s">
        <v>87</v>
      </c>
      <c r="BK256" s="154">
        <f>ROUND(I256*H256,2)</f>
        <v>0</v>
      </c>
      <c r="BL256" s="17" t="s">
        <v>228</v>
      </c>
      <c r="BM256" s="153" t="s">
        <v>598</v>
      </c>
    </row>
    <row r="257" spans="1:65" s="2" customFormat="1" ht="29.25">
      <c r="A257" s="29"/>
      <c r="B257" s="30"/>
      <c r="C257" s="29"/>
      <c r="D257" s="155" t="s">
        <v>144</v>
      </c>
      <c r="E257" s="29"/>
      <c r="F257" s="156" t="s">
        <v>599</v>
      </c>
      <c r="G257" s="29"/>
      <c r="H257" s="29"/>
      <c r="I257" s="29"/>
      <c r="J257" s="29"/>
      <c r="K257" s="29"/>
      <c r="L257" s="30"/>
      <c r="M257" s="157"/>
      <c r="N257" s="158"/>
      <c r="O257" s="55"/>
      <c r="P257" s="55"/>
      <c r="Q257" s="55"/>
      <c r="R257" s="55"/>
      <c r="S257" s="55"/>
      <c r="T257" s="56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T257" s="17" t="s">
        <v>144</v>
      </c>
      <c r="AU257" s="17" t="s">
        <v>89</v>
      </c>
    </row>
    <row r="258" spans="1:65" s="12" customFormat="1" ht="22.9" customHeight="1">
      <c r="B258" s="129"/>
      <c r="D258" s="130" t="s">
        <v>78</v>
      </c>
      <c r="E258" s="139" t="s">
        <v>600</v>
      </c>
      <c r="F258" s="139" t="s">
        <v>601</v>
      </c>
      <c r="J258" s="140">
        <f>BK258</f>
        <v>0</v>
      </c>
      <c r="L258" s="129"/>
      <c r="M258" s="133"/>
      <c r="N258" s="134"/>
      <c r="O258" s="134"/>
      <c r="P258" s="135">
        <f>SUM(P259:P260)</f>
        <v>0</v>
      </c>
      <c r="Q258" s="134"/>
      <c r="R258" s="135">
        <f>SUM(R259:R260)</f>
        <v>0</v>
      </c>
      <c r="S258" s="134"/>
      <c r="T258" s="136">
        <f>SUM(T259:T260)</f>
        <v>0</v>
      </c>
      <c r="AR258" s="130" t="s">
        <v>89</v>
      </c>
      <c r="AT258" s="137" t="s">
        <v>78</v>
      </c>
      <c r="AU258" s="137" t="s">
        <v>87</v>
      </c>
      <c r="AY258" s="130" t="s">
        <v>136</v>
      </c>
      <c r="BK258" s="138">
        <f>SUM(BK259:BK260)</f>
        <v>0</v>
      </c>
    </row>
    <row r="259" spans="1:65" s="2" customFormat="1" ht="33" customHeight="1">
      <c r="A259" s="29"/>
      <c r="B259" s="141"/>
      <c r="C259" s="142" t="s">
        <v>602</v>
      </c>
      <c r="D259" s="142" t="s">
        <v>138</v>
      </c>
      <c r="E259" s="143" t="s">
        <v>603</v>
      </c>
      <c r="F259" s="144" t="s">
        <v>604</v>
      </c>
      <c r="G259" s="145" t="s">
        <v>219</v>
      </c>
      <c r="H259" s="146">
        <v>1</v>
      </c>
      <c r="I259" s="147"/>
      <c r="J259" s="147">
        <f>ROUND(I259*H259,2)</f>
        <v>0</v>
      </c>
      <c r="K259" s="148"/>
      <c r="L259" s="30"/>
      <c r="M259" s="149" t="s">
        <v>1</v>
      </c>
      <c r="N259" s="150" t="s">
        <v>44</v>
      </c>
      <c r="O259" s="151">
        <v>0</v>
      </c>
      <c r="P259" s="151">
        <f>O259*H259</f>
        <v>0</v>
      </c>
      <c r="Q259" s="151">
        <v>0</v>
      </c>
      <c r="R259" s="151">
        <f>Q259*H259</f>
        <v>0</v>
      </c>
      <c r="S259" s="151">
        <v>0</v>
      </c>
      <c r="T259" s="152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3" t="s">
        <v>228</v>
      </c>
      <c r="AT259" s="153" t="s">
        <v>138</v>
      </c>
      <c r="AU259" s="153" t="s">
        <v>89</v>
      </c>
      <c r="AY259" s="17" t="s">
        <v>136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7" t="s">
        <v>87</v>
      </c>
      <c r="BK259" s="154">
        <f>ROUND(I259*H259,2)</f>
        <v>0</v>
      </c>
      <c r="BL259" s="17" t="s">
        <v>228</v>
      </c>
      <c r="BM259" s="153" t="s">
        <v>605</v>
      </c>
    </row>
    <row r="260" spans="1:65" s="2" customFormat="1" ht="19.5">
      <c r="A260" s="29"/>
      <c r="B260" s="30"/>
      <c r="C260" s="29"/>
      <c r="D260" s="155" t="s">
        <v>144</v>
      </c>
      <c r="E260" s="29"/>
      <c r="F260" s="156" t="s">
        <v>604</v>
      </c>
      <c r="G260" s="29"/>
      <c r="H260" s="29"/>
      <c r="I260" s="29"/>
      <c r="J260" s="29"/>
      <c r="K260" s="29"/>
      <c r="L260" s="30"/>
      <c r="M260" s="183"/>
      <c r="N260" s="184"/>
      <c r="O260" s="185"/>
      <c r="P260" s="185"/>
      <c r="Q260" s="185"/>
      <c r="R260" s="185"/>
      <c r="S260" s="185"/>
      <c r="T260" s="186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T260" s="17" t="s">
        <v>144</v>
      </c>
      <c r="AU260" s="17" t="s">
        <v>89</v>
      </c>
    </row>
    <row r="261" spans="1:65" s="2" customFormat="1" ht="6.95" customHeight="1">
      <c r="A261" s="29"/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0"/>
      <c r="M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</row>
  </sheetData>
  <autoFilter ref="C127:K26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3"/>
  <sheetViews>
    <sheetView showGridLines="0" workbookViewId="0">
      <selection activeCell="J128" sqref="J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606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ROUND((SUM(BE121:BE182)),  2)</f>
        <v>0</v>
      </c>
      <c r="G33" s="29"/>
      <c r="H33" s="29"/>
      <c r="I33" s="98">
        <v>0.21</v>
      </c>
      <c r="J33" s="97">
        <f>ROUND(((SUM(BE121:BE182))*I33),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ROUND((SUM(BF121:BF182)),  2)</f>
        <v>0</v>
      </c>
      <c r="G34" s="29"/>
      <c r="H34" s="29"/>
      <c r="I34" s="98">
        <v>0.15</v>
      </c>
      <c r="J34" s="97">
        <f>ROUND(((SUM(BF121:BF182))*I34),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ROUND((SUM(BG121:BG182)),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ROUND((SUM(BH121:BH182)),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ROUND((SUM(BI121:BI182)),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SO-05 - Komunikace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113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1:31" s="10" customFormat="1" ht="19.899999999999999" customHeight="1">
      <c r="B98" s="114"/>
      <c r="D98" s="115" t="s">
        <v>114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1:31" s="10" customFormat="1" ht="19.899999999999999" customHeight="1">
      <c r="B99" s="114"/>
      <c r="D99" s="115" t="s">
        <v>116</v>
      </c>
      <c r="E99" s="116"/>
      <c r="F99" s="116"/>
      <c r="G99" s="116"/>
      <c r="H99" s="116"/>
      <c r="I99" s="116"/>
      <c r="J99" s="117">
        <f>J140</f>
        <v>0</v>
      </c>
      <c r="L99" s="114"/>
    </row>
    <row r="100" spans="1:31" s="10" customFormat="1" ht="19.899999999999999" customHeight="1">
      <c r="B100" s="114"/>
      <c r="D100" s="115" t="s">
        <v>607</v>
      </c>
      <c r="E100" s="116"/>
      <c r="F100" s="116"/>
      <c r="G100" s="116"/>
      <c r="H100" s="116"/>
      <c r="I100" s="116"/>
      <c r="J100" s="117">
        <f>J172</f>
        <v>0</v>
      </c>
      <c r="L100" s="114"/>
    </row>
    <row r="101" spans="1:31" s="10" customFormat="1" ht="19.899999999999999" customHeight="1">
      <c r="B101" s="114"/>
      <c r="D101" s="115" t="s">
        <v>118</v>
      </c>
      <c r="E101" s="116"/>
      <c r="F101" s="116"/>
      <c r="G101" s="116"/>
      <c r="H101" s="116"/>
      <c r="I101" s="116"/>
      <c r="J101" s="117">
        <f>J180</f>
        <v>0</v>
      </c>
      <c r="L101" s="114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21" t="s">
        <v>121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6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0" t="str">
        <f>E7</f>
        <v>Zelenka s.r.o. - Modernizace provozu</v>
      </c>
      <c r="F111" s="231"/>
      <c r="G111" s="231"/>
      <c r="H111" s="231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106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95" t="str">
        <f>E9</f>
        <v>SO-05 - Komunikace</v>
      </c>
      <c r="F113" s="229"/>
      <c r="G113" s="229"/>
      <c r="H113" s="2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18</v>
      </c>
      <c r="D115" s="29"/>
      <c r="E115" s="29"/>
      <c r="F115" s="24" t="str">
        <f>F12</f>
        <v>Židlochovice</v>
      </c>
      <c r="G115" s="29"/>
      <c r="H115" s="29"/>
      <c r="I115" s="26" t="s">
        <v>20</v>
      </c>
      <c r="J115" s="52" t="str">
        <f>IF(J12="","",J12)</f>
        <v>27. 6. 2023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6" t="s">
        <v>22</v>
      </c>
      <c r="D117" s="29"/>
      <c r="E117" s="29"/>
      <c r="F117" s="24" t="str">
        <f>E15</f>
        <v>Zelenka s.r.o., Topolová 910, Židlochovice</v>
      </c>
      <c r="G117" s="29"/>
      <c r="H117" s="29"/>
      <c r="I117" s="26" t="s">
        <v>30</v>
      </c>
      <c r="J117" s="27" t="str">
        <f>E21</f>
        <v>A77 architekti, Taussigova 21, Brno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6" t="s">
        <v>28</v>
      </c>
      <c r="D118" s="29"/>
      <c r="E118" s="29"/>
      <c r="F118" s="24" t="str">
        <f>IF(E18="","",E18)</f>
        <v xml:space="preserve"> </v>
      </c>
      <c r="G118" s="29"/>
      <c r="H118" s="29"/>
      <c r="I118" s="26" t="s">
        <v>35</v>
      </c>
      <c r="J118" s="27" t="str">
        <f>E24</f>
        <v>Ing. Ladislav Kopecký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8"/>
      <c r="B120" s="119"/>
      <c r="C120" s="120" t="s">
        <v>122</v>
      </c>
      <c r="D120" s="121" t="s">
        <v>64</v>
      </c>
      <c r="E120" s="121" t="s">
        <v>60</v>
      </c>
      <c r="F120" s="121" t="s">
        <v>61</v>
      </c>
      <c r="G120" s="121" t="s">
        <v>123</v>
      </c>
      <c r="H120" s="121" t="s">
        <v>124</v>
      </c>
      <c r="I120" s="121" t="s">
        <v>125</v>
      </c>
      <c r="J120" s="122" t="s">
        <v>110</v>
      </c>
      <c r="K120" s="123" t="s">
        <v>126</v>
      </c>
      <c r="L120" s="124"/>
      <c r="M120" s="59" t="s">
        <v>1</v>
      </c>
      <c r="N120" s="60" t="s">
        <v>43</v>
      </c>
      <c r="O120" s="60" t="s">
        <v>127</v>
      </c>
      <c r="P120" s="60" t="s">
        <v>128</v>
      </c>
      <c r="Q120" s="60" t="s">
        <v>129</v>
      </c>
      <c r="R120" s="60" t="s">
        <v>130</v>
      </c>
      <c r="S120" s="60" t="s">
        <v>131</v>
      </c>
      <c r="T120" s="61" t="s">
        <v>132</v>
      </c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</row>
    <row r="121" spans="1:65" s="2" customFormat="1" ht="22.9" customHeight="1">
      <c r="A121" s="29"/>
      <c r="B121" s="30"/>
      <c r="C121" s="66" t="s">
        <v>133</v>
      </c>
      <c r="D121" s="29"/>
      <c r="E121" s="29"/>
      <c r="F121" s="29"/>
      <c r="G121" s="29"/>
      <c r="H121" s="29"/>
      <c r="I121" s="29"/>
      <c r="J121" s="125">
        <f>BK121</f>
        <v>0</v>
      </c>
      <c r="K121" s="29"/>
      <c r="L121" s="30"/>
      <c r="M121" s="62"/>
      <c r="N121" s="53"/>
      <c r="O121" s="63"/>
      <c r="P121" s="126">
        <f>P122</f>
        <v>772.58355599999993</v>
      </c>
      <c r="Q121" s="63"/>
      <c r="R121" s="126">
        <f>R122</f>
        <v>89.549856000000005</v>
      </c>
      <c r="S121" s="63"/>
      <c r="T121" s="127">
        <f>T122</f>
        <v>166.82974999999999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7" t="s">
        <v>78</v>
      </c>
      <c r="AU121" s="17" t="s">
        <v>112</v>
      </c>
      <c r="BK121" s="128">
        <f>BK122</f>
        <v>0</v>
      </c>
    </row>
    <row r="122" spans="1:65" s="12" customFormat="1" ht="25.9" customHeight="1">
      <c r="B122" s="129"/>
      <c r="D122" s="130" t="s">
        <v>78</v>
      </c>
      <c r="E122" s="131" t="s">
        <v>134</v>
      </c>
      <c r="F122" s="131" t="s">
        <v>135</v>
      </c>
      <c r="J122" s="132">
        <f>BK122</f>
        <v>0</v>
      </c>
      <c r="L122" s="129"/>
      <c r="M122" s="133"/>
      <c r="N122" s="134"/>
      <c r="O122" s="134"/>
      <c r="P122" s="135">
        <f>P123+P140+P172+P180</f>
        <v>772.58355599999993</v>
      </c>
      <c r="Q122" s="134"/>
      <c r="R122" s="135">
        <f>R123+R140+R172+R180</f>
        <v>89.549856000000005</v>
      </c>
      <c r="S122" s="134"/>
      <c r="T122" s="136">
        <f>T123+T140+T172+T180</f>
        <v>166.82974999999999</v>
      </c>
      <c r="AR122" s="130" t="s">
        <v>87</v>
      </c>
      <c r="AT122" s="137" t="s">
        <v>78</v>
      </c>
      <c r="AU122" s="137" t="s">
        <v>79</v>
      </c>
      <c r="AY122" s="130" t="s">
        <v>136</v>
      </c>
      <c r="BK122" s="138">
        <f>BK123+BK140+BK172+BK180</f>
        <v>0</v>
      </c>
    </row>
    <row r="123" spans="1:65" s="12" customFormat="1" ht="22.9" customHeight="1">
      <c r="B123" s="129"/>
      <c r="D123" s="130" t="s">
        <v>78</v>
      </c>
      <c r="E123" s="139" t="s">
        <v>87</v>
      </c>
      <c r="F123" s="139" t="s">
        <v>137</v>
      </c>
      <c r="J123" s="140">
        <f>BK123</f>
        <v>0</v>
      </c>
      <c r="L123" s="129"/>
      <c r="M123" s="133"/>
      <c r="N123" s="134"/>
      <c r="O123" s="134"/>
      <c r="P123" s="135">
        <f>SUM(P124:P139)</f>
        <v>178.49017599999999</v>
      </c>
      <c r="Q123" s="134"/>
      <c r="R123" s="135">
        <f>SUM(R124:R139)</f>
        <v>0</v>
      </c>
      <c r="S123" s="134"/>
      <c r="T123" s="136">
        <f>SUM(T124:T139)</f>
        <v>166.82974999999999</v>
      </c>
      <c r="AR123" s="130" t="s">
        <v>87</v>
      </c>
      <c r="AT123" s="137" t="s">
        <v>78</v>
      </c>
      <c r="AU123" s="137" t="s">
        <v>87</v>
      </c>
      <c r="AY123" s="130" t="s">
        <v>136</v>
      </c>
      <c r="BK123" s="138">
        <f>SUM(BK124:BK139)</f>
        <v>0</v>
      </c>
    </row>
    <row r="124" spans="1:65" s="2" customFormat="1" ht="24.2" customHeight="1">
      <c r="A124" s="29"/>
      <c r="B124" s="141"/>
      <c r="C124" s="142" t="s">
        <v>87</v>
      </c>
      <c r="D124" s="142" t="s">
        <v>138</v>
      </c>
      <c r="E124" s="143" t="s">
        <v>608</v>
      </c>
      <c r="F124" s="144" t="s">
        <v>609</v>
      </c>
      <c r="G124" s="145" t="s">
        <v>177</v>
      </c>
      <c r="H124" s="146">
        <v>172</v>
      </c>
      <c r="I124" s="147"/>
      <c r="J124" s="147">
        <f>ROUND(I124*H124,2)</f>
        <v>0</v>
      </c>
      <c r="K124" s="148"/>
      <c r="L124" s="30"/>
      <c r="M124" s="149" t="s">
        <v>1</v>
      </c>
      <c r="N124" s="150" t="s">
        <v>44</v>
      </c>
      <c r="O124" s="151">
        <v>0.215</v>
      </c>
      <c r="P124" s="151">
        <f>O124*H124</f>
        <v>36.979999999999997</v>
      </c>
      <c r="Q124" s="151">
        <v>0</v>
      </c>
      <c r="R124" s="151">
        <f>Q124*H124</f>
        <v>0</v>
      </c>
      <c r="S124" s="151">
        <v>0.4</v>
      </c>
      <c r="T124" s="152">
        <f>S124*H124</f>
        <v>68.8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3" t="s">
        <v>142</v>
      </c>
      <c r="AT124" s="153" t="s">
        <v>138</v>
      </c>
      <c r="AU124" s="153" t="s">
        <v>89</v>
      </c>
      <c r="AY124" s="17" t="s">
        <v>136</v>
      </c>
      <c r="BE124" s="154">
        <f>IF(N124="základní",J124,0)</f>
        <v>0</v>
      </c>
      <c r="BF124" s="154">
        <f>IF(N124="snížená",J124,0)</f>
        <v>0</v>
      </c>
      <c r="BG124" s="154">
        <f>IF(N124="zákl. přenesená",J124,0)</f>
        <v>0</v>
      </c>
      <c r="BH124" s="154">
        <f>IF(N124="sníž. přenesená",J124,0)</f>
        <v>0</v>
      </c>
      <c r="BI124" s="154">
        <f>IF(N124="nulová",J124,0)</f>
        <v>0</v>
      </c>
      <c r="BJ124" s="17" t="s">
        <v>87</v>
      </c>
      <c r="BK124" s="154">
        <f>ROUND(I124*H124,2)</f>
        <v>0</v>
      </c>
      <c r="BL124" s="17" t="s">
        <v>142</v>
      </c>
      <c r="BM124" s="153" t="s">
        <v>610</v>
      </c>
    </row>
    <row r="125" spans="1:65" s="2" customFormat="1" ht="48.75">
      <c r="A125" s="29"/>
      <c r="B125" s="30"/>
      <c r="C125" s="29"/>
      <c r="D125" s="155" t="s">
        <v>144</v>
      </c>
      <c r="E125" s="29"/>
      <c r="F125" s="156" t="s">
        <v>611</v>
      </c>
      <c r="G125" s="29"/>
      <c r="H125" s="29"/>
      <c r="I125" s="29"/>
      <c r="J125" s="29"/>
      <c r="K125" s="29"/>
      <c r="L125" s="30"/>
      <c r="M125" s="157"/>
      <c r="N125" s="158"/>
      <c r="O125" s="55"/>
      <c r="P125" s="55"/>
      <c r="Q125" s="55"/>
      <c r="R125" s="55"/>
      <c r="S125" s="55"/>
      <c r="T125" s="56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7" t="s">
        <v>144</v>
      </c>
      <c r="AU125" s="17" t="s">
        <v>89</v>
      </c>
    </row>
    <row r="126" spans="1:65" s="13" customFormat="1">
      <c r="B126" s="159"/>
      <c r="D126" s="155" t="s">
        <v>146</v>
      </c>
      <c r="E126" s="160" t="s">
        <v>1</v>
      </c>
      <c r="F126" s="161" t="s">
        <v>612</v>
      </c>
      <c r="H126" s="162">
        <v>172</v>
      </c>
      <c r="L126" s="159"/>
      <c r="M126" s="163"/>
      <c r="N126" s="164"/>
      <c r="O126" s="164"/>
      <c r="P126" s="164"/>
      <c r="Q126" s="164"/>
      <c r="R126" s="164"/>
      <c r="S126" s="164"/>
      <c r="T126" s="165"/>
      <c r="AT126" s="160" t="s">
        <v>146</v>
      </c>
      <c r="AU126" s="160" t="s">
        <v>89</v>
      </c>
      <c r="AV126" s="13" t="s">
        <v>89</v>
      </c>
      <c r="AW126" s="13" t="s">
        <v>34</v>
      </c>
      <c r="AX126" s="13" t="s">
        <v>87</v>
      </c>
      <c r="AY126" s="160" t="s">
        <v>136</v>
      </c>
    </row>
    <row r="127" spans="1:65" s="2" customFormat="1" ht="24.2" customHeight="1">
      <c r="A127" s="29"/>
      <c r="B127" s="141"/>
      <c r="C127" s="142" t="s">
        <v>89</v>
      </c>
      <c r="D127" s="142" t="s">
        <v>138</v>
      </c>
      <c r="E127" s="143" t="s">
        <v>613</v>
      </c>
      <c r="F127" s="144" t="s">
        <v>614</v>
      </c>
      <c r="G127" s="145" t="s">
        <v>177</v>
      </c>
      <c r="H127" s="146">
        <v>301.63</v>
      </c>
      <c r="I127" s="147"/>
      <c r="J127" s="147">
        <f>ROUND(I127*H127,2)</f>
        <v>0</v>
      </c>
      <c r="K127" s="148"/>
      <c r="L127" s="30"/>
      <c r="M127" s="149" t="s">
        <v>1</v>
      </c>
      <c r="N127" s="150" t="s">
        <v>44</v>
      </c>
      <c r="O127" s="151">
        <v>0.19400000000000001</v>
      </c>
      <c r="P127" s="151">
        <f>O127*H127</f>
        <v>58.516220000000004</v>
      </c>
      <c r="Q127" s="151">
        <v>0</v>
      </c>
      <c r="R127" s="151">
        <f>Q127*H127</f>
        <v>0</v>
      </c>
      <c r="S127" s="151">
        <v>0.32500000000000001</v>
      </c>
      <c r="T127" s="152">
        <f>S127*H127</f>
        <v>98.029750000000007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142</v>
      </c>
      <c r="AT127" s="153" t="s">
        <v>138</v>
      </c>
      <c r="AU127" s="153" t="s">
        <v>89</v>
      </c>
      <c r="AY127" s="17" t="s">
        <v>136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7" t="s">
        <v>87</v>
      </c>
      <c r="BK127" s="154">
        <f>ROUND(I127*H127,2)</f>
        <v>0</v>
      </c>
      <c r="BL127" s="17" t="s">
        <v>142</v>
      </c>
      <c r="BM127" s="153" t="s">
        <v>615</v>
      </c>
    </row>
    <row r="128" spans="1:65" s="2" customFormat="1" ht="39">
      <c r="A128" s="29"/>
      <c r="B128" s="30"/>
      <c r="C128" s="29"/>
      <c r="D128" s="155" t="s">
        <v>144</v>
      </c>
      <c r="E128" s="29"/>
      <c r="F128" s="156" t="s">
        <v>616</v>
      </c>
      <c r="G128" s="29"/>
      <c r="H128" s="29"/>
      <c r="I128" s="29"/>
      <c r="J128" s="29"/>
      <c r="K128" s="29"/>
      <c r="L128" s="30"/>
      <c r="M128" s="157"/>
      <c r="N128" s="158"/>
      <c r="O128" s="55"/>
      <c r="P128" s="55"/>
      <c r="Q128" s="55"/>
      <c r="R128" s="55"/>
      <c r="S128" s="55"/>
      <c r="T128" s="56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144</v>
      </c>
      <c r="AU128" s="17" t="s">
        <v>89</v>
      </c>
    </row>
    <row r="129" spans="1:65" s="13" customFormat="1">
      <c r="B129" s="159"/>
      <c r="D129" s="155" t="s">
        <v>146</v>
      </c>
      <c r="E129" s="160" t="s">
        <v>1</v>
      </c>
      <c r="F129" s="161" t="s">
        <v>617</v>
      </c>
      <c r="H129" s="162">
        <v>301.63</v>
      </c>
      <c r="L129" s="159"/>
      <c r="M129" s="163"/>
      <c r="N129" s="164"/>
      <c r="O129" s="164"/>
      <c r="P129" s="164"/>
      <c r="Q129" s="164"/>
      <c r="R129" s="164"/>
      <c r="S129" s="164"/>
      <c r="T129" s="165"/>
      <c r="AT129" s="160" t="s">
        <v>146</v>
      </c>
      <c r="AU129" s="160" t="s">
        <v>89</v>
      </c>
      <c r="AV129" s="13" t="s">
        <v>89</v>
      </c>
      <c r="AW129" s="13" t="s">
        <v>34</v>
      </c>
      <c r="AX129" s="13" t="s">
        <v>87</v>
      </c>
      <c r="AY129" s="160" t="s">
        <v>136</v>
      </c>
    </row>
    <row r="130" spans="1:65" s="2" customFormat="1" ht="33" customHeight="1">
      <c r="A130" s="29"/>
      <c r="B130" s="141"/>
      <c r="C130" s="142" t="s">
        <v>152</v>
      </c>
      <c r="D130" s="142" t="s">
        <v>138</v>
      </c>
      <c r="E130" s="143" t="s">
        <v>618</v>
      </c>
      <c r="F130" s="144" t="s">
        <v>619</v>
      </c>
      <c r="G130" s="145" t="s">
        <v>141</v>
      </c>
      <c r="H130" s="146">
        <v>321.68200000000002</v>
      </c>
      <c r="I130" s="147"/>
      <c r="J130" s="147">
        <f>ROUND(I130*H130,2)</f>
        <v>0</v>
      </c>
      <c r="K130" s="148"/>
      <c r="L130" s="30"/>
      <c r="M130" s="149" t="s">
        <v>1</v>
      </c>
      <c r="N130" s="150" t="s">
        <v>44</v>
      </c>
      <c r="O130" s="151">
        <v>0.21199999999999999</v>
      </c>
      <c r="P130" s="151">
        <f>O130*H130</f>
        <v>68.196584000000001</v>
      </c>
      <c r="Q130" s="151">
        <v>0</v>
      </c>
      <c r="R130" s="151">
        <f>Q130*H130</f>
        <v>0</v>
      </c>
      <c r="S130" s="151">
        <v>0</v>
      </c>
      <c r="T130" s="152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142</v>
      </c>
      <c r="AT130" s="153" t="s">
        <v>138</v>
      </c>
      <c r="AU130" s="153" t="s">
        <v>89</v>
      </c>
      <c r="AY130" s="17" t="s">
        <v>136</v>
      </c>
      <c r="BE130" s="154">
        <f>IF(N130="základní",J130,0)</f>
        <v>0</v>
      </c>
      <c r="BF130" s="154">
        <f>IF(N130="snížená",J130,0)</f>
        <v>0</v>
      </c>
      <c r="BG130" s="154">
        <f>IF(N130="zákl. přenesená",J130,0)</f>
        <v>0</v>
      </c>
      <c r="BH130" s="154">
        <f>IF(N130="sníž. přenesená",J130,0)</f>
        <v>0</v>
      </c>
      <c r="BI130" s="154">
        <f>IF(N130="nulová",J130,0)</f>
        <v>0</v>
      </c>
      <c r="BJ130" s="17" t="s">
        <v>87</v>
      </c>
      <c r="BK130" s="154">
        <f>ROUND(I130*H130,2)</f>
        <v>0</v>
      </c>
      <c r="BL130" s="17" t="s">
        <v>142</v>
      </c>
      <c r="BM130" s="153" t="s">
        <v>620</v>
      </c>
    </row>
    <row r="131" spans="1:65" s="2" customFormat="1" ht="19.5">
      <c r="A131" s="29"/>
      <c r="B131" s="30"/>
      <c r="C131" s="29"/>
      <c r="D131" s="155" t="s">
        <v>144</v>
      </c>
      <c r="E131" s="29"/>
      <c r="F131" s="156" t="s">
        <v>621</v>
      </c>
      <c r="G131" s="29"/>
      <c r="H131" s="29"/>
      <c r="I131" s="29"/>
      <c r="J131" s="29"/>
      <c r="K131" s="29"/>
      <c r="L131" s="30"/>
      <c r="M131" s="157"/>
      <c r="N131" s="158"/>
      <c r="O131" s="55"/>
      <c r="P131" s="55"/>
      <c r="Q131" s="55"/>
      <c r="R131" s="55"/>
      <c r="S131" s="55"/>
      <c r="T131" s="56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144</v>
      </c>
      <c r="AU131" s="17" t="s">
        <v>89</v>
      </c>
    </row>
    <row r="132" spans="1:65" s="13" customFormat="1">
      <c r="B132" s="159"/>
      <c r="D132" s="155" t="s">
        <v>146</v>
      </c>
      <c r="E132" s="160" t="s">
        <v>1</v>
      </c>
      <c r="F132" s="161" t="s">
        <v>622</v>
      </c>
      <c r="H132" s="162">
        <v>94.71</v>
      </c>
      <c r="L132" s="159"/>
      <c r="M132" s="163"/>
      <c r="N132" s="164"/>
      <c r="O132" s="164"/>
      <c r="P132" s="164"/>
      <c r="Q132" s="164"/>
      <c r="R132" s="164"/>
      <c r="S132" s="164"/>
      <c r="T132" s="165"/>
      <c r="AT132" s="160" t="s">
        <v>146</v>
      </c>
      <c r="AU132" s="160" t="s">
        <v>89</v>
      </c>
      <c r="AV132" s="13" t="s">
        <v>89</v>
      </c>
      <c r="AW132" s="13" t="s">
        <v>34</v>
      </c>
      <c r="AX132" s="13" t="s">
        <v>79</v>
      </c>
      <c r="AY132" s="160" t="s">
        <v>136</v>
      </c>
    </row>
    <row r="133" spans="1:65" s="13" customFormat="1">
      <c r="B133" s="159"/>
      <c r="D133" s="155" t="s">
        <v>146</v>
      </c>
      <c r="E133" s="160" t="s">
        <v>1</v>
      </c>
      <c r="F133" s="161" t="s">
        <v>623</v>
      </c>
      <c r="H133" s="162">
        <v>99.462000000000003</v>
      </c>
      <c r="L133" s="159"/>
      <c r="M133" s="163"/>
      <c r="N133" s="164"/>
      <c r="O133" s="164"/>
      <c r="P133" s="164"/>
      <c r="Q133" s="164"/>
      <c r="R133" s="164"/>
      <c r="S133" s="164"/>
      <c r="T133" s="165"/>
      <c r="AT133" s="160" t="s">
        <v>146</v>
      </c>
      <c r="AU133" s="160" t="s">
        <v>89</v>
      </c>
      <c r="AV133" s="13" t="s">
        <v>89</v>
      </c>
      <c r="AW133" s="13" t="s">
        <v>34</v>
      </c>
      <c r="AX133" s="13" t="s">
        <v>79</v>
      </c>
      <c r="AY133" s="160" t="s">
        <v>136</v>
      </c>
    </row>
    <row r="134" spans="1:65" s="13" customFormat="1">
      <c r="B134" s="159"/>
      <c r="D134" s="155" t="s">
        <v>146</v>
      </c>
      <c r="E134" s="160" t="s">
        <v>1</v>
      </c>
      <c r="F134" s="161" t="s">
        <v>624</v>
      </c>
      <c r="H134" s="162">
        <v>73.709999999999994</v>
      </c>
      <c r="L134" s="159"/>
      <c r="M134" s="163"/>
      <c r="N134" s="164"/>
      <c r="O134" s="164"/>
      <c r="P134" s="164"/>
      <c r="Q134" s="164"/>
      <c r="R134" s="164"/>
      <c r="S134" s="164"/>
      <c r="T134" s="165"/>
      <c r="AT134" s="160" t="s">
        <v>146</v>
      </c>
      <c r="AU134" s="160" t="s">
        <v>89</v>
      </c>
      <c r="AV134" s="13" t="s">
        <v>89</v>
      </c>
      <c r="AW134" s="13" t="s">
        <v>34</v>
      </c>
      <c r="AX134" s="13" t="s">
        <v>79</v>
      </c>
      <c r="AY134" s="160" t="s">
        <v>136</v>
      </c>
    </row>
    <row r="135" spans="1:65" s="13" customFormat="1">
      <c r="B135" s="159"/>
      <c r="D135" s="155" t="s">
        <v>146</v>
      </c>
      <c r="E135" s="160" t="s">
        <v>1</v>
      </c>
      <c r="F135" s="161" t="s">
        <v>625</v>
      </c>
      <c r="H135" s="162">
        <v>26.9</v>
      </c>
      <c r="L135" s="159"/>
      <c r="M135" s="163"/>
      <c r="N135" s="164"/>
      <c r="O135" s="164"/>
      <c r="P135" s="164"/>
      <c r="Q135" s="164"/>
      <c r="R135" s="164"/>
      <c r="S135" s="164"/>
      <c r="T135" s="165"/>
      <c r="AT135" s="160" t="s">
        <v>146</v>
      </c>
      <c r="AU135" s="160" t="s">
        <v>89</v>
      </c>
      <c r="AV135" s="13" t="s">
        <v>89</v>
      </c>
      <c r="AW135" s="13" t="s">
        <v>34</v>
      </c>
      <c r="AX135" s="13" t="s">
        <v>79</v>
      </c>
      <c r="AY135" s="160" t="s">
        <v>136</v>
      </c>
    </row>
    <row r="136" spans="1:65" s="13" customFormat="1">
      <c r="B136" s="159"/>
      <c r="D136" s="155" t="s">
        <v>146</v>
      </c>
      <c r="E136" s="160" t="s">
        <v>1</v>
      </c>
      <c r="F136" s="161" t="s">
        <v>625</v>
      </c>
      <c r="H136" s="162">
        <v>26.9</v>
      </c>
      <c r="L136" s="159"/>
      <c r="M136" s="163"/>
      <c r="N136" s="164"/>
      <c r="O136" s="164"/>
      <c r="P136" s="164"/>
      <c r="Q136" s="164"/>
      <c r="R136" s="164"/>
      <c r="S136" s="164"/>
      <c r="T136" s="165"/>
      <c r="AT136" s="160" t="s">
        <v>146</v>
      </c>
      <c r="AU136" s="160" t="s">
        <v>89</v>
      </c>
      <c r="AV136" s="13" t="s">
        <v>89</v>
      </c>
      <c r="AW136" s="13" t="s">
        <v>34</v>
      </c>
      <c r="AX136" s="13" t="s">
        <v>79</v>
      </c>
      <c r="AY136" s="160" t="s">
        <v>136</v>
      </c>
    </row>
    <row r="137" spans="1:65" s="14" customFormat="1">
      <c r="B137" s="166"/>
      <c r="D137" s="155" t="s">
        <v>146</v>
      </c>
      <c r="E137" s="167" t="s">
        <v>1</v>
      </c>
      <c r="F137" s="168" t="s">
        <v>159</v>
      </c>
      <c r="H137" s="169">
        <v>321.68199999999996</v>
      </c>
      <c r="L137" s="166"/>
      <c r="M137" s="170"/>
      <c r="N137" s="171"/>
      <c r="O137" s="171"/>
      <c r="P137" s="171"/>
      <c r="Q137" s="171"/>
      <c r="R137" s="171"/>
      <c r="S137" s="171"/>
      <c r="T137" s="172"/>
      <c r="AT137" s="167" t="s">
        <v>146</v>
      </c>
      <c r="AU137" s="167" t="s">
        <v>89</v>
      </c>
      <c r="AV137" s="14" t="s">
        <v>142</v>
      </c>
      <c r="AW137" s="14" t="s">
        <v>34</v>
      </c>
      <c r="AX137" s="14" t="s">
        <v>87</v>
      </c>
      <c r="AY137" s="167" t="s">
        <v>136</v>
      </c>
    </row>
    <row r="138" spans="1:65" s="2" customFormat="1" ht="37.9" customHeight="1">
      <c r="A138" s="29"/>
      <c r="B138" s="141"/>
      <c r="C138" s="142" t="s">
        <v>142</v>
      </c>
      <c r="D138" s="142" t="s">
        <v>138</v>
      </c>
      <c r="E138" s="143" t="s">
        <v>148</v>
      </c>
      <c r="F138" s="144" t="s">
        <v>149</v>
      </c>
      <c r="G138" s="145" t="s">
        <v>141</v>
      </c>
      <c r="H138" s="146">
        <v>321.68200000000002</v>
      </c>
      <c r="I138" s="147"/>
      <c r="J138" s="147">
        <f>ROUND(I138*H138,2)</f>
        <v>0</v>
      </c>
      <c r="K138" s="148"/>
      <c r="L138" s="30"/>
      <c r="M138" s="149" t="s">
        <v>1</v>
      </c>
      <c r="N138" s="150" t="s">
        <v>44</v>
      </c>
      <c r="O138" s="151">
        <v>4.5999999999999999E-2</v>
      </c>
      <c r="P138" s="151">
        <f>O138*H138</f>
        <v>14.797372000000001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142</v>
      </c>
      <c r="AT138" s="153" t="s">
        <v>138</v>
      </c>
      <c r="AU138" s="153" t="s">
        <v>89</v>
      </c>
      <c r="AY138" s="17" t="s">
        <v>136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87</v>
      </c>
      <c r="BK138" s="154">
        <f>ROUND(I138*H138,2)</f>
        <v>0</v>
      </c>
      <c r="BL138" s="17" t="s">
        <v>142</v>
      </c>
      <c r="BM138" s="153" t="s">
        <v>626</v>
      </c>
    </row>
    <row r="139" spans="1:65" s="2" customFormat="1" ht="39">
      <c r="A139" s="29"/>
      <c r="B139" s="30"/>
      <c r="C139" s="29"/>
      <c r="D139" s="155" t="s">
        <v>144</v>
      </c>
      <c r="E139" s="29"/>
      <c r="F139" s="156" t="s">
        <v>151</v>
      </c>
      <c r="G139" s="29"/>
      <c r="H139" s="29"/>
      <c r="I139" s="29"/>
      <c r="J139" s="29"/>
      <c r="K139" s="29"/>
      <c r="L139" s="30"/>
      <c r="M139" s="157"/>
      <c r="N139" s="158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144</v>
      </c>
      <c r="AU139" s="17" t="s">
        <v>89</v>
      </c>
    </row>
    <row r="140" spans="1:65" s="12" customFormat="1" ht="22.9" customHeight="1">
      <c r="B140" s="129"/>
      <c r="D140" s="130" t="s">
        <v>78</v>
      </c>
      <c r="E140" s="139" t="s">
        <v>168</v>
      </c>
      <c r="F140" s="139" t="s">
        <v>208</v>
      </c>
      <c r="J140" s="140">
        <f>BK140</f>
        <v>0</v>
      </c>
      <c r="L140" s="129"/>
      <c r="M140" s="133"/>
      <c r="N140" s="134"/>
      <c r="O140" s="134"/>
      <c r="P140" s="135">
        <f>SUM(P141:P171)</f>
        <v>550.20052999999996</v>
      </c>
      <c r="Q140" s="134"/>
      <c r="R140" s="135">
        <f>SUM(R141:R171)</f>
        <v>89.549856000000005</v>
      </c>
      <c r="S140" s="134"/>
      <c r="T140" s="136">
        <f>SUM(T141:T171)</f>
        <v>0</v>
      </c>
      <c r="AR140" s="130" t="s">
        <v>87</v>
      </c>
      <c r="AT140" s="137" t="s">
        <v>78</v>
      </c>
      <c r="AU140" s="137" t="s">
        <v>87</v>
      </c>
      <c r="AY140" s="130" t="s">
        <v>136</v>
      </c>
      <c r="BK140" s="138">
        <f>SUM(BK141:BK171)</f>
        <v>0</v>
      </c>
    </row>
    <row r="141" spans="1:65" s="2" customFormat="1" ht="24.2" customHeight="1">
      <c r="A141" s="29"/>
      <c r="B141" s="141"/>
      <c r="C141" s="142" t="s">
        <v>168</v>
      </c>
      <c r="D141" s="142" t="s">
        <v>138</v>
      </c>
      <c r="E141" s="143" t="s">
        <v>627</v>
      </c>
      <c r="F141" s="144" t="s">
        <v>628</v>
      </c>
      <c r="G141" s="145" t="s">
        <v>177</v>
      </c>
      <c r="H141" s="146">
        <v>107.6</v>
      </c>
      <c r="I141" s="147"/>
      <c r="J141" s="147">
        <f>ROUND(I141*H141,2)</f>
        <v>0</v>
      </c>
      <c r="K141" s="148"/>
      <c r="L141" s="30"/>
      <c r="M141" s="149" t="s">
        <v>1</v>
      </c>
      <c r="N141" s="150" t="s">
        <v>44</v>
      </c>
      <c r="O141" s="151">
        <v>9.5000000000000001E-2</v>
      </c>
      <c r="P141" s="151">
        <f>O141*H141</f>
        <v>10.222</v>
      </c>
      <c r="Q141" s="151">
        <v>0</v>
      </c>
      <c r="R141" s="151">
        <f>Q141*H141</f>
        <v>0</v>
      </c>
      <c r="S141" s="151">
        <v>0</v>
      </c>
      <c r="T141" s="152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142</v>
      </c>
      <c r="AT141" s="153" t="s">
        <v>138</v>
      </c>
      <c r="AU141" s="153" t="s">
        <v>89</v>
      </c>
      <c r="AY141" s="17" t="s">
        <v>136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7" t="s">
        <v>87</v>
      </c>
      <c r="BK141" s="154">
        <f>ROUND(I141*H141,2)</f>
        <v>0</v>
      </c>
      <c r="BL141" s="17" t="s">
        <v>142</v>
      </c>
      <c r="BM141" s="153" t="s">
        <v>629</v>
      </c>
    </row>
    <row r="142" spans="1:65" s="2" customFormat="1" ht="29.25">
      <c r="A142" s="29"/>
      <c r="B142" s="30"/>
      <c r="C142" s="29"/>
      <c r="D142" s="155" t="s">
        <v>144</v>
      </c>
      <c r="E142" s="29"/>
      <c r="F142" s="156" t="s">
        <v>630</v>
      </c>
      <c r="G142" s="29"/>
      <c r="H142" s="29"/>
      <c r="I142" s="29"/>
      <c r="J142" s="29"/>
      <c r="K142" s="29"/>
      <c r="L142" s="30"/>
      <c r="M142" s="157"/>
      <c r="N142" s="158"/>
      <c r="O142" s="55"/>
      <c r="P142" s="55"/>
      <c r="Q142" s="55"/>
      <c r="R142" s="55"/>
      <c r="S142" s="55"/>
      <c r="T142" s="56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T142" s="17" t="s">
        <v>144</v>
      </c>
      <c r="AU142" s="17" t="s">
        <v>89</v>
      </c>
    </row>
    <row r="143" spans="1:65" s="13" customFormat="1">
      <c r="B143" s="159"/>
      <c r="D143" s="155" t="s">
        <v>146</v>
      </c>
      <c r="E143" s="160" t="s">
        <v>1</v>
      </c>
      <c r="F143" s="161" t="s">
        <v>631</v>
      </c>
      <c r="H143" s="162">
        <v>107.6</v>
      </c>
      <c r="L143" s="159"/>
      <c r="M143" s="163"/>
      <c r="N143" s="164"/>
      <c r="O143" s="164"/>
      <c r="P143" s="164"/>
      <c r="Q143" s="164"/>
      <c r="R143" s="164"/>
      <c r="S143" s="164"/>
      <c r="T143" s="165"/>
      <c r="AT143" s="160" t="s">
        <v>146</v>
      </c>
      <c r="AU143" s="160" t="s">
        <v>89</v>
      </c>
      <c r="AV143" s="13" t="s">
        <v>89</v>
      </c>
      <c r="AW143" s="13" t="s">
        <v>34</v>
      </c>
      <c r="AX143" s="13" t="s">
        <v>87</v>
      </c>
      <c r="AY143" s="160" t="s">
        <v>136</v>
      </c>
    </row>
    <row r="144" spans="1:65" s="2" customFormat="1" ht="24.2" customHeight="1">
      <c r="A144" s="29"/>
      <c r="B144" s="141"/>
      <c r="C144" s="142" t="s">
        <v>174</v>
      </c>
      <c r="D144" s="142" t="s">
        <v>138</v>
      </c>
      <c r="E144" s="143" t="s">
        <v>632</v>
      </c>
      <c r="F144" s="144" t="s">
        <v>633</v>
      </c>
      <c r="G144" s="145" t="s">
        <v>177</v>
      </c>
      <c r="H144" s="146">
        <v>458.6</v>
      </c>
      <c r="I144" s="147"/>
      <c r="J144" s="147">
        <f>ROUND(I144*H144,2)</f>
        <v>0</v>
      </c>
      <c r="K144" s="148"/>
      <c r="L144" s="30"/>
      <c r="M144" s="149" t="s">
        <v>1</v>
      </c>
      <c r="N144" s="150" t="s">
        <v>44</v>
      </c>
      <c r="O144" s="151">
        <v>2.5999999999999999E-2</v>
      </c>
      <c r="P144" s="151">
        <f>O144*H144</f>
        <v>11.9236</v>
      </c>
      <c r="Q144" s="151">
        <v>0</v>
      </c>
      <c r="R144" s="151">
        <f>Q144*H144</f>
        <v>0</v>
      </c>
      <c r="S144" s="151">
        <v>0</v>
      </c>
      <c r="T144" s="152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142</v>
      </c>
      <c r="AT144" s="153" t="s">
        <v>138</v>
      </c>
      <c r="AU144" s="153" t="s">
        <v>89</v>
      </c>
      <c r="AY144" s="17" t="s">
        <v>136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7" t="s">
        <v>87</v>
      </c>
      <c r="BK144" s="154">
        <f>ROUND(I144*H144,2)</f>
        <v>0</v>
      </c>
      <c r="BL144" s="17" t="s">
        <v>142</v>
      </c>
      <c r="BM144" s="153" t="s">
        <v>634</v>
      </c>
    </row>
    <row r="145" spans="1:65" s="2" customFormat="1" ht="19.5">
      <c r="A145" s="29"/>
      <c r="B145" s="30"/>
      <c r="C145" s="29"/>
      <c r="D145" s="155" t="s">
        <v>144</v>
      </c>
      <c r="E145" s="29"/>
      <c r="F145" s="156" t="s">
        <v>635</v>
      </c>
      <c r="G145" s="29"/>
      <c r="H145" s="29"/>
      <c r="I145" s="29"/>
      <c r="J145" s="29"/>
      <c r="K145" s="29"/>
      <c r="L145" s="30"/>
      <c r="M145" s="157"/>
      <c r="N145" s="158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144</v>
      </c>
      <c r="AU145" s="17" t="s">
        <v>89</v>
      </c>
    </row>
    <row r="146" spans="1:65" s="13" customFormat="1">
      <c r="B146" s="159"/>
      <c r="D146" s="155" t="s">
        <v>146</v>
      </c>
      <c r="E146" s="160" t="s">
        <v>1</v>
      </c>
      <c r="F146" s="161" t="s">
        <v>636</v>
      </c>
      <c r="H146" s="162">
        <v>351</v>
      </c>
      <c r="L146" s="159"/>
      <c r="M146" s="163"/>
      <c r="N146" s="164"/>
      <c r="O146" s="164"/>
      <c r="P146" s="164"/>
      <c r="Q146" s="164"/>
      <c r="R146" s="164"/>
      <c r="S146" s="164"/>
      <c r="T146" s="165"/>
      <c r="AT146" s="160" t="s">
        <v>146</v>
      </c>
      <c r="AU146" s="160" t="s">
        <v>89</v>
      </c>
      <c r="AV146" s="13" t="s">
        <v>89</v>
      </c>
      <c r="AW146" s="13" t="s">
        <v>34</v>
      </c>
      <c r="AX146" s="13" t="s">
        <v>79</v>
      </c>
      <c r="AY146" s="160" t="s">
        <v>136</v>
      </c>
    </row>
    <row r="147" spans="1:65" s="13" customFormat="1">
      <c r="B147" s="159"/>
      <c r="D147" s="155" t="s">
        <v>146</v>
      </c>
      <c r="E147" s="160" t="s">
        <v>1</v>
      </c>
      <c r="F147" s="161" t="s">
        <v>637</v>
      </c>
      <c r="H147" s="162">
        <v>107.6</v>
      </c>
      <c r="L147" s="159"/>
      <c r="M147" s="163"/>
      <c r="N147" s="164"/>
      <c r="O147" s="164"/>
      <c r="P147" s="164"/>
      <c r="Q147" s="164"/>
      <c r="R147" s="164"/>
      <c r="S147" s="164"/>
      <c r="T147" s="165"/>
      <c r="AT147" s="160" t="s">
        <v>146</v>
      </c>
      <c r="AU147" s="160" t="s">
        <v>89</v>
      </c>
      <c r="AV147" s="13" t="s">
        <v>89</v>
      </c>
      <c r="AW147" s="13" t="s">
        <v>34</v>
      </c>
      <c r="AX147" s="13" t="s">
        <v>79</v>
      </c>
      <c r="AY147" s="160" t="s">
        <v>136</v>
      </c>
    </row>
    <row r="148" spans="1:65" s="14" customFormat="1">
      <c r="B148" s="166"/>
      <c r="D148" s="155" t="s">
        <v>146</v>
      </c>
      <c r="E148" s="167" t="s">
        <v>1</v>
      </c>
      <c r="F148" s="168" t="s">
        <v>159</v>
      </c>
      <c r="H148" s="169">
        <v>458.6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7" t="s">
        <v>146</v>
      </c>
      <c r="AU148" s="167" t="s">
        <v>89</v>
      </c>
      <c r="AV148" s="14" t="s">
        <v>142</v>
      </c>
      <c r="AW148" s="14" t="s">
        <v>34</v>
      </c>
      <c r="AX148" s="14" t="s">
        <v>87</v>
      </c>
      <c r="AY148" s="167" t="s">
        <v>136</v>
      </c>
    </row>
    <row r="149" spans="1:65" s="2" customFormat="1" ht="24.2" customHeight="1">
      <c r="A149" s="29"/>
      <c r="B149" s="141"/>
      <c r="C149" s="142" t="s">
        <v>181</v>
      </c>
      <c r="D149" s="142" t="s">
        <v>138</v>
      </c>
      <c r="E149" s="143" t="s">
        <v>638</v>
      </c>
      <c r="F149" s="144" t="s">
        <v>639</v>
      </c>
      <c r="G149" s="145" t="s">
        <v>177</v>
      </c>
      <c r="H149" s="146">
        <v>704.63</v>
      </c>
      <c r="I149" s="147"/>
      <c r="J149" s="147">
        <f>ROUND(I149*H149,2)</f>
        <v>0</v>
      </c>
      <c r="K149" s="148"/>
      <c r="L149" s="30"/>
      <c r="M149" s="149" t="s">
        <v>1</v>
      </c>
      <c r="N149" s="150" t="s">
        <v>44</v>
      </c>
      <c r="O149" s="151">
        <v>2.9000000000000001E-2</v>
      </c>
      <c r="P149" s="151">
        <f>O149*H149</f>
        <v>20.434270000000001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142</v>
      </c>
      <c r="AT149" s="153" t="s">
        <v>138</v>
      </c>
      <c r="AU149" s="153" t="s">
        <v>89</v>
      </c>
      <c r="AY149" s="17" t="s">
        <v>136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87</v>
      </c>
      <c r="BK149" s="154">
        <f>ROUND(I149*H149,2)</f>
        <v>0</v>
      </c>
      <c r="BL149" s="17" t="s">
        <v>142</v>
      </c>
      <c r="BM149" s="153" t="s">
        <v>640</v>
      </c>
    </row>
    <row r="150" spans="1:65" s="2" customFormat="1" ht="19.5">
      <c r="A150" s="29"/>
      <c r="B150" s="30"/>
      <c r="C150" s="29"/>
      <c r="D150" s="155" t="s">
        <v>144</v>
      </c>
      <c r="E150" s="29"/>
      <c r="F150" s="156" t="s">
        <v>641</v>
      </c>
      <c r="G150" s="29"/>
      <c r="H150" s="29"/>
      <c r="I150" s="29"/>
      <c r="J150" s="29"/>
      <c r="K150" s="29"/>
      <c r="L150" s="30"/>
      <c r="M150" s="157"/>
      <c r="N150" s="158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144</v>
      </c>
      <c r="AU150" s="17" t="s">
        <v>89</v>
      </c>
    </row>
    <row r="151" spans="1:65" s="13" customFormat="1">
      <c r="B151" s="159"/>
      <c r="D151" s="155" t="s">
        <v>146</v>
      </c>
      <c r="E151" s="160" t="s">
        <v>1</v>
      </c>
      <c r="F151" s="161" t="s">
        <v>642</v>
      </c>
      <c r="H151" s="162">
        <v>231</v>
      </c>
      <c r="L151" s="159"/>
      <c r="M151" s="163"/>
      <c r="N151" s="164"/>
      <c r="O151" s="164"/>
      <c r="P151" s="164"/>
      <c r="Q151" s="164"/>
      <c r="R151" s="164"/>
      <c r="S151" s="164"/>
      <c r="T151" s="165"/>
      <c r="AT151" s="160" t="s">
        <v>146</v>
      </c>
      <c r="AU151" s="160" t="s">
        <v>89</v>
      </c>
      <c r="AV151" s="13" t="s">
        <v>89</v>
      </c>
      <c r="AW151" s="13" t="s">
        <v>34</v>
      </c>
      <c r="AX151" s="13" t="s">
        <v>79</v>
      </c>
      <c r="AY151" s="160" t="s">
        <v>136</v>
      </c>
    </row>
    <row r="152" spans="1:65" s="13" customFormat="1">
      <c r="B152" s="159"/>
      <c r="D152" s="155" t="s">
        <v>146</v>
      </c>
      <c r="E152" s="160" t="s">
        <v>1</v>
      </c>
      <c r="F152" s="161" t="s">
        <v>643</v>
      </c>
      <c r="H152" s="162">
        <v>473.63</v>
      </c>
      <c r="L152" s="159"/>
      <c r="M152" s="163"/>
      <c r="N152" s="164"/>
      <c r="O152" s="164"/>
      <c r="P152" s="164"/>
      <c r="Q152" s="164"/>
      <c r="R152" s="164"/>
      <c r="S152" s="164"/>
      <c r="T152" s="165"/>
      <c r="AT152" s="160" t="s">
        <v>146</v>
      </c>
      <c r="AU152" s="160" t="s">
        <v>89</v>
      </c>
      <c r="AV152" s="13" t="s">
        <v>89</v>
      </c>
      <c r="AW152" s="13" t="s">
        <v>34</v>
      </c>
      <c r="AX152" s="13" t="s">
        <v>79</v>
      </c>
      <c r="AY152" s="160" t="s">
        <v>136</v>
      </c>
    </row>
    <row r="153" spans="1:65" s="14" customFormat="1">
      <c r="B153" s="166"/>
      <c r="D153" s="155" t="s">
        <v>146</v>
      </c>
      <c r="E153" s="167" t="s">
        <v>1</v>
      </c>
      <c r="F153" s="168" t="s">
        <v>159</v>
      </c>
      <c r="H153" s="169">
        <v>704.63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7" t="s">
        <v>146</v>
      </c>
      <c r="AU153" s="167" t="s">
        <v>89</v>
      </c>
      <c r="AV153" s="14" t="s">
        <v>142</v>
      </c>
      <c r="AW153" s="14" t="s">
        <v>34</v>
      </c>
      <c r="AX153" s="14" t="s">
        <v>87</v>
      </c>
      <c r="AY153" s="167" t="s">
        <v>136</v>
      </c>
    </row>
    <row r="154" spans="1:65" s="2" customFormat="1" ht="24.2" customHeight="1">
      <c r="A154" s="29"/>
      <c r="B154" s="141"/>
      <c r="C154" s="142" t="s">
        <v>164</v>
      </c>
      <c r="D154" s="142" t="s">
        <v>138</v>
      </c>
      <c r="E154" s="143" t="s">
        <v>644</v>
      </c>
      <c r="F154" s="144" t="s">
        <v>645</v>
      </c>
      <c r="G154" s="145" t="s">
        <v>177</v>
      </c>
      <c r="H154" s="146">
        <v>473.63</v>
      </c>
      <c r="I154" s="147"/>
      <c r="J154" s="147">
        <f>ROUND(I154*H154,2)</f>
        <v>0</v>
      </c>
      <c r="K154" s="148"/>
      <c r="L154" s="30"/>
      <c r="M154" s="149" t="s">
        <v>1</v>
      </c>
      <c r="N154" s="150" t="s">
        <v>44</v>
      </c>
      <c r="O154" s="151">
        <v>0.38200000000000001</v>
      </c>
      <c r="P154" s="151">
        <f>O154*H154</f>
        <v>180.92666</v>
      </c>
      <c r="Q154" s="151">
        <v>0</v>
      </c>
      <c r="R154" s="151">
        <f>Q154*H154</f>
        <v>0</v>
      </c>
      <c r="S154" s="151">
        <v>0</v>
      </c>
      <c r="T154" s="152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142</v>
      </c>
      <c r="AT154" s="153" t="s">
        <v>138</v>
      </c>
      <c r="AU154" s="153" t="s">
        <v>89</v>
      </c>
      <c r="AY154" s="17" t="s">
        <v>136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7" t="s">
        <v>87</v>
      </c>
      <c r="BK154" s="154">
        <f>ROUND(I154*H154,2)</f>
        <v>0</v>
      </c>
      <c r="BL154" s="17" t="s">
        <v>142</v>
      </c>
      <c r="BM154" s="153" t="s">
        <v>646</v>
      </c>
    </row>
    <row r="155" spans="1:65" s="2" customFormat="1" ht="19.5">
      <c r="A155" s="29"/>
      <c r="B155" s="30"/>
      <c r="C155" s="29"/>
      <c r="D155" s="155" t="s">
        <v>144</v>
      </c>
      <c r="E155" s="29"/>
      <c r="F155" s="156" t="s">
        <v>647</v>
      </c>
      <c r="G155" s="29"/>
      <c r="H155" s="29"/>
      <c r="I155" s="29"/>
      <c r="J155" s="29"/>
      <c r="K155" s="29"/>
      <c r="L155" s="30"/>
      <c r="M155" s="157"/>
      <c r="N155" s="158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7" t="s">
        <v>144</v>
      </c>
      <c r="AU155" s="17" t="s">
        <v>89</v>
      </c>
    </row>
    <row r="156" spans="1:65" s="2" customFormat="1" ht="24.2" customHeight="1">
      <c r="A156" s="29"/>
      <c r="B156" s="141"/>
      <c r="C156" s="142" t="s">
        <v>191</v>
      </c>
      <c r="D156" s="142" t="s">
        <v>138</v>
      </c>
      <c r="E156" s="143" t="s">
        <v>648</v>
      </c>
      <c r="F156" s="144" t="s">
        <v>649</v>
      </c>
      <c r="G156" s="145" t="s">
        <v>177</v>
      </c>
      <c r="H156" s="146">
        <v>231</v>
      </c>
      <c r="I156" s="147"/>
      <c r="J156" s="147">
        <f>ROUND(I156*H156,2)</f>
        <v>0</v>
      </c>
      <c r="K156" s="148"/>
      <c r="L156" s="30"/>
      <c r="M156" s="149" t="s">
        <v>1</v>
      </c>
      <c r="N156" s="150" t="s">
        <v>44</v>
      </c>
      <c r="O156" s="151">
        <v>0.435</v>
      </c>
      <c r="P156" s="151">
        <f>O156*H156</f>
        <v>100.485</v>
      </c>
      <c r="Q156" s="151">
        <v>0</v>
      </c>
      <c r="R156" s="151">
        <f>Q156*H156</f>
        <v>0</v>
      </c>
      <c r="S156" s="151">
        <v>0</v>
      </c>
      <c r="T156" s="152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142</v>
      </c>
      <c r="AT156" s="153" t="s">
        <v>138</v>
      </c>
      <c r="AU156" s="153" t="s">
        <v>89</v>
      </c>
      <c r="AY156" s="17" t="s">
        <v>136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7" t="s">
        <v>87</v>
      </c>
      <c r="BK156" s="154">
        <f>ROUND(I156*H156,2)</f>
        <v>0</v>
      </c>
      <c r="BL156" s="17" t="s">
        <v>142</v>
      </c>
      <c r="BM156" s="153" t="s">
        <v>650</v>
      </c>
    </row>
    <row r="157" spans="1:65" s="2" customFormat="1" ht="19.5">
      <c r="A157" s="29"/>
      <c r="B157" s="30"/>
      <c r="C157" s="29"/>
      <c r="D157" s="155" t="s">
        <v>144</v>
      </c>
      <c r="E157" s="29"/>
      <c r="F157" s="156" t="s">
        <v>651</v>
      </c>
      <c r="G157" s="29"/>
      <c r="H157" s="29"/>
      <c r="I157" s="29"/>
      <c r="J157" s="29"/>
      <c r="K157" s="29"/>
      <c r="L157" s="30"/>
      <c r="M157" s="157"/>
      <c r="N157" s="158"/>
      <c r="O157" s="55"/>
      <c r="P157" s="55"/>
      <c r="Q157" s="55"/>
      <c r="R157" s="55"/>
      <c r="S157" s="55"/>
      <c r="T157" s="56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7" t="s">
        <v>144</v>
      </c>
      <c r="AU157" s="17" t="s">
        <v>89</v>
      </c>
    </row>
    <row r="158" spans="1:65" s="2" customFormat="1" ht="33" customHeight="1">
      <c r="A158" s="29"/>
      <c r="B158" s="141"/>
      <c r="C158" s="142" t="s">
        <v>197</v>
      </c>
      <c r="D158" s="142" t="s">
        <v>138</v>
      </c>
      <c r="E158" s="143" t="s">
        <v>652</v>
      </c>
      <c r="F158" s="144" t="s">
        <v>653</v>
      </c>
      <c r="G158" s="145" t="s">
        <v>177</v>
      </c>
      <c r="H158" s="146">
        <v>215.2</v>
      </c>
      <c r="I158" s="147"/>
      <c r="J158" s="147">
        <f>ROUND(I158*H158,2)</f>
        <v>0</v>
      </c>
      <c r="K158" s="148"/>
      <c r="L158" s="30"/>
      <c r="M158" s="149" t="s">
        <v>1</v>
      </c>
      <c r="N158" s="150" t="s">
        <v>44</v>
      </c>
      <c r="O158" s="151">
        <v>0.56999999999999995</v>
      </c>
      <c r="P158" s="151">
        <f>O158*H158</f>
        <v>122.66399999999999</v>
      </c>
      <c r="Q158" s="151">
        <v>8.9219999999999994E-2</v>
      </c>
      <c r="R158" s="151">
        <f>Q158*H158</f>
        <v>19.200143999999998</v>
      </c>
      <c r="S158" s="151">
        <v>0</v>
      </c>
      <c r="T158" s="152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142</v>
      </c>
      <c r="AT158" s="153" t="s">
        <v>138</v>
      </c>
      <c r="AU158" s="153" t="s">
        <v>89</v>
      </c>
      <c r="AY158" s="17" t="s">
        <v>136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87</v>
      </c>
      <c r="BK158" s="154">
        <f>ROUND(I158*H158,2)</f>
        <v>0</v>
      </c>
      <c r="BL158" s="17" t="s">
        <v>142</v>
      </c>
      <c r="BM158" s="153" t="s">
        <v>654</v>
      </c>
    </row>
    <row r="159" spans="1:65" s="2" customFormat="1" ht="48.75">
      <c r="A159" s="29"/>
      <c r="B159" s="30"/>
      <c r="C159" s="29"/>
      <c r="D159" s="155" t="s">
        <v>144</v>
      </c>
      <c r="E159" s="29"/>
      <c r="F159" s="156" t="s">
        <v>655</v>
      </c>
      <c r="G159" s="29"/>
      <c r="H159" s="29"/>
      <c r="I159" s="29"/>
      <c r="J159" s="29"/>
      <c r="K159" s="29"/>
      <c r="L159" s="30"/>
      <c r="M159" s="157"/>
      <c r="N159" s="158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144</v>
      </c>
      <c r="AU159" s="17" t="s">
        <v>89</v>
      </c>
    </row>
    <row r="160" spans="1:65" s="13" customFormat="1">
      <c r="B160" s="159"/>
      <c r="D160" s="155" t="s">
        <v>146</v>
      </c>
      <c r="E160" s="160" t="s">
        <v>1</v>
      </c>
      <c r="F160" s="161" t="s">
        <v>656</v>
      </c>
      <c r="H160" s="162">
        <v>107.6</v>
      </c>
      <c r="L160" s="159"/>
      <c r="M160" s="163"/>
      <c r="N160" s="164"/>
      <c r="O160" s="164"/>
      <c r="P160" s="164"/>
      <c r="Q160" s="164"/>
      <c r="R160" s="164"/>
      <c r="S160" s="164"/>
      <c r="T160" s="165"/>
      <c r="AT160" s="160" t="s">
        <v>146</v>
      </c>
      <c r="AU160" s="160" t="s">
        <v>89</v>
      </c>
      <c r="AV160" s="13" t="s">
        <v>89</v>
      </c>
      <c r="AW160" s="13" t="s">
        <v>34</v>
      </c>
      <c r="AX160" s="13" t="s">
        <v>79</v>
      </c>
      <c r="AY160" s="160" t="s">
        <v>136</v>
      </c>
    </row>
    <row r="161" spans="1:65" s="13" customFormat="1">
      <c r="B161" s="159"/>
      <c r="D161" s="155" t="s">
        <v>146</v>
      </c>
      <c r="E161" s="160" t="s">
        <v>1</v>
      </c>
      <c r="F161" s="161" t="s">
        <v>637</v>
      </c>
      <c r="H161" s="162">
        <v>107.6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146</v>
      </c>
      <c r="AU161" s="160" t="s">
        <v>89</v>
      </c>
      <c r="AV161" s="13" t="s">
        <v>89</v>
      </c>
      <c r="AW161" s="13" t="s">
        <v>34</v>
      </c>
      <c r="AX161" s="13" t="s">
        <v>79</v>
      </c>
      <c r="AY161" s="160" t="s">
        <v>136</v>
      </c>
    </row>
    <row r="162" spans="1:65" s="14" customFormat="1">
      <c r="B162" s="166"/>
      <c r="D162" s="155" t="s">
        <v>146</v>
      </c>
      <c r="E162" s="167" t="s">
        <v>1</v>
      </c>
      <c r="F162" s="168" t="s">
        <v>159</v>
      </c>
      <c r="H162" s="169">
        <v>215.2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7" t="s">
        <v>146</v>
      </c>
      <c r="AU162" s="167" t="s">
        <v>89</v>
      </c>
      <c r="AV162" s="14" t="s">
        <v>142</v>
      </c>
      <c r="AW162" s="14" t="s">
        <v>34</v>
      </c>
      <c r="AX162" s="14" t="s">
        <v>87</v>
      </c>
      <c r="AY162" s="167" t="s">
        <v>136</v>
      </c>
    </row>
    <row r="163" spans="1:65" s="2" customFormat="1" ht="16.5" customHeight="1">
      <c r="A163" s="29"/>
      <c r="B163" s="141"/>
      <c r="C163" s="173" t="s">
        <v>202</v>
      </c>
      <c r="D163" s="173" t="s">
        <v>160</v>
      </c>
      <c r="E163" s="174" t="s">
        <v>657</v>
      </c>
      <c r="F163" s="175" t="s">
        <v>658</v>
      </c>
      <c r="G163" s="176" t="s">
        <v>177</v>
      </c>
      <c r="H163" s="177">
        <v>219.50399999999999</v>
      </c>
      <c r="I163" s="178"/>
      <c r="J163" s="178">
        <f>ROUND(I163*H163,2)</f>
        <v>0</v>
      </c>
      <c r="K163" s="179"/>
      <c r="L163" s="180"/>
      <c r="M163" s="181" t="s">
        <v>1</v>
      </c>
      <c r="N163" s="182" t="s">
        <v>44</v>
      </c>
      <c r="O163" s="151">
        <v>0</v>
      </c>
      <c r="P163" s="151">
        <f>O163*H163</f>
        <v>0</v>
      </c>
      <c r="Q163" s="151">
        <v>0.113</v>
      </c>
      <c r="R163" s="151">
        <f>Q163*H163</f>
        <v>24.803951999999999</v>
      </c>
      <c r="S163" s="151">
        <v>0</v>
      </c>
      <c r="T163" s="152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164</v>
      </c>
      <c r="AT163" s="153" t="s">
        <v>160</v>
      </c>
      <c r="AU163" s="153" t="s">
        <v>89</v>
      </c>
      <c r="AY163" s="17" t="s">
        <v>136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7" t="s">
        <v>87</v>
      </c>
      <c r="BK163" s="154">
        <f>ROUND(I163*H163,2)</f>
        <v>0</v>
      </c>
      <c r="BL163" s="17" t="s">
        <v>142</v>
      </c>
      <c r="BM163" s="153" t="s">
        <v>659</v>
      </c>
    </row>
    <row r="164" spans="1:65" s="2" customFormat="1">
      <c r="A164" s="29"/>
      <c r="B164" s="30"/>
      <c r="C164" s="29"/>
      <c r="D164" s="155" t="s">
        <v>144</v>
      </c>
      <c r="E164" s="29"/>
      <c r="F164" s="156" t="s">
        <v>658</v>
      </c>
      <c r="G164" s="29"/>
      <c r="H164" s="29"/>
      <c r="I164" s="29"/>
      <c r="J164" s="29"/>
      <c r="K164" s="29"/>
      <c r="L164" s="30"/>
      <c r="M164" s="157"/>
      <c r="N164" s="158"/>
      <c r="O164" s="55"/>
      <c r="P164" s="55"/>
      <c r="Q164" s="55"/>
      <c r="R164" s="55"/>
      <c r="S164" s="55"/>
      <c r="T164" s="56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7" t="s">
        <v>144</v>
      </c>
      <c r="AU164" s="17" t="s">
        <v>89</v>
      </c>
    </row>
    <row r="165" spans="1:65" s="13" customFormat="1">
      <c r="B165" s="159"/>
      <c r="D165" s="155" t="s">
        <v>146</v>
      </c>
      <c r="F165" s="161" t="s">
        <v>660</v>
      </c>
      <c r="H165" s="162">
        <v>219.50399999999999</v>
      </c>
      <c r="L165" s="159"/>
      <c r="M165" s="163"/>
      <c r="N165" s="164"/>
      <c r="O165" s="164"/>
      <c r="P165" s="164"/>
      <c r="Q165" s="164"/>
      <c r="R165" s="164"/>
      <c r="S165" s="164"/>
      <c r="T165" s="165"/>
      <c r="AT165" s="160" t="s">
        <v>146</v>
      </c>
      <c r="AU165" s="160" t="s">
        <v>89</v>
      </c>
      <c r="AV165" s="13" t="s">
        <v>89</v>
      </c>
      <c r="AW165" s="13" t="s">
        <v>3</v>
      </c>
      <c r="AX165" s="13" t="s">
        <v>87</v>
      </c>
      <c r="AY165" s="160" t="s">
        <v>136</v>
      </c>
    </row>
    <row r="166" spans="1:65" s="2" customFormat="1" ht="33" customHeight="1">
      <c r="A166" s="29"/>
      <c r="B166" s="141"/>
      <c r="C166" s="142" t="s">
        <v>209</v>
      </c>
      <c r="D166" s="142" t="s">
        <v>138</v>
      </c>
      <c r="E166" s="143" t="s">
        <v>661</v>
      </c>
      <c r="F166" s="144" t="s">
        <v>662</v>
      </c>
      <c r="G166" s="145" t="s">
        <v>177</v>
      </c>
      <c r="H166" s="146">
        <v>175.5</v>
      </c>
      <c r="I166" s="147"/>
      <c r="J166" s="147">
        <f>ROUND(I166*H166,2)</f>
        <v>0</v>
      </c>
      <c r="K166" s="148"/>
      <c r="L166" s="30"/>
      <c r="M166" s="149" t="s">
        <v>1</v>
      </c>
      <c r="N166" s="150" t="s">
        <v>44</v>
      </c>
      <c r="O166" s="151">
        <v>0.59</v>
      </c>
      <c r="P166" s="151">
        <f>O166*H166</f>
        <v>103.54499999999999</v>
      </c>
      <c r="Q166" s="151">
        <v>0.11162</v>
      </c>
      <c r="R166" s="151">
        <f>Q166*H166</f>
        <v>19.589310000000001</v>
      </c>
      <c r="S166" s="151">
        <v>0</v>
      </c>
      <c r="T166" s="152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142</v>
      </c>
      <c r="AT166" s="153" t="s">
        <v>138</v>
      </c>
      <c r="AU166" s="153" t="s">
        <v>89</v>
      </c>
      <c r="AY166" s="17" t="s">
        <v>136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7" t="s">
        <v>87</v>
      </c>
      <c r="BK166" s="154">
        <f>ROUND(I166*H166,2)</f>
        <v>0</v>
      </c>
      <c r="BL166" s="17" t="s">
        <v>142</v>
      </c>
      <c r="BM166" s="153" t="s">
        <v>663</v>
      </c>
    </row>
    <row r="167" spans="1:65" s="2" customFormat="1" ht="48.75">
      <c r="A167" s="29"/>
      <c r="B167" s="30"/>
      <c r="C167" s="29"/>
      <c r="D167" s="155" t="s">
        <v>144</v>
      </c>
      <c r="E167" s="29"/>
      <c r="F167" s="156" t="s">
        <v>664</v>
      </c>
      <c r="G167" s="29"/>
      <c r="H167" s="29"/>
      <c r="I167" s="29"/>
      <c r="J167" s="29"/>
      <c r="K167" s="29"/>
      <c r="L167" s="30"/>
      <c r="M167" s="157"/>
      <c r="N167" s="158"/>
      <c r="O167" s="55"/>
      <c r="P167" s="55"/>
      <c r="Q167" s="55"/>
      <c r="R167" s="55"/>
      <c r="S167" s="55"/>
      <c r="T167" s="56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7" t="s">
        <v>144</v>
      </c>
      <c r="AU167" s="17" t="s">
        <v>89</v>
      </c>
    </row>
    <row r="168" spans="1:65" s="13" customFormat="1">
      <c r="B168" s="159"/>
      <c r="D168" s="155" t="s">
        <v>146</v>
      </c>
      <c r="E168" s="160" t="s">
        <v>1</v>
      </c>
      <c r="F168" s="161" t="s">
        <v>665</v>
      </c>
      <c r="H168" s="162">
        <v>175.5</v>
      </c>
      <c r="L168" s="159"/>
      <c r="M168" s="163"/>
      <c r="N168" s="164"/>
      <c r="O168" s="164"/>
      <c r="P168" s="164"/>
      <c r="Q168" s="164"/>
      <c r="R168" s="164"/>
      <c r="S168" s="164"/>
      <c r="T168" s="165"/>
      <c r="AT168" s="160" t="s">
        <v>146</v>
      </c>
      <c r="AU168" s="160" t="s">
        <v>89</v>
      </c>
      <c r="AV168" s="13" t="s">
        <v>89</v>
      </c>
      <c r="AW168" s="13" t="s">
        <v>34</v>
      </c>
      <c r="AX168" s="13" t="s">
        <v>87</v>
      </c>
      <c r="AY168" s="160" t="s">
        <v>136</v>
      </c>
    </row>
    <row r="169" spans="1:65" s="2" customFormat="1" ht="24.2" customHeight="1">
      <c r="A169" s="29"/>
      <c r="B169" s="141"/>
      <c r="C169" s="173" t="s">
        <v>216</v>
      </c>
      <c r="D169" s="173" t="s">
        <v>160</v>
      </c>
      <c r="E169" s="174" t="s">
        <v>666</v>
      </c>
      <c r="F169" s="175" t="s">
        <v>667</v>
      </c>
      <c r="G169" s="176" t="s">
        <v>177</v>
      </c>
      <c r="H169" s="177">
        <v>179.01</v>
      </c>
      <c r="I169" s="178"/>
      <c r="J169" s="178">
        <f>ROUND(I169*H169,2)</f>
        <v>0</v>
      </c>
      <c r="K169" s="179"/>
      <c r="L169" s="180"/>
      <c r="M169" s="181" t="s">
        <v>1</v>
      </c>
      <c r="N169" s="182" t="s">
        <v>44</v>
      </c>
      <c r="O169" s="151">
        <v>0</v>
      </c>
      <c r="P169" s="151">
        <f>O169*H169</f>
        <v>0</v>
      </c>
      <c r="Q169" s="151">
        <v>0.14499999999999999</v>
      </c>
      <c r="R169" s="151">
        <f>Q169*H169</f>
        <v>25.956449999999997</v>
      </c>
      <c r="S169" s="151">
        <v>0</v>
      </c>
      <c r="T169" s="152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164</v>
      </c>
      <c r="AT169" s="153" t="s">
        <v>160</v>
      </c>
      <c r="AU169" s="153" t="s">
        <v>89</v>
      </c>
      <c r="AY169" s="17" t="s">
        <v>136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7" t="s">
        <v>87</v>
      </c>
      <c r="BK169" s="154">
        <f>ROUND(I169*H169,2)</f>
        <v>0</v>
      </c>
      <c r="BL169" s="17" t="s">
        <v>142</v>
      </c>
      <c r="BM169" s="153" t="s">
        <v>668</v>
      </c>
    </row>
    <row r="170" spans="1:65" s="2" customFormat="1">
      <c r="A170" s="29"/>
      <c r="B170" s="30"/>
      <c r="C170" s="29"/>
      <c r="D170" s="155" t="s">
        <v>144</v>
      </c>
      <c r="E170" s="29"/>
      <c r="F170" s="156" t="s">
        <v>667</v>
      </c>
      <c r="G170" s="29"/>
      <c r="H170" s="29"/>
      <c r="I170" s="29"/>
      <c r="J170" s="29"/>
      <c r="K170" s="29"/>
      <c r="L170" s="30"/>
      <c r="M170" s="157"/>
      <c r="N170" s="158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144</v>
      </c>
      <c r="AU170" s="17" t="s">
        <v>89</v>
      </c>
    </row>
    <row r="171" spans="1:65" s="13" customFormat="1">
      <c r="B171" s="159"/>
      <c r="D171" s="155" t="s">
        <v>146</v>
      </c>
      <c r="F171" s="161" t="s">
        <v>669</v>
      </c>
      <c r="H171" s="162">
        <v>179.01</v>
      </c>
      <c r="L171" s="159"/>
      <c r="M171" s="163"/>
      <c r="N171" s="164"/>
      <c r="O171" s="164"/>
      <c r="P171" s="164"/>
      <c r="Q171" s="164"/>
      <c r="R171" s="164"/>
      <c r="S171" s="164"/>
      <c r="T171" s="165"/>
      <c r="AT171" s="160" t="s">
        <v>146</v>
      </c>
      <c r="AU171" s="160" t="s">
        <v>89</v>
      </c>
      <c r="AV171" s="13" t="s">
        <v>89</v>
      </c>
      <c r="AW171" s="13" t="s">
        <v>3</v>
      </c>
      <c r="AX171" s="13" t="s">
        <v>87</v>
      </c>
      <c r="AY171" s="160" t="s">
        <v>136</v>
      </c>
    </row>
    <row r="172" spans="1:65" s="12" customFormat="1" ht="22.9" customHeight="1">
      <c r="B172" s="129"/>
      <c r="D172" s="130" t="s">
        <v>78</v>
      </c>
      <c r="E172" s="139" t="s">
        <v>670</v>
      </c>
      <c r="F172" s="139" t="s">
        <v>671</v>
      </c>
      <c r="J172" s="140">
        <f>BK172</f>
        <v>0</v>
      </c>
      <c r="L172" s="129"/>
      <c r="M172" s="133"/>
      <c r="N172" s="134"/>
      <c r="O172" s="134"/>
      <c r="P172" s="135">
        <f>SUM(P173:P179)</f>
        <v>8.3414999999999999</v>
      </c>
      <c r="Q172" s="134"/>
      <c r="R172" s="135">
        <f>SUM(R173:R179)</f>
        <v>0</v>
      </c>
      <c r="S172" s="134"/>
      <c r="T172" s="136">
        <f>SUM(T173:T179)</f>
        <v>0</v>
      </c>
      <c r="AR172" s="130" t="s">
        <v>87</v>
      </c>
      <c r="AT172" s="137" t="s">
        <v>78</v>
      </c>
      <c r="AU172" s="137" t="s">
        <v>87</v>
      </c>
      <c r="AY172" s="130" t="s">
        <v>136</v>
      </c>
      <c r="BK172" s="138">
        <f>SUM(BK173:BK179)</f>
        <v>0</v>
      </c>
    </row>
    <row r="173" spans="1:65" s="2" customFormat="1" ht="21.75" customHeight="1">
      <c r="A173" s="29"/>
      <c r="B173" s="141"/>
      <c r="C173" s="142" t="s">
        <v>221</v>
      </c>
      <c r="D173" s="142" t="s">
        <v>138</v>
      </c>
      <c r="E173" s="143" t="s">
        <v>672</v>
      </c>
      <c r="F173" s="144" t="s">
        <v>673</v>
      </c>
      <c r="G173" s="145" t="s">
        <v>163</v>
      </c>
      <c r="H173" s="146">
        <v>166.83</v>
      </c>
      <c r="I173" s="147"/>
      <c r="J173" s="147">
        <f>ROUND(I173*H173,2)</f>
        <v>0</v>
      </c>
      <c r="K173" s="148"/>
      <c r="L173" s="30"/>
      <c r="M173" s="149" t="s">
        <v>1</v>
      </c>
      <c r="N173" s="150" t="s">
        <v>44</v>
      </c>
      <c r="O173" s="151">
        <v>0.03</v>
      </c>
      <c r="P173" s="151">
        <f>O173*H173</f>
        <v>5.0049000000000001</v>
      </c>
      <c r="Q173" s="151">
        <v>0</v>
      </c>
      <c r="R173" s="151">
        <f>Q173*H173</f>
        <v>0</v>
      </c>
      <c r="S173" s="151">
        <v>0</v>
      </c>
      <c r="T173" s="152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142</v>
      </c>
      <c r="AT173" s="153" t="s">
        <v>138</v>
      </c>
      <c r="AU173" s="153" t="s">
        <v>89</v>
      </c>
      <c r="AY173" s="17" t="s">
        <v>136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7" t="s">
        <v>87</v>
      </c>
      <c r="BK173" s="154">
        <f>ROUND(I173*H173,2)</f>
        <v>0</v>
      </c>
      <c r="BL173" s="17" t="s">
        <v>142</v>
      </c>
      <c r="BM173" s="153" t="s">
        <v>674</v>
      </c>
    </row>
    <row r="174" spans="1:65" s="2" customFormat="1" ht="19.5">
      <c r="A174" s="29"/>
      <c r="B174" s="30"/>
      <c r="C174" s="29"/>
      <c r="D174" s="155" t="s">
        <v>144</v>
      </c>
      <c r="E174" s="29"/>
      <c r="F174" s="156" t="s">
        <v>675</v>
      </c>
      <c r="G174" s="29"/>
      <c r="H174" s="29"/>
      <c r="I174" s="29"/>
      <c r="J174" s="29"/>
      <c r="K174" s="29"/>
      <c r="L174" s="30"/>
      <c r="M174" s="157"/>
      <c r="N174" s="158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144</v>
      </c>
      <c r="AU174" s="17" t="s">
        <v>89</v>
      </c>
    </row>
    <row r="175" spans="1:65" s="2" customFormat="1" ht="24.2" customHeight="1">
      <c r="A175" s="29"/>
      <c r="B175" s="141"/>
      <c r="C175" s="142" t="s">
        <v>8</v>
      </c>
      <c r="D175" s="142" t="s">
        <v>138</v>
      </c>
      <c r="E175" s="143" t="s">
        <v>676</v>
      </c>
      <c r="F175" s="144" t="s">
        <v>677</v>
      </c>
      <c r="G175" s="145" t="s">
        <v>163</v>
      </c>
      <c r="H175" s="146">
        <v>1668.3</v>
      </c>
      <c r="I175" s="147"/>
      <c r="J175" s="147">
        <f>ROUND(I175*H175,2)</f>
        <v>0</v>
      </c>
      <c r="K175" s="148"/>
      <c r="L175" s="30"/>
      <c r="M175" s="149" t="s">
        <v>1</v>
      </c>
      <c r="N175" s="150" t="s">
        <v>44</v>
      </c>
      <c r="O175" s="151">
        <v>2E-3</v>
      </c>
      <c r="P175" s="151">
        <f>O175*H175</f>
        <v>3.3365999999999998</v>
      </c>
      <c r="Q175" s="151">
        <v>0</v>
      </c>
      <c r="R175" s="151">
        <f>Q175*H175</f>
        <v>0</v>
      </c>
      <c r="S175" s="151">
        <v>0</v>
      </c>
      <c r="T175" s="152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142</v>
      </c>
      <c r="AT175" s="153" t="s">
        <v>138</v>
      </c>
      <c r="AU175" s="153" t="s">
        <v>89</v>
      </c>
      <c r="AY175" s="17" t="s">
        <v>136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7" t="s">
        <v>87</v>
      </c>
      <c r="BK175" s="154">
        <f>ROUND(I175*H175,2)</f>
        <v>0</v>
      </c>
      <c r="BL175" s="17" t="s">
        <v>142</v>
      </c>
      <c r="BM175" s="153" t="s">
        <v>678</v>
      </c>
    </row>
    <row r="176" spans="1:65" s="2" customFormat="1" ht="29.25">
      <c r="A176" s="29"/>
      <c r="B176" s="30"/>
      <c r="C176" s="29"/>
      <c r="D176" s="155" t="s">
        <v>144</v>
      </c>
      <c r="E176" s="29"/>
      <c r="F176" s="156" t="s">
        <v>679</v>
      </c>
      <c r="G176" s="29"/>
      <c r="H176" s="29"/>
      <c r="I176" s="29"/>
      <c r="J176" s="29"/>
      <c r="K176" s="29"/>
      <c r="L176" s="30"/>
      <c r="M176" s="157"/>
      <c r="N176" s="158"/>
      <c r="O176" s="55"/>
      <c r="P176" s="55"/>
      <c r="Q176" s="55"/>
      <c r="R176" s="55"/>
      <c r="S176" s="55"/>
      <c r="T176" s="56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T176" s="17" t="s">
        <v>144</v>
      </c>
      <c r="AU176" s="17" t="s">
        <v>89</v>
      </c>
    </row>
    <row r="177" spans="1:65" s="13" customFormat="1">
      <c r="B177" s="159"/>
      <c r="D177" s="155" t="s">
        <v>146</v>
      </c>
      <c r="F177" s="161" t="s">
        <v>680</v>
      </c>
      <c r="H177" s="162">
        <v>1668.3</v>
      </c>
      <c r="L177" s="159"/>
      <c r="M177" s="163"/>
      <c r="N177" s="164"/>
      <c r="O177" s="164"/>
      <c r="P177" s="164"/>
      <c r="Q177" s="164"/>
      <c r="R177" s="164"/>
      <c r="S177" s="164"/>
      <c r="T177" s="165"/>
      <c r="AT177" s="160" t="s">
        <v>146</v>
      </c>
      <c r="AU177" s="160" t="s">
        <v>89</v>
      </c>
      <c r="AV177" s="13" t="s">
        <v>89</v>
      </c>
      <c r="AW177" s="13" t="s">
        <v>3</v>
      </c>
      <c r="AX177" s="13" t="s">
        <v>87</v>
      </c>
      <c r="AY177" s="160" t="s">
        <v>136</v>
      </c>
    </row>
    <row r="178" spans="1:65" s="2" customFormat="1" ht="37.9" customHeight="1">
      <c r="A178" s="29"/>
      <c r="B178" s="141"/>
      <c r="C178" s="142" t="s">
        <v>228</v>
      </c>
      <c r="D178" s="142" t="s">
        <v>138</v>
      </c>
      <c r="E178" s="143" t="s">
        <v>681</v>
      </c>
      <c r="F178" s="144" t="s">
        <v>682</v>
      </c>
      <c r="G178" s="145" t="s">
        <v>163</v>
      </c>
      <c r="H178" s="146">
        <v>166.83</v>
      </c>
      <c r="I178" s="147"/>
      <c r="J178" s="147">
        <f>ROUND(I178*H178,2)</f>
        <v>0</v>
      </c>
      <c r="K178" s="148"/>
      <c r="L178" s="30"/>
      <c r="M178" s="149" t="s">
        <v>1</v>
      </c>
      <c r="N178" s="150" t="s">
        <v>44</v>
      </c>
      <c r="O178" s="151">
        <v>0</v>
      </c>
      <c r="P178" s="151">
        <f>O178*H178</f>
        <v>0</v>
      </c>
      <c r="Q178" s="151">
        <v>0</v>
      </c>
      <c r="R178" s="151">
        <f>Q178*H178</f>
        <v>0</v>
      </c>
      <c r="S178" s="151">
        <v>0</v>
      </c>
      <c r="T178" s="152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142</v>
      </c>
      <c r="AT178" s="153" t="s">
        <v>138</v>
      </c>
      <c r="AU178" s="153" t="s">
        <v>89</v>
      </c>
      <c r="AY178" s="17" t="s">
        <v>136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87</v>
      </c>
      <c r="BK178" s="154">
        <f>ROUND(I178*H178,2)</f>
        <v>0</v>
      </c>
      <c r="BL178" s="17" t="s">
        <v>142</v>
      </c>
      <c r="BM178" s="153" t="s">
        <v>683</v>
      </c>
    </row>
    <row r="179" spans="1:65" s="2" customFormat="1" ht="29.25">
      <c r="A179" s="29"/>
      <c r="B179" s="30"/>
      <c r="C179" s="29"/>
      <c r="D179" s="155" t="s">
        <v>144</v>
      </c>
      <c r="E179" s="29"/>
      <c r="F179" s="156" t="s">
        <v>684</v>
      </c>
      <c r="G179" s="29"/>
      <c r="H179" s="29"/>
      <c r="I179" s="29"/>
      <c r="J179" s="29"/>
      <c r="K179" s="29"/>
      <c r="L179" s="30"/>
      <c r="M179" s="157"/>
      <c r="N179" s="158"/>
      <c r="O179" s="55"/>
      <c r="P179" s="55"/>
      <c r="Q179" s="55"/>
      <c r="R179" s="55"/>
      <c r="S179" s="55"/>
      <c r="T179" s="56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7" t="s">
        <v>144</v>
      </c>
      <c r="AU179" s="17" t="s">
        <v>89</v>
      </c>
    </row>
    <row r="180" spans="1:65" s="12" customFormat="1" ht="22.9" customHeight="1">
      <c r="B180" s="129"/>
      <c r="D180" s="130" t="s">
        <v>78</v>
      </c>
      <c r="E180" s="139" t="s">
        <v>232</v>
      </c>
      <c r="F180" s="139" t="s">
        <v>233</v>
      </c>
      <c r="J180" s="140">
        <f>BK180</f>
        <v>0</v>
      </c>
      <c r="L180" s="129"/>
      <c r="M180" s="133"/>
      <c r="N180" s="134"/>
      <c r="O180" s="134"/>
      <c r="P180" s="135">
        <f>SUM(P181:P182)</f>
        <v>35.551349999999999</v>
      </c>
      <c r="Q180" s="134"/>
      <c r="R180" s="135">
        <f>SUM(R181:R182)</f>
        <v>0</v>
      </c>
      <c r="S180" s="134"/>
      <c r="T180" s="136">
        <f>SUM(T181:T182)</f>
        <v>0</v>
      </c>
      <c r="AR180" s="130" t="s">
        <v>87</v>
      </c>
      <c r="AT180" s="137" t="s">
        <v>78</v>
      </c>
      <c r="AU180" s="137" t="s">
        <v>87</v>
      </c>
      <c r="AY180" s="130" t="s">
        <v>136</v>
      </c>
      <c r="BK180" s="138">
        <f>SUM(BK181:BK182)</f>
        <v>0</v>
      </c>
    </row>
    <row r="181" spans="1:65" s="2" customFormat="1" ht="24.2" customHeight="1">
      <c r="A181" s="29"/>
      <c r="B181" s="141"/>
      <c r="C181" s="142" t="s">
        <v>234</v>
      </c>
      <c r="D181" s="142" t="s">
        <v>138</v>
      </c>
      <c r="E181" s="143" t="s">
        <v>685</v>
      </c>
      <c r="F181" s="144" t="s">
        <v>686</v>
      </c>
      <c r="G181" s="145" t="s">
        <v>163</v>
      </c>
      <c r="H181" s="146">
        <v>89.55</v>
      </c>
      <c r="I181" s="147"/>
      <c r="J181" s="147">
        <f>ROUND(I181*H181,2)</f>
        <v>0</v>
      </c>
      <c r="K181" s="148"/>
      <c r="L181" s="30"/>
      <c r="M181" s="149" t="s">
        <v>1</v>
      </c>
      <c r="N181" s="150" t="s">
        <v>44</v>
      </c>
      <c r="O181" s="151">
        <v>0.39700000000000002</v>
      </c>
      <c r="P181" s="151">
        <f>O181*H181</f>
        <v>35.551349999999999</v>
      </c>
      <c r="Q181" s="151">
        <v>0</v>
      </c>
      <c r="R181" s="151">
        <f>Q181*H181</f>
        <v>0</v>
      </c>
      <c r="S181" s="151">
        <v>0</v>
      </c>
      <c r="T181" s="152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142</v>
      </c>
      <c r="AT181" s="153" t="s">
        <v>138</v>
      </c>
      <c r="AU181" s="153" t="s">
        <v>89</v>
      </c>
      <c r="AY181" s="17" t="s">
        <v>136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7" t="s">
        <v>87</v>
      </c>
      <c r="BK181" s="154">
        <f>ROUND(I181*H181,2)</f>
        <v>0</v>
      </c>
      <c r="BL181" s="17" t="s">
        <v>142</v>
      </c>
      <c r="BM181" s="153" t="s">
        <v>687</v>
      </c>
    </row>
    <row r="182" spans="1:65" s="2" customFormat="1" ht="19.5">
      <c r="A182" s="29"/>
      <c r="B182" s="30"/>
      <c r="C182" s="29"/>
      <c r="D182" s="155" t="s">
        <v>144</v>
      </c>
      <c r="E182" s="29"/>
      <c r="F182" s="156" t="s">
        <v>688</v>
      </c>
      <c r="G182" s="29"/>
      <c r="H182" s="29"/>
      <c r="I182" s="29"/>
      <c r="J182" s="29"/>
      <c r="K182" s="29"/>
      <c r="L182" s="30"/>
      <c r="M182" s="183"/>
      <c r="N182" s="184"/>
      <c r="O182" s="185"/>
      <c r="P182" s="185"/>
      <c r="Q182" s="185"/>
      <c r="R182" s="185"/>
      <c r="S182" s="185"/>
      <c r="T182" s="186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T182" s="17" t="s">
        <v>144</v>
      </c>
      <c r="AU182" s="17" t="s">
        <v>89</v>
      </c>
    </row>
    <row r="183" spans="1:65" s="2" customFormat="1" ht="6.95" customHeight="1">
      <c r="A183" s="29"/>
      <c r="B183" s="44"/>
      <c r="C183" s="45"/>
      <c r="D183" s="45"/>
      <c r="E183" s="45"/>
      <c r="F183" s="45"/>
      <c r="G183" s="45"/>
      <c r="H183" s="45"/>
      <c r="I183" s="45"/>
      <c r="J183" s="45"/>
      <c r="K183" s="45"/>
      <c r="L183" s="30"/>
      <c r="M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</row>
  </sheetData>
  <autoFilter ref="C120:K18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3"/>
  <sheetViews>
    <sheetView showGridLines="0" topLeftCell="A122" workbookViewId="0">
      <selection activeCell="Y134" sqref="Y133:Y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224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1:46" s="1" customFormat="1" ht="24.95" customHeight="1">
      <c r="B4" s="20"/>
      <c r="D4" s="21" t="s">
        <v>105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30" t="str">
        <f>'Rekapitulace stavby'!K6</f>
        <v>Zelenka s.r.o. - Modernizace provozu</v>
      </c>
      <c r="F7" s="231"/>
      <c r="G7" s="231"/>
      <c r="H7" s="231"/>
      <c r="L7" s="20"/>
    </row>
    <row r="8" spans="1:46" s="2" customFormat="1" ht="12" customHeight="1">
      <c r="A8" s="29"/>
      <c r="B8" s="30"/>
      <c r="C8" s="29"/>
      <c r="D8" s="26" t="s">
        <v>106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95" t="s">
        <v>689</v>
      </c>
      <c r="F9" s="229"/>
      <c r="G9" s="229"/>
      <c r="H9" s="229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27. 6. 2023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">
        <v>24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25</v>
      </c>
      <c r="F15" s="29"/>
      <c r="G15" s="29"/>
      <c r="H15" s="29"/>
      <c r="I15" s="26" t="s">
        <v>26</v>
      </c>
      <c r="J15" s="24" t="s">
        <v>27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28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7" t="str">
        <f>'Rekapitulace stavby'!E14</f>
        <v xml:space="preserve"> </v>
      </c>
      <c r="F18" s="217"/>
      <c r="G18" s="217"/>
      <c r="H18" s="217"/>
      <c r="I18" s="26" t="s">
        <v>26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30</v>
      </c>
      <c r="E20" s="29"/>
      <c r="F20" s="29"/>
      <c r="G20" s="29"/>
      <c r="H20" s="29"/>
      <c r="I20" s="26" t="s">
        <v>23</v>
      </c>
      <c r="J20" s="24" t="s">
        <v>31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32</v>
      </c>
      <c r="F21" s="29"/>
      <c r="G21" s="29"/>
      <c r="H21" s="29"/>
      <c r="I21" s="26" t="s">
        <v>26</v>
      </c>
      <c r="J21" s="24" t="s">
        <v>33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35</v>
      </c>
      <c r="E23" s="29"/>
      <c r="F23" s="29"/>
      <c r="G23" s="29"/>
      <c r="H23" s="29"/>
      <c r="I23" s="26" t="s">
        <v>23</v>
      </c>
      <c r="J23" s="24" t="s">
        <v>36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37</v>
      </c>
      <c r="F24" s="29"/>
      <c r="G24" s="29"/>
      <c r="H24" s="29"/>
      <c r="I24" s="26" t="s">
        <v>26</v>
      </c>
      <c r="J24" s="24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0" t="s">
        <v>1</v>
      </c>
      <c r="F27" s="220"/>
      <c r="G27" s="220"/>
      <c r="H27" s="22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39</v>
      </c>
      <c r="E30" s="29"/>
      <c r="F30" s="29"/>
      <c r="G30" s="29"/>
      <c r="H30" s="29"/>
      <c r="I30" s="29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43</v>
      </c>
      <c r="E33" s="26" t="s">
        <v>44</v>
      </c>
      <c r="F33" s="97">
        <f>ROUND((SUM(BE121:BE152)),  2)</f>
        <v>0</v>
      </c>
      <c r="G33" s="29"/>
      <c r="H33" s="29"/>
      <c r="I33" s="98">
        <v>0.21</v>
      </c>
      <c r="J33" s="97">
        <f>ROUND(((SUM(BE121:BE152))*I33),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45</v>
      </c>
      <c r="F34" s="97">
        <f>ROUND((SUM(BF121:BF152)),  2)</f>
        <v>0</v>
      </c>
      <c r="G34" s="29"/>
      <c r="H34" s="29"/>
      <c r="I34" s="98">
        <v>0.15</v>
      </c>
      <c r="J34" s="97">
        <f>ROUND(((SUM(BF121:BF152))*I34),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46</v>
      </c>
      <c r="F35" s="97">
        <f>ROUND((SUM(BG121:BG152)),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47</v>
      </c>
      <c r="F36" s="97">
        <f>ROUND((SUM(BH121:BH152)),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48</v>
      </c>
      <c r="F37" s="97">
        <f>ROUND((SUM(BI121:BI152)),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49</v>
      </c>
      <c r="E39" s="57"/>
      <c r="F39" s="57"/>
      <c r="G39" s="101" t="s">
        <v>50</v>
      </c>
      <c r="H39" s="102" t="s">
        <v>51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54</v>
      </c>
      <c r="E61" s="32"/>
      <c r="F61" s="105" t="s">
        <v>55</v>
      </c>
      <c r="G61" s="42" t="s">
        <v>54</v>
      </c>
      <c r="H61" s="32"/>
      <c r="I61" s="32"/>
      <c r="J61" s="106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54</v>
      </c>
      <c r="E76" s="32"/>
      <c r="F76" s="105" t="s">
        <v>55</v>
      </c>
      <c r="G76" s="42" t="s">
        <v>54</v>
      </c>
      <c r="H76" s="32"/>
      <c r="I76" s="32"/>
      <c r="J76" s="106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108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0" t="str">
        <f>E7</f>
        <v>Zelenka s.r.o. - Modernizace provozu</v>
      </c>
      <c r="F85" s="231"/>
      <c r="G85" s="231"/>
      <c r="H85" s="231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106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95" t="str">
        <f>E9</f>
        <v>SO-06 - VRN</v>
      </c>
      <c r="F87" s="229"/>
      <c r="G87" s="229"/>
      <c r="H87" s="229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>Židlochovice</v>
      </c>
      <c r="G89" s="29"/>
      <c r="H89" s="29"/>
      <c r="I89" s="26" t="s">
        <v>20</v>
      </c>
      <c r="J89" s="52" t="str">
        <f>IF(J12="","",J12)</f>
        <v>27. 6. 2023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25.7" customHeight="1">
      <c r="A91" s="29"/>
      <c r="B91" s="30"/>
      <c r="C91" s="26" t="s">
        <v>22</v>
      </c>
      <c r="D91" s="29"/>
      <c r="E91" s="29"/>
      <c r="F91" s="24" t="str">
        <f>E15</f>
        <v>Zelenka s.r.o., Topolová 910, Židlochovice</v>
      </c>
      <c r="G91" s="29"/>
      <c r="H91" s="29"/>
      <c r="I91" s="26" t="s">
        <v>30</v>
      </c>
      <c r="J91" s="27" t="str">
        <f>E21</f>
        <v>A77 architekti, Taussigova 21, Brno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6" t="s">
        <v>28</v>
      </c>
      <c r="D92" s="29"/>
      <c r="E92" s="29"/>
      <c r="F92" s="24" t="str">
        <f>IF(E18="","",E18)</f>
        <v xml:space="preserve"> </v>
      </c>
      <c r="G92" s="29"/>
      <c r="H92" s="29"/>
      <c r="I92" s="26" t="s">
        <v>35</v>
      </c>
      <c r="J92" s="27" t="str">
        <f>E24</f>
        <v>Ing. Ladislav Kopecký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109</v>
      </c>
      <c r="D94" s="99"/>
      <c r="E94" s="99"/>
      <c r="F94" s="99"/>
      <c r="G94" s="99"/>
      <c r="H94" s="99"/>
      <c r="I94" s="99"/>
      <c r="J94" s="108" t="s">
        <v>110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111</v>
      </c>
      <c r="D96" s="29"/>
      <c r="E96" s="29"/>
      <c r="F96" s="29"/>
      <c r="G96" s="29"/>
      <c r="H96" s="29"/>
      <c r="I96" s="29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112</v>
      </c>
    </row>
    <row r="97" spans="1:31" s="9" customFormat="1" ht="24.95" customHeight="1">
      <c r="B97" s="110"/>
      <c r="D97" s="111" t="s">
        <v>690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1:31" s="10" customFormat="1" ht="19.899999999999999" customHeight="1">
      <c r="B98" s="114"/>
      <c r="D98" s="115" t="s">
        <v>691</v>
      </c>
      <c r="E98" s="116"/>
      <c r="F98" s="116"/>
      <c r="G98" s="116"/>
      <c r="H98" s="116"/>
      <c r="I98" s="116"/>
      <c r="J98" s="117">
        <f>J127</f>
        <v>0</v>
      </c>
      <c r="L98" s="114"/>
    </row>
    <row r="99" spans="1:31" s="10" customFormat="1" ht="19.899999999999999" customHeight="1">
      <c r="B99" s="114"/>
      <c r="D99" s="115" t="s">
        <v>692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1:31" s="10" customFormat="1" ht="19.899999999999999" customHeight="1">
      <c r="B100" s="114"/>
      <c r="D100" s="115" t="s">
        <v>693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1:31" s="10" customFormat="1" ht="19.899999999999999" customHeight="1">
      <c r="B101" s="114"/>
      <c r="D101" s="115" t="s">
        <v>694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1:31" s="2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>
      <c r="A103" s="29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>
      <c r="A107" s="29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>
      <c r="A108" s="29"/>
      <c r="B108" s="30"/>
      <c r="C108" s="21" t="s">
        <v>121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6" t="s">
        <v>14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30" t="str">
        <f>E7</f>
        <v>Zelenka s.r.o. - Modernizace provozu</v>
      </c>
      <c r="F111" s="231"/>
      <c r="G111" s="231"/>
      <c r="H111" s="231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106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195" t="str">
        <f>E9</f>
        <v>SO-06 - VRN</v>
      </c>
      <c r="F113" s="229"/>
      <c r="G113" s="229"/>
      <c r="H113" s="2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6" t="s">
        <v>18</v>
      </c>
      <c r="D115" s="29"/>
      <c r="E115" s="29"/>
      <c r="F115" s="24" t="str">
        <f>F12</f>
        <v>Židlochovice</v>
      </c>
      <c r="G115" s="29"/>
      <c r="H115" s="29"/>
      <c r="I115" s="26" t="s">
        <v>20</v>
      </c>
      <c r="J115" s="52" t="str">
        <f>IF(J12="","",J12)</f>
        <v>27. 6. 2023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6" t="s">
        <v>22</v>
      </c>
      <c r="D117" s="29"/>
      <c r="E117" s="29"/>
      <c r="F117" s="24" t="str">
        <f>E15</f>
        <v>Zelenka s.r.o., Topolová 910, Židlochovice</v>
      </c>
      <c r="G117" s="29"/>
      <c r="H117" s="29"/>
      <c r="I117" s="26" t="s">
        <v>30</v>
      </c>
      <c r="J117" s="27" t="str">
        <f>E21</f>
        <v>A77 architekti, Taussigova 21, Brno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6" t="s">
        <v>28</v>
      </c>
      <c r="D118" s="29"/>
      <c r="E118" s="29"/>
      <c r="F118" s="24" t="str">
        <f>IF(E18="","",E18)</f>
        <v xml:space="preserve"> </v>
      </c>
      <c r="G118" s="29"/>
      <c r="H118" s="29"/>
      <c r="I118" s="26" t="s">
        <v>35</v>
      </c>
      <c r="J118" s="27" t="str">
        <f>E24</f>
        <v>Ing. Ladislav Kopecký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8"/>
      <c r="B120" s="119"/>
      <c r="C120" s="120" t="s">
        <v>122</v>
      </c>
      <c r="D120" s="121" t="s">
        <v>64</v>
      </c>
      <c r="E120" s="121" t="s">
        <v>60</v>
      </c>
      <c r="F120" s="121" t="s">
        <v>61</v>
      </c>
      <c r="G120" s="121" t="s">
        <v>123</v>
      </c>
      <c r="H120" s="121" t="s">
        <v>124</v>
      </c>
      <c r="I120" s="121" t="s">
        <v>125</v>
      </c>
      <c r="J120" s="122" t="s">
        <v>110</v>
      </c>
      <c r="K120" s="123" t="s">
        <v>126</v>
      </c>
      <c r="L120" s="124"/>
      <c r="M120" s="59" t="s">
        <v>1</v>
      </c>
      <c r="N120" s="60" t="s">
        <v>43</v>
      </c>
      <c r="O120" s="60" t="s">
        <v>127</v>
      </c>
      <c r="P120" s="60" t="s">
        <v>128</v>
      </c>
      <c r="Q120" s="60" t="s">
        <v>129</v>
      </c>
      <c r="R120" s="60" t="s">
        <v>130</v>
      </c>
      <c r="S120" s="60" t="s">
        <v>131</v>
      </c>
      <c r="T120" s="61" t="s">
        <v>132</v>
      </c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</row>
    <row r="121" spans="1:65" s="2" customFormat="1" ht="22.9" customHeight="1">
      <c r="A121" s="29"/>
      <c r="B121" s="30"/>
      <c r="C121" s="66" t="s">
        <v>133</v>
      </c>
      <c r="D121" s="29"/>
      <c r="E121" s="29"/>
      <c r="F121" s="29"/>
      <c r="G121" s="29"/>
      <c r="H121" s="29"/>
      <c r="I121" s="29"/>
      <c r="J121" s="125">
        <f>BK121</f>
        <v>0</v>
      </c>
      <c r="K121" s="29"/>
      <c r="L121" s="30"/>
      <c r="M121" s="62"/>
      <c r="N121" s="53"/>
      <c r="O121" s="63"/>
      <c r="P121" s="126">
        <f>P122</f>
        <v>0</v>
      </c>
      <c r="Q121" s="63"/>
      <c r="R121" s="126">
        <f>R122</f>
        <v>0</v>
      </c>
      <c r="S121" s="63"/>
      <c r="T121" s="127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7" t="s">
        <v>78</v>
      </c>
      <c r="AU121" s="17" t="s">
        <v>112</v>
      </c>
      <c r="BK121" s="128">
        <f>BK122</f>
        <v>0</v>
      </c>
    </row>
    <row r="122" spans="1:65" s="12" customFormat="1" ht="25.9" customHeight="1">
      <c r="B122" s="129"/>
      <c r="D122" s="130" t="s">
        <v>78</v>
      </c>
      <c r="E122" s="131" t="s">
        <v>103</v>
      </c>
      <c r="F122" s="131" t="s">
        <v>695</v>
      </c>
      <c r="J122" s="132">
        <f>BK122</f>
        <v>0</v>
      </c>
      <c r="L122" s="129"/>
      <c r="M122" s="133"/>
      <c r="N122" s="134"/>
      <c r="O122" s="134"/>
      <c r="P122" s="135">
        <f>P123+SUM(P124:P127)+P130+P137+P144</f>
        <v>0</v>
      </c>
      <c r="Q122" s="134"/>
      <c r="R122" s="135">
        <f>R123+SUM(R124:R127)+R130+R137+R144</f>
        <v>0</v>
      </c>
      <c r="S122" s="134"/>
      <c r="T122" s="136">
        <f>T123+SUM(T124:T127)+T130+T137+T144</f>
        <v>0</v>
      </c>
      <c r="AR122" s="130" t="s">
        <v>168</v>
      </c>
      <c r="AT122" s="137" t="s">
        <v>78</v>
      </c>
      <c r="AU122" s="137" t="s">
        <v>79</v>
      </c>
      <c r="AY122" s="130" t="s">
        <v>136</v>
      </c>
      <c r="BK122" s="138">
        <f>BK123+SUM(BK124:BK127)+BK130+BK137+BK144</f>
        <v>0</v>
      </c>
    </row>
    <row r="123" spans="1:65" s="2" customFormat="1" ht="16.5" customHeight="1">
      <c r="A123" s="29"/>
      <c r="B123" s="141"/>
      <c r="C123" s="142" t="s">
        <v>87</v>
      </c>
      <c r="D123" s="142" t="s">
        <v>138</v>
      </c>
      <c r="E123" s="143" t="s">
        <v>696</v>
      </c>
      <c r="F123" s="144" t="s">
        <v>697</v>
      </c>
      <c r="G123" s="145" t="s">
        <v>219</v>
      </c>
      <c r="H123" s="146">
        <v>1</v>
      </c>
      <c r="I123" s="147"/>
      <c r="J123" s="147">
        <f>ROUND(I123*H123,2)</f>
        <v>0</v>
      </c>
      <c r="K123" s="148"/>
      <c r="L123" s="30"/>
      <c r="M123" s="149" t="s">
        <v>1</v>
      </c>
      <c r="N123" s="150" t="s">
        <v>44</v>
      </c>
      <c r="O123" s="151">
        <v>0</v>
      </c>
      <c r="P123" s="151">
        <f>O123*H123</f>
        <v>0</v>
      </c>
      <c r="Q123" s="151">
        <v>0</v>
      </c>
      <c r="R123" s="151">
        <f>Q123*H123</f>
        <v>0</v>
      </c>
      <c r="S123" s="151">
        <v>0</v>
      </c>
      <c r="T123" s="152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142</v>
      </c>
      <c r="AT123" s="153" t="s">
        <v>138</v>
      </c>
      <c r="AU123" s="153" t="s">
        <v>87</v>
      </c>
      <c r="AY123" s="17" t="s">
        <v>136</v>
      </c>
      <c r="BE123" s="154">
        <f>IF(N123="základní",J123,0)</f>
        <v>0</v>
      </c>
      <c r="BF123" s="154">
        <f>IF(N123="snížená",J123,0)</f>
        <v>0</v>
      </c>
      <c r="BG123" s="154">
        <f>IF(N123="zákl. přenesená",J123,0)</f>
        <v>0</v>
      </c>
      <c r="BH123" s="154">
        <f>IF(N123="sníž. přenesená",J123,0)</f>
        <v>0</v>
      </c>
      <c r="BI123" s="154">
        <f>IF(N123="nulová",J123,0)</f>
        <v>0</v>
      </c>
      <c r="BJ123" s="17" t="s">
        <v>87</v>
      </c>
      <c r="BK123" s="154">
        <f>ROUND(I123*H123,2)</f>
        <v>0</v>
      </c>
      <c r="BL123" s="17" t="s">
        <v>142</v>
      </c>
      <c r="BM123" s="153" t="s">
        <v>698</v>
      </c>
    </row>
    <row r="124" spans="1:65" s="2" customFormat="1">
      <c r="A124" s="29"/>
      <c r="B124" s="30"/>
      <c r="C124" s="29"/>
      <c r="D124" s="155" t="s">
        <v>144</v>
      </c>
      <c r="E124" s="29"/>
      <c r="F124" s="156" t="s">
        <v>697</v>
      </c>
      <c r="G124" s="29"/>
      <c r="H124" s="29"/>
      <c r="I124" s="29"/>
      <c r="J124" s="29"/>
      <c r="K124" s="29"/>
      <c r="L124" s="30"/>
      <c r="M124" s="157"/>
      <c r="N124" s="158"/>
      <c r="O124" s="55"/>
      <c r="P124" s="55"/>
      <c r="Q124" s="55"/>
      <c r="R124" s="55"/>
      <c r="S124" s="55"/>
      <c r="T124" s="56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144</v>
      </c>
      <c r="AU124" s="17" t="s">
        <v>87</v>
      </c>
    </row>
    <row r="125" spans="1:65" s="2" customFormat="1" ht="16.5" customHeight="1">
      <c r="A125" s="29"/>
      <c r="B125" s="141"/>
      <c r="C125" s="142" t="s">
        <v>89</v>
      </c>
      <c r="D125" s="142" t="s">
        <v>138</v>
      </c>
      <c r="E125" s="143" t="s">
        <v>699</v>
      </c>
      <c r="F125" s="144" t="s">
        <v>700</v>
      </c>
      <c r="G125" s="145" t="s">
        <v>219</v>
      </c>
      <c r="H125" s="146">
        <v>1</v>
      </c>
      <c r="I125" s="147"/>
      <c r="J125" s="147">
        <f>ROUND(I125*H125,2)</f>
        <v>0</v>
      </c>
      <c r="K125" s="148"/>
      <c r="L125" s="30"/>
      <c r="M125" s="149" t="s">
        <v>1</v>
      </c>
      <c r="N125" s="150" t="s">
        <v>44</v>
      </c>
      <c r="O125" s="151">
        <v>0</v>
      </c>
      <c r="P125" s="151">
        <f>O125*H125</f>
        <v>0</v>
      </c>
      <c r="Q125" s="151">
        <v>0</v>
      </c>
      <c r="R125" s="151">
        <f>Q125*H125</f>
        <v>0</v>
      </c>
      <c r="S125" s="151">
        <v>0</v>
      </c>
      <c r="T125" s="15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142</v>
      </c>
      <c r="AT125" s="153" t="s">
        <v>138</v>
      </c>
      <c r="AU125" s="153" t="s">
        <v>87</v>
      </c>
      <c r="AY125" s="17" t="s">
        <v>136</v>
      </c>
      <c r="BE125" s="154">
        <f>IF(N125="základní",J125,0)</f>
        <v>0</v>
      </c>
      <c r="BF125" s="154">
        <f>IF(N125="snížená",J125,0)</f>
        <v>0</v>
      </c>
      <c r="BG125" s="154">
        <f>IF(N125="zákl. přenesená",J125,0)</f>
        <v>0</v>
      </c>
      <c r="BH125" s="154">
        <f>IF(N125="sníž. přenesená",J125,0)</f>
        <v>0</v>
      </c>
      <c r="BI125" s="154">
        <f>IF(N125="nulová",J125,0)</f>
        <v>0</v>
      </c>
      <c r="BJ125" s="17" t="s">
        <v>87</v>
      </c>
      <c r="BK125" s="154">
        <f>ROUND(I125*H125,2)</f>
        <v>0</v>
      </c>
      <c r="BL125" s="17" t="s">
        <v>142</v>
      </c>
      <c r="BM125" s="153" t="s">
        <v>701</v>
      </c>
    </row>
    <row r="126" spans="1:65" s="2" customFormat="1">
      <c r="A126" s="29"/>
      <c r="B126" s="30"/>
      <c r="C126" s="29"/>
      <c r="D126" s="155" t="s">
        <v>144</v>
      </c>
      <c r="E126" s="29"/>
      <c r="F126" s="156" t="s">
        <v>700</v>
      </c>
      <c r="G126" s="29"/>
      <c r="H126" s="29"/>
      <c r="I126" s="29"/>
      <c r="J126" s="29"/>
      <c r="K126" s="29"/>
      <c r="L126" s="30"/>
      <c r="M126" s="157"/>
      <c r="N126" s="158"/>
      <c r="O126" s="55"/>
      <c r="P126" s="55"/>
      <c r="Q126" s="55"/>
      <c r="R126" s="55"/>
      <c r="S126" s="55"/>
      <c r="T126" s="56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7" t="s">
        <v>144</v>
      </c>
      <c r="AU126" s="17" t="s">
        <v>87</v>
      </c>
    </row>
    <row r="127" spans="1:65" s="12" customFormat="1" ht="22.9" customHeight="1">
      <c r="B127" s="129"/>
      <c r="D127" s="130" t="s">
        <v>78</v>
      </c>
      <c r="E127" s="139" t="s">
        <v>702</v>
      </c>
      <c r="F127" s="139" t="s">
        <v>703</v>
      </c>
      <c r="J127" s="140">
        <f>BK127</f>
        <v>0</v>
      </c>
      <c r="L127" s="129"/>
      <c r="M127" s="133"/>
      <c r="N127" s="134"/>
      <c r="O127" s="134"/>
      <c r="P127" s="135">
        <f>SUM(P128:P129)</f>
        <v>0</v>
      </c>
      <c r="Q127" s="134"/>
      <c r="R127" s="135">
        <f>SUM(R128:R129)</f>
        <v>0</v>
      </c>
      <c r="S127" s="134"/>
      <c r="T127" s="136">
        <f>SUM(T128:T129)</f>
        <v>0</v>
      </c>
      <c r="AR127" s="130" t="s">
        <v>168</v>
      </c>
      <c r="AT127" s="137" t="s">
        <v>78</v>
      </c>
      <c r="AU127" s="137" t="s">
        <v>87</v>
      </c>
      <c r="AY127" s="130" t="s">
        <v>136</v>
      </c>
      <c r="BK127" s="138">
        <f>SUM(BK128:BK129)</f>
        <v>0</v>
      </c>
    </row>
    <row r="128" spans="1:65" s="2" customFormat="1" ht="16.5" customHeight="1">
      <c r="A128" s="29"/>
      <c r="B128" s="141"/>
      <c r="C128" s="142" t="s">
        <v>152</v>
      </c>
      <c r="D128" s="142" t="s">
        <v>138</v>
      </c>
      <c r="E128" s="143" t="s">
        <v>704</v>
      </c>
      <c r="F128" s="144" t="s">
        <v>705</v>
      </c>
      <c r="G128" s="145" t="s">
        <v>219</v>
      </c>
      <c r="H128" s="146">
        <v>1</v>
      </c>
      <c r="I128" s="147"/>
      <c r="J128" s="147">
        <f>ROUND(I128*H128,2)</f>
        <v>0</v>
      </c>
      <c r="K128" s="148"/>
      <c r="L128" s="30"/>
      <c r="M128" s="149" t="s">
        <v>1</v>
      </c>
      <c r="N128" s="150" t="s">
        <v>44</v>
      </c>
      <c r="O128" s="151">
        <v>0</v>
      </c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706</v>
      </c>
      <c r="AT128" s="153" t="s">
        <v>138</v>
      </c>
      <c r="AU128" s="153" t="s">
        <v>89</v>
      </c>
      <c r="AY128" s="17" t="s">
        <v>136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7" t="s">
        <v>87</v>
      </c>
      <c r="BK128" s="154">
        <f>ROUND(I128*H128,2)</f>
        <v>0</v>
      </c>
      <c r="BL128" s="17" t="s">
        <v>706</v>
      </c>
      <c r="BM128" s="153" t="s">
        <v>707</v>
      </c>
    </row>
    <row r="129" spans="1:65" s="2" customFormat="1">
      <c r="A129" s="29"/>
      <c r="B129" s="30"/>
      <c r="C129" s="29"/>
      <c r="D129" s="155" t="s">
        <v>144</v>
      </c>
      <c r="E129" s="29"/>
      <c r="F129" s="156" t="s">
        <v>705</v>
      </c>
      <c r="G129" s="29"/>
      <c r="H129" s="29"/>
      <c r="I129" s="29"/>
      <c r="J129" s="29"/>
      <c r="K129" s="29"/>
      <c r="L129" s="30"/>
      <c r="M129" s="157"/>
      <c r="N129" s="158"/>
      <c r="O129" s="55"/>
      <c r="P129" s="55"/>
      <c r="Q129" s="55"/>
      <c r="R129" s="55"/>
      <c r="S129" s="55"/>
      <c r="T129" s="56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144</v>
      </c>
      <c r="AU129" s="17" t="s">
        <v>89</v>
      </c>
    </row>
    <row r="130" spans="1:65" s="12" customFormat="1" ht="22.9" customHeight="1">
      <c r="B130" s="129"/>
      <c r="D130" s="130" t="s">
        <v>78</v>
      </c>
      <c r="E130" s="139" t="s">
        <v>708</v>
      </c>
      <c r="F130" s="139" t="s">
        <v>709</v>
      </c>
      <c r="J130" s="140">
        <f>BK130</f>
        <v>0</v>
      </c>
      <c r="L130" s="129"/>
      <c r="M130" s="133"/>
      <c r="N130" s="134"/>
      <c r="O130" s="134"/>
      <c r="P130" s="135">
        <f>SUM(P131:P136)</f>
        <v>0</v>
      </c>
      <c r="Q130" s="134"/>
      <c r="R130" s="135">
        <f>SUM(R131:R136)</f>
        <v>0</v>
      </c>
      <c r="S130" s="134"/>
      <c r="T130" s="136">
        <f>SUM(T131:T136)</f>
        <v>0</v>
      </c>
      <c r="AR130" s="130" t="s">
        <v>168</v>
      </c>
      <c r="AT130" s="137" t="s">
        <v>78</v>
      </c>
      <c r="AU130" s="137" t="s">
        <v>87</v>
      </c>
      <c r="AY130" s="130" t="s">
        <v>136</v>
      </c>
      <c r="BK130" s="138">
        <f>SUM(BK131:BK136)</f>
        <v>0</v>
      </c>
    </row>
    <row r="131" spans="1:65" s="2" customFormat="1" ht="16.5" customHeight="1">
      <c r="A131" s="29"/>
      <c r="B131" s="141"/>
      <c r="C131" s="142" t="s">
        <v>142</v>
      </c>
      <c r="D131" s="142" t="s">
        <v>138</v>
      </c>
      <c r="E131" s="143" t="s">
        <v>710</v>
      </c>
      <c r="F131" s="144" t="s">
        <v>709</v>
      </c>
      <c r="G131" s="145" t="s">
        <v>219</v>
      </c>
      <c r="H131" s="146">
        <v>1</v>
      </c>
      <c r="I131" s="147"/>
      <c r="J131" s="147">
        <f>ROUND(I131*H131,2)</f>
        <v>0</v>
      </c>
      <c r="K131" s="148"/>
      <c r="L131" s="30"/>
      <c r="M131" s="149" t="s">
        <v>1</v>
      </c>
      <c r="N131" s="150" t="s">
        <v>44</v>
      </c>
      <c r="O131" s="151">
        <v>0</v>
      </c>
      <c r="P131" s="151">
        <f>O131*H131</f>
        <v>0</v>
      </c>
      <c r="Q131" s="151">
        <v>0</v>
      </c>
      <c r="R131" s="151">
        <f>Q131*H131</f>
        <v>0</v>
      </c>
      <c r="S131" s="151">
        <v>0</v>
      </c>
      <c r="T131" s="152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706</v>
      </c>
      <c r="AT131" s="153" t="s">
        <v>138</v>
      </c>
      <c r="AU131" s="153" t="s">
        <v>89</v>
      </c>
      <c r="AY131" s="17" t="s">
        <v>136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7" t="s">
        <v>87</v>
      </c>
      <c r="BK131" s="154">
        <f>ROUND(I131*H131,2)</f>
        <v>0</v>
      </c>
      <c r="BL131" s="17" t="s">
        <v>706</v>
      </c>
      <c r="BM131" s="153" t="s">
        <v>711</v>
      </c>
    </row>
    <row r="132" spans="1:65" s="2" customFormat="1">
      <c r="A132" s="29"/>
      <c r="B132" s="30"/>
      <c r="C132" s="29"/>
      <c r="D132" s="155" t="s">
        <v>144</v>
      </c>
      <c r="E132" s="29"/>
      <c r="F132" s="156" t="s">
        <v>709</v>
      </c>
      <c r="G132" s="29"/>
      <c r="H132" s="29"/>
      <c r="I132" s="29"/>
      <c r="J132" s="29"/>
      <c r="K132" s="29"/>
      <c r="L132" s="30"/>
      <c r="M132" s="157"/>
      <c r="N132" s="158"/>
      <c r="O132" s="55"/>
      <c r="P132" s="55"/>
      <c r="Q132" s="55"/>
      <c r="R132" s="55"/>
      <c r="S132" s="55"/>
      <c r="T132" s="56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144</v>
      </c>
      <c r="AU132" s="17" t="s">
        <v>89</v>
      </c>
    </row>
    <row r="133" spans="1:65" s="2" customFormat="1" ht="16.5" customHeight="1">
      <c r="A133" s="29"/>
      <c r="B133" s="141"/>
      <c r="C133" s="142" t="s">
        <v>168</v>
      </c>
      <c r="D133" s="142" t="s">
        <v>138</v>
      </c>
      <c r="E133" s="143" t="s">
        <v>712</v>
      </c>
      <c r="F133" s="144" t="s">
        <v>713</v>
      </c>
      <c r="G133" s="145" t="s">
        <v>219</v>
      </c>
      <c r="H133" s="146">
        <v>1</v>
      </c>
      <c r="I133" s="147"/>
      <c r="J133" s="147">
        <f>ROUND(I133*H133,2)</f>
        <v>0</v>
      </c>
      <c r="K133" s="148"/>
      <c r="L133" s="30"/>
      <c r="M133" s="149" t="s">
        <v>1</v>
      </c>
      <c r="N133" s="150" t="s">
        <v>44</v>
      </c>
      <c r="O133" s="151">
        <v>0</v>
      </c>
      <c r="P133" s="151">
        <f>O133*H133</f>
        <v>0</v>
      </c>
      <c r="Q133" s="151">
        <v>0</v>
      </c>
      <c r="R133" s="151">
        <f>Q133*H133</f>
        <v>0</v>
      </c>
      <c r="S133" s="151">
        <v>0</v>
      </c>
      <c r="T133" s="152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706</v>
      </c>
      <c r="AT133" s="153" t="s">
        <v>138</v>
      </c>
      <c r="AU133" s="153" t="s">
        <v>89</v>
      </c>
      <c r="AY133" s="17" t="s">
        <v>136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7" t="s">
        <v>87</v>
      </c>
      <c r="BK133" s="154">
        <f>ROUND(I133*H133,2)</f>
        <v>0</v>
      </c>
      <c r="BL133" s="17" t="s">
        <v>706</v>
      </c>
      <c r="BM133" s="153" t="s">
        <v>714</v>
      </c>
    </row>
    <row r="134" spans="1:65" s="2" customFormat="1">
      <c r="A134" s="29"/>
      <c r="B134" s="30"/>
      <c r="C134" s="29"/>
      <c r="D134" s="155" t="s">
        <v>144</v>
      </c>
      <c r="E134" s="29"/>
      <c r="F134" s="156" t="s">
        <v>713</v>
      </c>
      <c r="G134" s="29"/>
      <c r="H134" s="29"/>
      <c r="I134" s="29"/>
      <c r="J134" s="29"/>
      <c r="K134" s="29"/>
      <c r="L134" s="30"/>
      <c r="M134" s="157"/>
      <c r="N134" s="158"/>
      <c r="O134" s="55"/>
      <c r="P134" s="55"/>
      <c r="Q134" s="55"/>
      <c r="R134" s="55"/>
      <c r="S134" s="55"/>
      <c r="T134" s="56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T134" s="17" t="s">
        <v>144</v>
      </c>
      <c r="AU134" s="17" t="s">
        <v>89</v>
      </c>
    </row>
    <row r="135" spans="1:65" s="2" customFormat="1" ht="16.5" customHeight="1">
      <c r="A135" s="29"/>
      <c r="B135" s="141"/>
      <c r="C135" s="142" t="s">
        <v>174</v>
      </c>
      <c r="D135" s="142" t="s">
        <v>138</v>
      </c>
      <c r="E135" s="143" t="s">
        <v>715</v>
      </c>
      <c r="F135" s="144" t="s">
        <v>716</v>
      </c>
      <c r="G135" s="145" t="s">
        <v>219</v>
      </c>
      <c r="H135" s="146">
        <v>1</v>
      </c>
      <c r="I135" s="147"/>
      <c r="J135" s="147">
        <f>ROUND(I135*H135,2)</f>
        <v>0</v>
      </c>
      <c r="K135" s="148"/>
      <c r="L135" s="30"/>
      <c r="M135" s="149" t="s">
        <v>1</v>
      </c>
      <c r="N135" s="150" t="s">
        <v>44</v>
      </c>
      <c r="O135" s="151">
        <v>0</v>
      </c>
      <c r="P135" s="151">
        <f>O135*H135</f>
        <v>0</v>
      </c>
      <c r="Q135" s="151">
        <v>0</v>
      </c>
      <c r="R135" s="151">
        <f>Q135*H135</f>
        <v>0</v>
      </c>
      <c r="S135" s="151">
        <v>0</v>
      </c>
      <c r="T135" s="152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706</v>
      </c>
      <c r="AT135" s="153" t="s">
        <v>138</v>
      </c>
      <c r="AU135" s="153" t="s">
        <v>89</v>
      </c>
      <c r="AY135" s="17" t="s">
        <v>136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7" t="s">
        <v>87</v>
      </c>
      <c r="BK135" s="154">
        <f>ROUND(I135*H135,2)</f>
        <v>0</v>
      </c>
      <c r="BL135" s="17" t="s">
        <v>706</v>
      </c>
      <c r="BM135" s="153" t="s">
        <v>717</v>
      </c>
    </row>
    <row r="136" spans="1:65" s="2" customFormat="1">
      <c r="A136" s="29"/>
      <c r="B136" s="30"/>
      <c r="C136" s="29"/>
      <c r="D136" s="155" t="s">
        <v>144</v>
      </c>
      <c r="E136" s="29"/>
      <c r="F136" s="156" t="s">
        <v>716</v>
      </c>
      <c r="G136" s="29"/>
      <c r="H136" s="29"/>
      <c r="I136" s="29"/>
      <c r="J136" s="29"/>
      <c r="K136" s="29"/>
      <c r="L136" s="30"/>
      <c r="M136" s="157"/>
      <c r="N136" s="158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144</v>
      </c>
      <c r="AU136" s="17" t="s">
        <v>89</v>
      </c>
    </row>
    <row r="137" spans="1:65" s="12" customFormat="1" ht="22.9" customHeight="1">
      <c r="B137" s="129"/>
      <c r="D137" s="130" t="s">
        <v>78</v>
      </c>
      <c r="E137" s="139" t="s">
        <v>718</v>
      </c>
      <c r="F137" s="139" t="s">
        <v>719</v>
      </c>
      <c r="J137" s="140">
        <f>BK137</f>
        <v>0</v>
      </c>
      <c r="L137" s="129"/>
      <c r="M137" s="133"/>
      <c r="N137" s="134"/>
      <c r="O137" s="134"/>
      <c r="P137" s="135">
        <f>SUM(P138:P143)</f>
        <v>0</v>
      </c>
      <c r="Q137" s="134"/>
      <c r="R137" s="135">
        <f>SUM(R138:R143)</f>
        <v>0</v>
      </c>
      <c r="S137" s="134"/>
      <c r="T137" s="136">
        <f>SUM(T138:T143)</f>
        <v>0</v>
      </c>
      <c r="AR137" s="130" t="s">
        <v>168</v>
      </c>
      <c r="AT137" s="137" t="s">
        <v>78</v>
      </c>
      <c r="AU137" s="137" t="s">
        <v>87</v>
      </c>
      <c r="AY137" s="130" t="s">
        <v>136</v>
      </c>
      <c r="BK137" s="138">
        <f>SUM(BK138:BK143)</f>
        <v>0</v>
      </c>
    </row>
    <row r="138" spans="1:65" s="2" customFormat="1" ht="16.5" customHeight="1">
      <c r="A138" s="29"/>
      <c r="B138" s="141"/>
      <c r="C138" s="142" t="s">
        <v>181</v>
      </c>
      <c r="D138" s="142" t="s">
        <v>138</v>
      </c>
      <c r="E138" s="143" t="s">
        <v>720</v>
      </c>
      <c r="F138" s="144" t="s">
        <v>721</v>
      </c>
      <c r="G138" s="145" t="s">
        <v>219</v>
      </c>
      <c r="H138" s="146">
        <v>1</v>
      </c>
      <c r="I138" s="147"/>
      <c r="J138" s="147">
        <f>ROUND(I138*H138,2)</f>
        <v>0</v>
      </c>
      <c r="K138" s="148"/>
      <c r="L138" s="30"/>
      <c r="M138" s="149" t="s">
        <v>1</v>
      </c>
      <c r="N138" s="150" t="s">
        <v>44</v>
      </c>
      <c r="O138" s="151">
        <v>0</v>
      </c>
      <c r="P138" s="151">
        <f>O138*H138</f>
        <v>0</v>
      </c>
      <c r="Q138" s="151">
        <v>0</v>
      </c>
      <c r="R138" s="151">
        <f>Q138*H138</f>
        <v>0</v>
      </c>
      <c r="S138" s="151">
        <v>0</v>
      </c>
      <c r="T138" s="152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706</v>
      </c>
      <c r="AT138" s="153" t="s">
        <v>138</v>
      </c>
      <c r="AU138" s="153" t="s">
        <v>89</v>
      </c>
      <c r="AY138" s="17" t="s">
        <v>136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7" t="s">
        <v>87</v>
      </c>
      <c r="BK138" s="154">
        <f>ROUND(I138*H138,2)</f>
        <v>0</v>
      </c>
      <c r="BL138" s="17" t="s">
        <v>706</v>
      </c>
      <c r="BM138" s="153" t="s">
        <v>722</v>
      </c>
    </row>
    <row r="139" spans="1:65" s="2" customFormat="1">
      <c r="A139" s="29"/>
      <c r="B139" s="30"/>
      <c r="C139" s="29"/>
      <c r="D139" s="155" t="s">
        <v>144</v>
      </c>
      <c r="E139" s="29"/>
      <c r="F139" s="156" t="s">
        <v>721</v>
      </c>
      <c r="G139" s="29"/>
      <c r="H139" s="29"/>
      <c r="I139" s="29"/>
      <c r="J139" s="29"/>
      <c r="K139" s="29"/>
      <c r="L139" s="30"/>
      <c r="M139" s="157"/>
      <c r="N139" s="158"/>
      <c r="O139" s="55"/>
      <c r="P139" s="55"/>
      <c r="Q139" s="55"/>
      <c r="R139" s="55"/>
      <c r="S139" s="55"/>
      <c r="T139" s="56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7" t="s">
        <v>144</v>
      </c>
      <c r="AU139" s="17" t="s">
        <v>89</v>
      </c>
    </row>
    <row r="140" spans="1:65" s="2" customFormat="1" ht="16.5" customHeight="1">
      <c r="A140" s="29"/>
      <c r="B140" s="141"/>
      <c r="C140" s="142" t="s">
        <v>164</v>
      </c>
      <c r="D140" s="142" t="s">
        <v>138</v>
      </c>
      <c r="E140" s="143" t="s">
        <v>723</v>
      </c>
      <c r="F140" s="144" t="s">
        <v>724</v>
      </c>
      <c r="G140" s="145" t="s">
        <v>219</v>
      </c>
      <c r="H140" s="146">
        <v>1</v>
      </c>
      <c r="I140" s="147"/>
      <c r="J140" s="147">
        <f>ROUND(I140*H140,2)</f>
        <v>0</v>
      </c>
      <c r="K140" s="148"/>
      <c r="L140" s="30"/>
      <c r="M140" s="149" t="s">
        <v>1</v>
      </c>
      <c r="N140" s="150" t="s">
        <v>44</v>
      </c>
      <c r="O140" s="151">
        <v>0</v>
      </c>
      <c r="P140" s="151">
        <f>O140*H140</f>
        <v>0</v>
      </c>
      <c r="Q140" s="151">
        <v>0</v>
      </c>
      <c r="R140" s="151">
        <f>Q140*H140</f>
        <v>0</v>
      </c>
      <c r="S140" s="151">
        <v>0</v>
      </c>
      <c r="T140" s="152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706</v>
      </c>
      <c r="AT140" s="153" t="s">
        <v>138</v>
      </c>
      <c r="AU140" s="153" t="s">
        <v>89</v>
      </c>
      <c r="AY140" s="17" t="s">
        <v>136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7" t="s">
        <v>87</v>
      </c>
      <c r="BK140" s="154">
        <f>ROUND(I140*H140,2)</f>
        <v>0</v>
      </c>
      <c r="BL140" s="17" t="s">
        <v>706</v>
      </c>
      <c r="BM140" s="153" t="s">
        <v>725</v>
      </c>
    </row>
    <row r="141" spans="1:65" s="2" customFormat="1">
      <c r="A141" s="29"/>
      <c r="B141" s="30"/>
      <c r="C141" s="29"/>
      <c r="D141" s="155" t="s">
        <v>144</v>
      </c>
      <c r="E141" s="29"/>
      <c r="F141" s="156" t="s">
        <v>724</v>
      </c>
      <c r="G141" s="29"/>
      <c r="H141" s="29"/>
      <c r="I141" s="29"/>
      <c r="J141" s="29"/>
      <c r="K141" s="29"/>
      <c r="L141" s="30"/>
      <c r="M141" s="157"/>
      <c r="N141" s="158"/>
      <c r="O141" s="55"/>
      <c r="P141" s="55"/>
      <c r="Q141" s="55"/>
      <c r="R141" s="55"/>
      <c r="S141" s="55"/>
      <c r="T141" s="56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7" t="s">
        <v>144</v>
      </c>
      <c r="AU141" s="17" t="s">
        <v>89</v>
      </c>
    </row>
    <row r="142" spans="1:65" s="2" customFormat="1" ht="16.5" customHeight="1">
      <c r="A142" s="29"/>
      <c r="B142" s="141"/>
      <c r="C142" s="142" t="s">
        <v>191</v>
      </c>
      <c r="D142" s="142" t="s">
        <v>138</v>
      </c>
      <c r="E142" s="143" t="s">
        <v>726</v>
      </c>
      <c r="F142" s="144" t="s">
        <v>727</v>
      </c>
      <c r="G142" s="145" t="s">
        <v>219</v>
      </c>
      <c r="H142" s="146">
        <v>1</v>
      </c>
      <c r="I142" s="147"/>
      <c r="J142" s="147">
        <f>ROUND(I142*H142,2)</f>
        <v>0</v>
      </c>
      <c r="K142" s="148"/>
      <c r="L142" s="30"/>
      <c r="M142" s="149" t="s">
        <v>1</v>
      </c>
      <c r="N142" s="150" t="s">
        <v>44</v>
      </c>
      <c r="O142" s="151">
        <v>0</v>
      </c>
      <c r="P142" s="151">
        <f>O142*H142</f>
        <v>0</v>
      </c>
      <c r="Q142" s="151">
        <v>0</v>
      </c>
      <c r="R142" s="151">
        <f>Q142*H142</f>
        <v>0</v>
      </c>
      <c r="S142" s="151">
        <v>0</v>
      </c>
      <c r="T142" s="152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706</v>
      </c>
      <c r="AT142" s="153" t="s">
        <v>138</v>
      </c>
      <c r="AU142" s="153" t="s">
        <v>89</v>
      </c>
      <c r="AY142" s="17" t="s">
        <v>136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87</v>
      </c>
      <c r="BK142" s="154">
        <f>ROUND(I142*H142,2)</f>
        <v>0</v>
      </c>
      <c r="BL142" s="17" t="s">
        <v>706</v>
      </c>
      <c r="BM142" s="153" t="s">
        <v>728</v>
      </c>
    </row>
    <row r="143" spans="1:65" s="2" customFormat="1">
      <c r="A143" s="29"/>
      <c r="B143" s="30"/>
      <c r="C143" s="29"/>
      <c r="D143" s="155" t="s">
        <v>144</v>
      </c>
      <c r="E143" s="29"/>
      <c r="F143" s="156" t="s">
        <v>727</v>
      </c>
      <c r="G143" s="29"/>
      <c r="H143" s="29"/>
      <c r="I143" s="29"/>
      <c r="J143" s="29"/>
      <c r="K143" s="29"/>
      <c r="L143" s="30"/>
      <c r="M143" s="157"/>
      <c r="N143" s="158"/>
      <c r="O143" s="55"/>
      <c r="P143" s="55"/>
      <c r="Q143" s="55"/>
      <c r="R143" s="55"/>
      <c r="S143" s="55"/>
      <c r="T143" s="56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7" t="s">
        <v>144</v>
      </c>
      <c r="AU143" s="17" t="s">
        <v>89</v>
      </c>
    </row>
    <row r="144" spans="1:65" s="12" customFormat="1" ht="22.9" customHeight="1">
      <c r="B144" s="129"/>
      <c r="D144" s="130" t="s">
        <v>78</v>
      </c>
      <c r="E144" s="139" t="s">
        <v>729</v>
      </c>
      <c r="F144" s="139" t="s">
        <v>730</v>
      </c>
      <c r="J144" s="140">
        <f>BK144</f>
        <v>0</v>
      </c>
      <c r="L144" s="129"/>
      <c r="M144" s="133"/>
      <c r="N144" s="134"/>
      <c r="O144" s="134"/>
      <c r="P144" s="135">
        <f>SUM(P145:P152)</f>
        <v>0</v>
      </c>
      <c r="Q144" s="134"/>
      <c r="R144" s="135">
        <f>SUM(R145:R152)</f>
        <v>0</v>
      </c>
      <c r="S144" s="134"/>
      <c r="T144" s="136">
        <f>SUM(T145:T152)</f>
        <v>0</v>
      </c>
      <c r="AR144" s="130" t="s">
        <v>168</v>
      </c>
      <c r="AT144" s="137" t="s">
        <v>78</v>
      </c>
      <c r="AU144" s="137" t="s">
        <v>87</v>
      </c>
      <c r="AY144" s="130" t="s">
        <v>136</v>
      </c>
      <c r="BK144" s="138">
        <f>SUM(BK145:BK152)</f>
        <v>0</v>
      </c>
    </row>
    <row r="145" spans="1:65" s="2" customFormat="1" ht="16.5" customHeight="1">
      <c r="A145" s="29"/>
      <c r="B145" s="141"/>
      <c r="C145" s="142" t="s">
        <v>197</v>
      </c>
      <c r="D145" s="142" t="s">
        <v>138</v>
      </c>
      <c r="E145" s="143" t="s">
        <v>731</v>
      </c>
      <c r="F145" s="144" t="s">
        <v>732</v>
      </c>
      <c r="G145" s="145" t="s">
        <v>219</v>
      </c>
      <c r="H145" s="146">
        <v>1</v>
      </c>
      <c r="I145" s="147"/>
      <c r="J145" s="147">
        <f>ROUND(I145*H145,2)</f>
        <v>0</v>
      </c>
      <c r="K145" s="148"/>
      <c r="L145" s="30"/>
      <c r="M145" s="149" t="s">
        <v>1</v>
      </c>
      <c r="N145" s="150" t="s">
        <v>44</v>
      </c>
      <c r="O145" s="151">
        <v>0</v>
      </c>
      <c r="P145" s="151">
        <f>O145*H145</f>
        <v>0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706</v>
      </c>
      <c r="AT145" s="153" t="s">
        <v>138</v>
      </c>
      <c r="AU145" s="153" t="s">
        <v>89</v>
      </c>
      <c r="AY145" s="17" t="s">
        <v>136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7" t="s">
        <v>87</v>
      </c>
      <c r="BK145" s="154">
        <f>ROUND(I145*H145,2)</f>
        <v>0</v>
      </c>
      <c r="BL145" s="17" t="s">
        <v>706</v>
      </c>
      <c r="BM145" s="153" t="s">
        <v>733</v>
      </c>
    </row>
    <row r="146" spans="1:65" s="2" customFormat="1">
      <c r="A146" s="29"/>
      <c r="B146" s="30"/>
      <c r="C146" s="29"/>
      <c r="D146" s="155" t="s">
        <v>144</v>
      </c>
      <c r="E146" s="29"/>
      <c r="F146" s="156" t="s">
        <v>732</v>
      </c>
      <c r="G146" s="29"/>
      <c r="H146" s="29"/>
      <c r="I146" s="29"/>
      <c r="J146" s="29"/>
      <c r="K146" s="29"/>
      <c r="L146" s="30"/>
      <c r="M146" s="157"/>
      <c r="N146" s="158"/>
      <c r="O146" s="55"/>
      <c r="P146" s="55"/>
      <c r="Q146" s="55"/>
      <c r="R146" s="55"/>
      <c r="S146" s="55"/>
      <c r="T146" s="56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7" t="s">
        <v>144</v>
      </c>
      <c r="AU146" s="17" t="s">
        <v>89</v>
      </c>
    </row>
    <row r="147" spans="1:65" s="2" customFormat="1" ht="16.5" customHeight="1">
      <c r="A147" s="29"/>
      <c r="B147" s="141"/>
      <c r="C147" s="142" t="s">
        <v>202</v>
      </c>
      <c r="D147" s="142" t="s">
        <v>138</v>
      </c>
      <c r="E147" s="143" t="s">
        <v>734</v>
      </c>
      <c r="F147" s="144" t="s">
        <v>735</v>
      </c>
      <c r="G147" s="145" t="s">
        <v>219</v>
      </c>
      <c r="H147" s="146">
        <v>1</v>
      </c>
      <c r="I147" s="147"/>
      <c r="J147" s="147">
        <f>ROUND(I147*H147,2)</f>
        <v>0</v>
      </c>
      <c r="K147" s="148"/>
      <c r="L147" s="30"/>
      <c r="M147" s="149" t="s">
        <v>1</v>
      </c>
      <c r="N147" s="150" t="s">
        <v>44</v>
      </c>
      <c r="O147" s="151">
        <v>0</v>
      </c>
      <c r="P147" s="151">
        <f>O147*H147</f>
        <v>0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706</v>
      </c>
      <c r="AT147" s="153" t="s">
        <v>138</v>
      </c>
      <c r="AU147" s="153" t="s">
        <v>89</v>
      </c>
      <c r="AY147" s="17" t="s">
        <v>136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7" t="s">
        <v>87</v>
      </c>
      <c r="BK147" s="154">
        <f>ROUND(I147*H147,2)</f>
        <v>0</v>
      </c>
      <c r="BL147" s="17" t="s">
        <v>706</v>
      </c>
      <c r="BM147" s="153" t="s">
        <v>736</v>
      </c>
    </row>
    <row r="148" spans="1:65" s="2" customFormat="1">
      <c r="A148" s="29"/>
      <c r="B148" s="30"/>
      <c r="C148" s="29"/>
      <c r="D148" s="155" t="s">
        <v>144</v>
      </c>
      <c r="E148" s="29"/>
      <c r="F148" s="156" t="s">
        <v>735</v>
      </c>
      <c r="G148" s="29"/>
      <c r="H148" s="29"/>
      <c r="I148" s="29"/>
      <c r="J148" s="29"/>
      <c r="K148" s="29"/>
      <c r="L148" s="30"/>
      <c r="M148" s="157"/>
      <c r="N148" s="158"/>
      <c r="O148" s="55"/>
      <c r="P148" s="55"/>
      <c r="Q148" s="55"/>
      <c r="R148" s="55"/>
      <c r="S148" s="55"/>
      <c r="T148" s="56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T148" s="17" t="s">
        <v>144</v>
      </c>
      <c r="AU148" s="17" t="s">
        <v>89</v>
      </c>
    </row>
    <row r="149" spans="1:65" s="2" customFormat="1" ht="16.5" customHeight="1">
      <c r="A149" s="29"/>
      <c r="B149" s="141"/>
      <c r="C149" s="142" t="s">
        <v>209</v>
      </c>
      <c r="D149" s="142" t="s">
        <v>138</v>
      </c>
      <c r="E149" s="143" t="s">
        <v>737</v>
      </c>
      <c r="F149" s="144" t="s">
        <v>738</v>
      </c>
      <c r="G149" s="145" t="s">
        <v>219</v>
      </c>
      <c r="H149" s="146">
        <v>1</v>
      </c>
      <c r="I149" s="147"/>
      <c r="J149" s="147">
        <f>ROUND(I149*H149,2)</f>
        <v>0</v>
      </c>
      <c r="K149" s="148"/>
      <c r="L149" s="30"/>
      <c r="M149" s="149" t="s">
        <v>1</v>
      </c>
      <c r="N149" s="150" t="s">
        <v>44</v>
      </c>
      <c r="O149" s="151">
        <v>0</v>
      </c>
      <c r="P149" s="151">
        <f>O149*H149</f>
        <v>0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706</v>
      </c>
      <c r="AT149" s="153" t="s">
        <v>138</v>
      </c>
      <c r="AU149" s="153" t="s">
        <v>89</v>
      </c>
      <c r="AY149" s="17" t="s">
        <v>136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87</v>
      </c>
      <c r="BK149" s="154">
        <f>ROUND(I149*H149,2)</f>
        <v>0</v>
      </c>
      <c r="BL149" s="17" t="s">
        <v>706</v>
      </c>
      <c r="BM149" s="153" t="s">
        <v>739</v>
      </c>
    </row>
    <row r="150" spans="1:65" s="2" customFormat="1">
      <c r="A150" s="29"/>
      <c r="B150" s="30"/>
      <c r="C150" s="29"/>
      <c r="D150" s="155" t="s">
        <v>144</v>
      </c>
      <c r="E150" s="29"/>
      <c r="F150" s="156" t="s">
        <v>738</v>
      </c>
      <c r="G150" s="29"/>
      <c r="H150" s="29"/>
      <c r="I150" s="29"/>
      <c r="J150" s="29"/>
      <c r="K150" s="29"/>
      <c r="L150" s="30"/>
      <c r="M150" s="157"/>
      <c r="N150" s="158"/>
      <c r="O150" s="55"/>
      <c r="P150" s="55"/>
      <c r="Q150" s="55"/>
      <c r="R150" s="55"/>
      <c r="S150" s="55"/>
      <c r="T150" s="56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T150" s="17" t="s">
        <v>144</v>
      </c>
      <c r="AU150" s="17" t="s">
        <v>89</v>
      </c>
    </row>
    <row r="151" spans="1:65" s="2" customFormat="1" ht="33" customHeight="1">
      <c r="A151" s="29"/>
      <c r="B151" s="141"/>
      <c r="C151" s="142" t="s">
        <v>216</v>
      </c>
      <c r="D151" s="142" t="s">
        <v>138</v>
      </c>
      <c r="E151" s="143" t="s">
        <v>740</v>
      </c>
      <c r="F151" s="144" t="s">
        <v>741</v>
      </c>
      <c r="G151" s="145" t="s">
        <v>271</v>
      </c>
      <c r="H151" s="146">
        <v>76546.789999999994</v>
      </c>
      <c r="I151" s="147"/>
      <c r="J151" s="147">
        <f>ROUND(I151*H151,2)</f>
        <v>0</v>
      </c>
      <c r="K151" s="148"/>
      <c r="L151" s="30"/>
      <c r="M151" s="149" t="s">
        <v>1</v>
      </c>
      <c r="N151" s="150" t="s">
        <v>44</v>
      </c>
      <c r="O151" s="151">
        <v>0</v>
      </c>
      <c r="P151" s="151">
        <f>O151*H151</f>
        <v>0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706</v>
      </c>
      <c r="AT151" s="153" t="s">
        <v>138</v>
      </c>
      <c r="AU151" s="153" t="s">
        <v>89</v>
      </c>
      <c r="AY151" s="17" t="s">
        <v>136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7" t="s">
        <v>87</v>
      </c>
      <c r="BK151" s="154">
        <f>ROUND(I151*H151,2)</f>
        <v>0</v>
      </c>
      <c r="BL151" s="17" t="s">
        <v>706</v>
      </c>
      <c r="BM151" s="153" t="s">
        <v>742</v>
      </c>
    </row>
    <row r="152" spans="1:65" s="2" customFormat="1" ht="19.5">
      <c r="A152" s="29"/>
      <c r="B152" s="30"/>
      <c r="C152" s="29"/>
      <c r="D152" s="155" t="s">
        <v>144</v>
      </c>
      <c r="E152" s="29"/>
      <c r="F152" s="156" t="s">
        <v>741</v>
      </c>
      <c r="G152" s="29"/>
      <c r="H152" s="29"/>
      <c r="I152" s="29"/>
      <c r="J152" s="29"/>
      <c r="K152" s="29"/>
      <c r="L152" s="30"/>
      <c r="M152" s="183"/>
      <c r="N152" s="184"/>
      <c r="O152" s="185"/>
      <c r="P152" s="185"/>
      <c r="Q152" s="185"/>
      <c r="R152" s="185"/>
      <c r="S152" s="185"/>
      <c r="T152" s="186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7" t="s">
        <v>144</v>
      </c>
      <c r="AU152" s="17" t="s">
        <v>89</v>
      </c>
    </row>
    <row r="153" spans="1:65" s="2" customFormat="1" ht="6.95" customHeight="1">
      <c r="A153" s="29"/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0"/>
      <c r="M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</row>
  </sheetData>
  <autoFilter ref="C120:K15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SO-01 - Mostová váha</vt:lpstr>
      <vt:lpstr>SO-02 - Brány a oplocení</vt:lpstr>
      <vt:lpstr>SO-03 - Dezinfekční brod</vt:lpstr>
      <vt:lpstr>SO-04 - Seník</vt:lpstr>
      <vt:lpstr>SO-05 - Komunikace</vt:lpstr>
      <vt:lpstr>SO-06 - VRN</vt:lpstr>
      <vt:lpstr>'Rekapitulace stavby'!Názvy_tisku</vt:lpstr>
      <vt:lpstr>'SO-01 - Mostová váha'!Názvy_tisku</vt:lpstr>
      <vt:lpstr>'SO-02 - Brány a oplocení'!Názvy_tisku</vt:lpstr>
      <vt:lpstr>'SO-03 - Dezinfekční brod'!Názvy_tisku</vt:lpstr>
      <vt:lpstr>'SO-04 - Seník'!Názvy_tisku</vt:lpstr>
      <vt:lpstr>'SO-05 - Komunikace'!Názvy_tisku</vt:lpstr>
      <vt:lpstr>'SO-06 - VRN'!Názvy_tisku</vt:lpstr>
      <vt:lpstr>'Rekapitulace stavby'!Oblast_tisku</vt:lpstr>
      <vt:lpstr>'SO-01 - Mostová váha'!Oblast_tisku</vt:lpstr>
      <vt:lpstr>'SO-02 - Brány a oplocení'!Oblast_tisku</vt:lpstr>
      <vt:lpstr>'SO-03 - Dezinfekční brod'!Oblast_tisku</vt:lpstr>
      <vt:lpstr>'SO-04 - Seník'!Oblast_tisku</vt:lpstr>
      <vt:lpstr>'SO-05 - Komunikace'!Oblast_tisku</vt:lpstr>
      <vt:lpstr>'SO-06 - VRN'!Oblast_tisku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LAPTOP-83M9SS7B\42073</dc:creator>
  <cp:lastModifiedBy>Josef Kudrna</cp:lastModifiedBy>
  <dcterms:created xsi:type="dcterms:W3CDTF">2023-07-12T11:35:07Z</dcterms:created>
  <dcterms:modified xsi:type="dcterms:W3CDTF">2025-01-21T05:56:40Z</dcterms:modified>
</cp:coreProperties>
</file>