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heckCompatibility="1"/>
  <mc:AlternateContent xmlns:mc="http://schemas.openxmlformats.org/markup-compatibility/2006">
    <mc:Choice Requires="x15">
      <x15ac:absPath xmlns:x15ac="http://schemas.microsoft.com/office/spreadsheetml/2010/11/ac" url="R:\Akce 2024\PRV\Zelenka\stavba\DI2\"/>
    </mc:Choice>
  </mc:AlternateContent>
  <xr:revisionPtr revIDLastSave="0" documentId="13_ncr:1_{2625057B-884F-4309-A472-EEFF64BC4B3C}" xr6:coauthVersionLast="47" xr6:coauthVersionMax="47" xr10:uidLastSave="{00000000-0000-0000-0000-000000000000}"/>
  <bookViews>
    <workbookView xWindow="0" yWindow="480" windowWidth="16035" windowHeight="15120" firstSheet="1" activeTab="2" xr2:uid="{00000000-000D-0000-FFFF-FFFF00000000}"/>
  </bookViews>
  <sheets>
    <sheet name="Rekapitulace stavby" sheetId="1" r:id="rId1"/>
    <sheet name="SO-01 - Mostová váha" sheetId="2" r:id="rId2"/>
    <sheet name="SO-02 - Brány a oplocení" sheetId="3" r:id="rId3"/>
    <sheet name="SO-03 - Dezinfekční brod" sheetId="4" r:id="rId4"/>
    <sheet name="SO-04 - Seník" sheetId="5" r:id="rId5"/>
    <sheet name="SO-05 - Komunikace" sheetId="6" r:id="rId6"/>
    <sheet name="SO-06 - VRN" sheetId="7" r:id="rId7"/>
  </sheets>
  <definedNames>
    <definedName name="_xlnm._FilterDatabase" localSheetId="1" hidden="1">'SO-01 - Mostová váha'!$C$123:$K$191</definedName>
    <definedName name="_xlnm._FilterDatabase" localSheetId="2" hidden="1">'SO-02 - Brány a oplocení'!$C$119:$K$148</definedName>
    <definedName name="_xlnm._FilterDatabase" localSheetId="3" hidden="1">'SO-03 - Dezinfekční brod'!$C$123:$K$188</definedName>
    <definedName name="_xlnm._FilterDatabase" localSheetId="4" hidden="1">'SO-04 - Seník'!$C$127:$K$260</definedName>
    <definedName name="_xlnm._FilterDatabase" localSheetId="5" hidden="1">'SO-05 - Komunikace'!$C$120:$K$182</definedName>
    <definedName name="_xlnm._FilterDatabase" localSheetId="6" hidden="1">'SO-06 - VRN'!$C$120:$K$152</definedName>
    <definedName name="_xlnm.Print_Titles" localSheetId="0">'Rekapitulace stavby'!$92:$92</definedName>
    <definedName name="_xlnm.Print_Titles" localSheetId="1">'SO-01 - Mostová váha'!$123:$123</definedName>
    <definedName name="_xlnm.Print_Titles" localSheetId="2">'SO-02 - Brány a oplocení'!$119:$119</definedName>
    <definedName name="_xlnm.Print_Titles" localSheetId="3">'SO-03 - Dezinfekční brod'!$123:$123</definedName>
    <definedName name="_xlnm.Print_Titles" localSheetId="4">'SO-04 - Seník'!$127:$127</definedName>
    <definedName name="_xlnm.Print_Titles" localSheetId="5">'SO-05 - Komunikace'!$120:$120</definedName>
    <definedName name="_xlnm.Print_Titles" localSheetId="6">'SO-06 - VRN'!$120:$120</definedName>
    <definedName name="_xlnm.Print_Area" localSheetId="0">'Rekapitulace stavby'!$D$4:$AO$76,'Rekapitulace stavby'!$C$82:$AQ$101</definedName>
    <definedName name="_xlnm.Print_Area" localSheetId="1">'SO-01 - Mostová váha'!$C$4:$J$76,'SO-01 - Mostová váha'!$C$82:$J$105,'SO-01 - Mostová váha'!$C$111:$J$191</definedName>
    <definedName name="_xlnm.Print_Area" localSheetId="2">'SO-02 - Brány a oplocení'!$C$4:$J$76,'SO-02 - Brány a oplocení'!$C$82:$J$101,'SO-02 - Brány a oplocení'!$C$107:$J$148</definedName>
    <definedName name="_xlnm.Print_Area" localSheetId="3">'SO-03 - Dezinfekční brod'!$C$4:$J$76,'SO-03 - Dezinfekční brod'!$C$82:$J$105,'SO-03 - Dezinfekční brod'!$C$111:$J$188</definedName>
    <definedName name="_xlnm.Print_Area" localSheetId="4">'SO-04 - Seník'!$C$4:$J$76,'SO-04 - Seník'!$C$82:$J$109,'SO-04 - Seník'!$C$115:$J$260</definedName>
    <definedName name="_xlnm.Print_Area" localSheetId="5">'SO-05 - Komunikace'!$C$4:$J$76,'SO-05 - Komunikace'!$C$82:$J$102,'SO-05 - Komunikace'!$C$108:$J$182</definedName>
    <definedName name="_xlnm.Print_Area" localSheetId="6">'SO-06 - VRN'!$C$4:$J$76,'SO-06 - VRN'!$C$82:$J$102,'SO-06 - VRN'!$C$108:$J$152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 s="1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8" i="7"/>
  <c r="BH128" i="7"/>
  <c r="BG128" i="7"/>
  <c r="BF128" i="7"/>
  <c r="T128" i="7"/>
  <c r="T127" i="7" s="1"/>
  <c r="R128" i="7"/>
  <c r="R127" i="7" s="1"/>
  <c r="P128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J118" i="7"/>
  <c r="J117" i="7"/>
  <c r="F117" i="7"/>
  <c r="F115" i="7"/>
  <c r="E113" i="7"/>
  <c r="J92" i="7"/>
  <c r="J91" i="7"/>
  <c r="F91" i="7"/>
  <c r="F89" i="7"/>
  <c r="E87" i="7"/>
  <c r="J18" i="7"/>
  <c r="E18" i="7"/>
  <c r="F92" i="7" s="1"/>
  <c r="J17" i="7"/>
  <c r="J12" i="7"/>
  <c r="J89" i="7" s="1"/>
  <c r="E7" i="7"/>
  <c r="E111" i="7" s="1"/>
  <c r="J37" i="6"/>
  <c r="J36" i="6"/>
  <c r="AY99" i="1" s="1"/>
  <c r="J35" i="6"/>
  <c r="AX99" i="1" s="1"/>
  <c r="BI181" i="6"/>
  <c r="BH181" i="6"/>
  <c r="BG181" i="6"/>
  <c r="BF181" i="6"/>
  <c r="T181" i="6"/>
  <c r="T180" i="6" s="1"/>
  <c r="R181" i="6"/>
  <c r="R180" i="6"/>
  <c r="P181" i="6"/>
  <c r="P180" i="6" s="1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3" i="6"/>
  <c r="BH163" i="6"/>
  <c r="BG163" i="6"/>
  <c r="BF163" i="6"/>
  <c r="T163" i="6"/>
  <c r="R163" i="6"/>
  <c r="P163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8" i="6"/>
  <c r="BH138" i="6"/>
  <c r="BG138" i="6"/>
  <c r="BF138" i="6"/>
  <c r="T138" i="6"/>
  <c r="R138" i="6"/>
  <c r="P138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R127" i="6"/>
  <c r="P127" i="6"/>
  <c r="BI124" i="6"/>
  <c r="BH124" i="6"/>
  <c r="BG124" i="6"/>
  <c r="BF124" i="6"/>
  <c r="T124" i="6"/>
  <c r="R124" i="6"/>
  <c r="P124" i="6"/>
  <c r="J118" i="6"/>
  <c r="J117" i="6"/>
  <c r="F117" i="6"/>
  <c r="F115" i="6"/>
  <c r="E113" i="6"/>
  <c r="J92" i="6"/>
  <c r="J91" i="6"/>
  <c r="F91" i="6"/>
  <c r="F89" i="6"/>
  <c r="E87" i="6"/>
  <c r="J18" i="6"/>
  <c r="E18" i="6"/>
  <c r="F118" i="6" s="1"/>
  <c r="J17" i="6"/>
  <c r="J12" i="6"/>
  <c r="J115" i="6" s="1"/>
  <c r="E7" i="6"/>
  <c r="E85" i="6"/>
  <c r="J37" i="5"/>
  <c r="J36" i="5"/>
  <c r="AY98" i="1"/>
  <c r="J35" i="5"/>
  <c r="AX98" i="1" s="1"/>
  <c r="BI259" i="5"/>
  <c r="BH259" i="5"/>
  <c r="BG259" i="5"/>
  <c r="BF259" i="5"/>
  <c r="T259" i="5"/>
  <c r="T258" i="5"/>
  <c r="R259" i="5"/>
  <c r="R258" i="5" s="1"/>
  <c r="P259" i="5"/>
  <c r="P258" i="5" s="1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7" i="5"/>
  <c r="BH247" i="5"/>
  <c r="BG247" i="5"/>
  <c r="BF247" i="5"/>
  <c r="T247" i="5"/>
  <c r="R247" i="5"/>
  <c r="P247" i="5"/>
  <c r="BI245" i="5"/>
  <c r="BH245" i="5"/>
  <c r="BG245" i="5"/>
  <c r="BF245" i="5"/>
  <c r="T245" i="5"/>
  <c r="R245" i="5"/>
  <c r="P245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35" i="5"/>
  <c r="BH235" i="5"/>
  <c r="BG235" i="5"/>
  <c r="BF235" i="5"/>
  <c r="T235" i="5"/>
  <c r="R235" i="5"/>
  <c r="P235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8" i="5"/>
  <c r="BH208" i="5"/>
  <c r="BG208" i="5"/>
  <c r="BF208" i="5"/>
  <c r="T208" i="5"/>
  <c r="R208" i="5"/>
  <c r="P208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0" i="5"/>
  <c r="BH190" i="5"/>
  <c r="BG190" i="5"/>
  <c r="BF190" i="5"/>
  <c r="T190" i="5"/>
  <c r="T189" i="5"/>
  <c r="R190" i="5"/>
  <c r="R189" i="5" s="1"/>
  <c r="P190" i="5"/>
  <c r="P189" i="5" s="1"/>
  <c r="BI187" i="5"/>
  <c r="BH187" i="5"/>
  <c r="BG187" i="5"/>
  <c r="BF187" i="5"/>
  <c r="T187" i="5"/>
  <c r="R187" i="5"/>
  <c r="P187" i="5"/>
  <c r="BI185" i="5"/>
  <c r="BH185" i="5"/>
  <c r="BG185" i="5"/>
  <c r="BF185" i="5"/>
  <c r="T185" i="5"/>
  <c r="R185" i="5"/>
  <c r="P185" i="5"/>
  <c r="BI181" i="5"/>
  <c r="BH181" i="5"/>
  <c r="BG181" i="5"/>
  <c r="BF181" i="5"/>
  <c r="T181" i="5"/>
  <c r="R181" i="5"/>
  <c r="P181" i="5"/>
  <c r="BI178" i="5"/>
  <c r="BH178" i="5"/>
  <c r="BG178" i="5"/>
  <c r="BF178" i="5"/>
  <c r="T178" i="5"/>
  <c r="R178" i="5"/>
  <c r="P178" i="5"/>
  <c r="BI175" i="5"/>
  <c r="BH175" i="5"/>
  <c r="BG175" i="5"/>
  <c r="BF175" i="5"/>
  <c r="T175" i="5"/>
  <c r="R175" i="5"/>
  <c r="P175" i="5"/>
  <c r="BI172" i="5"/>
  <c r="BH172" i="5"/>
  <c r="BG172" i="5"/>
  <c r="BF172" i="5"/>
  <c r="T172" i="5"/>
  <c r="R172" i="5"/>
  <c r="P172" i="5"/>
  <c r="BI166" i="5"/>
  <c r="BH166" i="5"/>
  <c r="BG166" i="5"/>
  <c r="BF166" i="5"/>
  <c r="T166" i="5"/>
  <c r="R166" i="5"/>
  <c r="P166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R154" i="5" s="1"/>
  <c r="P155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2" i="5"/>
  <c r="J91" i="5"/>
  <c r="F91" i="5"/>
  <c r="F89" i="5"/>
  <c r="E87" i="5"/>
  <c r="J18" i="5"/>
  <c r="E18" i="5"/>
  <c r="F125" i="5" s="1"/>
  <c r="J17" i="5"/>
  <c r="J12" i="5"/>
  <c r="J89" i="5" s="1"/>
  <c r="E7" i="5"/>
  <c r="E118" i="5" s="1"/>
  <c r="J37" i="4"/>
  <c r="J36" i="4"/>
  <c r="AY97" i="1" s="1"/>
  <c r="J35" i="4"/>
  <c r="AX97" i="1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T167" i="4" s="1"/>
  <c r="R168" i="4"/>
  <c r="R167" i="4" s="1"/>
  <c r="P168" i="4"/>
  <c r="P167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2" i="4"/>
  <c r="J91" i="4"/>
  <c r="F91" i="4"/>
  <c r="F89" i="4"/>
  <c r="E87" i="4"/>
  <c r="J18" i="4"/>
  <c r="E18" i="4"/>
  <c r="F121" i="4" s="1"/>
  <c r="J17" i="4"/>
  <c r="J12" i="4"/>
  <c r="J118" i="4" s="1"/>
  <c r="E7" i="4"/>
  <c r="E85" i="4" s="1"/>
  <c r="J37" i="3"/>
  <c r="J36" i="3"/>
  <c r="AY96" i="1"/>
  <c r="J35" i="3"/>
  <c r="AX96" i="1" s="1"/>
  <c r="BI147" i="3"/>
  <c r="BH147" i="3"/>
  <c r="BG147" i="3"/>
  <c r="BF147" i="3"/>
  <c r="T147" i="3"/>
  <c r="T146" i="3" s="1"/>
  <c r="R147" i="3"/>
  <c r="R146" i="3" s="1"/>
  <c r="P147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J117" i="3"/>
  <c r="J116" i="3"/>
  <c r="F116" i="3"/>
  <c r="F114" i="3"/>
  <c r="E112" i="3"/>
  <c r="J92" i="3"/>
  <c r="J91" i="3"/>
  <c r="F91" i="3"/>
  <c r="F89" i="3"/>
  <c r="E87" i="3"/>
  <c r="J18" i="3"/>
  <c r="E18" i="3"/>
  <c r="F117" i="3" s="1"/>
  <c r="J17" i="3"/>
  <c r="J12" i="3"/>
  <c r="J114" i="3" s="1"/>
  <c r="E7" i="3"/>
  <c r="E85" i="3" s="1"/>
  <c r="J37" i="2"/>
  <c r="J36" i="2"/>
  <c r="AY95" i="1" s="1"/>
  <c r="J35" i="2"/>
  <c r="AX95" i="1" s="1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T175" i="2" s="1"/>
  <c r="R176" i="2"/>
  <c r="R175" i="2" s="1"/>
  <c r="P176" i="2"/>
  <c r="P175" i="2" s="1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 s="1"/>
  <c r="R163" i="2"/>
  <c r="R162" i="2" s="1"/>
  <c r="P163" i="2"/>
  <c r="P162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 s="1"/>
  <c r="J17" i="2"/>
  <c r="J12" i="2"/>
  <c r="J118" i="2" s="1"/>
  <c r="E7" i="2"/>
  <c r="E114" i="2" s="1"/>
  <c r="L90" i="1"/>
  <c r="AM90" i="1"/>
  <c r="AM89" i="1"/>
  <c r="L89" i="1"/>
  <c r="AM87" i="1"/>
  <c r="L87" i="1"/>
  <c r="L85" i="1"/>
  <c r="L84" i="1"/>
  <c r="J163" i="2"/>
  <c r="BK150" i="2"/>
  <c r="J147" i="2"/>
  <c r="BK141" i="2"/>
  <c r="BK137" i="2"/>
  <c r="BK130" i="2"/>
  <c r="J127" i="2"/>
  <c r="BK133" i="3"/>
  <c r="BK138" i="3"/>
  <c r="BK135" i="3"/>
  <c r="J168" i="4"/>
  <c r="BK185" i="4"/>
  <c r="BK174" i="4"/>
  <c r="J127" i="4"/>
  <c r="BK144" i="4"/>
  <c r="BK181" i="4"/>
  <c r="J177" i="4"/>
  <c r="BK127" i="4"/>
  <c r="BK175" i="5"/>
  <c r="J222" i="5"/>
  <c r="BK199" i="5"/>
  <c r="BK140" i="5"/>
  <c r="BK194" i="5"/>
  <c r="BK206" i="5"/>
  <c r="BK166" i="5"/>
  <c r="BK230" i="5"/>
  <c r="J199" i="5"/>
  <c r="J225" i="5"/>
  <c r="J181" i="5"/>
  <c r="J172" i="5"/>
  <c r="J166" i="6"/>
  <c r="J181" i="6"/>
  <c r="BK156" i="6"/>
  <c r="J124" i="6"/>
  <c r="BK166" i="6"/>
  <c r="J147" i="7"/>
  <c r="J145" i="7"/>
  <c r="J128" i="7"/>
  <c r="J135" i="7"/>
  <c r="BK167" i="2"/>
  <c r="J156" i="2"/>
  <c r="J150" i="2"/>
  <c r="AS94" i="1"/>
  <c r="J138" i="3"/>
  <c r="BK127" i="3"/>
  <c r="J123" i="3"/>
  <c r="J144" i="3"/>
  <c r="BK144" i="3"/>
  <c r="J129" i="3"/>
  <c r="BK177" i="4"/>
  <c r="BK135" i="4"/>
  <c r="J152" i="4"/>
  <c r="J144" i="4"/>
  <c r="BK146" i="4"/>
  <c r="J183" i="4"/>
  <c r="J135" i="4"/>
  <c r="J162" i="4"/>
  <c r="J157" i="4"/>
  <c r="BK256" i="5"/>
  <c r="J230" i="5"/>
  <c r="J157" i="5"/>
  <c r="BK247" i="5"/>
  <c r="J208" i="5"/>
  <c r="BK185" i="5"/>
  <c r="BK245" i="5"/>
  <c r="BK208" i="5"/>
  <c r="BK259" i="5"/>
  <c r="BK235" i="5"/>
  <c r="J185" i="5"/>
  <c r="J140" i="5"/>
  <c r="J206" i="5"/>
  <c r="BK238" i="5"/>
  <c r="J252" i="5"/>
  <c r="BK181" i="5"/>
  <c r="J138" i="6"/>
  <c r="BK124" i="6"/>
  <c r="J169" i="6"/>
  <c r="BK141" i="6"/>
  <c r="BK125" i="7"/>
  <c r="BK128" i="7"/>
  <c r="BK123" i="7"/>
  <c r="BK131" i="7"/>
  <c r="J182" i="2"/>
  <c r="J180" i="2"/>
  <c r="BK176" i="2"/>
  <c r="J173" i="2"/>
  <c r="J171" i="2"/>
  <c r="J169" i="2"/>
  <c r="BK163" i="2"/>
  <c r="J159" i="2"/>
  <c r="BK153" i="2"/>
  <c r="BK147" i="2"/>
  <c r="BK144" i="2"/>
  <c r="J144" i="2"/>
  <c r="J141" i="2"/>
  <c r="J137" i="2"/>
  <c r="BK132" i="2"/>
  <c r="J130" i="2"/>
  <c r="J135" i="3"/>
  <c r="J133" i="3"/>
  <c r="J131" i="3"/>
  <c r="BK123" i="3"/>
  <c r="BK183" i="4"/>
  <c r="BK165" i="4"/>
  <c r="J179" i="4"/>
  <c r="J155" i="4"/>
  <c r="BK140" i="4"/>
  <c r="BK187" i="4"/>
  <c r="BK129" i="4"/>
  <c r="BK152" i="4"/>
  <c r="J132" i="4"/>
  <c r="BK157" i="4"/>
  <c r="J185" i="4"/>
  <c r="J172" i="4"/>
  <c r="BK155" i="4"/>
  <c r="BK172" i="4"/>
  <c r="J181" i="4"/>
  <c r="J148" i="4"/>
  <c r="BK241" i="5"/>
  <c r="J227" i="5"/>
  <c r="BK172" i="5"/>
  <c r="J259" i="5"/>
  <c r="BK214" i="5"/>
  <c r="BK203" i="5"/>
  <c r="BK187" i="5"/>
  <c r="J143" i="5"/>
  <c r="J247" i="5"/>
  <c r="J233" i="5"/>
  <c r="BK227" i="5"/>
  <c r="BK178" i="5"/>
  <c r="BK252" i="5"/>
  <c r="J241" i="5"/>
  <c r="J203" i="5"/>
  <c r="J187" i="5"/>
  <c r="BK148" i="5"/>
  <c r="BK137" i="5"/>
  <c r="BK217" i="5"/>
  <c r="J178" i="5"/>
  <c r="J256" i="5"/>
  <c r="J219" i="5"/>
  <c r="J137" i="5"/>
  <c r="J211" i="5"/>
  <c r="BK157" i="5"/>
  <c r="BK178" i="6"/>
  <c r="J163" i="6"/>
  <c r="BK158" i="6"/>
  <c r="BK130" i="6"/>
  <c r="J127" i="6"/>
  <c r="J156" i="6"/>
  <c r="BK145" i="7"/>
  <c r="J142" i="7"/>
  <c r="J149" i="7"/>
  <c r="J123" i="7"/>
  <c r="J125" i="7"/>
  <c r="BK190" i="2"/>
  <c r="J190" i="2"/>
  <c r="J188" i="2"/>
  <c r="BK186" i="2"/>
  <c r="J186" i="2"/>
  <c r="BK184" i="2"/>
  <c r="J184" i="2"/>
  <c r="BK182" i="2"/>
  <c r="BK180" i="2"/>
  <c r="J176" i="2"/>
  <c r="BK173" i="2"/>
  <c r="BK171" i="2"/>
  <c r="BK169" i="2"/>
  <c r="J167" i="2"/>
  <c r="BK159" i="2"/>
  <c r="BK156" i="2"/>
  <c r="J153" i="2"/>
  <c r="J132" i="2"/>
  <c r="BK127" i="2"/>
  <c r="BK131" i="3"/>
  <c r="BK125" i="3"/>
  <c r="J125" i="3"/>
  <c r="J147" i="3"/>
  <c r="BK129" i="3"/>
  <c r="J142" i="3"/>
  <c r="BK142" i="3"/>
  <c r="J127" i="3"/>
  <c r="J187" i="4"/>
  <c r="BK168" i="4"/>
  <c r="J160" i="4"/>
  <c r="BK160" i="4"/>
  <c r="BK148" i="4"/>
  <c r="BK132" i="4"/>
  <c r="J140" i="4"/>
  <c r="BK162" i="4"/>
  <c r="J129" i="4"/>
  <c r="J165" i="4"/>
  <c r="J146" i="4"/>
  <c r="J174" i="4"/>
  <c r="J150" i="4"/>
  <c r="BK150" i="4"/>
  <c r="BK179" i="4"/>
  <c r="J249" i="5"/>
  <c r="J238" i="5"/>
  <c r="BK219" i="5"/>
  <c r="J166" i="5"/>
  <c r="BK155" i="5"/>
  <c r="J245" i="5"/>
  <c r="BK211" i="5"/>
  <c r="J194" i="5"/>
  <c r="J151" i="5"/>
  <c r="BK131" i="5"/>
  <c r="J235" i="5"/>
  <c r="J214" i="5"/>
  <c r="J196" i="5"/>
  <c r="J155" i="5"/>
  <c r="BK249" i="5"/>
  <c r="BK233" i="5"/>
  <c r="BK196" i="5"/>
  <c r="BK143" i="5"/>
  <c r="BK243" i="5"/>
  <c r="BK225" i="5"/>
  <c r="BK190" i="5"/>
  <c r="BK151" i="5"/>
  <c r="BK222" i="5"/>
  <c r="J148" i="5"/>
  <c r="J217" i="5"/>
  <c r="J190" i="5"/>
  <c r="J175" i="5"/>
  <c r="J131" i="5"/>
  <c r="BK154" i="6"/>
  <c r="BK127" i="6"/>
  <c r="BK175" i="6"/>
  <c r="BK144" i="6"/>
  <c r="J144" i="6"/>
  <c r="J175" i="6"/>
  <c r="BK173" i="6"/>
  <c r="J158" i="6"/>
  <c r="J149" i="6"/>
  <c r="J133" i="7"/>
  <c r="J140" i="7"/>
  <c r="BK138" i="7"/>
  <c r="BK142" i="7"/>
  <c r="BK147" i="7"/>
  <c r="BK147" i="3"/>
  <c r="J141" i="6"/>
  <c r="J173" i="6"/>
  <c r="BK163" i="6"/>
  <c r="BK181" i="6"/>
  <c r="J178" i="6"/>
  <c r="J154" i="6"/>
  <c r="BK151" i="7"/>
  <c r="J151" i="7"/>
  <c r="BK135" i="7"/>
  <c r="BK149" i="7"/>
  <c r="BK140" i="7"/>
  <c r="BK188" i="2"/>
  <c r="J243" i="5"/>
  <c r="BK149" i="6"/>
  <c r="J130" i="6"/>
  <c r="BK138" i="6"/>
  <c r="BK169" i="6"/>
  <c r="J131" i="7"/>
  <c r="J138" i="7"/>
  <c r="BK133" i="7"/>
  <c r="P154" i="5" l="1"/>
  <c r="T154" i="5"/>
  <c r="F36" i="2"/>
  <c r="BC95" i="1" s="1"/>
  <c r="J34" i="2"/>
  <c r="AW95" i="1" s="1"/>
  <c r="F35" i="2"/>
  <c r="BB95" i="1" s="1"/>
  <c r="F37" i="2"/>
  <c r="BD95" i="1" s="1"/>
  <c r="F34" i="2"/>
  <c r="BA95" i="1" s="1"/>
  <c r="BK140" i="2"/>
  <c r="J140" i="2" s="1"/>
  <c r="J99" i="2" s="1"/>
  <c r="R179" i="2"/>
  <c r="R178" i="2" s="1"/>
  <c r="T122" i="3"/>
  <c r="R126" i="4"/>
  <c r="BK154" i="4"/>
  <c r="J154" i="4" s="1"/>
  <c r="J100" i="4" s="1"/>
  <c r="BK176" i="4"/>
  <c r="J176" i="4"/>
  <c r="J104" i="4" s="1"/>
  <c r="R130" i="5"/>
  <c r="P171" i="5"/>
  <c r="T184" i="5"/>
  <c r="T193" i="5"/>
  <c r="BK224" i="5"/>
  <c r="J224" i="5" s="1"/>
  <c r="J106" i="5" s="1"/>
  <c r="T224" i="5"/>
  <c r="P126" i="2"/>
  <c r="T126" i="2"/>
  <c r="R166" i="2"/>
  <c r="BK122" i="3"/>
  <c r="J122" i="3" s="1"/>
  <c r="J98" i="3" s="1"/>
  <c r="R141" i="3"/>
  <c r="BK126" i="4"/>
  <c r="J126" i="4" s="1"/>
  <c r="J98" i="4" s="1"/>
  <c r="BK143" i="4"/>
  <c r="J143" i="4" s="1"/>
  <c r="J99" i="4" s="1"/>
  <c r="R154" i="4"/>
  <c r="BK171" i="4"/>
  <c r="R171" i="4"/>
  <c r="T130" i="5"/>
  <c r="R171" i="5"/>
  <c r="P232" i="5"/>
  <c r="R123" i="6"/>
  <c r="BK172" i="6"/>
  <c r="J172" i="6" s="1"/>
  <c r="J100" i="6" s="1"/>
  <c r="BK130" i="7"/>
  <c r="J130" i="7" s="1"/>
  <c r="J99" i="7" s="1"/>
  <c r="P130" i="5"/>
  <c r="BK171" i="5"/>
  <c r="J171" i="5" s="1"/>
  <c r="J100" i="5" s="1"/>
  <c r="P184" i="5"/>
  <c r="R193" i="5"/>
  <c r="BK232" i="5"/>
  <c r="J232" i="5" s="1"/>
  <c r="J107" i="5" s="1"/>
  <c r="P140" i="6"/>
  <c r="R172" i="6"/>
  <c r="BK137" i="7"/>
  <c r="J137" i="7" s="1"/>
  <c r="J100" i="7" s="1"/>
  <c r="T137" i="7"/>
  <c r="R140" i="2"/>
  <c r="BK166" i="2"/>
  <c r="J166" i="2" s="1"/>
  <c r="J101" i="2" s="1"/>
  <c r="T179" i="2"/>
  <c r="T178" i="2" s="1"/>
  <c r="P122" i="3"/>
  <c r="T141" i="3"/>
  <c r="T126" i="4"/>
  <c r="P154" i="4"/>
  <c r="R176" i="4"/>
  <c r="R184" i="5"/>
  <c r="BK210" i="5"/>
  <c r="J210" i="5"/>
  <c r="J105" i="5" s="1"/>
  <c r="T232" i="5"/>
  <c r="BK140" i="6"/>
  <c r="J140" i="6" s="1"/>
  <c r="J99" i="6" s="1"/>
  <c r="P172" i="6"/>
  <c r="T130" i="7"/>
  <c r="BK144" i="7"/>
  <c r="J144" i="7"/>
  <c r="J101" i="7"/>
  <c r="BK126" i="2"/>
  <c r="J126" i="2" s="1"/>
  <c r="J98" i="2" s="1"/>
  <c r="T140" i="2"/>
  <c r="P166" i="2"/>
  <c r="BK179" i="2"/>
  <c r="J179" i="2" s="1"/>
  <c r="J104" i="2" s="1"/>
  <c r="P141" i="3"/>
  <c r="P126" i="4"/>
  <c r="P143" i="4"/>
  <c r="T154" i="4"/>
  <c r="P171" i="4"/>
  <c r="P170" i="4" s="1"/>
  <c r="P176" i="4"/>
  <c r="T171" i="5"/>
  <c r="P210" i="5"/>
  <c r="R232" i="5"/>
  <c r="P123" i="6"/>
  <c r="T123" i="6"/>
  <c r="T172" i="6"/>
  <c r="P130" i="7"/>
  <c r="P122" i="7" s="1"/>
  <c r="P121" i="7" s="1"/>
  <c r="AU100" i="1" s="1"/>
  <c r="R137" i="7"/>
  <c r="P144" i="7"/>
  <c r="P140" i="2"/>
  <c r="T166" i="2"/>
  <c r="P179" i="2"/>
  <c r="P178" i="2" s="1"/>
  <c r="BK141" i="3"/>
  <c r="J141" i="3"/>
  <c r="J99" i="3" s="1"/>
  <c r="T143" i="4"/>
  <c r="T171" i="4"/>
  <c r="BK130" i="5"/>
  <c r="J130" i="5"/>
  <c r="J98" i="5"/>
  <c r="BK184" i="5"/>
  <c r="J184" i="5" s="1"/>
  <c r="J101" i="5" s="1"/>
  <c r="BK193" i="5"/>
  <c r="J193" i="5" s="1"/>
  <c r="J104" i="5" s="1"/>
  <c r="R210" i="5"/>
  <c r="P224" i="5"/>
  <c r="R224" i="5"/>
  <c r="BK123" i="6"/>
  <c r="J123" i="6"/>
  <c r="J98" i="6" s="1"/>
  <c r="T140" i="6"/>
  <c r="R130" i="7"/>
  <c r="R144" i="7"/>
  <c r="R126" i="2"/>
  <c r="R122" i="3"/>
  <c r="R121" i="3" s="1"/>
  <c r="R120" i="3" s="1"/>
  <c r="R143" i="4"/>
  <c r="T176" i="4"/>
  <c r="P193" i="5"/>
  <c r="T210" i="5"/>
  <c r="R140" i="6"/>
  <c r="P137" i="7"/>
  <c r="T144" i="7"/>
  <c r="BK175" i="2"/>
  <c r="J175" i="2"/>
  <c r="J102" i="2"/>
  <c r="BK146" i="3"/>
  <c r="J146" i="3" s="1"/>
  <c r="J100" i="3" s="1"/>
  <c r="BK162" i="2"/>
  <c r="J162" i="2"/>
  <c r="J100" i="2" s="1"/>
  <c r="BK189" i="5"/>
  <c r="J189" i="5" s="1"/>
  <c r="J102" i="5" s="1"/>
  <c r="BK154" i="5"/>
  <c r="J154" i="5" s="1"/>
  <c r="J99" i="5" s="1"/>
  <c r="BK180" i="6"/>
  <c r="J180" i="6" s="1"/>
  <c r="J101" i="6" s="1"/>
  <c r="BK167" i="4"/>
  <c r="J167" i="4" s="1"/>
  <c r="J101" i="4" s="1"/>
  <c r="BK258" i="5"/>
  <c r="J258" i="5" s="1"/>
  <c r="J108" i="5" s="1"/>
  <c r="BK127" i="7"/>
  <c r="J127" i="7"/>
  <c r="J98" i="7" s="1"/>
  <c r="J115" i="7"/>
  <c r="BE123" i="7"/>
  <c r="BE125" i="7"/>
  <c r="BE133" i="7"/>
  <c r="F118" i="7"/>
  <c r="BE135" i="7"/>
  <c r="BE128" i="7"/>
  <c r="BE140" i="7"/>
  <c r="BE145" i="7"/>
  <c r="BE147" i="7"/>
  <c r="BE131" i="7"/>
  <c r="BE151" i="7"/>
  <c r="E85" i="7"/>
  <c r="BE142" i="7"/>
  <c r="BE149" i="7"/>
  <c r="BE138" i="7"/>
  <c r="BE163" i="6"/>
  <c r="BE124" i="6"/>
  <c r="BE127" i="6"/>
  <c r="BE144" i="6"/>
  <c r="BE154" i="6"/>
  <c r="BE178" i="6"/>
  <c r="F92" i="6"/>
  <c r="BE173" i="6"/>
  <c r="BE149" i="6"/>
  <c r="BE156" i="6"/>
  <c r="BE158" i="6"/>
  <c r="BE166" i="6"/>
  <c r="BE181" i="6"/>
  <c r="J89" i="6"/>
  <c r="E111" i="6"/>
  <c r="BE130" i="6"/>
  <c r="BE138" i="6"/>
  <c r="BE141" i="6"/>
  <c r="BE169" i="6"/>
  <c r="BE175" i="6"/>
  <c r="J122" i="5"/>
  <c r="BE143" i="5"/>
  <c r="BE148" i="5"/>
  <c r="BE151" i="5"/>
  <c r="BE185" i="5"/>
  <c r="BE219" i="5"/>
  <c r="BE238" i="5"/>
  <c r="BE140" i="5"/>
  <c r="BE172" i="5"/>
  <c r="BE194" i="5"/>
  <c r="BE208" i="5"/>
  <c r="BE233" i="5"/>
  <c r="BE235" i="5"/>
  <c r="BE245" i="5"/>
  <c r="F92" i="5"/>
  <c r="BE137" i="5"/>
  <c r="BE166" i="5"/>
  <c r="BE211" i="5"/>
  <c r="BE214" i="5"/>
  <c r="E85" i="5"/>
  <c r="BE131" i="5"/>
  <c r="BE155" i="5"/>
  <c r="BE157" i="5"/>
  <c r="BE217" i="5"/>
  <c r="BE222" i="5"/>
  <c r="BE227" i="5"/>
  <c r="BE230" i="5"/>
  <c r="BE247" i="5"/>
  <c r="BE256" i="5"/>
  <c r="BE187" i="5"/>
  <c r="BE190" i="5"/>
  <c r="BE199" i="5"/>
  <c r="BE249" i="5"/>
  <c r="BE252" i="5"/>
  <c r="BE259" i="5"/>
  <c r="BE175" i="5"/>
  <c r="BE178" i="5"/>
  <c r="BE196" i="5"/>
  <c r="BE225" i="5"/>
  <c r="BE241" i="5"/>
  <c r="BE243" i="5"/>
  <c r="BE181" i="5"/>
  <c r="BE203" i="5"/>
  <c r="BE206" i="5"/>
  <c r="BE135" i="4"/>
  <c r="BE174" i="4"/>
  <c r="BE177" i="4"/>
  <c r="BE183" i="4"/>
  <c r="BE129" i="4"/>
  <c r="BE132" i="4"/>
  <c r="BE144" i="4"/>
  <c r="BE146" i="4"/>
  <c r="BE165" i="4"/>
  <c r="E114" i="4"/>
  <c r="BE140" i="4"/>
  <c r="BE152" i="4"/>
  <c r="BE187" i="4"/>
  <c r="BE160" i="4"/>
  <c r="BE168" i="4"/>
  <c r="BE172" i="4"/>
  <c r="BE179" i="4"/>
  <c r="J89" i="4"/>
  <c r="BE181" i="4"/>
  <c r="BE185" i="4"/>
  <c r="BE127" i="4"/>
  <c r="BE148" i="4"/>
  <c r="BE157" i="4"/>
  <c r="F92" i="4"/>
  <c r="BE150" i="4"/>
  <c r="BE162" i="4"/>
  <c r="BE155" i="4"/>
  <c r="E110" i="3"/>
  <c r="BE125" i="3"/>
  <c r="F92" i="3"/>
  <c r="BE135" i="3"/>
  <c r="BE123" i="3"/>
  <c r="BE127" i="3"/>
  <c r="BE131" i="3"/>
  <c r="BE138" i="3"/>
  <c r="BE142" i="3"/>
  <c r="BE133" i="3"/>
  <c r="BE144" i="3"/>
  <c r="BE129" i="3"/>
  <c r="J89" i="3"/>
  <c r="BE147" i="3"/>
  <c r="E85" i="2"/>
  <c r="J89" i="2"/>
  <c r="F92" i="2"/>
  <c r="BE127" i="2"/>
  <c r="BE130" i="2"/>
  <c r="BE132" i="2"/>
  <c r="BE137" i="2"/>
  <c r="BE141" i="2"/>
  <c r="BE144" i="2"/>
  <c r="BE147" i="2"/>
  <c r="BE150" i="2"/>
  <c r="BE153" i="2"/>
  <c r="BE156" i="2"/>
  <c r="BE159" i="2"/>
  <c r="BE163" i="2"/>
  <c r="BE167" i="2"/>
  <c r="BE169" i="2"/>
  <c r="BE171" i="2"/>
  <c r="BE173" i="2"/>
  <c r="BE176" i="2"/>
  <c r="BE180" i="2"/>
  <c r="BE182" i="2"/>
  <c r="BE184" i="2"/>
  <c r="BE186" i="2"/>
  <c r="BE188" i="2"/>
  <c r="BE190" i="2"/>
  <c r="F35" i="4"/>
  <c r="BB97" i="1" s="1"/>
  <c r="F37" i="5"/>
  <c r="BD98" i="1" s="1"/>
  <c r="J34" i="7"/>
  <c r="AW100" i="1" s="1"/>
  <c r="F36" i="4"/>
  <c r="BC97" i="1" s="1"/>
  <c r="F35" i="5"/>
  <c r="BB98" i="1" s="1"/>
  <c r="F37" i="7"/>
  <c r="BD100" i="1" s="1"/>
  <c r="F34" i="7"/>
  <c r="BA100" i="1" s="1"/>
  <c r="F37" i="3"/>
  <c r="BD96" i="1" s="1"/>
  <c r="J34" i="4"/>
  <c r="AW97" i="1" s="1"/>
  <c r="F34" i="6"/>
  <c r="BA99" i="1" s="1"/>
  <c r="J34" i="6"/>
  <c r="AW99" i="1" s="1"/>
  <c r="F35" i="7"/>
  <c r="BB100" i="1" s="1"/>
  <c r="F36" i="3"/>
  <c r="BC96" i="1" s="1"/>
  <c r="J34" i="5"/>
  <c r="AW98" i="1" s="1"/>
  <c r="F36" i="7"/>
  <c r="BC100" i="1" s="1"/>
  <c r="F35" i="3"/>
  <c r="BB96" i="1" s="1"/>
  <c r="F34" i="4"/>
  <c r="BA97" i="1" s="1"/>
  <c r="F35" i="6"/>
  <c r="BB99" i="1" s="1"/>
  <c r="F36" i="6"/>
  <c r="BC99" i="1" s="1"/>
  <c r="J34" i="3"/>
  <c r="AW96" i="1" s="1"/>
  <c r="F37" i="4"/>
  <c r="BD97" i="1" s="1"/>
  <c r="F36" i="5"/>
  <c r="BC98" i="1" s="1"/>
  <c r="F34" i="3"/>
  <c r="BA96" i="1" s="1"/>
  <c r="F34" i="5"/>
  <c r="BA98" i="1" s="1"/>
  <c r="F37" i="6"/>
  <c r="BD99" i="1" s="1"/>
  <c r="P192" i="5" l="1"/>
  <c r="T122" i="7"/>
  <c r="T121" i="7" s="1"/>
  <c r="R122" i="7"/>
  <c r="R121" i="7" s="1"/>
  <c r="P122" i="6"/>
  <c r="P121" i="6" s="1"/>
  <c r="AU99" i="1" s="1"/>
  <c r="P129" i="5"/>
  <c r="BK129" i="5"/>
  <c r="J129" i="5" s="1"/>
  <c r="J97" i="5" s="1"/>
  <c r="BK170" i="4"/>
  <c r="J170" i="4" s="1"/>
  <c r="J102" i="4" s="1"/>
  <c r="J171" i="4"/>
  <c r="J103" i="4" s="1"/>
  <c r="BK125" i="4"/>
  <c r="J125" i="4" s="1"/>
  <c r="J97" i="4" s="1"/>
  <c r="BK125" i="2"/>
  <c r="J125" i="2" s="1"/>
  <c r="J97" i="2" s="1"/>
  <c r="BK178" i="2"/>
  <c r="J178" i="2" s="1"/>
  <c r="J103" i="2" s="1"/>
  <c r="T170" i="4"/>
  <c r="T122" i="6"/>
  <c r="T121" i="6"/>
  <c r="P125" i="4"/>
  <c r="P124" i="4" s="1"/>
  <c r="AU97" i="1" s="1"/>
  <c r="R192" i="5"/>
  <c r="R122" i="6"/>
  <c r="R121" i="6"/>
  <c r="R170" i="4"/>
  <c r="R125" i="2"/>
  <c r="R124" i="2"/>
  <c r="T129" i="5"/>
  <c r="P125" i="2"/>
  <c r="P124" i="2"/>
  <c r="AU95" i="1"/>
  <c r="T121" i="3"/>
  <c r="T120" i="3" s="1"/>
  <c r="BK192" i="5"/>
  <c r="J192" i="5"/>
  <c r="J103" i="5" s="1"/>
  <c r="P128" i="5"/>
  <c r="AU98" i="1" s="1"/>
  <c r="T125" i="2"/>
  <c r="T124" i="2" s="1"/>
  <c r="T125" i="4"/>
  <c r="T124" i="4"/>
  <c r="BK121" i="3"/>
  <c r="J121" i="3" s="1"/>
  <c r="J97" i="3" s="1"/>
  <c r="R129" i="5"/>
  <c r="P121" i="3"/>
  <c r="P120" i="3"/>
  <c r="AU96" i="1" s="1"/>
  <c r="T192" i="5"/>
  <c r="R125" i="4"/>
  <c r="BK122" i="7"/>
  <c r="J122" i="7"/>
  <c r="J97" i="7" s="1"/>
  <c r="BK122" i="6"/>
  <c r="J122" i="6" s="1"/>
  <c r="J97" i="6" s="1"/>
  <c r="J33" i="2"/>
  <c r="AV95" i="1" s="1"/>
  <c r="AT95" i="1" s="1"/>
  <c r="F33" i="5"/>
  <c r="AZ98" i="1" s="1"/>
  <c r="J33" i="3"/>
  <c r="AV96" i="1" s="1"/>
  <c r="AT96" i="1" s="1"/>
  <c r="BD94" i="1"/>
  <c r="W33" i="1" s="1"/>
  <c r="BC94" i="1"/>
  <c r="W32" i="1" s="1"/>
  <c r="F33" i="2"/>
  <c r="AZ95" i="1" s="1"/>
  <c r="J33" i="5"/>
  <c r="AV98" i="1" s="1"/>
  <c r="AT98" i="1" s="1"/>
  <c r="F33" i="4"/>
  <c r="AZ97" i="1" s="1"/>
  <c r="F33" i="7"/>
  <c r="AZ100" i="1"/>
  <c r="BA94" i="1"/>
  <c r="W30" i="1" s="1"/>
  <c r="J33" i="4"/>
  <c r="AV97" i="1" s="1"/>
  <c r="AT97" i="1" s="1"/>
  <c r="J33" i="7"/>
  <c r="AV100" i="1"/>
  <c r="AT100" i="1" s="1"/>
  <c r="BB94" i="1"/>
  <c r="W31" i="1" s="1"/>
  <c r="F33" i="3"/>
  <c r="AZ96" i="1" s="1"/>
  <c r="J33" i="6"/>
  <c r="AV99" i="1" s="1"/>
  <c r="AT99" i="1" s="1"/>
  <c r="F33" i="6"/>
  <c r="AZ99" i="1" s="1"/>
  <c r="R128" i="5" l="1"/>
  <c r="R124" i="4"/>
  <c r="BK124" i="4"/>
  <c r="J124" i="4" s="1"/>
  <c r="J96" i="4" s="1"/>
  <c r="BK124" i="2"/>
  <c r="J124" i="2" s="1"/>
  <c r="T128" i="5"/>
  <c r="BK121" i="7"/>
  <c r="J121" i="7" s="1"/>
  <c r="J96" i="7" s="1"/>
  <c r="BK128" i="5"/>
  <c r="J128" i="5" s="1"/>
  <c r="J30" i="5" s="1"/>
  <c r="AG98" i="1" s="1"/>
  <c r="BK120" i="3"/>
  <c r="J120" i="3" s="1"/>
  <c r="J96" i="3" s="1"/>
  <c r="BK121" i="6"/>
  <c r="J121" i="6"/>
  <c r="J96" i="6" s="1"/>
  <c r="AU94" i="1"/>
  <c r="AW94" i="1"/>
  <c r="AK30" i="1" s="1"/>
  <c r="AY94" i="1"/>
  <c r="AX94" i="1"/>
  <c r="AZ94" i="1"/>
  <c r="W29" i="1" s="1"/>
  <c r="J30" i="4" l="1"/>
  <c r="AG97" i="1" s="1"/>
  <c r="AN97" i="1" s="1"/>
  <c r="J96" i="2"/>
  <c r="J30" i="2"/>
  <c r="J39" i="5"/>
  <c r="J96" i="5"/>
  <c r="AN98" i="1"/>
  <c r="J30" i="6"/>
  <c r="AG99" i="1" s="1"/>
  <c r="J30" i="7"/>
  <c r="AG100" i="1" s="1"/>
  <c r="J30" i="3"/>
  <c r="AG96" i="1" s="1"/>
  <c r="AN96" i="1" s="1"/>
  <c r="AV94" i="1"/>
  <c r="AK29" i="1" s="1"/>
  <c r="J39" i="4" l="1"/>
  <c r="AG95" i="1"/>
  <c r="AN95" i="1" s="1"/>
  <c r="J39" i="2"/>
  <c r="J39" i="6"/>
  <c r="J39" i="3"/>
  <c r="J39" i="7"/>
  <c r="AN100" i="1"/>
  <c r="AN99" i="1"/>
  <c r="AT94" i="1"/>
  <c r="AG94" i="1" l="1"/>
  <c r="AK26" i="1" s="1"/>
  <c r="AK35" i="1" s="1"/>
  <c r="AN94" i="1"/>
</calcChain>
</file>

<file path=xl/sharedStrings.xml><?xml version="1.0" encoding="utf-8"?>
<sst xmlns="http://schemas.openxmlformats.org/spreadsheetml/2006/main" count="4223" uniqueCount="745">
  <si>
    <t>Export Komplet</t>
  </si>
  <si>
    <t/>
  </si>
  <si>
    <t>2.0</t>
  </si>
  <si>
    <t>False</t>
  </si>
  <si>
    <t>{5d2b81bf-5267-492d-b93d-f2b0d0bdf9af}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</si>
  <si>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</si>
  <si>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</si>
  <si>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</si>
  <si>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</si>
  <si>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</si>
  <si>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</si>
  <si>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</si>
  <si>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</si>
  <si>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2023-028</t>
  </si>
  <si>
    <t>Stavba:</t>
  </si>
  <si>
    <t>Zelenka s.r.o. - Modernizace provozu</t>
  </si>
  <si>
    <t>KSO:</t>
  </si>
  <si>
    <t>CC-CZ:</t>
  </si>
  <si>
    <t>Místo:</t>
  </si>
  <si>
    <t>Židlochovice</t>
  </si>
  <si>
    <t>Datum:</t>
  </si>
  <si>
    <t>27. 6. 2023</t>
  </si>
  <si>
    <t>Zadavatel:</t>
  </si>
  <si>
    <t>IČ:</t>
  </si>
  <si>
    <t>60722932</t>
  </si>
  <si>
    <t>Zelenka s.r.o., Topolová 910, Židlochovice</t>
  </si>
  <si>
    <t>DIČ:</t>
  </si>
  <si>
    <t>CZ60722932</t>
  </si>
  <si>
    <t>Zhotovitel:</t>
  </si>
  <si>
    <t xml:space="preserve"> </t>
  </si>
  <si>
    <t>Projektant:</t>
  </si>
  <si>
    <t>06242308</t>
  </si>
  <si>
    <t>A77 architekti, Taussigova 21, Brno</t>
  </si>
  <si>
    <t>CZ06242308</t>
  </si>
  <si>
    <t>True</t>
  </si>
  <si>
    <t>Zpracovatel:</t>
  </si>
  <si>
    <t>07535228</t>
  </si>
  <si>
    <t>Ing. Ladislav Kopecký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</si>
  <si>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</si>
  <si>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</si>
  <si>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</si>
  <si>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</si>
  <si>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</si>
  <si>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</si>
  <si>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</si>
  <si>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</si>
  <si>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</si>
  <si>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</si>
  <si>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</si>
  <si>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</si>
  <si>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</si>
  <si>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</si>
  <si>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</si>
  <si>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</si>
  <si>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</si>
  <si>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</si>
  <si>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</si>
  <si>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</si>
  <si>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</si>
  <si>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</si>
  <si>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</si>
  <si>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</si>
  <si>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</si>
  <si>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</si>
  <si>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</si>
  <si>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</si>
  <si>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</si>
  <si>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</si>
  <si>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</si>
  <si>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</si>
  <si>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</si>
  <si>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</si>
  <si>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</si>
  <si>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</si>
  <si>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</si>
  <si>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</si>
  <si>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</si>
  <si>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</si>
  <si>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</si>
  <si>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</si>
  <si>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</si>
  <si>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</si>
  <si>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</si>
  <si>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</si>
  <si>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</si>
  <si>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Mostová váha</t>
  </si>
  <si>
    <t>STA</t>
  </si>
  <si>
    <t>1</t>
  </si>
  <si>
    <t>{d658e0fc-11ff-4faf-afca-34e403653916}</t>
  </si>
  <si>
    <t>2</t>
  </si>
  <si>
    <t>SO-02</t>
  </si>
  <si>
    <t>Brány a oplocení</t>
  </si>
  <si>
    <t>{1d448610-4f64-41d0-bebe-23c164631f54}</t>
  </si>
  <si>
    <t>SO-03</t>
  </si>
  <si>
    <t>Dezinfekční brod</t>
  </si>
  <si>
    <t>{61b22655-9111-4db0-9858-1e64f59e2b07}</t>
  </si>
  <si>
    <t>SO-04</t>
  </si>
  <si>
    <t>Seník</t>
  </si>
  <si>
    <t>{6689a930-84fa-49b9-848a-0f93303575d7}</t>
  </si>
  <si>
    <t>SO-05</t>
  </si>
  <si>
    <t>Komunikace</t>
  </si>
  <si>
    <t>{362b0f74-2232-4a63-93af-07ed60a8aa39}</t>
  </si>
  <si>
    <t>SO-06</t>
  </si>
  <si>
    <t>VRN</t>
  </si>
  <si>
    <t>{bf37a0ef-01bd-404a-bcfc-887cb790fa20}</t>
  </si>
  <si>
    <t>KRYCÍ LIST SOUPISU PRACÍ</t>
  </si>
  <si>
    <t>Objekt:</t>
  </si>
  <si>
    <t>SO-01 - Mostová váha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</si>
  <si>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</si>
  <si>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</si>
  <si>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</si>
  <si>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</si>
  <si>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</si>
  <si>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</si>
  <si>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</si>
  <si>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</si>
  <si>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</si>
  <si>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</si>
  <si>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</si>
  <si>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</si>
  <si>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741 - Elektroinstalace - silnoproud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</si>
  <si>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</si>
  <si>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</si>
  <si>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</si>
  <si>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</si>
  <si>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</si>
  <si>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</si>
  <si>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</si>
  <si>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</si>
  <si>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</si>
  <si>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</si>
  <si>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</si>
  <si>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</si>
  <si>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</si>
  <si>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</si>
  <si>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</si>
  <si>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</si>
  <si>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</si>
  <si>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</si>
  <si>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131251104</t>
  </si>
  <si>
    <t>Hloubení jam nezapažených v hornině třídy těžitelnosti I skupiny 3 objem do 500 m3 strojně</t>
  </si>
  <si>
    <t>m3</t>
  </si>
  <si>
    <t>4</t>
  </si>
  <si>
    <t>1845536196</t>
  </si>
  <si>
    <t>PP</t>
  </si>
  <si>
    <t>Hloubení nezapažených jam a zářezů strojně s urovnáním dna do předepsaného profilu a spádu v hornině třídy těžitelnosti I skupiny 3 přes 100 do 500 m3</t>
  </si>
  <si>
    <t>VV</t>
  </si>
  <si>
    <t>20,0*5,0*0,85+2,6*5,0*3*0,6</t>
  </si>
  <si>
    <t>162351104</t>
  </si>
  <si>
    <t>Vodorovné přemístění přes 500 do 1000 m výkopku/sypaniny z horniny třídy těžitelnosti I skupiny 1 až 3</t>
  </si>
  <si>
    <t>835284545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</si>
  <si>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</si>
  <si>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3</t>
  </si>
  <si>
    <t>174151101</t>
  </si>
  <si>
    <t>Zásyp jam, šachet rýh nebo kolem objektů sypaninou se zhutněním</t>
  </si>
  <si>
    <t>-349790159</t>
  </si>
  <si>
    <t>Zásyp sypaninou z jakékoliv horniny strojně s uložením výkopku ve vrstvách se zhutněním jam, šachet, rýh nebo kolem objektů v těchto vykopávkách</t>
  </si>
  <si>
    <t>5,51*4-10,056 "zásyp patek</t>
  </si>
  <si>
    <t>0,4*48,0 "zásyp mostové váhy</t>
  </si>
  <si>
    <t>Součet</t>
  </si>
  <si>
    <t>M</t>
  </si>
  <si>
    <t>58337310</t>
  </si>
  <si>
    <t>štěrkopísek frakce 0/4</t>
  </si>
  <si>
    <t>t</t>
  </si>
  <si>
    <t>8</t>
  </si>
  <si>
    <t>2113277750</t>
  </si>
  <si>
    <t>(5,51*4-10,056)*1,8</t>
  </si>
  <si>
    <t>Zakládání</t>
  </si>
  <si>
    <t>5</t>
  </si>
  <si>
    <t>273313511</t>
  </si>
  <si>
    <t>Základové desky z betonu tř. C 12/15</t>
  </si>
  <si>
    <t>1914181413</t>
  </si>
  <si>
    <t>Základy z betonu prostého desky z betonu kamenem neprokládaného tř. C 12/15</t>
  </si>
  <si>
    <t>2,0*3,8*3*0,1</t>
  </si>
  <si>
    <t>6</t>
  </si>
  <si>
    <t>273351121</t>
  </si>
  <si>
    <t>Zřízení bednění základových desek</t>
  </si>
  <si>
    <t>m2</t>
  </si>
  <si>
    <t>1839550695</t>
  </si>
  <si>
    <t>Bednění základů desek zřízení</t>
  </si>
  <si>
    <t>0,1*(2,0*2+3,8*2)*3</t>
  </si>
  <si>
    <t>7</t>
  </si>
  <si>
    <t>273351122</t>
  </si>
  <si>
    <t>Odstranění bednění základových desek</t>
  </si>
  <si>
    <t>-2042354576</t>
  </si>
  <si>
    <t>Bednění základů desek odstranění</t>
  </si>
  <si>
    <t>275321411</t>
  </si>
  <si>
    <t>Základové patky ze ŽB bez zvýšených nároků na prostředí tř. C 20/25</t>
  </si>
  <si>
    <t>-318582640</t>
  </si>
  <si>
    <t>Základy z betonu železového (bez výztuže) patky z betonu bez zvláštních nároků na prostředí tř. C 20/25</t>
  </si>
  <si>
    <t>1,8*3,6*0,4*3</t>
  </si>
  <si>
    <t>9</t>
  </si>
  <si>
    <t>275351121</t>
  </si>
  <si>
    <t>Zřízení bednění základových patek</t>
  </si>
  <si>
    <t>-1548521101</t>
  </si>
  <si>
    <t>Bednění základů patek zřízení</t>
  </si>
  <si>
    <t>0,4*(1,8*2+3,6*2)*3</t>
  </si>
  <si>
    <t>10</t>
  </si>
  <si>
    <t>275351122</t>
  </si>
  <si>
    <t>Odstranění bednění základových patek</t>
  </si>
  <si>
    <t>-1015256809</t>
  </si>
  <si>
    <t>Bednění základů patek odstranění</t>
  </si>
  <si>
    <t>11</t>
  </si>
  <si>
    <t>275361221</t>
  </si>
  <si>
    <t>Výztuž základových patek betonářskou ocelí 10 216 (E)</t>
  </si>
  <si>
    <t>-2058843820</t>
  </si>
  <si>
    <t>Výztuž základů patek z betonářské oceli 10 216 (E)</t>
  </si>
  <si>
    <t>1,8*3,6*0,4*3*0,12 "předpokládaná míra vyztužení 120 kg/m3</t>
  </si>
  <si>
    <t>Komunikace pozemní</t>
  </si>
  <si>
    <t>12</t>
  </si>
  <si>
    <t>564271811</t>
  </si>
  <si>
    <t>Podklad nebo podsyp ze štěrkopísku ŠP na dálnici tl 250 mm</t>
  </si>
  <si>
    <t>-2087058763</t>
  </si>
  <si>
    <t>Podklad nebo podsyp ze štěrkopísku ŠP na dálnici a letištních plochách s rozprostřením, vlhčením a zhutněním, po zhutnění tl. 250 mm</t>
  </si>
  <si>
    <t>2,53*4,0*3</t>
  </si>
  <si>
    <t>Ostatní konstrukce a práce, bourání</t>
  </si>
  <si>
    <t>13</t>
  </si>
  <si>
    <t>9-01</t>
  </si>
  <si>
    <t>D+M Mostová váha dle PD</t>
  </si>
  <si>
    <t>kpl</t>
  </si>
  <si>
    <t>-647431725</t>
  </si>
  <si>
    <t>14</t>
  </si>
  <si>
    <t>9-02</t>
  </si>
  <si>
    <t>D+M Chránička pro kabely o pr. 100 mm mezi váhou a vážní místností dle PD</t>
  </si>
  <si>
    <t>-176696162</t>
  </si>
  <si>
    <t>9-03</t>
  </si>
  <si>
    <t>D+M Odvodnění váhy skrz betonovou patku dle PD</t>
  </si>
  <si>
    <t>-2117420922</t>
  </si>
  <si>
    <t>16</t>
  </si>
  <si>
    <t>9-04</t>
  </si>
  <si>
    <t>D+M Odvodnění Js 150 dle PD</t>
  </si>
  <si>
    <t>-1297170196</t>
  </si>
  <si>
    <t>998</t>
  </si>
  <si>
    <t>Přesun hmot</t>
  </si>
  <si>
    <t>17</t>
  </si>
  <si>
    <t>998011001</t>
  </si>
  <si>
    <t>Přesun hmot pro budovy zděné v do 6 m</t>
  </si>
  <si>
    <t>-57689477</t>
  </si>
  <si>
    <t>Přesun hmot pro budovy občanské výstavby, bydlení, výrobu a služby s nosnou svislou konstrukcí zděnou z cihel, tvárnic nebo kamene vodorovná dopravní vzdálenost do 100 m pro budovy výšky do 6 m</t>
  </si>
  <si>
    <t>PSV</t>
  </si>
  <si>
    <t>Práce a dodávky PSV</t>
  </si>
  <si>
    <t>741</t>
  </si>
  <si>
    <t>Elektroinstalace - silnoproud</t>
  </si>
  <si>
    <t>18</t>
  </si>
  <si>
    <t>741410022</t>
  </si>
  <si>
    <t>Montáž vodič uzemňovací pásek průřezu do 120 mm2 v průmyslové výstavbě v zemi</t>
  </si>
  <si>
    <t>m</t>
  </si>
  <si>
    <t>1950600088</t>
  </si>
  <si>
    <t>Montáž uzemňovacího vedení s upevněním, propojením a připojením pomocí svorek v zemi s izolací spojů pásku průřezu do 120 mm2 v průmyslové výstavbě</t>
  </si>
  <si>
    <t>19</t>
  </si>
  <si>
    <t>35442064</t>
  </si>
  <si>
    <t>pás zemnící 20x3mm FeZn</t>
  </si>
  <si>
    <t>kg</t>
  </si>
  <si>
    <t>32</t>
  </si>
  <si>
    <t>-1587781204</t>
  </si>
  <si>
    <t>20</t>
  </si>
  <si>
    <t>741420022</t>
  </si>
  <si>
    <t>Montáž svorka hromosvodná se 3 a více šrouby</t>
  </si>
  <si>
    <t>kus</t>
  </si>
  <si>
    <t>-2071850055</t>
  </si>
  <si>
    <t>Montáž hromosvodného vedení svorek se 3 a více šrouby</t>
  </si>
  <si>
    <t>35441986</t>
  </si>
  <si>
    <t>svorka odbočovací a spojovací pro pásek 30x4mm, FeZn</t>
  </si>
  <si>
    <t>-2089463850</t>
  </si>
  <si>
    <t>22</t>
  </si>
  <si>
    <t>35441860</t>
  </si>
  <si>
    <t>svorka FeZn k jímací tyči - 4 šrouby</t>
  </si>
  <si>
    <t>1308652960</t>
  </si>
  <si>
    <t>23</t>
  </si>
  <si>
    <t>998741201</t>
  </si>
  <si>
    <t>Přesun hmot procentní pro silnoproud v objektech v do 6 m</t>
  </si>
  <si>
    <t>%</t>
  </si>
  <si>
    <t>1836742584</t>
  </si>
  <si>
    <t>Přesun hmot pro silnoproud stanovený procentní sazbou (%) z ceny vodorovná dopravní vzdálenost do 50 m v objektech výšky do 6 m</t>
  </si>
  <si>
    <t>SO-02 - Brány a oplocení</t>
  </si>
  <si>
    <t xml:space="preserve">    3 - Svislé a kompletní konstrukce</t>
  </si>
  <si>
    <t>Svislé a kompletní konstrukce</t>
  </si>
  <si>
    <t>3-01</t>
  </si>
  <si>
    <t>D+M Jednokřídlá ocelová branka 1,0 x 1,8 m dle PD</t>
  </si>
  <si>
    <t>1928604050</t>
  </si>
  <si>
    <t>3-02</t>
  </si>
  <si>
    <t>D+M Jednokřídlá ocelová brána na manuální pohon 3,0 x 1,8 m dle PD</t>
  </si>
  <si>
    <t>-2008262710</t>
  </si>
  <si>
    <t>3-03</t>
  </si>
  <si>
    <t xml:space="preserve">D+M Jednokřídlá posuvná nesená (samonosná) vjezdová ocelová brána 5,0 x 1,9 m včetně základu dle PD </t>
  </si>
  <si>
    <t>-1506625603</t>
  </si>
  <si>
    <t>338171113</t>
  </si>
  <si>
    <t>Osazování sloupků a vzpěr plotových ocelových v do 2 m se zabetonováním</t>
  </si>
  <si>
    <t>828409470</t>
  </si>
  <si>
    <t>Montáž sloupků a vzpěr plotových ocelových trubkových nebo profilovaných výšky do 2 m se zabetonováním do 0,08 m3 do připravených jamek</t>
  </si>
  <si>
    <t>55342255</t>
  </si>
  <si>
    <t>sloupek plotový průběžný Pz a komaxitový 2500/38x1,5mm</t>
  </si>
  <si>
    <t>116304085</t>
  </si>
  <si>
    <t>553-01</t>
  </si>
  <si>
    <t>sloupek plotový pro osazení branky</t>
  </si>
  <si>
    <t>ks</t>
  </si>
  <si>
    <t>-295631247</t>
  </si>
  <si>
    <t>348401130</t>
  </si>
  <si>
    <t>Montáž oplocení ze strojového pletiva s napínacími dráty v přes 1,6 do 2,0 m</t>
  </si>
  <si>
    <t>609916311</t>
  </si>
  <si>
    <t>Montáž oplocení z pletiva strojového s napínacími dráty přes 1,6 do 2,0 m</t>
  </si>
  <si>
    <t>2,5*3+2,44+2,5*2+2,28+1,46+1,49+2,09+1,54+2,18+2,5</t>
  </si>
  <si>
    <t>31327516</t>
  </si>
  <si>
    <t>pletivo drátěné plastifikované se čtvercovými oky 55/2,5mm v 1750mm</t>
  </si>
  <si>
    <t>1552474059</t>
  </si>
  <si>
    <t>28,48*1,05 'Přepočtené koeficientem množství</t>
  </si>
  <si>
    <t>905966559</t>
  </si>
  <si>
    <t>Vývrt pro osazení ocelového sloupku</t>
  </si>
  <si>
    <t>-904878206</t>
  </si>
  <si>
    <t>998232110</t>
  </si>
  <si>
    <t>Přesun hmot pro oplocení zděné z cihel nebo tvárnic v do 3 m</t>
  </si>
  <si>
    <t>-1879422405</t>
  </si>
  <si>
    <t>Přesun hmot pro oplocení se svislou nosnou konstrukcí zděnou z cihel, tvárnic, bloků, popř. kovovou nebo dřevěnou vodorovná dopravní vzdálenost do 50 m, pro oplocení výšky do 3 m</t>
  </si>
  <si>
    <t>SO-03 - Dezinfekční brod</t>
  </si>
  <si>
    <t xml:space="preserve">    8 - Trubní vedení</t>
  </si>
  <si>
    <t xml:space="preserve">    721 - Zdravotechnika - vnitřní kanalizace</t>
  </si>
  <si>
    <t xml:space="preserve">    767 - Konstrukce zámečnické</t>
  </si>
  <si>
    <t>1-01</t>
  </si>
  <si>
    <t>Úprava terénu v okolí dezinfekčího brodu včetně zasetí traviny</t>
  </si>
  <si>
    <t>-598928354</t>
  </si>
  <si>
    <t>131251201</t>
  </si>
  <si>
    <t>Hloubení jam zapažených v hornině třídy těžitelnosti I skupiny 3 objem do 20 m3 strojně</t>
  </si>
  <si>
    <t>1796239601</t>
  </si>
  <si>
    <t>Hloubení zapažených jam a zářezů strojně s urovnáním dna do předepsaného profilu a spádu v hornině třídy těžitelnosti I skupiny 3 do 20 m3</t>
  </si>
  <si>
    <t>2,0*2,0*3,35</t>
  </si>
  <si>
    <t>502032785</t>
  </si>
  <si>
    <t>3,14*0,5*0,5*2,84</t>
  </si>
  <si>
    <t>174151102</t>
  </si>
  <si>
    <t>Zásyp v prostoru s omezeným pohybem stroje sypaninou se zhutněním</t>
  </si>
  <si>
    <t>-70219173</t>
  </si>
  <si>
    <t>Zásyp sypaninou z jakékoliv horniny strojně s uložením výkopku ve vrstvách se zhutněním v prostorách s omezeným pohybem stroje s urovnáním povrchu zásypu</t>
  </si>
  <si>
    <t>-3,14*0,5*0,5*2,84 "skruž</t>
  </si>
  <si>
    <t>58343930</t>
  </si>
  <si>
    <t>kamenivo drcené hrubé frakce 16/32</t>
  </si>
  <si>
    <t>1949612920</t>
  </si>
  <si>
    <t>2,0*2,0*0,75*2,0</t>
  </si>
  <si>
    <t>Trubní vedení</t>
  </si>
  <si>
    <t>894410213</t>
  </si>
  <si>
    <t>Osazení betonových dílců pro kanalizační šachty DN 1000 skruž rovná výšky 1000 mm</t>
  </si>
  <si>
    <t>-1538087680</t>
  </si>
  <si>
    <t>Osazení betonových dílců šachet kanalizačních skruž rovná DN 1000, výšky 1000 mm</t>
  </si>
  <si>
    <t>59224052</t>
  </si>
  <si>
    <t>skruž pro kanalizační šachty se zabudovanými stupadly 100x100x12cm</t>
  </si>
  <si>
    <t>593778260</t>
  </si>
  <si>
    <t>894410232</t>
  </si>
  <si>
    <t>Osazení betonových dílců pro kanalizační šachty DN 1000 skruž přechodová (konus)</t>
  </si>
  <si>
    <t>2048620462</t>
  </si>
  <si>
    <t>Osazení betonových dílců šachet kanalizačních skruž přechodová (konus) DN 1000</t>
  </si>
  <si>
    <t>59224167</t>
  </si>
  <si>
    <t>skruž betonová přechodová 62,5/100x60x12cm, stupadla poplastovaná</t>
  </si>
  <si>
    <t>-20923584</t>
  </si>
  <si>
    <t>895270224</t>
  </si>
  <si>
    <t>Proplachovací a kontrolní šachta z PE-HD DN 400 pro drenáže liniových staveb poklop litinový pro třídu zatížení D 400</t>
  </si>
  <si>
    <t>-521943285</t>
  </si>
  <si>
    <t>Proplachovací a kontrolní šachta z PE-HD pro drenáže liniových staveb DN 400 užitné výšky do 500 mm poklop litinový pro třídu zatížení D 400</t>
  </si>
  <si>
    <t>916131213</t>
  </si>
  <si>
    <t>Osazení silničního obrubníku betonového stojatého s boční opěrou do lože z betonu prostého</t>
  </si>
  <si>
    <t>-24851189</t>
  </si>
  <si>
    <t>Osazení silničního obrubníku betonového se zřízením lože, s vyplněním a zatřením spár cementovou maltou stojatého s boční opěrou z betonu prostého, do lože z betonu prostého</t>
  </si>
  <si>
    <t>59217031</t>
  </si>
  <si>
    <t>obrubník betonový silniční 1000x150x250mm</t>
  </si>
  <si>
    <t>-734501026</t>
  </si>
  <si>
    <t>20*1,02 'Přepočtené koeficientem množství</t>
  </si>
  <si>
    <t>916231213</t>
  </si>
  <si>
    <t>Osazení chodníkového obrubníku betonového stojatého s boční opěrou do lože z betonu prostého</t>
  </si>
  <si>
    <t>372709626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</si>
  <si>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</si>
  <si>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</si>
  <si>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1000x100x250mm</t>
  </si>
  <si>
    <t>1982406183</t>
  </si>
  <si>
    <t>8*1,02 'Přepočtené koeficientem množství</t>
  </si>
  <si>
    <t>D+M VTOKOVÁ MŘÍŽ 500x500 MULTITOP Z TVÁRNÉ LITINY, TŘÍDA ZATÍŽENÍ D 400</t>
  </si>
  <si>
    <t>1788914993</t>
  </si>
  <si>
    <t>998225111</t>
  </si>
  <si>
    <t>Přesun hmot pro pozemní komunikace s krytem z kamene, monolitickým betonovým nebo živičným</t>
  </si>
  <si>
    <t>-1607279664</t>
  </si>
  <si>
    <t>Přesun hmot pro komunikace s krytem z kameniva, monolitickým betonovým nebo živičným dopravní vzdálenost do 200 m jakékoliv délky objektu</t>
  </si>
  <si>
    <t>721</t>
  </si>
  <si>
    <t>Zdravotechnika - vnitřní kanalizace</t>
  </si>
  <si>
    <t>721173317.OSM</t>
  </si>
  <si>
    <t>Potrubí kanalizační KG-Systém SN 4 dešťové DN 160</t>
  </si>
  <si>
    <t>2070007372</t>
  </si>
  <si>
    <t>998721201</t>
  </si>
  <si>
    <t>Přesun hmot procentní pro vnitřní kanalizace v objektech v do 6 m</t>
  </si>
  <si>
    <t>-39664843</t>
  </si>
  <si>
    <t>Přesun hmot pro vnitřní kanalizace stanovený procentní sazbou (%) z ceny vodorovná dopravní vzdálenost do 50 m v objektech výšky do 6 m</t>
  </si>
  <si>
    <t>767</t>
  </si>
  <si>
    <t>Konstrukce zámečnické</t>
  </si>
  <si>
    <t>767510111</t>
  </si>
  <si>
    <t>Montáž osazení kanálového krytu</t>
  </si>
  <si>
    <t>1112905332</t>
  </si>
  <si>
    <t>Montáž kanálových krytů osazení</t>
  </si>
  <si>
    <t>28610588</t>
  </si>
  <si>
    <t>poklop šachtový litinový D400 bez odvětrání d 610 mm s litinovým rámem a betonovým prstencem systému drenážních šachet pro liniové stavby</t>
  </si>
  <si>
    <t>-941079358</t>
  </si>
  <si>
    <t>Vyvrtání otvoru do skruže pro osazení kanalizační trubky</t>
  </si>
  <si>
    <t>-211659615</t>
  </si>
  <si>
    <t>D+M Hrdlová zátka dle PD</t>
  </si>
  <si>
    <t>1211944577</t>
  </si>
  <si>
    <t>D+M Mobilní nádoba o objemu 200 l pro likvidaci dezinfekce z brodu dle PD</t>
  </si>
  <si>
    <t>47829402</t>
  </si>
  <si>
    <t>24</t>
  </si>
  <si>
    <t>998767201</t>
  </si>
  <si>
    <t>Přesun hmot procentní pro zámečnické konstrukce v objektech v do 6 m</t>
  </si>
  <si>
    <t>-2125517974</t>
  </si>
  <si>
    <t>Přesun hmot pro zámečnické konstrukce stanovený procentní sazbou (%) z ceny vodorovná dopravní vzdálenost do 50 m v objektech výšky do 6 m</t>
  </si>
  <si>
    <t>SO-04 - Seník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</si>
  <si>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</si>
  <si>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</si>
  <si>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</si>
  <si>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</si>
  <si>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132212131</t>
  </si>
  <si>
    <t>Hloubení nezapažených rýh šířky do 800 mm v soudržných horninách třídy těžitelnosti I skupiny 3 ručně</t>
  </si>
  <si>
    <t>-1883343633</t>
  </si>
  <si>
    <t>Hloubení nezapažených rýh šířky do 800 mm ručně s urovnáním dna do předepsaného profilu a spádu v hornině třídy těžitelnosti I skupiny 3 soudržných</t>
  </si>
  <si>
    <t>1,2*(3,695+3,741+3,70+3,745+3,626+3,811+3,745)*0,6</t>
  </si>
  <si>
    <t>1,0*(3,725+3,738+3,67+3,756+3,647+3,751+3,711)</t>
  </si>
  <si>
    <t>1,1*(4,33+3,04+3,41+3,15+4,33+4,3+11,25+4,3)</t>
  </si>
  <si>
    <t>133212811</t>
  </si>
  <si>
    <t>Hloubení nezapažených šachet v hornině třídy těžitelnosti I skupiny 3 plocha výkopu do 4 m2 ručně</t>
  </si>
  <si>
    <t>-1421169310</t>
  </si>
  <si>
    <t>Hloubení nezapažených šachet ručně v horninách třídy těžitelnosti I skupiny 3, půdorysná plocha výkopu do 4 m2</t>
  </si>
  <si>
    <t>0,8*0,8*1,2*2</t>
  </si>
  <si>
    <t>-982211590</t>
  </si>
  <si>
    <t>86,684+1,536</t>
  </si>
  <si>
    <t>-1057740442</t>
  </si>
  <si>
    <t>32,398*4,33*0,15 "0-63</t>
  </si>
  <si>
    <t>32,4*23,05*0,15 "8-16</t>
  </si>
  <si>
    <t>58344197</t>
  </si>
  <si>
    <t>štěrkodrť frakce 0/63</t>
  </si>
  <si>
    <t>-916936983</t>
  </si>
  <si>
    <t>32,398*4,33*0,15*2,0</t>
  </si>
  <si>
    <t>58343872</t>
  </si>
  <si>
    <t>kamenivo drcené hrubé frakce 8/16</t>
  </si>
  <si>
    <t>1128620387</t>
  </si>
  <si>
    <t>32,4*23,05*0,15*2</t>
  </si>
  <si>
    <t>2-01</t>
  </si>
  <si>
    <t>Ošetření a začištění sstávajících patek sloupků dle PD</t>
  </si>
  <si>
    <t>710985985</t>
  </si>
  <si>
    <t>274313611</t>
  </si>
  <si>
    <t>Základové pásy z betonu tř. C 16/20</t>
  </si>
  <si>
    <t>-1242352183</t>
  </si>
  <si>
    <t>Základy z betonu prostého pasy betonu kamenem neprokládaného tř. C 16/20</t>
  </si>
  <si>
    <t>1,2*(3,695+3,741+3,7+3,745+3,626+3,811+3,745)*0,6</t>
  </si>
  <si>
    <t>Mezisoučet</t>
  </si>
  <si>
    <t>86,684*0,05 "ztratné v terénu 5%</t>
  </si>
  <si>
    <t>275313611</t>
  </si>
  <si>
    <t>Základové patky z betonu tř. C 16/20</t>
  </si>
  <si>
    <t>879619231</t>
  </si>
  <si>
    <t>Základy z betonu prostého patky a bloky z betonu kamenem neprokládaného tř. C 16/20</t>
  </si>
  <si>
    <t>1,2*0,8*0,8*2</t>
  </si>
  <si>
    <t>1,536*0,1 "ztratné v terénu 10%</t>
  </si>
  <si>
    <t>Osazení parapetního kamene na kamennou zeď dle PD</t>
  </si>
  <si>
    <t>1264762060</t>
  </si>
  <si>
    <t>22,6+32,0+9,25+9,15+18,5+9,45</t>
  </si>
  <si>
    <t>311113131</t>
  </si>
  <si>
    <t>Nosná zeď tl 150 mm z hladkých tvárnic ztraceného bednění včetně výplně z betonu tř. C 16/20</t>
  </si>
  <si>
    <t>-1658293292</t>
  </si>
  <si>
    <t>Nadzákladové zdi z tvárnic ztraceného bednění betonových hladkých, včetně výplně z betonu třídy C 16/20, tloušťky zdiva 150 mm</t>
  </si>
  <si>
    <t>1,0*(22,20*2+31,70*2-4,2*2)+0,1*22,2*2+0,2*31,7</t>
  </si>
  <si>
    <t>311213212</t>
  </si>
  <si>
    <t>Zdivo z pravidelných kamenů na maltu objem jednoho kamene do 0,02 m3 š spáry přes 4 do 10 mm</t>
  </si>
  <si>
    <t>-429135574</t>
  </si>
  <si>
    <t>Zdivo nadzákladové z lomového kamene štípaného nebo ručně vybíraného na maltu z pravidelných kamenů (na vazbu) objemu 1 kusu kamene do 0,02 m3, šířka spáry přes 4 do 10 mm</t>
  </si>
  <si>
    <t>1,0*(22,20*2+31,70*2-4,2*2)*0,2+0,1*22,2*2*0,2+0,2*31,7*0,2</t>
  </si>
  <si>
    <t>311361821</t>
  </si>
  <si>
    <t>Výztuž nosných zdí betonářskou ocelí 10 505</t>
  </si>
  <si>
    <t>-708465143</t>
  </si>
  <si>
    <t>Výztuž nadzákladových zdí nosných svislých nebo odkloněných od svislice, rovných nebo oblých z betonářské oceli 10 505 (R) nebo BSt 500</t>
  </si>
  <si>
    <t>(1,0*(22,20*2+31,70*2-4,2*2)+0,1*22,2*2+0,2*31,7)*7,5/1000 "míra vyztužení 7,5 kg/m2</t>
  </si>
  <si>
    <t>584121108</t>
  </si>
  <si>
    <t>Osazení silničních dílců z ŽB do lože z kameniva těženého tl 40 mm plochy do 15 m2</t>
  </si>
  <si>
    <t>915152565</t>
  </si>
  <si>
    <t>Osazení silničních dílců ze železového betonu s podkladem z kameniva těženého do tl. 40 mm jakéhokoliv druhu a velikosti, na plochu jednotlivě do 15 m2</t>
  </si>
  <si>
    <t>59381004</t>
  </si>
  <si>
    <t>-1273118823</t>
  </si>
  <si>
    <t>998011002</t>
  </si>
  <si>
    <t>Přesun hmot pro budovy zděné v přes 6 do 12 m</t>
  </si>
  <si>
    <t>1453305570</t>
  </si>
  <si>
    <t>Přesun hmot pro budovy občanské výstavby, bydlení, výrobu a služby s nosnou svislou konstrukcí zděnou z cihel, tvárnic nebo kamene vodorovná dopravní vzdálenost do 100 m pro budovy výšky přes 6 do 12 m</t>
  </si>
  <si>
    <t>762</t>
  </si>
  <si>
    <t>Konstrukce tesařské</t>
  </si>
  <si>
    <t>762083122</t>
  </si>
  <si>
    <t>Impregnace řeziva proti dřevokaznému hmyzu, houbám a plísním máčením třída ohrožení 3 a 4</t>
  </si>
  <si>
    <t>-688629950</t>
  </si>
  <si>
    <t>Impregnace řeziva máčením proti dřevokaznému hmyzu, houbám a plísním, třída ohrožení 3 a 4 (dřevo v exteriéru)</t>
  </si>
  <si>
    <t>762335112</t>
  </si>
  <si>
    <t>Montáž krokví rovnoběžných s okapem z hraněného řeziva průřezové pl přes 120 do 224 cm2 na dřevo</t>
  </si>
  <si>
    <t>-1103863607</t>
  </si>
  <si>
    <t>Montáž vázaných konstrukcí krovů krokví rovnoběžných s okapem (vlašských) z řeziva hraněného na dřevěný podklad, průřezové plochy přes 120 do 224 cm2</t>
  </si>
  <si>
    <t>26*32,902</t>
  </si>
  <si>
    <t>60512130</t>
  </si>
  <si>
    <t>hranol stavební řezivo průřezu do 224cm2 do dl 6m</t>
  </si>
  <si>
    <t>-1238817597</t>
  </si>
  <si>
    <t>26*32,902*0,1*0,2</t>
  </si>
  <si>
    <t>17,109*1,02 'Přepočtené koeficientem množství</t>
  </si>
  <si>
    <t>762335812</t>
  </si>
  <si>
    <t>Demontáž krokví rovnoběžných s okapem průřezové pl přes 120 do 224 cm2 na dřevěný podklad</t>
  </si>
  <si>
    <t>877082109</t>
  </si>
  <si>
    <t>Demontáž vázaných konstrukcí krovů sklonu do 60° krokví rovnoběžných s okapem (vlašských) na dřevěný podklad, průřezové plochy přes 120 do 224 cm2</t>
  </si>
  <si>
    <t>25*32,9</t>
  </si>
  <si>
    <t>762395000</t>
  </si>
  <si>
    <t>Spojovací prostředky krovů, bednění, laťování, nadstřešních konstrukcí</t>
  </si>
  <si>
    <t>-1053874701</t>
  </si>
  <si>
    <t>Spojovací prostředky krovů, bednění a laťování, nadstřešních konstrukcí svory, prkna, hřebíky, pásová ocel, vruty</t>
  </si>
  <si>
    <t>998762202</t>
  </si>
  <si>
    <t>Přesun hmot procentní pro kce tesařské v objektech v přes 6 do 12 m</t>
  </si>
  <si>
    <t>1475345967</t>
  </si>
  <si>
    <t>Přesun hmot pro konstrukce tesařské stanovený procentní sazbou (%) z ceny vodorovná dopravní vzdálenost do 50 m v objektech výšky přes 6 do 12 m</t>
  </si>
  <si>
    <t>764</t>
  </si>
  <si>
    <t>Konstrukce klempířské</t>
  </si>
  <si>
    <t>764001841</t>
  </si>
  <si>
    <t>Demontáž krytiny ze šablon do suti</t>
  </si>
  <si>
    <t>-848958569</t>
  </si>
  <si>
    <t>Demontáž klempířských konstrukcí krytiny ze šablon do suti</t>
  </si>
  <si>
    <t>12,3*33,96*2</t>
  </si>
  <si>
    <t>764511404</t>
  </si>
  <si>
    <t>Žlab podokapní půlkruhový z Pz plechu rš 330 mm</t>
  </si>
  <si>
    <t>649440515</t>
  </si>
  <si>
    <t>Žlab podokapní z pozinkovaného plechu včetně háků a čel půlkruhový rš 330 mm</t>
  </si>
  <si>
    <t>33*2</t>
  </si>
  <si>
    <t>25</t>
  </si>
  <si>
    <t>764511444</t>
  </si>
  <si>
    <t>Kotlík oválný (trychtýřový) pro podokapní žlaby z Pz plechu 330/100 mm</t>
  </si>
  <si>
    <t>550554108</t>
  </si>
  <si>
    <t>Žlab podokapní z pozinkovaného plechu včetně háků a čel kotlík oválný (trychtýřový), rš žlabu/průměr svodu 330/100 mm</t>
  </si>
  <si>
    <t>26</t>
  </si>
  <si>
    <t>764518422</t>
  </si>
  <si>
    <t>Svody kruhové včetně objímek, kolen, odskoků z Pz plechu průměru 100 mm</t>
  </si>
  <si>
    <t>-1281513403</t>
  </si>
  <si>
    <t>Svod z pozinkovaného plechu včetně objímek, kolen a odskoků kruhový, průměru 100 mm</t>
  </si>
  <si>
    <t>6,9*4</t>
  </si>
  <si>
    <t>27</t>
  </si>
  <si>
    <t>998764202</t>
  </si>
  <si>
    <t>Přesun hmot procentní pro konstrukce klempířské v objektech v přes 6 do 12 m</t>
  </si>
  <si>
    <t>-1044903407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</si>
  <si>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</si>
  <si>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</si>
  <si>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</si>
  <si>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28</t>
  </si>
  <si>
    <t>766-01</t>
  </si>
  <si>
    <t>D+M Rolovací vrata 4,2 x 4,2 m dle PD</t>
  </si>
  <si>
    <t>1419133009</t>
  </si>
  <si>
    <t>29</t>
  </si>
  <si>
    <t>766-02</t>
  </si>
  <si>
    <t>D+M Dřevěné fošny průřezu 50 x 200 mm dle PD</t>
  </si>
  <si>
    <t>1732504544</t>
  </si>
  <si>
    <t>2,0*(31,56*2+22,03*2-4,2*2)</t>
  </si>
  <si>
    <t>30</t>
  </si>
  <si>
    <t>998766201</t>
  </si>
  <si>
    <t>Přesun hmot procentní pro kce truhlářské v objektech v do 6 m</t>
  </si>
  <si>
    <t>-314491450</t>
  </si>
  <si>
    <t>Přesun hmot pro konstrukce truhlářské stanovený procentní sazbou (%) z ceny vodorovná dopravní vzdálenost do 50 m v objektech výšky do 6 m</t>
  </si>
  <si>
    <t>31</t>
  </si>
  <si>
    <t>58-01</t>
  </si>
  <si>
    <t>Obetonávka stávajících patek a doplnění prostoru mezi panely dle PD</t>
  </si>
  <si>
    <t>-948912468</t>
  </si>
  <si>
    <t>767-01</t>
  </si>
  <si>
    <t>D+M Králičí pletivo s velikostí ok max 20 mm proti ptákům ukotvené na stávající ocelové sloupy</t>
  </si>
  <si>
    <t>-1023135599</t>
  </si>
  <si>
    <t>75,3*2+55,7*2+1,2*4,2*2</t>
  </si>
  <si>
    <t>33</t>
  </si>
  <si>
    <t>767-02</t>
  </si>
  <si>
    <t>D+M KARI síť 8 mm, 150 x 150 mm přivařená na vnitřní straně ocelových sloupů</t>
  </si>
  <si>
    <t>-1359260453</t>
  </si>
  <si>
    <t>2,1*(31,88*2+22,03*2)-1,2*4,2*2</t>
  </si>
  <si>
    <t>34</t>
  </si>
  <si>
    <t>767-03</t>
  </si>
  <si>
    <t>Prodloužení stávajících ocelových krokví navařením ocelového profilu tl. 100 mm délky 360 mm</t>
  </si>
  <si>
    <t>621945612</t>
  </si>
  <si>
    <t>35</t>
  </si>
  <si>
    <t>767-04</t>
  </si>
  <si>
    <t>D+M Ocelový U-profil pro osazení fošen, přivařený na stávající ocelové sloupy</t>
  </si>
  <si>
    <t>-823683306</t>
  </si>
  <si>
    <t>36</t>
  </si>
  <si>
    <t>767-05</t>
  </si>
  <si>
    <t>D+M Ocelová tyč pr. 160 mm ukotvena na stávající kci pro osazení vrat dle PD</t>
  </si>
  <si>
    <t>1685816533</t>
  </si>
  <si>
    <t>37</t>
  </si>
  <si>
    <t>767-06</t>
  </si>
  <si>
    <t>D+M Nové nosné sloupy o pr. 160 mm dle PD</t>
  </si>
  <si>
    <t>1983893365</t>
  </si>
  <si>
    <t>38</t>
  </si>
  <si>
    <t>767391112</t>
  </si>
  <si>
    <t>Montáž krytiny z tvarovaných plechů šroubováním</t>
  </si>
  <si>
    <t>-619755814</t>
  </si>
  <si>
    <t>Montáž krytiny z tvarovaných plechů trapézových nebo vlnitých, uchycených šroubováním</t>
  </si>
  <si>
    <t>12,65*33,96*2</t>
  </si>
  <si>
    <t>39</t>
  </si>
  <si>
    <t>19425000</t>
  </si>
  <si>
    <t>plech Al trapézový 40/200 přírodní tl 0,60-0,63mm</t>
  </si>
  <si>
    <t>349921289</t>
  </si>
  <si>
    <t>859,188*2,12</t>
  </si>
  <si>
    <t>1821,479*1,05 'Přepočtené koeficientem množství</t>
  </si>
  <si>
    <t>40</t>
  </si>
  <si>
    <t>998767202</t>
  </si>
  <si>
    <t>Přesun hmot procentní pro zámečnické konstrukce v objektech v přes 6 do 12 m</t>
  </si>
  <si>
    <t>-486227432</t>
  </si>
  <si>
    <t>Přesun hmot pro zámečnické konstrukce stanovený procentní sazbou (%) z ceny vodorovná dopravní vzdálenost do 50 m v objektech výšky přes 6 do 12 m</t>
  </si>
  <si>
    <t>783</t>
  </si>
  <si>
    <t>Dokončovací práce - nátěry</t>
  </si>
  <si>
    <t>41</t>
  </si>
  <si>
    <t>783-01</t>
  </si>
  <si>
    <t>Mechanické a chemické očištění ocelových kcí včetně 1 x základ. nátěr a 2 x krycí PUR nátěr</t>
  </si>
  <si>
    <t>1701554341</t>
  </si>
  <si>
    <t>SO-05 - Komunikace</t>
  </si>
  <si>
    <t xml:space="preserve">    997 - Přesun sutě</t>
  </si>
  <si>
    <t>113106190</t>
  </si>
  <si>
    <t>Rozebrání vozovek ze silničních dílců se spárami vyplněnými kamenivem strojně pl do 50 m2</t>
  </si>
  <si>
    <t>-417389703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</si>
  <si>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kamenivem</t>
  </si>
  <si>
    <t>4,0*43,0</t>
  </si>
  <si>
    <t>113107231</t>
  </si>
  <si>
    <t>Odstranění podkladu z betonu prostého tl přes 100 do 150 mm strojně pl přes 200 m2</t>
  </si>
  <si>
    <t>-938628621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</si>
  <si>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</si>
  <si>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473,63-172,0</t>
  </si>
  <si>
    <t>122251104</t>
  </si>
  <si>
    <t>Odkopávky a prokopávky nezapažené v hornině třídy těžitelnosti I skupiny 3 objem do 500 m3 strojně</t>
  </si>
  <si>
    <t>2058162544</t>
  </si>
  <si>
    <t>Odkopávky a prokopávky nezapažené strojně v hornině třídy těžitelnosti I skupiny 3 přes 100 do 500 m3</t>
  </si>
  <si>
    <t>231*(0,21+0,2)</t>
  </si>
  <si>
    <t>473,63*(0,16+0,2-0,15)</t>
  </si>
  <si>
    <t>175,5*(0,08+0,04+0,15+0,15)</t>
  </si>
  <si>
    <t>107,6*(0,06+0,04+0,15)</t>
  </si>
  <si>
    <t>-780322447</t>
  </si>
  <si>
    <t>564750101</t>
  </si>
  <si>
    <t>Podklad z kameniva hrubého drceného vel. 16-32 mm plochy do 100 m2 tl 150 mm</t>
  </si>
  <si>
    <t>507175263</t>
  </si>
  <si>
    <t>Podklad nebo kryt z kameniva hrubého drceného vel. 16-32 mm s rozprostřením a zhutněním plochy jednotlivě do 100 m2, po zhutnění tl. 150 mm</t>
  </si>
  <si>
    <t>107,6 "zámková dlažba</t>
  </si>
  <si>
    <t>564851111</t>
  </si>
  <si>
    <t>Podklad ze štěrkodrtě ŠD plochy přes 100 m2 tl 150 mm</t>
  </si>
  <si>
    <t>1736908578</t>
  </si>
  <si>
    <t>Podklad ze štěrkodrti ŠD s rozprostřením a zhutněním plochy přes 100 m2, po zhutnění tl. 150 mm</t>
  </si>
  <si>
    <t>175,5*2 "vegetační dlažba</t>
  </si>
  <si>
    <t>107,6 "zámková dlažba - parkování</t>
  </si>
  <si>
    <t>564861111</t>
  </si>
  <si>
    <t>Podklad ze štěrkodrtě ŠD plochy přes 100 m2 tl 200 mm</t>
  </si>
  <si>
    <t>-1008606710</t>
  </si>
  <si>
    <t>Podklad ze štěrkodrti ŠD s rozprostřením a zhutněním plochy přes 100 m2, po zhutnění tl. 200 mm</t>
  </si>
  <si>
    <t>231,0 "betonová vozovka - příjezdové cesty k seníku</t>
  </si>
  <si>
    <t>473,63 "betonová vozovka u prodejny</t>
  </si>
  <si>
    <t>581131201</t>
  </si>
  <si>
    <t>Kryt cementobetonový vozovek skupiny CB II tl 160 mm - kartáčovaný beton</t>
  </si>
  <si>
    <t>124403173</t>
  </si>
  <si>
    <t>Kryt cementobetonový silničních komunikací skupiny CB II tl. 160 mm - kartáčovaný beton</t>
  </si>
  <si>
    <t>581141212</t>
  </si>
  <si>
    <t>Kryt cementobetonový vozovek skupiny CB II tl 210 mm - kartáčovaný beton</t>
  </si>
  <si>
    <t>-118635564</t>
  </si>
  <si>
    <t>Kryt cementobetonový silničních komunikací skupiny CB II tl. 210 mm - kartáčovaný beton</t>
  </si>
  <si>
    <t>596211122</t>
  </si>
  <si>
    <t>Kladení zámkové dlažby komunikací pro pěší ručně tl 60 mm skupiny B pl přes 100 do 300 m2</t>
  </si>
  <si>
    <t>807914693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</si>
  <si>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přes 100 do 300 m2</t>
  </si>
  <si>
    <t>107,6 "zámková dlažba - chodník</t>
  </si>
  <si>
    <t>59245015</t>
  </si>
  <si>
    <t>dlažba zámková tvaru I 200x165x60mm přírodní</t>
  </si>
  <si>
    <t>-1370964331</t>
  </si>
  <si>
    <t>215,2*1,02 'Přepočtené koeficientem množství</t>
  </si>
  <si>
    <t>596212222</t>
  </si>
  <si>
    <t>Kladení zámkové dlažby pozemních komunikací ručně tl 80 mm skupiny B pl přes 100 do 300 m2</t>
  </si>
  <si>
    <t>1381848695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</si>
  <si>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B, pro plochy přes 100 do 300 m2</t>
  </si>
  <si>
    <t>175,5 "vegetační dlažba</t>
  </si>
  <si>
    <t>59245035</t>
  </si>
  <si>
    <t>dlažba plošná betonová vegetační 200x200x80mm přírodní</t>
  </si>
  <si>
    <t>719477655</t>
  </si>
  <si>
    <t>175,5*1,02 'Přepočtené koeficientem množství</t>
  </si>
  <si>
    <t>997</t>
  </si>
  <si>
    <t>Přesun sutě</t>
  </si>
  <si>
    <t>997221551</t>
  </si>
  <si>
    <t>Vodorovná doprava suti ze sypkých materiálů do 1 km</t>
  </si>
  <si>
    <t>-1723943207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</si>
  <si>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</si>
  <si>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</si>
  <si>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</si>
  <si>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909626223</t>
  </si>
  <si>
    <t>Vodorovná doprava suti bez naložení, ale se složením a s hrubým urovnáním Příplatek k ceně za každý další i započatý 1 km přes 1 km</t>
  </si>
  <si>
    <t>166,83*10 'Přepočtené koeficientem množství</t>
  </si>
  <si>
    <t>997221625</t>
  </si>
  <si>
    <t>Poplatek za uložení na skládce (skládkovné) stavebního odpadu železobetonového kód odpadu 17 01 01</t>
  </si>
  <si>
    <t>1337741540</t>
  </si>
  <si>
    <t>Poplatek za uložení stavebního odpadu na skládce (skládkovné) z armovaného betonu zatříděného do Katalogu odpadů pod kódem 17 01 01</t>
  </si>
  <si>
    <t>998223011</t>
  </si>
  <si>
    <t>Přesun hmot pro pozemní komunikace s krytem dlážděným</t>
  </si>
  <si>
    <t>1567975532</t>
  </si>
  <si>
    <t>Přesun hmot pro pozemní komunikace s krytem dlážděným dopravní vzdálenost do 200 m jakékoliv délky objektu</t>
  </si>
  <si>
    <t>SO-06 -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</si>
  <si>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</si>
  <si>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</si>
  <si>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</si>
  <si>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</si>
  <si>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</si>
  <si>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</si>
  <si>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VRN-01</t>
  </si>
  <si>
    <t>Autorský dozor</t>
  </si>
  <si>
    <t>-353382384</t>
  </si>
  <si>
    <t>VRN-02</t>
  </si>
  <si>
    <t>Výrobní a dílenská dokumentace</t>
  </si>
  <si>
    <t>-1262342764</t>
  </si>
  <si>
    <t>VRN1</t>
  </si>
  <si>
    <t>Průzkumné, geodetické a projektové práce</t>
  </si>
  <si>
    <t>013254000</t>
  </si>
  <si>
    <t>Dokumentace skutečného provedení stavby</t>
  </si>
  <si>
    <t>1024</t>
  </si>
  <si>
    <t>189425808</t>
  </si>
  <si>
    <t>VRN3</t>
  </si>
  <si>
    <t>Zařízení staveniště</t>
  </si>
  <si>
    <t>030001000</t>
  </si>
  <si>
    <t>861294400</t>
  </si>
  <si>
    <t>034103000</t>
  </si>
  <si>
    <t>Oplocení staveniště</t>
  </si>
  <si>
    <t>664139935</t>
  </si>
  <si>
    <t>034303000</t>
  </si>
  <si>
    <t>Dopravní značení</t>
  </si>
  <si>
    <t>-1835346667</t>
  </si>
  <si>
    <t>VRN4</t>
  </si>
  <si>
    <t>Inženýrská činnost</t>
  </si>
  <si>
    <t>041203000</t>
  </si>
  <si>
    <t>Technický dozor investora</t>
  </si>
  <si>
    <t>-1287027398</t>
  </si>
  <si>
    <t>045203000</t>
  </si>
  <si>
    <t>Kompletační činnost</t>
  </si>
  <si>
    <t>-1856090543</t>
  </si>
  <si>
    <t>045303000</t>
  </si>
  <si>
    <t>Koordinační činnost</t>
  </si>
  <si>
    <t>1655260231</t>
  </si>
  <si>
    <t>VRN9</t>
  </si>
  <si>
    <t>Ostatní náklady</t>
  </si>
  <si>
    <t>094104000</t>
  </si>
  <si>
    <t>Náklady na opatření BOZP</t>
  </si>
  <si>
    <t>1535805010</t>
  </si>
  <si>
    <t>VRN9-01</t>
  </si>
  <si>
    <t>Provozní vlivy</t>
  </si>
  <si>
    <t>-1720484681</t>
  </si>
  <si>
    <t>VRN9-02</t>
  </si>
  <si>
    <t>Ochrana stávajících sítí</t>
  </si>
  <si>
    <t>242568338</t>
  </si>
  <si>
    <t>VRN9-03</t>
  </si>
  <si>
    <t>Koordinační činnost TDI - 0,5% ze stavební části, doplnění detailů nad rámec projektové dokumentace</t>
  </si>
  <si>
    <t>422929104</t>
  </si>
  <si>
    <r>
      <t xml:space="preserve">panel silniční 3,00x2,00x0,15m  </t>
    </r>
    <r>
      <rPr>
        <b/>
        <i/>
        <sz val="9"/>
        <color rgb="FFFF0000"/>
        <rFont val="Arial CE"/>
        <charset val="238"/>
      </rPr>
      <t>Nenaceňovat</t>
    </r>
  </si>
  <si>
    <r>
      <t xml:space="preserve">panel silniční 3,00x2,00x0,15m, </t>
    </r>
    <r>
      <rPr>
        <sz val="7"/>
        <color rgb="FFFF0000"/>
        <rFont val="Arial CE"/>
        <charset val="238"/>
      </rPr>
      <t>Vlastní dodávka objednatele</t>
    </r>
  </si>
  <si>
    <t>Oživení propojením nyní již realizované přípravy (chráničky, elektro přívod pro posuvnou bránu) se stávajícím systémem ovládání, tedy bez dodání chráničky, elektro a zemních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</si>
</sst>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i/>
      <sz val="9"/>
      <color rgb="FFFF0000"/>
      <name val="Arial CE"/>
      <charset val="238"/>
    </font>
    <font>
      <sz val="7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4" fontId="22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37" fillId="5" borderId="22" xfId="0" applyNumberFormat="1" applyFont="1" applyFill="1" applyBorder="1" applyAlignment="1" applyProtection="1">
      <alignment vertical="center"/>
      <protection locked="0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workbookViewId="0">
      <selection activeCell="K6" sqref="K6:AO6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S4" s="16" t="s">
        <v>11</v>
      </c>
    </row>
    <row r="5" spans="1:74" ht="12" customHeight="1" x14ac:dyDescent="0.2">
      <c r="B5" s="19"/>
      <c r="D5" s="22" t="s">
        <v>12</v>
      </c>
      <c r="K5" s="186" t="s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9"/>
      <c r="BS5" s="16" t="s">
        <v>6</v>
      </c>
    </row>
    <row r="6" spans="1:74" ht="36.950000000000003" customHeight="1" x14ac:dyDescent="0.2">
      <c r="B6" s="19"/>
      <c r="D6" s="24" t="s">
        <v>14</v>
      </c>
      <c r="K6" s="187" t="s">
        <v>15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9"/>
      <c r="BS6" s="16" t="s">
        <v>6</v>
      </c>
    </row>
    <row r="7" spans="1:74" ht="12" customHeight="1" x14ac:dyDescent="0.2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6</v>
      </c>
    </row>
    <row r="8" spans="1:74" ht="12" customHeight="1" x14ac:dyDescent="0.2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S8" s="16" t="s">
        <v>6</v>
      </c>
    </row>
    <row r="9" spans="1:74" ht="14.45" customHeight="1" x14ac:dyDescent="0.2">
      <c r="B9" s="19"/>
      <c r="AR9" s="19"/>
      <c r="BS9" s="16" t="s">
        <v>6</v>
      </c>
    </row>
    <row r="10" spans="1:74" ht="12" customHeight="1" x14ac:dyDescent="0.2">
      <c r="B10" s="19"/>
      <c r="D10" s="25" t="s">
        <v>22</v>
      </c>
      <c r="AK10" s="25" t="s">
        <v>23</v>
      </c>
      <c r="AN10" s="23" t="s">
        <v>24</v>
      </c>
      <c r="AR10" s="19"/>
      <c r="BS10" s="16" t="s">
        <v>6</v>
      </c>
    </row>
    <row r="11" spans="1:74" ht="18.399999999999999" customHeight="1" x14ac:dyDescent="0.2">
      <c r="B11" s="19"/>
      <c r="E11" s="23" t="s">
        <v>25</v>
      </c>
      <c r="AK11" s="25" t="s">
        <v>26</v>
      </c>
      <c r="AN11" s="23" t="s">
        <v>27</v>
      </c>
      <c r="AR11" s="19"/>
      <c r="BS11" s="16" t="s">
        <v>6</v>
      </c>
    </row>
    <row r="12" spans="1:74" ht="6.95" customHeight="1" x14ac:dyDescent="0.2">
      <c r="B12" s="19"/>
      <c r="AR12" s="19"/>
      <c r="BS12" s="16" t="s">
        <v>6</v>
      </c>
    </row>
    <row r="13" spans="1:74" ht="12" customHeight="1" x14ac:dyDescent="0.2">
      <c r="B13" s="19"/>
      <c r="D13" s="25" t="s">
        <v>28</v>
      </c>
      <c r="AK13" s="25" t="s">
        <v>23</v>
      </c>
      <c r="AN13" s="23" t="s">
        <v>1</v>
      </c>
      <c r="AR13" s="19"/>
      <c r="BS13" s="16" t="s">
        <v>6</v>
      </c>
    </row>
    <row r="14" spans="1:74" ht="12.75" x14ac:dyDescent="0.2">
      <c r="B14" s="19"/>
      <c r="E14" s="23" t="s">
        <v>29</v>
      </c>
      <c r="AK14" s="25" t="s">
        <v>26</v>
      </c>
      <c r="AN14" s="23" t="s">
        <v>1</v>
      </c>
      <c r="AR14" s="19"/>
      <c r="BS14" s="16" t="s">
        <v>6</v>
      </c>
    </row>
    <row r="15" spans="1:74" ht="6.95" customHeight="1" x14ac:dyDescent="0.2">
      <c r="B15" s="19"/>
      <c r="AR15" s="19"/>
      <c r="BS15" s="16" t="s">
        <v>3</v>
      </c>
    </row>
    <row r="16" spans="1:74" ht="12" customHeight="1" x14ac:dyDescent="0.2">
      <c r="B16" s="19"/>
      <c r="D16" s="25" t="s">
        <v>30</v>
      </c>
      <c r="AK16" s="25" t="s">
        <v>23</v>
      </c>
      <c r="AN16" s="23" t="s">
        <v>31</v>
      </c>
      <c r="AR16" s="19"/>
      <c r="BS16" s="16" t="s">
        <v>3</v>
      </c>
    </row>
    <row r="17" spans="2:71" ht="18.399999999999999" customHeight="1" x14ac:dyDescent="0.2">
      <c r="B17" s="19"/>
      <c r="E17" s="23" t="s">
        <v>32</v>
      </c>
      <c r="AK17" s="25" t="s">
        <v>26</v>
      </c>
      <c r="AN17" s="23" t="s">
        <v>33</v>
      </c>
      <c r="AR17" s="19"/>
      <c r="BS17" s="16" t="s">
        <v>34</v>
      </c>
    </row>
    <row r="18" spans="2:71" ht="6.95" customHeight="1" x14ac:dyDescent="0.2">
      <c r="B18" s="19"/>
      <c r="AR18" s="19"/>
      <c r="BS18" s="16" t="s">
        <v>6</v>
      </c>
    </row>
    <row r="19" spans="2:71" ht="12" customHeight="1" x14ac:dyDescent="0.2">
      <c r="B19" s="19"/>
      <c r="D19" s="25" t="s">
        <v>35</v>
      </c>
      <c r="AK19" s="25" t="s">
        <v>23</v>
      </c>
      <c r="AN19" s="23" t="s">
        <v>36</v>
      </c>
      <c r="AR19" s="19"/>
      <c r="BS19" s="16" t="s">
        <v>6</v>
      </c>
    </row>
    <row r="20" spans="2:71" ht="18.399999999999999" customHeight="1" x14ac:dyDescent="0.2">
      <c r="B20" s="19"/>
      <c r="E20" s="23" t="s">
        <v>37</v>
      </c>
      <c r="AK20" s="25" t="s">
        <v>26</v>
      </c>
      <c r="AN20" s="23" t="s">
        <v>1</v>
      </c>
      <c r="AR20" s="19"/>
      <c r="BS20" s="16" t="s">
        <v>34</v>
      </c>
    </row>
    <row r="21" spans="2:71" ht="6.95" customHeight="1" x14ac:dyDescent="0.2">
      <c r="B21" s="19"/>
      <c r="AR21" s="19"/>
    </row>
    <row r="22" spans="2:71" ht="12" customHeight="1" x14ac:dyDescent="0.2">
      <c r="B22" s="19"/>
      <c r="D22" s="25" t="s">
        <v>38</v>
      </c>
      <c r="AR22" s="19"/>
    </row>
    <row r="23" spans="2:71" ht="16.5" customHeight="1" x14ac:dyDescent="0.2">
      <c r="B23" s="19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9"/>
    </row>
    <row r="24" spans="2:71" ht="6.95" customHeight="1" x14ac:dyDescent="0.2">
      <c r="B24" s="19"/>
      <c r="AR24" s="19"/>
    </row>
    <row r="25" spans="2:71" ht="6.95" customHeight="1" x14ac:dyDescent="0.2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71" s="1" customFormat="1" ht="25.9" customHeight="1" x14ac:dyDescent="0.2">
      <c r="B26" s="28"/>
      <c r="D26" s="29" t="s">
        <v>39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9">
        <f>ROUND(AG94,2)</f>
        <v>0</v>
      </c>
      <c r="AL26" s="190"/>
      <c r="AM26" s="190"/>
      <c r="AN26" s="190"/>
      <c r="AO26" s="190"/>
      <c r="AR26" s="28"/>
    </row>
    <row r="27" spans="2:71" s="1" customFormat="1" ht="6.95" customHeight="1" x14ac:dyDescent="0.2">
      <c r="B27" s="28"/>
      <c r="AR27" s="28"/>
    </row>
    <row r="28" spans="2:71" s="1" customFormat="1" ht="12.75" x14ac:dyDescent="0.2">
      <c r="B28" s="28"/>
      <c r="L28" s="191" t="s">
        <v>40</v>
      </c>
      <c r="M28" s="191"/>
      <c r="N28" s="191"/>
      <c r="O28" s="191"/>
      <c r="P28" s="191"/>
      <c r="W28" s="191" t="s">
        <v>41</v>
      </c>
      <c r="X28" s="191"/>
      <c r="Y28" s="191"/>
      <c r="Z28" s="191"/>
      <c r="AA28" s="191"/>
      <c r="AB28" s="191"/>
      <c r="AC28" s="191"/>
      <c r="AD28" s="191"/>
      <c r="AE28" s="191"/>
      <c r="AK28" s="191" t="s">
        <v>42</v>
      </c>
      <c r="AL28" s="191"/>
      <c r="AM28" s="191"/>
      <c r="AN28" s="191"/>
      <c r="AO28" s="191"/>
      <c r="AR28" s="28"/>
    </row>
    <row r="29" spans="2:71" s="2" customFormat="1" ht="14.45" customHeight="1" x14ac:dyDescent="0.2">
      <c r="B29" s="32"/>
      <c r="D29" s="25" t="s">
        <v>43</v>
      </c>
      <c r="F29" s="25" t="s">
        <v>44</v>
      </c>
      <c r="L29" s="179">
        <v>0.21</v>
      </c>
      <c r="M29" s="180"/>
      <c r="N29" s="180"/>
      <c r="O29" s="180"/>
      <c r="P29" s="180"/>
      <c r="W29" s="181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K29" s="181">
        <f>ROUND(AV94, 2)</f>
        <v>0</v>
      </c>
      <c r="AL29" s="180"/>
      <c r="AM29" s="180"/>
      <c r="AN29" s="180"/>
      <c r="AO29" s="180"/>
      <c r="AR29" s="32"/>
    </row>
    <row r="30" spans="2:71" s="2" customFormat="1" ht="14.45" customHeight="1" x14ac:dyDescent="0.2">
      <c r="B30" s="32"/>
      <c r="F30" s="25" t="s">
        <v>45</v>
      </c>
      <c r="L30" s="179">
        <v>0.15</v>
      </c>
      <c r="M30" s="180"/>
      <c r="N30" s="180"/>
      <c r="O30" s="180"/>
      <c r="P30" s="180"/>
      <c r="W30" s="181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K30" s="181">
        <f>ROUND(AW94, 2)</f>
        <v>0</v>
      </c>
      <c r="AL30" s="180"/>
      <c r="AM30" s="180"/>
      <c r="AN30" s="180"/>
      <c r="AO30" s="180"/>
      <c r="AR30" s="32"/>
    </row>
    <row r="31" spans="2:71" s="2" customFormat="1" ht="14.45" hidden="1" customHeight="1" x14ac:dyDescent="0.2">
      <c r="B31" s="32"/>
      <c r="F31" s="25" t="s">
        <v>46</v>
      </c>
      <c r="L31" s="179">
        <v>0.21</v>
      </c>
      <c r="M31" s="180"/>
      <c r="N31" s="180"/>
      <c r="O31" s="180"/>
      <c r="P31" s="180"/>
      <c r="W31" s="181">
        <f>ROUND(BB94, 2)</f>
        <v>0</v>
      </c>
      <c r="X31" s="180"/>
      <c r="Y31" s="180"/>
      <c r="Z31" s="180"/>
      <c r="AA31" s="180"/>
      <c r="AB31" s="180"/>
      <c r="AC31" s="180"/>
      <c r="AD31" s="180"/>
      <c r="AE31" s="180"/>
      <c r="AK31" s="181">
        <v>0</v>
      </c>
      <c r="AL31" s="180"/>
      <c r="AM31" s="180"/>
      <c r="AN31" s="180"/>
      <c r="AO31" s="180"/>
      <c r="AR31" s="32"/>
    </row>
    <row r="32" spans="2:71" s="2" customFormat="1" ht="14.45" hidden="1" customHeight="1" x14ac:dyDescent="0.2">
      <c r="B32" s="32"/>
      <c r="F32" s="25" t="s">
        <v>47</v>
      </c>
      <c r="L32" s="179">
        <v>0.15</v>
      </c>
      <c r="M32" s="180"/>
      <c r="N32" s="180"/>
      <c r="O32" s="180"/>
      <c r="P32" s="180"/>
      <c r="W32" s="181">
        <f>ROUND(BC94, 2)</f>
        <v>0</v>
      </c>
      <c r="X32" s="180"/>
      <c r="Y32" s="180"/>
      <c r="Z32" s="180"/>
      <c r="AA32" s="180"/>
      <c r="AB32" s="180"/>
      <c r="AC32" s="180"/>
      <c r="AD32" s="180"/>
      <c r="AE32" s="180"/>
      <c r="AK32" s="181">
        <v>0</v>
      </c>
      <c r="AL32" s="180"/>
      <c r="AM32" s="180"/>
      <c r="AN32" s="180"/>
      <c r="AO32" s="180"/>
      <c r="AR32" s="32"/>
    </row>
    <row r="33" spans="2:44" s="2" customFormat="1" ht="14.45" hidden="1" customHeight="1" x14ac:dyDescent="0.2">
      <c r="B33" s="32"/>
      <c r="F33" s="25" t="s">
        <v>48</v>
      </c>
      <c r="L33" s="179">
        <v>0</v>
      </c>
      <c r="M33" s="180"/>
      <c r="N33" s="180"/>
      <c r="O33" s="180"/>
      <c r="P33" s="180"/>
      <c r="W33" s="181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K33" s="181">
        <v>0</v>
      </c>
      <c r="AL33" s="180"/>
      <c r="AM33" s="180"/>
      <c r="AN33" s="180"/>
      <c r="AO33" s="180"/>
      <c r="AR33" s="32"/>
    </row>
    <row r="34" spans="2:44" s="1" customFormat="1" ht="6.95" customHeight="1" x14ac:dyDescent="0.2">
      <c r="B34" s="28"/>
      <c r="AR34" s="28"/>
    </row>
    <row r="35" spans="2:44" s="1" customFormat="1" ht="25.9" customHeight="1" x14ac:dyDescent="0.2">
      <c r="B35" s="28"/>
      <c r="C35" s="33"/>
      <c r="D35" s="34" t="s">
        <v>49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50</v>
      </c>
      <c r="U35" s="35"/>
      <c r="V35" s="35"/>
      <c r="W35" s="35"/>
      <c r="X35" s="185" t="s">
        <v>51</v>
      </c>
      <c r="Y35" s="183"/>
      <c r="Z35" s="183"/>
      <c r="AA35" s="183"/>
      <c r="AB35" s="183"/>
      <c r="AC35" s="35"/>
      <c r="AD35" s="35"/>
      <c r="AE35" s="35"/>
      <c r="AF35" s="35"/>
      <c r="AG35" s="35"/>
      <c r="AH35" s="35"/>
      <c r="AI35" s="35"/>
      <c r="AJ35" s="35"/>
      <c r="AK35" s="182">
        <f>SUM(AK26:AK33)</f>
        <v>0</v>
      </c>
      <c r="AL35" s="183"/>
      <c r="AM35" s="183"/>
      <c r="AN35" s="183"/>
      <c r="AO35" s="184"/>
      <c r="AP35" s="33"/>
      <c r="AQ35" s="33"/>
      <c r="AR35" s="28"/>
    </row>
    <row r="36" spans="2:44" s="1" customFormat="1" ht="6.95" customHeight="1" x14ac:dyDescent="0.2">
      <c r="B36" s="28"/>
      <c r="AR36" s="28"/>
    </row>
    <row r="37" spans="2:44" s="1" customFormat="1" ht="14.45" customHeight="1" x14ac:dyDescent="0.2">
      <c r="B37" s="28"/>
      <c r="AR37" s="28"/>
    </row>
    <row r="38" spans="2:44" ht="14.45" customHeight="1" x14ac:dyDescent="0.2">
      <c r="B38" s="19"/>
      <c r="AR38" s="19"/>
    </row>
    <row r="39" spans="2:44" ht="14.45" customHeight="1" x14ac:dyDescent="0.2">
      <c r="B39" s="19"/>
      <c r="AR39" s="19"/>
    </row>
    <row r="40" spans="2:44" ht="14.45" customHeight="1" x14ac:dyDescent="0.2">
      <c r="B40" s="19"/>
      <c r="AR40" s="19"/>
    </row>
    <row r="41" spans="2:44" ht="14.45" customHeight="1" x14ac:dyDescent="0.2">
      <c r="B41" s="19"/>
      <c r="AR41" s="19"/>
    </row>
    <row r="42" spans="2:44" ht="14.45" customHeight="1" x14ac:dyDescent="0.2">
      <c r="B42" s="19"/>
      <c r="AR42" s="19"/>
    </row>
    <row r="43" spans="2:44" ht="14.45" customHeight="1" x14ac:dyDescent="0.2">
      <c r="B43" s="19"/>
      <c r="AR43" s="19"/>
    </row>
    <row r="44" spans="2:44" ht="14.45" customHeight="1" x14ac:dyDescent="0.2">
      <c r="B44" s="19"/>
      <c r="AR44" s="19"/>
    </row>
    <row r="45" spans="2:44" ht="14.45" customHeight="1" x14ac:dyDescent="0.2">
      <c r="B45" s="19"/>
      <c r="AR45" s="19"/>
    </row>
    <row r="46" spans="2:44" ht="14.45" customHeight="1" x14ac:dyDescent="0.2">
      <c r="B46" s="19"/>
      <c r="AR46" s="19"/>
    </row>
    <row r="47" spans="2:44" ht="14.45" customHeight="1" x14ac:dyDescent="0.2">
      <c r="B47" s="19"/>
      <c r="AR47" s="19"/>
    </row>
    <row r="48" spans="2:44" ht="14.45" customHeight="1" x14ac:dyDescent="0.2">
      <c r="B48" s="19"/>
      <c r="AR48" s="19"/>
    </row>
    <row r="49" spans="2:44" s="1" customFormat="1" ht="14.45" customHeight="1" x14ac:dyDescent="0.2">
      <c r="B49" s="28"/>
      <c r="D49" s="37" t="s">
        <v>52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53</v>
      </c>
      <c r="AI49" s="38"/>
      <c r="AJ49" s="38"/>
      <c r="AK49" s="38"/>
      <c r="AL49" s="38"/>
      <c r="AM49" s="38"/>
      <c r="AN49" s="38"/>
      <c r="AO49" s="38"/>
      <c r="AR49" s="28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28"/>
      <c r="D60" s="39" t="s">
        <v>54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55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54</v>
      </c>
      <c r="AI60" s="30"/>
      <c r="AJ60" s="30"/>
      <c r="AK60" s="30"/>
      <c r="AL60" s="30"/>
      <c r="AM60" s="39" t="s">
        <v>55</v>
      </c>
      <c r="AN60" s="30"/>
      <c r="AO60" s="30"/>
      <c r="AR60" s="28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28"/>
      <c r="D64" s="37" t="s">
        <v>56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57</v>
      </c>
      <c r="AI64" s="38"/>
      <c r="AJ64" s="38"/>
      <c r="AK64" s="38"/>
      <c r="AL64" s="38"/>
      <c r="AM64" s="38"/>
      <c r="AN64" s="38"/>
      <c r="AO64" s="38"/>
      <c r="AR64" s="28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28"/>
      <c r="D75" s="39" t="s">
        <v>54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55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54</v>
      </c>
      <c r="AI75" s="30"/>
      <c r="AJ75" s="30"/>
      <c r="AK75" s="30"/>
      <c r="AL75" s="30"/>
      <c r="AM75" s="39" t="s">
        <v>55</v>
      </c>
      <c r="AN75" s="30"/>
      <c r="AO75" s="30"/>
      <c r="AR75" s="28"/>
    </row>
    <row r="76" spans="2:44" s="1" customFormat="1" x14ac:dyDescent="0.2">
      <c r="B76" s="28"/>
      <c r="AR76" s="28"/>
    </row>
    <row r="77" spans="2:44" s="1" customFormat="1" ht="6.9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 x14ac:dyDescent="0.2">
      <c r="B82" s="28"/>
      <c r="C82" s="20" t="s">
        <v>58</v>
      </c>
      <c r="AR82" s="28"/>
    </row>
    <row r="83" spans="1:91" s="1" customFormat="1" ht="6.95" customHeight="1" x14ac:dyDescent="0.2">
      <c r="B83" s="28"/>
      <c r="AR83" s="28"/>
    </row>
    <row r="84" spans="1:91" s="3" customFormat="1" ht="12" customHeight="1" x14ac:dyDescent="0.2">
      <c r="B84" s="44"/>
      <c r="C84" s="25" t="s">
        <v>12</v>
      </c>
      <c r="L84" s="3" t="str">
        <f>K5</f>
        <v>2023-028</v>
      </c>
      <c r="AR84" s="44"/>
    </row>
    <row r="85" spans="1:91" s="4" customFormat="1" ht="36.950000000000003" customHeight="1" x14ac:dyDescent="0.2">
      <c r="B85" s="45"/>
      <c r="C85" s="46" t="s">
        <v>14</v>
      </c>
      <c r="L85" s="202" t="str">
        <f>K6</f>
        <v>Zelenka s.r.o. - Modernizace provozu</v>
      </c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R85" s="45"/>
    </row>
    <row r="86" spans="1:91" s="1" customFormat="1" ht="6.95" customHeight="1" x14ac:dyDescent="0.2">
      <c r="B86" s="28"/>
      <c r="AR86" s="28"/>
    </row>
    <row r="87" spans="1:91" s="1" customFormat="1" ht="12" customHeight="1" x14ac:dyDescent="0.2">
      <c r="B87" s="28"/>
      <c r="C87" s="25" t="s">
        <v>18</v>
      </c>
      <c r="L87" s="47" t="str">
        <f>IF(K8="","",K8)</f>
        <v>Židlochovice</v>
      </c>
      <c r="AI87" s="25" t="s">
        <v>20</v>
      </c>
      <c r="AM87" s="204" t="str">
        <f>IF(AN8= "","",AN8)</f>
        <v>27. 6. 2023</v>
      </c>
      <c r="AN87" s="204"/>
      <c r="AR87" s="28"/>
    </row>
    <row r="88" spans="1:91" s="1" customFormat="1" ht="6.95" customHeight="1" x14ac:dyDescent="0.2">
      <c r="B88" s="28"/>
      <c r="AR88" s="28"/>
    </row>
    <row r="89" spans="1:91" s="1" customFormat="1" ht="25.7" customHeight="1" x14ac:dyDescent="0.2">
      <c r="B89" s="28"/>
      <c r="C89" s="25" t="s">
        <v>22</v>
      </c>
      <c r="L89" s="3" t="str">
        <f>IF(E11= "","",E11)</f>
        <v>Zelenka s.r.o., Topolová 910, Židlochovice</v>
      </c>
      <c r="AI89" s="25" t="s">
        <v>30</v>
      </c>
      <c r="AM89" s="205" t="str">
        <f>IF(E17="","",E17)</f>
        <v>A77 architekti, Taussigova 21, Brno</v>
      </c>
      <c r="AN89" s="206"/>
      <c r="AO89" s="206"/>
      <c r="AP89" s="206"/>
      <c r="AR89" s="28"/>
      <c r="AS89" s="207" t="s">
        <v>59</v>
      </c>
      <c r="AT89" s="20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 x14ac:dyDescent="0.2">
      <c r="B90" s="28"/>
      <c r="C90" s="25" t="s">
        <v>28</v>
      </c>
      <c r="L90" s="3" t="str">
        <f>IF(E14="","",E14)</f>
        <v xml:space="preserve"> </v>
      </c>
      <c r="AI90" s="25" t="s">
        <v>35</v>
      </c>
      <c r="AM90" s="205" t="str">
        <f>IF(E20="","",E20)</f>
        <v>Ing. Ladislav Kopecký</v>
      </c>
      <c r="AN90" s="206"/>
      <c r="AO90" s="206"/>
      <c r="AP90" s="206"/>
      <c r="AR90" s="28"/>
      <c r="AS90" s="209"/>
      <c r="AT90" s="210"/>
      <c r="BD90" s="51"/>
    </row>
    <row r="91" spans="1:91" s="1" customFormat="1" ht="10.9" customHeight="1" x14ac:dyDescent="0.2">
      <c r="B91" s="28"/>
      <c r="AR91" s="28"/>
      <c r="AS91" s="209"/>
      <c r="AT91" s="210"/>
      <c r="BD91" s="51"/>
    </row>
    <row r="92" spans="1:91" s="1" customFormat="1" ht="29.25" customHeight="1" x14ac:dyDescent="0.2">
      <c r="B92" s="28"/>
      <c r="C92" s="197" t="s">
        <v>60</v>
      </c>
      <c r="D92" s="198"/>
      <c r="E92" s="198"/>
      <c r="F92" s="198"/>
      <c r="G92" s="198"/>
      <c r="H92" s="52"/>
      <c r="I92" s="199" t="s">
        <v>61</v>
      </c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201" t="s">
        <v>62</v>
      </c>
      <c r="AH92" s="198"/>
      <c r="AI92" s="198"/>
      <c r="AJ92" s="198"/>
      <c r="AK92" s="198"/>
      <c r="AL92" s="198"/>
      <c r="AM92" s="198"/>
      <c r="AN92" s="199" t="s">
        <v>63</v>
      </c>
      <c r="AO92" s="198"/>
      <c r="AP92" s="200"/>
      <c r="AQ92" s="53" t="s">
        <v>64</v>
      </c>
      <c r="AR92" s="28"/>
      <c r="AS92" s="54" t="s">
        <v>65</v>
      </c>
      <c r="AT92" s="55" t="s">
        <v>66</v>
      </c>
      <c r="AU92" s="55" t="s">
        <v>67</v>
      </c>
      <c r="AV92" s="55" t="s">
        <v>68</v>
      </c>
      <c r="AW92" s="55" t="s">
        <v>69</v>
      </c>
      <c r="AX92" s="55" t="s">
        <v>70</v>
      </c>
      <c r="AY92" s="55" t="s">
        <v>71</v>
      </c>
      <c r="AZ92" s="55" t="s">
        <v>72</v>
      </c>
      <c r="BA92" s="55" t="s">
        <v>73</v>
      </c>
      <c r="BB92" s="55" t="s">
        <v>74</v>
      </c>
      <c r="BC92" s="55" t="s">
        <v>75</v>
      </c>
      <c r="BD92" s="56" t="s">
        <v>76</v>
      </c>
    </row>
    <row r="93" spans="1:91" s="1" customFormat="1" ht="10.9" customHeight="1" x14ac:dyDescent="0.2">
      <c r="B93" s="28"/>
      <c r="AR93" s="28"/>
      <c r="AS93" s="57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 x14ac:dyDescent="0.2">
      <c r="B94" s="58"/>
      <c r="C94" s="59" t="s">
        <v>77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5">
        <f>ROUND(SUM(AG95:AG100),2)</f>
        <v>0</v>
      </c>
      <c r="AH94" s="195"/>
      <c r="AI94" s="195"/>
      <c r="AJ94" s="195"/>
      <c r="AK94" s="195"/>
      <c r="AL94" s="195"/>
      <c r="AM94" s="195"/>
      <c r="AN94" s="196">
        <f t="shared" ref="AN94:AN100" si="0">SUM(AG94,AT94)</f>
        <v>0</v>
      </c>
      <c r="AO94" s="196"/>
      <c r="AP94" s="196"/>
      <c r="AQ94" s="62" t="s">
        <v>1</v>
      </c>
      <c r="AR94" s="58"/>
      <c r="AS94" s="63">
        <f>ROUND(SUM(AS95:AS100),2)</f>
        <v>0</v>
      </c>
      <c r="AT94" s="64">
        <f t="shared" ref="AT94:AT100" si="1">ROUND(SUM(AV94:AW94),2)</f>
        <v>0</v>
      </c>
      <c r="AU94" s="65">
        <f>ROUND(SUM(AU95:AU100),5)</f>
        <v>3320.1515300000001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ROUND(SUM(AZ95:AZ100),2)</f>
        <v>0</v>
      </c>
      <c r="BA94" s="64">
        <f>ROUND(SUM(BA95:BA100),2)</f>
        <v>0</v>
      </c>
      <c r="BB94" s="64">
        <f>ROUND(SUM(BB95:BB100),2)</f>
        <v>0</v>
      </c>
      <c r="BC94" s="64">
        <f>ROUND(SUM(BC95:BC100),2)</f>
        <v>0</v>
      </c>
      <c r="BD94" s="66">
        <f>ROUND(SUM(BD95:BD100),2)</f>
        <v>0</v>
      </c>
      <c r="BS94" s="67" t="s">
        <v>78</v>
      </c>
      <c r="BT94" s="67" t="s">
        <v>79</v>
      </c>
      <c r="BU94" s="68" t="s">
        <v>80</v>
      </c>
      <c r="BV94" s="67" t="s">
        <v>81</v>
      </c>
      <c r="BW94" s="67" t="s">
        <v>4</v>
      </c>
      <c r="BX94" s="67" t="s">
        <v>82</v>
      </c>
      <c r="CL94" s="67" t="s">
        <v>1</v>
      </c>
    </row>
    <row r="95" spans="1:91" s="6" customFormat="1" ht="16.5" customHeight="1" x14ac:dyDescent="0.2">
      <c r="A95" s="69" t="s">
        <v>83</v>
      </c>
      <c r="B95" s="70"/>
      <c r="C95" s="71"/>
      <c r="D95" s="194" t="s">
        <v>84</v>
      </c>
      <c r="E95" s="194"/>
      <c r="F95" s="194"/>
      <c r="G95" s="194"/>
      <c r="H95" s="194"/>
      <c r="I95" s="72"/>
      <c r="J95" s="194" t="s">
        <v>85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>
        <f>'SO-01 - Mostová váha'!J30</f>
        <v>0</v>
      </c>
      <c r="AH95" s="193"/>
      <c r="AI95" s="193"/>
      <c r="AJ95" s="193"/>
      <c r="AK95" s="193"/>
      <c r="AL95" s="193"/>
      <c r="AM95" s="193"/>
      <c r="AN95" s="192">
        <f t="shared" si="0"/>
        <v>0</v>
      </c>
      <c r="AO95" s="193"/>
      <c r="AP95" s="193"/>
      <c r="AQ95" s="73" t="s">
        <v>86</v>
      </c>
      <c r="AR95" s="70"/>
      <c r="AS95" s="74">
        <v>0</v>
      </c>
      <c r="AT95" s="75">
        <f t="shared" si="1"/>
        <v>0</v>
      </c>
      <c r="AU95" s="76">
        <f>'SO-01 - Mostová váha'!P124</f>
        <v>124.221529</v>
      </c>
      <c r="AV95" s="75">
        <f>'SO-01 - Mostová váha'!J33</f>
        <v>0</v>
      </c>
      <c r="AW95" s="75">
        <f>'SO-01 - Mostová váha'!J34</f>
        <v>0</v>
      </c>
      <c r="AX95" s="75">
        <f>'SO-01 - Mostová váha'!J35</f>
        <v>0</v>
      </c>
      <c r="AY95" s="75">
        <f>'SO-01 - Mostová váha'!J36</f>
        <v>0</v>
      </c>
      <c r="AZ95" s="75">
        <f>'SO-01 - Mostová váha'!F33</f>
        <v>0</v>
      </c>
      <c r="BA95" s="75">
        <f>'SO-01 - Mostová váha'!F34</f>
        <v>0</v>
      </c>
      <c r="BB95" s="75">
        <f>'SO-01 - Mostová váha'!F35</f>
        <v>0</v>
      </c>
      <c r="BC95" s="75">
        <f>'SO-01 - Mostová váha'!F36</f>
        <v>0</v>
      </c>
      <c r="BD95" s="77">
        <f>'SO-01 - Mostová váha'!F37</f>
        <v>0</v>
      </c>
      <c r="BT95" s="78" t="s">
        <v>87</v>
      </c>
      <c r="BV95" s="78" t="s">
        <v>81</v>
      </c>
      <c r="BW95" s="78" t="s">
        <v>88</v>
      </c>
      <c r="BX95" s="78" t="s">
        <v>4</v>
      </c>
      <c r="CL95" s="78" t="s">
        <v>1</v>
      </c>
      <c r="CM95" s="78" t="s">
        <v>89</v>
      </c>
    </row>
    <row r="96" spans="1:91" s="6" customFormat="1" ht="16.5" customHeight="1" x14ac:dyDescent="0.2">
      <c r="A96" s="69" t="s">
        <v>83</v>
      </c>
      <c r="B96" s="70"/>
      <c r="C96" s="71"/>
      <c r="D96" s="194" t="s">
        <v>90</v>
      </c>
      <c r="E96" s="194"/>
      <c r="F96" s="194"/>
      <c r="G96" s="194"/>
      <c r="H96" s="194"/>
      <c r="I96" s="72"/>
      <c r="J96" s="194" t="s">
        <v>91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2">
        <f>'SO-02 - Brány a oplocení'!J30</f>
        <v>0</v>
      </c>
      <c r="AH96" s="193"/>
      <c r="AI96" s="193"/>
      <c r="AJ96" s="193"/>
      <c r="AK96" s="193"/>
      <c r="AL96" s="193"/>
      <c r="AM96" s="193"/>
      <c r="AN96" s="192">
        <f t="shared" si="0"/>
        <v>0</v>
      </c>
      <c r="AO96" s="193"/>
      <c r="AP96" s="193"/>
      <c r="AQ96" s="73" t="s">
        <v>86</v>
      </c>
      <c r="AR96" s="70"/>
      <c r="AS96" s="74">
        <v>0</v>
      </c>
      <c r="AT96" s="75">
        <f t="shared" si="1"/>
        <v>0</v>
      </c>
      <c r="AU96" s="76">
        <f>'SO-02 - Brány a oplocení'!P120</f>
        <v>15.863800000000001</v>
      </c>
      <c r="AV96" s="75">
        <f>'SO-02 - Brány a oplocení'!J33</f>
        <v>0</v>
      </c>
      <c r="AW96" s="75">
        <f>'SO-02 - Brány a oplocení'!J34</f>
        <v>0</v>
      </c>
      <c r="AX96" s="75">
        <f>'SO-02 - Brány a oplocení'!J35</f>
        <v>0</v>
      </c>
      <c r="AY96" s="75">
        <f>'SO-02 - Brány a oplocení'!J36</f>
        <v>0</v>
      </c>
      <c r="AZ96" s="75">
        <f>'SO-02 - Brány a oplocení'!F33</f>
        <v>0</v>
      </c>
      <c r="BA96" s="75">
        <f>'SO-02 - Brány a oplocení'!F34</f>
        <v>0</v>
      </c>
      <c r="BB96" s="75">
        <f>'SO-02 - Brány a oplocení'!F35</f>
        <v>0</v>
      </c>
      <c r="BC96" s="75">
        <f>'SO-02 - Brány a oplocení'!F36</f>
        <v>0</v>
      </c>
      <c r="BD96" s="77">
        <f>'SO-02 - Brány a oplocení'!F37</f>
        <v>0</v>
      </c>
      <c r="BT96" s="78" t="s">
        <v>87</v>
      </c>
      <c r="BV96" s="78" t="s">
        <v>81</v>
      </c>
      <c r="BW96" s="78" t="s">
        <v>92</v>
      </c>
      <c r="BX96" s="78" t="s">
        <v>4</v>
      </c>
      <c r="CL96" s="78" t="s">
        <v>1</v>
      </c>
      <c r="CM96" s="78" t="s">
        <v>89</v>
      </c>
    </row>
    <row r="97" spans="1:91" s="6" customFormat="1" ht="16.5" customHeight="1" x14ac:dyDescent="0.2">
      <c r="A97" s="69" t="s">
        <v>83</v>
      </c>
      <c r="B97" s="70"/>
      <c r="C97" s="71"/>
      <c r="D97" s="194" t="s">
        <v>93</v>
      </c>
      <c r="E97" s="194"/>
      <c r="F97" s="194"/>
      <c r="G97" s="194"/>
      <c r="H97" s="194"/>
      <c r="I97" s="72"/>
      <c r="J97" s="194" t="s">
        <v>94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2">
        <f>'SO-03 - Dezinfekční brod'!J30</f>
        <v>0</v>
      </c>
      <c r="AH97" s="193"/>
      <c r="AI97" s="193"/>
      <c r="AJ97" s="193"/>
      <c r="AK97" s="193"/>
      <c r="AL97" s="193"/>
      <c r="AM97" s="193"/>
      <c r="AN97" s="192">
        <f t="shared" si="0"/>
        <v>0</v>
      </c>
      <c r="AO97" s="193"/>
      <c r="AP97" s="193"/>
      <c r="AQ97" s="73" t="s">
        <v>86</v>
      </c>
      <c r="AR97" s="70"/>
      <c r="AS97" s="74">
        <v>0</v>
      </c>
      <c r="AT97" s="75">
        <f t="shared" si="1"/>
        <v>0</v>
      </c>
      <c r="AU97" s="76">
        <f>'SO-03 - Dezinfekční brod'!P124</f>
        <v>58.449742999999998</v>
      </c>
      <c r="AV97" s="75">
        <f>'SO-03 - Dezinfekční brod'!J33</f>
        <v>0</v>
      </c>
      <c r="AW97" s="75">
        <f>'SO-03 - Dezinfekční brod'!J34</f>
        <v>0</v>
      </c>
      <c r="AX97" s="75">
        <f>'SO-03 - Dezinfekční brod'!J35</f>
        <v>0</v>
      </c>
      <c r="AY97" s="75">
        <f>'SO-03 - Dezinfekční brod'!J36</f>
        <v>0</v>
      </c>
      <c r="AZ97" s="75">
        <f>'SO-03 - Dezinfekční brod'!F33</f>
        <v>0</v>
      </c>
      <c r="BA97" s="75">
        <f>'SO-03 - Dezinfekční brod'!F34</f>
        <v>0</v>
      </c>
      <c r="BB97" s="75">
        <f>'SO-03 - Dezinfekční brod'!F35</f>
        <v>0</v>
      </c>
      <c r="BC97" s="75">
        <f>'SO-03 - Dezinfekční brod'!F36</f>
        <v>0</v>
      </c>
      <c r="BD97" s="77">
        <f>'SO-03 - Dezinfekční brod'!F37</f>
        <v>0</v>
      </c>
      <c r="BT97" s="78" t="s">
        <v>87</v>
      </c>
      <c r="BV97" s="78" t="s">
        <v>81</v>
      </c>
      <c r="BW97" s="78" t="s">
        <v>95</v>
      </c>
      <c r="BX97" s="78" t="s">
        <v>4</v>
      </c>
      <c r="CL97" s="78" t="s">
        <v>1</v>
      </c>
      <c r="CM97" s="78" t="s">
        <v>89</v>
      </c>
    </row>
    <row r="98" spans="1:91" s="6" customFormat="1" ht="16.5" customHeight="1" x14ac:dyDescent="0.2">
      <c r="A98" s="69" t="s">
        <v>83</v>
      </c>
      <c r="B98" s="70"/>
      <c r="C98" s="71"/>
      <c r="D98" s="194" t="s">
        <v>96</v>
      </c>
      <c r="E98" s="194"/>
      <c r="F98" s="194"/>
      <c r="G98" s="194"/>
      <c r="H98" s="194"/>
      <c r="I98" s="72"/>
      <c r="J98" s="194" t="s">
        <v>97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2">
        <f>'SO-04 - Seník'!J30</f>
        <v>0</v>
      </c>
      <c r="AH98" s="193"/>
      <c r="AI98" s="193"/>
      <c r="AJ98" s="193"/>
      <c r="AK98" s="193"/>
      <c r="AL98" s="193"/>
      <c r="AM98" s="193"/>
      <c r="AN98" s="192">
        <f t="shared" si="0"/>
        <v>0</v>
      </c>
      <c r="AO98" s="193"/>
      <c r="AP98" s="193"/>
      <c r="AQ98" s="73" t="s">
        <v>86</v>
      </c>
      <c r="AR98" s="70"/>
      <c r="AS98" s="74">
        <v>0</v>
      </c>
      <c r="AT98" s="75">
        <f t="shared" si="1"/>
        <v>0</v>
      </c>
      <c r="AU98" s="76">
        <f>'SO-04 - Seník'!P128</f>
        <v>2349.0329019999999</v>
      </c>
      <c r="AV98" s="75">
        <f>'SO-04 - Seník'!J33</f>
        <v>0</v>
      </c>
      <c r="AW98" s="75">
        <f>'SO-04 - Seník'!J34</f>
        <v>0</v>
      </c>
      <c r="AX98" s="75">
        <f>'SO-04 - Seník'!J35</f>
        <v>0</v>
      </c>
      <c r="AY98" s="75">
        <f>'SO-04 - Seník'!J36</f>
        <v>0</v>
      </c>
      <c r="AZ98" s="75">
        <f>'SO-04 - Seník'!F33</f>
        <v>0</v>
      </c>
      <c r="BA98" s="75">
        <f>'SO-04 - Seník'!F34</f>
        <v>0</v>
      </c>
      <c r="BB98" s="75">
        <f>'SO-04 - Seník'!F35</f>
        <v>0</v>
      </c>
      <c r="BC98" s="75">
        <f>'SO-04 - Seník'!F36</f>
        <v>0</v>
      </c>
      <c r="BD98" s="77">
        <f>'SO-04 - Seník'!F37</f>
        <v>0</v>
      </c>
      <c r="BT98" s="78" t="s">
        <v>87</v>
      </c>
      <c r="BV98" s="78" t="s">
        <v>81</v>
      </c>
      <c r="BW98" s="78" t="s">
        <v>98</v>
      </c>
      <c r="BX98" s="78" t="s">
        <v>4</v>
      </c>
      <c r="CL98" s="78" t="s">
        <v>1</v>
      </c>
      <c r="CM98" s="78" t="s">
        <v>89</v>
      </c>
    </row>
    <row r="99" spans="1:91" s="6" customFormat="1" ht="16.5" customHeight="1" x14ac:dyDescent="0.2">
      <c r="A99" s="69" t="s">
        <v>83</v>
      </c>
      <c r="B99" s="70"/>
      <c r="C99" s="71"/>
      <c r="D99" s="194" t="s">
        <v>99</v>
      </c>
      <c r="E99" s="194"/>
      <c r="F99" s="194"/>
      <c r="G99" s="194"/>
      <c r="H99" s="194"/>
      <c r="I99" s="72"/>
      <c r="J99" s="194" t="s">
        <v>100</v>
      </c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2">
        <f>'SO-05 - Komunikace'!J30</f>
        <v>0</v>
      </c>
      <c r="AH99" s="193"/>
      <c r="AI99" s="193"/>
      <c r="AJ99" s="193"/>
      <c r="AK99" s="193"/>
      <c r="AL99" s="193"/>
      <c r="AM99" s="193"/>
      <c r="AN99" s="192">
        <f t="shared" si="0"/>
        <v>0</v>
      </c>
      <c r="AO99" s="193"/>
      <c r="AP99" s="193"/>
      <c r="AQ99" s="73" t="s">
        <v>86</v>
      </c>
      <c r="AR99" s="70"/>
      <c r="AS99" s="74">
        <v>0</v>
      </c>
      <c r="AT99" s="75">
        <f t="shared" si="1"/>
        <v>0</v>
      </c>
      <c r="AU99" s="76">
        <f>'SO-05 - Komunikace'!P121</f>
        <v>772.58355599999993</v>
      </c>
      <c r="AV99" s="75">
        <f>'SO-05 - Komunikace'!J33</f>
        <v>0</v>
      </c>
      <c r="AW99" s="75">
        <f>'SO-05 - Komunikace'!J34</f>
        <v>0</v>
      </c>
      <c r="AX99" s="75">
        <f>'SO-05 - Komunikace'!J35</f>
        <v>0</v>
      </c>
      <c r="AY99" s="75">
        <f>'SO-05 - Komunikace'!J36</f>
        <v>0</v>
      </c>
      <c r="AZ99" s="75">
        <f>'SO-05 - Komunikace'!F33</f>
        <v>0</v>
      </c>
      <c r="BA99" s="75">
        <f>'SO-05 - Komunikace'!F34</f>
        <v>0</v>
      </c>
      <c r="BB99" s="75">
        <f>'SO-05 - Komunikace'!F35</f>
        <v>0</v>
      </c>
      <c r="BC99" s="75">
        <f>'SO-05 - Komunikace'!F36</f>
        <v>0</v>
      </c>
      <c r="BD99" s="77">
        <f>'SO-05 - Komunikace'!F37</f>
        <v>0</v>
      </c>
      <c r="BT99" s="78" t="s">
        <v>87</v>
      </c>
      <c r="BV99" s="78" t="s">
        <v>81</v>
      </c>
      <c r="BW99" s="78" t="s">
        <v>101</v>
      </c>
      <c r="BX99" s="78" t="s">
        <v>4</v>
      </c>
      <c r="CL99" s="78" t="s">
        <v>1</v>
      </c>
      <c r="CM99" s="78" t="s">
        <v>89</v>
      </c>
    </row>
    <row r="100" spans="1:91" s="6" customFormat="1" ht="16.5" customHeight="1" x14ac:dyDescent="0.2">
      <c r="A100" s="69" t="s">
        <v>83</v>
      </c>
      <c r="B100" s="70"/>
      <c r="C100" s="71"/>
      <c r="D100" s="194" t="s">
        <v>102</v>
      </c>
      <c r="E100" s="194"/>
      <c r="F100" s="194"/>
      <c r="G100" s="194"/>
      <c r="H100" s="194"/>
      <c r="I100" s="72"/>
      <c r="J100" s="194" t="s">
        <v>103</v>
      </c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2">
        <f>'SO-06 - VRN'!J30</f>
        <v>0</v>
      </c>
      <c r="AH100" s="193"/>
      <c r="AI100" s="193"/>
      <c r="AJ100" s="193"/>
      <c r="AK100" s="193"/>
      <c r="AL100" s="193"/>
      <c r="AM100" s="193"/>
      <c r="AN100" s="192">
        <f t="shared" si="0"/>
        <v>0</v>
      </c>
      <c r="AO100" s="193"/>
      <c r="AP100" s="193"/>
      <c r="AQ100" s="73" t="s">
        <v>86</v>
      </c>
      <c r="AR100" s="70"/>
      <c r="AS100" s="79">
        <v>0</v>
      </c>
      <c r="AT100" s="80">
        <f t="shared" si="1"/>
        <v>0</v>
      </c>
      <c r="AU100" s="81">
        <f>'SO-06 - VRN'!P121</f>
        <v>0</v>
      </c>
      <c r="AV100" s="80">
        <f>'SO-06 - VRN'!J33</f>
        <v>0</v>
      </c>
      <c r="AW100" s="80">
        <f>'SO-06 - VRN'!J34</f>
        <v>0</v>
      </c>
      <c r="AX100" s="80">
        <f>'SO-06 - VRN'!J35</f>
        <v>0</v>
      </c>
      <c r="AY100" s="80">
        <f>'SO-06 - VRN'!J36</f>
        <v>0</v>
      </c>
      <c r="AZ100" s="80">
        <f>'SO-06 - VRN'!F33</f>
        <v>0</v>
      </c>
      <c r="BA100" s="80">
        <f>'SO-06 - VRN'!F34</f>
        <v>0</v>
      </c>
      <c r="BB100" s="80">
        <f>'SO-06 - VRN'!F35</f>
        <v>0</v>
      </c>
      <c r="BC100" s="80">
        <f>'SO-06 - VRN'!F36</f>
        <v>0</v>
      </c>
      <c r="BD100" s="82">
        <f>'SO-06 - VRN'!F37</f>
        <v>0</v>
      </c>
      <c r="BT100" s="78" t="s">
        <v>87</v>
      </c>
      <c r="BV100" s="78" t="s">
        <v>81</v>
      </c>
      <c r="BW100" s="78" t="s">
        <v>104</v>
      </c>
      <c r="BX100" s="78" t="s">
        <v>4</v>
      </c>
      <c r="CL100" s="78" t="s">
        <v>1</v>
      </c>
      <c r="CM100" s="78" t="s">
        <v>89</v>
      </c>
    </row>
    <row r="101" spans="1:91" s="1" customFormat="1" ht="30" customHeight="1" x14ac:dyDescent="0.2">
      <c r="B101" s="28"/>
      <c r="AR101" s="28"/>
    </row>
    <row r="102" spans="1:91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28"/>
    </row>
  </sheetData>
  <mergeCells count="60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6:AP96"/>
    <mergeCell ref="AG96:AM96"/>
    <mergeCell ref="J97:AF97"/>
    <mergeCell ref="AG97:AM97"/>
    <mergeCell ref="D97:H97"/>
    <mergeCell ref="AN97:AP97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J98:AF98"/>
    <mergeCell ref="D98:H98"/>
    <mergeCell ref="AN99:AP99"/>
    <mergeCell ref="AG99:AM99"/>
    <mergeCell ref="D99:H99"/>
    <mergeCell ref="J99:AF99"/>
    <mergeCell ref="J96:AF96"/>
    <mergeCell ref="D96:H96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-01 - Mostová váha'!C2" display="/" xr:uid="{00000000-0004-0000-0000-000000000000}"/>
    <hyperlink ref="A96" location="'SO-02 - Brány a oplocení'!C2" display="/" xr:uid="{00000000-0004-0000-0000-000001000000}"/>
    <hyperlink ref="A97" location="'SO-03 - Dezinfekční brod'!C2" display="/" xr:uid="{00000000-0004-0000-0000-000002000000}"/>
    <hyperlink ref="A98" location="'SO-04 - Seník'!C2" display="/" xr:uid="{00000000-0004-0000-0000-000003000000}"/>
    <hyperlink ref="A99" location="'SO-05 - Komunikace'!C2" display="/" xr:uid="{00000000-0004-0000-0000-000004000000}"/>
    <hyperlink ref="A100" location="'SO-06 - VRN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2"/>
  <sheetViews>
    <sheetView showGridLines="0" workbookViewId="0">
      <selection activeCell="I195" sqref="I19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88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 x14ac:dyDescent="0.2">
      <c r="B4" s="19"/>
      <c r="D4" s="20" t="s">
        <v>105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12" t="str">
        <f>'Rekapitulace stavby'!K6</f>
        <v>Zelenka s.r.o. - Modernizace provozu</v>
      </c>
      <c r="F7" s="213"/>
      <c r="G7" s="213"/>
      <c r="H7" s="213"/>
      <c r="L7" s="19"/>
    </row>
    <row r="8" spans="2:46" s="1" customFormat="1" ht="12" customHeight="1" x14ac:dyDescent="0.2">
      <c r="B8" s="28"/>
      <c r="D8" s="25" t="s">
        <v>106</v>
      </c>
      <c r="L8" s="28"/>
    </row>
    <row r="9" spans="2:46" s="1" customFormat="1" ht="16.5" customHeight="1" x14ac:dyDescent="0.2">
      <c r="B9" s="28"/>
      <c r="E9" s="202" t="s">
        <v>107</v>
      </c>
      <c r="F9" s="211"/>
      <c r="G9" s="211"/>
      <c r="H9" s="21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27. 6. 2023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24</v>
      </c>
      <c r="L14" s="28"/>
    </row>
    <row r="15" spans="2:46" s="1" customFormat="1" ht="18" customHeight="1" x14ac:dyDescent="0.2">
      <c r="B15" s="28"/>
      <c r="E15" s="23" t="s">
        <v>25</v>
      </c>
      <c r="I15" s="25" t="s">
        <v>26</v>
      </c>
      <c r="J15" s="23" t="s">
        <v>27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28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86" t="str">
        <f>'Rekapitulace stavby'!E14</f>
        <v xml:space="preserve"> </v>
      </c>
      <c r="F18" s="186"/>
      <c r="G18" s="186"/>
      <c r="H18" s="186"/>
      <c r="I18" s="25" t="s">
        <v>26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30</v>
      </c>
      <c r="I20" s="25" t="s">
        <v>23</v>
      </c>
      <c r="J20" s="23" t="s">
        <v>31</v>
      </c>
      <c r="L20" s="28"/>
    </row>
    <row r="21" spans="2:12" s="1" customFormat="1" ht="18" customHeight="1" x14ac:dyDescent="0.2">
      <c r="B21" s="28"/>
      <c r="E21" s="23" t="s">
        <v>32</v>
      </c>
      <c r="I21" s="25" t="s">
        <v>26</v>
      </c>
      <c r="J21" s="23" t="s">
        <v>33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35</v>
      </c>
      <c r="I23" s="25" t="s">
        <v>23</v>
      </c>
      <c r="J23" s="23" t="s">
        <v>36</v>
      </c>
      <c r="L23" s="28"/>
    </row>
    <row r="24" spans="2:12" s="1" customFormat="1" ht="18" customHeight="1" x14ac:dyDescent="0.2">
      <c r="B24" s="28"/>
      <c r="E24" s="23" t="s">
        <v>37</v>
      </c>
      <c r="I24" s="25" t="s">
        <v>26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38</v>
      </c>
      <c r="L26" s="28"/>
    </row>
    <row r="27" spans="2:12" s="7" customFormat="1" ht="16.5" customHeight="1" x14ac:dyDescent="0.2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39</v>
      </c>
      <c r="J30" s="61">
        <f>ROUND(J124,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86" t="s">
        <v>43</v>
      </c>
      <c r="E33" s="25" t="s">
        <v>44</v>
      </c>
      <c r="F33" s="87">
        <f>ROUND((SUM(BE124:BE191)),  2)</f>
        <v>0</v>
      </c>
      <c r="I33" s="88">
        <v>0.21</v>
      </c>
      <c r="J33" s="87">
        <f>ROUND(((SUM(BE124:BE191))*I33),  2)</f>
        <v>0</v>
      </c>
      <c r="L33" s="28"/>
    </row>
    <row r="34" spans="2:12" s="1" customFormat="1" ht="14.45" customHeight="1" x14ac:dyDescent="0.2">
      <c r="B34" s="28"/>
      <c r="E34" s="25" t="s">
        <v>45</v>
      </c>
      <c r="F34" s="87">
        <f>ROUND((SUM(BF124:BF191)),  2)</f>
        <v>0</v>
      </c>
      <c r="I34" s="88">
        <v>0.15</v>
      </c>
      <c r="J34" s="87">
        <f>ROUND(((SUM(BF124:BF191))*I34),  2)</f>
        <v>0</v>
      </c>
      <c r="L34" s="28"/>
    </row>
    <row r="35" spans="2:12" s="1" customFormat="1" ht="14.45" hidden="1" customHeight="1" x14ac:dyDescent="0.2">
      <c r="B35" s="28"/>
      <c r="E35" s="25" t="s">
        <v>46</v>
      </c>
      <c r="F35" s="87">
        <f>ROUND((SUM(BG124:BG191)),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47</v>
      </c>
      <c r="F36" s="87">
        <f>ROUND((SUM(BH124:BH191)),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48</v>
      </c>
      <c r="F37" s="87">
        <f>ROUND((SUM(BI124:BI191)),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49</v>
      </c>
      <c r="E39" s="52"/>
      <c r="F39" s="52"/>
      <c r="G39" s="91" t="s">
        <v>50</v>
      </c>
      <c r="H39" s="92" t="s">
        <v>51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108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12" t="str">
        <f>E7</f>
        <v>Zelenka s.r.o. - Modernizace provozu</v>
      </c>
      <c r="F85" s="213"/>
      <c r="G85" s="213"/>
      <c r="H85" s="213"/>
      <c r="L85" s="28"/>
    </row>
    <row r="86" spans="2:47" s="1" customFormat="1" ht="12" customHeight="1" x14ac:dyDescent="0.2">
      <c r="B86" s="28"/>
      <c r="C86" s="25" t="s">
        <v>106</v>
      </c>
      <c r="L86" s="28"/>
    </row>
    <row r="87" spans="2:47" s="1" customFormat="1" ht="16.5" customHeight="1" x14ac:dyDescent="0.2">
      <c r="B87" s="28"/>
      <c r="E87" s="202" t="str">
        <f>E9</f>
        <v>SO-01 - Mostová váha</v>
      </c>
      <c r="F87" s="211"/>
      <c r="G87" s="211"/>
      <c r="H87" s="21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Židlochovice</v>
      </c>
      <c r="I89" s="25" t="s">
        <v>20</v>
      </c>
      <c r="J89" s="48" t="str">
        <f>IF(J12="","",J12)</f>
        <v>27. 6. 2023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22</v>
      </c>
      <c r="F91" s="23" t="str">
        <f>E15</f>
        <v>Zelenka s.r.o., Topolová 910, Židlochovice</v>
      </c>
      <c r="I91" s="25" t="s">
        <v>30</v>
      </c>
      <c r="J91" s="26" t="str">
        <f>E21</f>
        <v>A77 architekti, Taussigova 21, Brno</v>
      </c>
      <c r="L91" s="28"/>
    </row>
    <row r="92" spans="2:47" s="1" customFormat="1" ht="15.2" customHeight="1" x14ac:dyDescent="0.2">
      <c r="B92" s="28"/>
      <c r="C92" s="25" t="s">
        <v>28</v>
      </c>
      <c r="F92" s="23" t="str">
        <f>IF(E18="","",E18)</f>
        <v xml:space="preserve"> </v>
      </c>
      <c r="I92" s="25" t="s">
        <v>35</v>
      </c>
      <c r="J92" s="26" t="str">
        <f>E24</f>
        <v>Ing. Ladislav Kopecký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109</v>
      </c>
      <c r="D94" s="89"/>
      <c r="E94" s="89"/>
      <c r="F94" s="89"/>
      <c r="G94" s="89"/>
      <c r="H94" s="89"/>
      <c r="I94" s="89"/>
      <c r="J94" s="98" t="s">
        <v>110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111</v>
      </c>
      <c r="J96" s="61">
        <f>J124</f>
        <v>0</v>
      </c>
      <c r="L96" s="28"/>
      <c r="AU96" s="16" t="s">
        <v>112</v>
      </c>
    </row>
    <row r="97" spans="2:12" s="8" customFormat="1" ht="24.95" customHeight="1" x14ac:dyDescent="0.2">
      <c r="B97" s="100"/>
      <c r="D97" s="101" t="s">
        <v>113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899999999999999" customHeight="1" x14ac:dyDescent="0.2">
      <c r="B98" s="104"/>
      <c r="D98" s="105" t="s">
        <v>114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9" customFormat="1" ht="19.899999999999999" customHeight="1" x14ac:dyDescent="0.2">
      <c r="B99" s="104"/>
      <c r="D99" s="105" t="s">
        <v>115</v>
      </c>
      <c r="E99" s="106"/>
      <c r="F99" s="106"/>
      <c r="G99" s="106"/>
      <c r="H99" s="106"/>
      <c r="I99" s="106"/>
      <c r="J99" s="107">
        <f>J140</f>
        <v>0</v>
      </c>
      <c r="L99" s="104"/>
    </row>
    <row r="100" spans="2:12" s="9" customFormat="1" ht="19.899999999999999" customHeight="1" x14ac:dyDescent="0.2">
      <c r="B100" s="104"/>
      <c r="D100" s="105" t="s">
        <v>116</v>
      </c>
      <c r="E100" s="106"/>
      <c r="F100" s="106"/>
      <c r="G100" s="106"/>
      <c r="H100" s="106"/>
      <c r="I100" s="106"/>
      <c r="J100" s="107">
        <f>J162</f>
        <v>0</v>
      </c>
      <c r="L100" s="104"/>
    </row>
    <row r="101" spans="2:12" s="9" customFormat="1" ht="19.899999999999999" customHeight="1" x14ac:dyDescent="0.2">
      <c r="B101" s="104"/>
      <c r="D101" s="105" t="s">
        <v>117</v>
      </c>
      <c r="E101" s="106"/>
      <c r="F101" s="106"/>
      <c r="G101" s="106"/>
      <c r="H101" s="106"/>
      <c r="I101" s="106"/>
      <c r="J101" s="107">
        <f>J166</f>
        <v>0</v>
      </c>
      <c r="L101" s="104"/>
    </row>
    <row r="102" spans="2:12" s="9" customFormat="1" ht="19.899999999999999" customHeight="1" x14ac:dyDescent="0.2">
      <c r="B102" s="104"/>
      <c r="D102" s="105" t="s">
        <v>118</v>
      </c>
      <c r="E102" s="106"/>
      <c r="F102" s="106"/>
      <c r="G102" s="106"/>
      <c r="H102" s="106"/>
      <c r="I102" s="106"/>
      <c r="J102" s="107">
        <f>J175</f>
        <v>0</v>
      </c>
      <c r="L102" s="104"/>
    </row>
    <row r="103" spans="2:12" s="8" customFormat="1" ht="24.95" customHeight="1" x14ac:dyDescent="0.2">
      <c r="B103" s="100"/>
      <c r="D103" s="101" t="s">
        <v>119</v>
      </c>
      <c r="E103" s="102"/>
      <c r="F103" s="102"/>
      <c r="G103" s="102"/>
      <c r="H103" s="102"/>
      <c r="I103" s="102"/>
      <c r="J103" s="103">
        <f>J178</f>
        <v>0</v>
      </c>
      <c r="L103" s="100"/>
    </row>
    <row r="104" spans="2:12" s="9" customFormat="1" ht="19.899999999999999" customHeight="1" x14ac:dyDescent="0.2">
      <c r="B104" s="104"/>
      <c r="D104" s="105" t="s">
        <v>120</v>
      </c>
      <c r="E104" s="106"/>
      <c r="F104" s="106"/>
      <c r="G104" s="106"/>
      <c r="H104" s="106"/>
      <c r="I104" s="106"/>
      <c r="J104" s="107">
        <f>J179</f>
        <v>0</v>
      </c>
      <c r="L104" s="104"/>
    </row>
    <row r="105" spans="2:12" s="1" customFormat="1" ht="21.75" customHeight="1" x14ac:dyDescent="0.2">
      <c r="B105" s="28"/>
      <c r="L105" s="28"/>
    </row>
    <row r="106" spans="2:12" s="1" customFormat="1" ht="6.95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 x14ac:dyDescent="0.2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 x14ac:dyDescent="0.2">
      <c r="B111" s="28"/>
      <c r="C111" s="20" t="s">
        <v>121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5" t="s">
        <v>14</v>
      </c>
      <c r="L113" s="28"/>
    </row>
    <row r="114" spans="2:65" s="1" customFormat="1" ht="16.5" customHeight="1" x14ac:dyDescent="0.2">
      <c r="B114" s="28"/>
      <c r="E114" s="212" t="str">
        <f>E7</f>
        <v>Zelenka s.r.o. - Modernizace provozu</v>
      </c>
      <c r="F114" s="213"/>
      <c r="G114" s="213"/>
      <c r="H114" s="213"/>
      <c r="L114" s="28"/>
    </row>
    <row r="115" spans="2:65" s="1" customFormat="1" ht="12" customHeight="1" x14ac:dyDescent="0.2">
      <c r="B115" s="28"/>
      <c r="C115" s="25" t="s">
        <v>106</v>
      </c>
      <c r="L115" s="28"/>
    </row>
    <row r="116" spans="2:65" s="1" customFormat="1" ht="16.5" customHeight="1" x14ac:dyDescent="0.2">
      <c r="B116" s="28"/>
      <c r="E116" s="202" t="str">
        <f>E9</f>
        <v>SO-01 - Mostová váha</v>
      </c>
      <c r="F116" s="211"/>
      <c r="G116" s="211"/>
      <c r="H116" s="211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5" t="s">
        <v>18</v>
      </c>
      <c r="F118" s="23" t="str">
        <f>F12</f>
        <v>Židlochovice</v>
      </c>
      <c r="I118" s="25" t="s">
        <v>20</v>
      </c>
      <c r="J118" s="48" t="str">
        <f>IF(J12="","",J12)</f>
        <v>27. 6. 2023</v>
      </c>
      <c r="L118" s="28"/>
    </row>
    <row r="119" spans="2:65" s="1" customFormat="1" ht="6.95" customHeight="1" x14ac:dyDescent="0.2">
      <c r="B119" s="28"/>
      <c r="L119" s="28"/>
    </row>
    <row r="120" spans="2:65" s="1" customFormat="1" ht="25.7" customHeight="1" x14ac:dyDescent="0.2">
      <c r="B120" s="28"/>
      <c r="C120" s="25" t="s">
        <v>22</v>
      </c>
      <c r="F120" s="23" t="str">
        <f>E15</f>
        <v>Zelenka s.r.o., Topolová 910, Židlochovice</v>
      </c>
      <c r="I120" s="25" t="s">
        <v>30</v>
      </c>
      <c r="J120" s="26" t="str">
        <f>E21</f>
        <v>A77 architekti, Taussigova 21, Brno</v>
      </c>
      <c r="L120" s="28"/>
    </row>
    <row r="121" spans="2:65" s="1" customFormat="1" ht="15.2" customHeight="1" x14ac:dyDescent="0.2">
      <c r="B121" s="28"/>
      <c r="C121" s="25" t="s">
        <v>28</v>
      </c>
      <c r="F121" s="23" t="str">
        <f>IF(E18="","",E18)</f>
        <v xml:space="preserve"> </v>
      </c>
      <c r="I121" s="25" t="s">
        <v>35</v>
      </c>
      <c r="J121" s="26" t="str">
        <f>E24</f>
        <v>Ing. Ladislav Kopecký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08"/>
      <c r="C123" s="109" t="s">
        <v>122</v>
      </c>
      <c r="D123" s="110" t="s">
        <v>64</v>
      </c>
      <c r="E123" s="110" t="s">
        <v>60</v>
      </c>
      <c r="F123" s="110" t="s">
        <v>61</v>
      </c>
      <c r="G123" s="110" t="s">
        <v>123</v>
      </c>
      <c r="H123" s="110" t="s">
        <v>124</v>
      </c>
      <c r="I123" s="110" t="s">
        <v>125</v>
      </c>
      <c r="J123" s="111" t="s">
        <v>110</v>
      </c>
      <c r="K123" s="112" t="s">
        <v>126</v>
      </c>
      <c r="L123" s="108"/>
      <c r="M123" s="54" t="s">
        <v>1</v>
      </c>
      <c r="N123" s="55" t="s">
        <v>43</v>
      </c>
      <c r="O123" s="55" t="s">
        <v>127</v>
      </c>
      <c r="P123" s="55" t="s">
        <v>128</v>
      </c>
      <c r="Q123" s="55" t="s">
        <v>129</v>
      </c>
      <c r="R123" s="55" t="s">
        <v>130</v>
      </c>
      <c r="S123" s="55" t="s">
        <v>131</v>
      </c>
      <c r="T123" s="56" t="s">
        <v>132</v>
      </c>
    </row>
    <row r="124" spans="2:65" s="1" customFormat="1" ht="22.9" customHeight="1" x14ac:dyDescent="0.25">
      <c r="B124" s="28"/>
      <c r="C124" s="59" t="s">
        <v>133</v>
      </c>
      <c r="J124" s="113">
        <f>BK124</f>
        <v>0</v>
      </c>
      <c r="L124" s="28"/>
      <c r="M124" s="57"/>
      <c r="N124" s="49"/>
      <c r="O124" s="49"/>
      <c r="P124" s="114">
        <f>P125+P178</f>
        <v>124.221529</v>
      </c>
      <c r="Q124" s="49"/>
      <c r="R124" s="114">
        <f>R125+R178</f>
        <v>47.355512180000005</v>
      </c>
      <c r="S124" s="49"/>
      <c r="T124" s="115">
        <f>T125+T178</f>
        <v>0</v>
      </c>
      <c r="AT124" s="16" t="s">
        <v>78</v>
      </c>
      <c r="AU124" s="16" t="s">
        <v>112</v>
      </c>
      <c r="BK124" s="116">
        <f>BK125+BK178</f>
        <v>0</v>
      </c>
    </row>
    <row r="125" spans="2:65" s="11" customFormat="1" ht="25.9" customHeight="1" x14ac:dyDescent="0.2">
      <c r="B125" s="117"/>
      <c r="D125" s="118" t="s">
        <v>78</v>
      </c>
      <c r="E125" s="119" t="s">
        <v>134</v>
      </c>
      <c r="F125" s="119" t="s">
        <v>135</v>
      </c>
      <c r="J125" s="120">
        <f>BK125</f>
        <v>0</v>
      </c>
      <c r="L125" s="117"/>
      <c r="M125" s="121"/>
      <c r="P125" s="122">
        <f>P126+P140+P162+P166+P175</f>
        <v>118.937529</v>
      </c>
      <c r="R125" s="122">
        <f>R126+R140+R162+R166+R175</f>
        <v>47.303302180000003</v>
      </c>
      <c r="T125" s="123">
        <f>T126+T140+T162+T166+T175</f>
        <v>0</v>
      </c>
      <c r="AR125" s="118" t="s">
        <v>87</v>
      </c>
      <c r="AT125" s="124" t="s">
        <v>78</v>
      </c>
      <c r="AU125" s="124" t="s">
        <v>79</v>
      </c>
      <c r="AY125" s="118" t="s">
        <v>136</v>
      </c>
      <c r="BK125" s="125">
        <f>BK126+BK140+BK162+BK166+BK175</f>
        <v>0</v>
      </c>
    </row>
    <row r="126" spans="2:65" s="11" customFormat="1" ht="22.9" customHeight="1" x14ac:dyDescent="0.2">
      <c r="B126" s="117"/>
      <c r="D126" s="118" t="s">
        <v>78</v>
      </c>
      <c r="E126" s="126" t="s">
        <v>87</v>
      </c>
      <c r="F126" s="126" t="s">
        <v>137</v>
      </c>
      <c r="J126" s="127">
        <f>BK126</f>
        <v>0</v>
      </c>
      <c r="L126" s="117"/>
      <c r="M126" s="121"/>
      <c r="P126" s="122">
        <f>SUM(P127:P139)</f>
        <v>47.409552000000005</v>
      </c>
      <c r="R126" s="122">
        <f>SUM(R127:R139)</f>
        <v>21.571000000000002</v>
      </c>
      <c r="T126" s="123">
        <f>SUM(T127:T139)</f>
        <v>0</v>
      </c>
      <c r="AR126" s="118" t="s">
        <v>87</v>
      </c>
      <c r="AT126" s="124" t="s">
        <v>78</v>
      </c>
      <c r="AU126" s="124" t="s">
        <v>87</v>
      </c>
      <c r="AY126" s="118" t="s">
        <v>136</v>
      </c>
      <c r="BK126" s="125">
        <f>SUM(BK127:BK139)</f>
        <v>0</v>
      </c>
    </row>
    <row r="127" spans="2:65" s="1" customFormat="1" ht="33" customHeight="1" x14ac:dyDescent="0.2">
      <c r="B127" s="128"/>
      <c r="C127" s="129" t="s">
        <v>87</v>
      </c>
      <c r="D127" s="129" t="s">
        <v>138</v>
      </c>
      <c r="E127" s="130" t="s">
        <v>139</v>
      </c>
      <c r="F127" s="131" t="s">
        <v>140</v>
      </c>
      <c r="G127" s="132" t="s">
        <v>141</v>
      </c>
      <c r="H127" s="133">
        <v>108.4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44</v>
      </c>
      <c r="O127" s="138">
        <v>0.29699999999999999</v>
      </c>
      <c r="P127" s="138">
        <f>O127*H127</f>
        <v>32.194800000000001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142</v>
      </c>
      <c r="AT127" s="140" t="s">
        <v>138</v>
      </c>
      <c r="AU127" s="140" t="s">
        <v>89</v>
      </c>
      <c r="AY127" s="16" t="s">
        <v>136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87</v>
      </c>
      <c r="BK127" s="141">
        <f>ROUND(I127*H127,2)</f>
        <v>0</v>
      </c>
      <c r="BL127" s="16" t="s">
        <v>142</v>
      </c>
      <c r="BM127" s="140" t="s">
        <v>143</v>
      </c>
    </row>
    <row r="128" spans="2:65" s="1" customFormat="1" ht="29.25" x14ac:dyDescent="0.2">
      <c r="B128" s="28"/>
      <c r="D128" s="142" t="s">
        <v>144</v>
      </c>
      <c r="F128" s="143" t="s">
        <v>145</v>
      </c>
      <c r="L128" s="28"/>
      <c r="M128" s="144"/>
      <c r="T128" s="51"/>
      <c r="AT128" s="16" t="s">
        <v>144</v>
      </c>
      <c r="AU128" s="16" t="s">
        <v>89</v>
      </c>
    </row>
    <row r="129" spans="2:65" s="12" customFormat="1" x14ac:dyDescent="0.2">
      <c r="B129" s="145"/>
      <c r="D129" s="142" t="s">
        <v>146</v>
      </c>
      <c r="E129" s="146" t="s">
        <v>1</v>
      </c>
      <c r="F129" s="147" t="s">
        <v>147</v>
      </c>
      <c r="H129" s="148">
        <v>108.4</v>
      </c>
      <c r="L129" s="145"/>
      <c r="M129" s="149"/>
      <c r="T129" s="150"/>
      <c r="AT129" s="146" t="s">
        <v>146</v>
      </c>
      <c r="AU129" s="146" t="s">
        <v>89</v>
      </c>
      <c r="AV129" s="12" t="s">
        <v>89</v>
      </c>
      <c r="AW129" s="12" t="s">
        <v>34</v>
      </c>
      <c r="AX129" s="12" t="s">
        <v>87</v>
      </c>
      <c r="AY129" s="146" t="s">
        <v>136</v>
      </c>
    </row>
    <row r="130" spans="2:65" s="1" customFormat="1" ht="37.9" customHeight="1" x14ac:dyDescent="0.2">
      <c r="B130" s="128"/>
      <c r="C130" s="129" t="s">
        <v>89</v>
      </c>
      <c r="D130" s="129" t="s">
        <v>138</v>
      </c>
      <c r="E130" s="130" t="s">
        <v>148</v>
      </c>
      <c r="F130" s="131" t="s">
        <v>149</v>
      </c>
      <c r="G130" s="132" t="s">
        <v>141</v>
      </c>
      <c r="H130" s="133">
        <v>108.4</v>
      </c>
      <c r="I130" s="134"/>
      <c r="J130" s="134">
        <f>ROUND(I130*H130,2)</f>
        <v>0</v>
      </c>
      <c r="K130" s="135"/>
      <c r="L130" s="28"/>
      <c r="M130" s="136" t="s">
        <v>1</v>
      </c>
      <c r="N130" s="137" t="s">
        <v>44</v>
      </c>
      <c r="O130" s="138">
        <v>4.5999999999999999E-2</v>
      </c>
      <c r="P130" s="138">
        <f>O130*H130</f>
        <v>4.9864000000000006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142</v>
      </c>
      <c r="AT130" s="140" t="s">
        <v>138</v>
      </c>
      <c r="AU130" s="140" t="s">
        <v>89</v>
      </c>
      <c r="AY130" s="16" t="s">
        <v>136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87</v>
      </c>
      <c r="BK130" s="141">
        <f>ROUND(I130*H130,2)</f>
        <v>0</v>
      </c>
      <c r="BL130" s="16" t="s">
        <v>142</v>
      </c>
      <c r="BM130" s="140" t="s">
        <v>150</v>
      </c>
    </row>
    <row r="131" spans="2:65" s="1" customFormat="1" ht="39" x14ac:dyDescent="0.2">
      <c r="B131" s="28"/>
      <c r="D131" s="142" t="s">
        <v>144</v>
      </c>
      <c r="F131" s="143" t="s">
        <v>151</v>
      </c>
      <c r="L131" s="28"/>
      <c r="M131" s="144"/>
      <c r="T131" s="51"/>
      <c r="AT131" s="16" t="s">
        <v>144</v>
      </c>
      <c r="AU131" s="16" t="s">
        <v>89</v>
      </c>
    </row>
    <row r="132" spans="2:65" s="1" customFormat="1" ht="24.2" customHeight="1" x14ac:dyDescent="0.2">
      <c r="B132" s="128"/>
      <c r="C132" s="129" t="s">
        <v>152</v>
      </c>
      <c r="D132" s="129" t="s">
        <v>138</v>
      </c>
      <c r="E132" s="130" t="s">
        <v>153</v>
      </c>
      <c r="F132" s="131" t="s">
        <v>154</v>
      </c>
      <c r="G132" s="132" t="s">
        <v>141</v>
      </c>
      <c r="H132" s="133">
        <v>31.184000000000001</v>
      </c>
      <c r="I132" s="134"/>
      <c r="J132" s="134">
        <f>ROUND(I132*H132,2)</f>
        <v>0</v>
      </c>
      <c r="K132" s="135"/>
      <c r="L132" s="28"/>
      <c r="M132" s="136" t="s">
        <v>1</v>
      </c>
      <c r="N132" s="137" t="s">
        <v>44</v>
      </c>
      <c r="O132" s="138">
        <v>0.32800000000000001</v>
      </c>
      <c r="P132" s="138">
        <f>O132*H132</f>
        <v>10.228352000000001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142</v>
      </c>
      <c r="AT132" s="140" t="s">
        <v>138</v>
      </c>
      <c r="AU132" s="140" t="s">
        <v>89</v>
      </c>
      <c r="AY132" s="16" t="s">
        <v>136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87</v>
      </c>
      <c r="BK132" s="141">
        <f>ROUND(I132*H132,2)</f>
        <v>0</v>
      </c>
      <c r="BL132" s="16" t="s">
        <v>142</v>
      </c>
      <c r="BM132" s="140" t="s">
        <v>155</v>
      </c>
    </row>
    <row r="133" spans="2:65" s="1" customFormat="1" ht="29.25" x14ac:dyDescent="0.2">
      <c r="B133" s="28"/>
      <c r="D133" s="142" t="s">
        <v>144</v>
      </c>
      <c r="F133" s="143" t="s">
        <v>156</v>
      </c>
      <c r="L133" s="28"/>
      <c r="M133" s="144"/>
      <c r="T133" s="51"/>
      <c r="AT133" s="16" t="s">
        <v>144</v>
      </c>
      <c r="AU133" s="16" t="s">
        <v>89</v>
      </c>
    </row>
    <row r="134" spans="2:65" s="12" customFormat="1" x14ac:dyDescent="0.2">
      <c r="B134" s="145"/>
      <c r="D134" s="142" t="s">
        <v>146</v>
      </c>
      <c r="E134" s="146" t="s">
        <v>1</v>
      </c>
      <c r="F134" s="147" t="s">
        <v>157</v>
      </c>
      <c r="H134" s="148">
        <v>11.984</v>
      </c>
      <c r="L134" s="145"/>
      <c r="M134" s="149"/>
      <c r="T134" s="150"/>
      <c r="AT134" s="146" t="s">
        <v>146</v>
      </c>
      <c r="AU134" s="146" t="s">
        <v>89</v>
      </c>
      <c r="AV134" s="12" t="s">
        <v>89</v>
      </c>
      <c r="AW134" s="12" t="s">
        <v>34</v>
      </c>
      <c r="AX134" s="12" t="s">
        <v>79</v>
      </c>
      <c r="AY134" s="146" t="s">
        <v>136</v>
      </c>
    </row>
    <row r="135" spans="2:65" s="12" customFormat="1" x14ac:dyDescent="0.2">
      <c r="B135" s="145"/>
      <c r="D135" s="142" t="s">
        <v>146</v>
      </c>
      <c r="E135" s="146" t="s">
        <v>1</v>
      </c>
      <c r="F135" s="147" t="s">
        <v>158</v>
      </c>
      <c r="H135" s="148">
        <v>19.2</v>
      </c>
      <c r="L135" s="145"/>
      <c r="M135" s="149"/>
      <c r="T135" s="150"/>
      <c r="AT135" s="146" t="s">
        <v>146</v>
      </c>
      <c r="AU135" s="146" t="s">
        <v>89</v>
      </c>
      <c r="AV135" s="12" t="s">
        <v>89</v>
      </c>
      <c r="AW135" s="12" t="s">
        <v>34</v>
      </c>
      <c r="AX135" s="12" t="s">
        <v>79</v>
      </c>
      <c r="AY135" s="146" t="s">
        <v>136</v>
      </c>
    </row>
    <row r="136" spans="2:65" s="13" customFormat="1" x14ac:dyDescent="0.2">
      <c r="B136" s="151"/>
      <c r="D136" s="142" t="s">
        <v>146</v>
      </c>
      <c r="E136" s="152" t="s">
        <v>1</v>
      </c>
      <c r="F136" s="153" t="s">
        <v>159</v>
      </c>
      <c r="H136" s="154">
        <v>31.183999999999997</v>
      </c>
      <c r="L136" s="151"/>
      <c r="M136" s="155"/>
      <c r="T136" s="156"/>
      <c r="AT136" s="152" t="s">
        <v>146</v>
      </c>
      <c r="AU136" s="152" t="s">
        <v>89</v>
      </c>
      <c r="AV136" s="13" t="s">
        <v>142</v>
      </c>
      <c r="AW136" s="13" t="s">
        <v>34</v>
      </c>
      <c r="AX136" s="13" t="s">
        <v>87</v>
      </c>
      <c r="AY136" s="152" t="s">
        <v>136</v>
      </c>
    </row>
    <row r="137" spans="2:65" s="1" customFormat="1" ht="16.5" customHeight="1" x14ac:dyDescent="0.2">
      <c r="B137" s="128"/>
      <c r="C137" s="157" t="s">
        <v>142</v>
      </c>
      <c r="D137" s="157" t="s">
        <v>160</v>
      </c>
      <c r="E137" s="158" t="s">
        <v>161</v>
      </c>
      <c r="F137" s="159" t="s">
        <v>162</v>
      </c>
      <c r="G137" s="160" t="s">
        <v>163</v>
      </c>
      <c r="H137" s="161">
        <v>21.571000000000002</v>
      </c>
      <c r="I137" s="162"/>
      <c r="J137" s="162">
        <f>ROUND(I137*H137,2)</f>
        <v>0</v>
      </c>
      <c r="K137" s="163"/>
      <c r="L137" s="164"/>
      <c r="M137" s="165" t="s">
        <v>1</v>
      </c>
      <c r="N137" s="166" t="s">
        <v>44</v>
      </c>
      <c r="O137" s="138">
        <v>0</v>
      </c>
      <c r="P137" s="138">
        <f>O137*H137</f>
        <v>0</v>
      </c>
      <c r="Q137" s="138">
        <v>1</v>
      </c>
      <c r="R137" s="138">
        <f>Q137*H137</f>
        <v>21.571000000000002</v>
      </c>
      <c r="S137" s="138">
        <v>0</v>
      </c>
      <c r="T137" s="139">
        <f>S137*H137</f>
        <v>0</v>
      </c>
      <c r="AR137" s="140" t="s">
        <v>164</v>
      </c>
      <c r="AT137" s="140" t="s">
        <v>160</v>
      </c>
      <c r="AU137" s="140" t="s">
        <v>89</v>
      </c>
      <c r="AY137" s="16" t="s">
        <v>136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87</v>
      </c>
      <c r="BK137" s="141">
        <f>ROUND(I137*H137,2)</f>
        <v>0</v>
      </c>
      <c r="BL137" s="16" t="s">
        <v>142</v>
      </c>
      <c r="BM137" s="140" t="s">
        <v>165</v>
      </c>
    </row>
    <row r="138" spans="2:65" s="1" customFormat="1" x14ac:dyDescent="0.2">
      <c r="B138" s="28"/>
      <c r="D138" s="142" t="s">
        <v>144</v>
      </c>
      <c r="F138" s="143" t="s">
        <v>162</v>
      </c>
      <c r="L138" s="28"/>
      <c r="M138" s="144"/>
      <c r="T138" s="51"/>
      <c r="AT138" s="16" t="s">
        <v>144</v>
      </c>
      <c r="AU138" s="16" t="s">
        <v>89</v>
      </c>
    </row>
    <row r="139" spans="2:65" s="12" customFormat="1" x14ac:dyDescent="0.2">
      <c r="B139" s="145"/>
      <c r="D139" s="142" t="s">
        <v>146</v>
      </c>
      <c r="E139" s="146" t="s">
        <v>1</v>
      </c>
      <c r="F139" s="147" t="s">
        <v>166</v>
      </c>
      <c r="H139" s="148">
        <v>21.571000000000002</v>
      </c>
      <c r="L139" s="145"/>
      <c r="M139" s="149"/>
      <c r="T139" s="150"/>
      <c r="AT139" s="146" t="s">
        <v>146</v>
      </c>
      <c r="AU139" s="146" t="s">
        <v>89</v>
      </c>
      <c r="AV139" s="12" t="s">
        <v>89</v>
      </c>
      <c r="AW139" s="12" t="s">
        <v>34</v>
      </c>
      <c r="AX139" s="12" t="s">
        <v>87</v>
      </c>
      <c r="AY139" s="146" t="s">
        <v>136</v>
      </c>
    </row>
    <row r="140" spans="2:65" s="11" customFormat="1" ht="22.9" customHeight="1" x14ac:dyDescent="0.2">
      <c r="B140" s="117"/>
      <c r="D140" s="118" t="s">
        <v>78</v>
      </c>
      <c r="E140" s="126" t="s">
        <v>89</v>
      </c>
      <c r="F140" s="126" t="s">
        <v>167</v>
      </c>
      <c r="J140" s="127">
        <f>BK140</f>
        <v>0</v>
      </c>
      <c r="L140" s="117"/>
      <c r="M140" s="121"/>
      <c r="P140" s="122">
        <f>SUM(P141:P161)</f>
        <v>31.460184000000002</v>
      </c>
      <c r="R140" s="122">
        <f>SUM(R141:R161)</f>
        <v>25.732302179999998</v>
      </c>
      <c r="T140" s="123">
        <f>SUM(T141:T161)</f>
        <v>0</v>
      </c>
      <c r="AR140" s="118" t="s">
        <v>87</v>
      </c>
      <c r="AT140" s="124" t="s">
        <v>78</v>
      </c>
      <c r="AU140" s="124" t="s">
        <v>87</v>
      </c>
      <c r="AY140" s="118" t="s">
        <v>136</v>
      </c>
      <c r="BK140" s="125">
        <f>SUM(BK141:BK161)</f>
        <v>0</v>
      </c>
    </row>
    <row r="141" spans="2:65" s="1" customFormat="1" ht="16.5" customHeight="1" x14ac:dyDescent="0.2">
      <c r="B141" s="128"/>
      <c r="C141" s="129" t="s">
        <v>168</v>
      </c>
      <c r="D141" s="129" t="s">
        <v>138</v>
      </c>
      <c r="E141" s="130" t="s">
        <v>169</v>
      </c>
      <c r="F141" s="131" t="s">
        <v>170</v>
      </c>
      <c r="G141" s="132" t="s">
        <v>141</v>
      </c>
      <c r="H141" s="133">
        <v>2.2799999999999998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44</v>
      </c>
      <c r="O141" s="138">
        <v>0.58399999999999996</v>
      </c>
      <c r="P141" s="138">
        <f>O141*H141</f>
        <v>1.3315199999999998</v>
      </c>
      <c r="Q141" s="138">
        <v>2.3010199999999998</v>
      </c>
      <c r="R141" s="138">
        <f>Q141*H141</f>
        <v>5.2463255999999996</v>
      </c>
      <c r="S141" s="138">
        <v>0</v>
      </c>
      <c r="T141" s="139">
        <f>S141*H141</f>
        <v>0</v>
      </c>
      <c r="AR141" s="140" t="s">
        <v>142</v>
      </c>
      <c r="AT141" s="140" t="s">
        <v>138</v>
      </c>
      <c r="AU141" s="140" t="s">
        <v>89</v>
      </c>
      <c r="AY141" s="16" t="s">
        <v>136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87</v>
      </c>
      <c r="BK141" s="141">
        <f>ROUND(I141*H141,2)</f>
        <v>0</v>
      </c>
      <c r="BL141" s="16" t="s">
        <v>142</v>
      </c>
      <c r="BM141" s="140" t="s">
        <v>171</v>
      </c>
    </row>
    <row r="142" spans="2:65" s="1" customFormat="1" ht="19.5" x14ac:dyDescent="0.2">
      <c r="B142" s="28"/>
      <c r="D142" s="142" t="s">
        <v>144</v>
      </c>
      <c r="F142" s="143" t="s">
        <v>172</v>
      </c>
      <c r="L142" s="28"/>
      <c r="M142" s="144"/>
      <c r="T142" s="51"/>
      <c r="AT142" s="16" t="s">
        <v>144</v>
      </c>
      <c r="AU142" s="16" t="s">
        <v>89</v>
      </c>
    </row>
    <row r="143" spans="2:65" s="12" customFormat="1" x14ac:dyDescent="0.2">
      <c r="B143" s="145"/>
      <c r="D143" s="142" t="s">
        <v>146</v>
      </c>
      <c r="E143" s="146" t="s">
        <v>1</v>
      </c>
      <c r="F143" s="147" t="s">
        <v>173</v>
      </c>
      <c r="H143" s="148">
        <v>2.2799999999999998</v>
      </c>
      <c r="L143" s="145"/>
      <c r="M143" s="149"/>
      <c r="T143" s="150"/>
      <c r="AT143" s="146" t="s">
        <v>146</v>
      </c>
      <c r="AU143" s="146" t="s">
        <v>89</v>
      </c>
      <c r="AV143" s="12" t="s">
        <v>89</v>
      </c>
      <c r="AW143" s="12" t="s">
        <v>34</v>
      </c>
      <c r="AX143" s="12" t="s">
        <v>87</v>
      </c>
      <c r="AY143" s="146" t="s">
        <v>136</v>
      </c>
    </row>
    <row r="144" spans="2:65" s="1" customFormat="1" ht="16.5" customHeight="1" x14ac:dyDescent="0.2">
      <c r="B144" s="128"/>
      <c r="C144" s="129" t="s">
        <v>174</v>
      </c>
      <c r="D144" s="129" t="s">
        <v>138</v>
      </c>
      <c r="E144" s="130" t="s">
        <v>175</v>
      </c>
      <c r="F144" s="131" t="s">
        <v>176</v>
      </c>
      <c r="G144" s="132" t="s">
        <v>177</v>
      </c>
      <c r="H144" s="133">
        <v>3.48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44</v>
      </c>
      <c r="O144" s="138">
        <v>0.3</v>
      </c>
      <c r="P144" s="138">
        <f>O144*H144</f>
        <v>1.044</v>
      </c>
      <c r="Q144" s="138">
        <v>2.47E-3</v>
      </c>
      <c r="R144" s="138">
        <f>Q144*H144</f>
        <v>8.5956000000000001E-3</v>
      </c>
      <c r="S144" s="138">
        <v>0</v>
      </c>
      <c r="T144" s="139">
        <f>S144*H144</f>
        <v>0</v>
      </c>
      <c r="AR144" s="140" t="s">
        <v>142</v>
      </c>
      <c r="AT144" s="140" t="s">
        <v>138</v>
      </c>
      <c r="AU144" s="140" t="s">
        <v>89</v>
      </c>
      <c r="AY144" s="16" t="s">
        <v>136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87</v>
      </c>
      <c r="BK144" s="141">
        <f>ROUND(I144*H144,2)</f>
        <v>0</v>
      </c>
      <c r="BL144" s="16" t="s">
        <v>142</v>
      </c>
      <c r="BM144" s="140" t="s">
        <v>178</v>
      </c>
    </row>
    <row r="145" spans="2:65" s="1" customFormat="1" x14ac:dyDescent="0.2">
      <c r="B145" s="28"/>
      <c r="D145" s="142" t="s">
        <v>144</v>
      </c>
      <c r="F145" s="143" t="s">
        <v>179</v>
      </c>
      <c r="L145" s="28"/>
      <c r="M145" s="144"/>
      <c r="T145" s="51"/>
      <c r="AT145" s="16" t="s">
        <v>144</v>
      </c>
      <c r="AU145" s="16" t="s">
        <v>89</v>
      </c>
    </row>
    <row r="146" spans="2:65" s="12" customFormat="1" x14ac:dyDescent="0.2">
      <c r="B146" s="145"/>
      <c r="D146" s="142" t="s">
        <v>146</v>
      </c>
      <c r="E146" s="146" t="s">
        <v>1</v>
      </c>
      <c r="F146" s="147" t="s">
        <v>180</v>
      </c>
      <c r="H146" s="148">
        <v>3.48</v>
      </c>
      <c r="L146" s="145"/>
      <c r="M146" s="149"/>
      <c r="T146" s="150"/>
      <c r="AT146" s="146" t="s">
        <v>146</v>
      </c>
      <c r="AU146" s="146" t="s">
        <v>89</v>
      </c>
      <c r="AV146" s="12" t="s">
        <v>89</v>
      </c>
      <c r="AW146" s="12" t="s">
        <v>34</v>
      </c>
      <c r="AX146" s="12" t="s">
        <v>87</v>
      </c>
      <c r="AY146" s="146" t="s">
        <v>136</v>
      </c>
    </row>
    <row r="147" spans="2:65" s="1" customFormat="1" ht="16.5" customHeight="1" x14ac:dyDescent="0.2">
      <c r="B147" s="128"/>
      <c r="C147" s="129" t="s">
        <v>181</v>
      </c>
      <c r="D147" s="129" t="s">
        <v>138</v>
      </c>
      <c r="E147" s="130" t="s">
        <v>182</v>
      </c>
      <c r="F147" s="131" t="s">
        <v>183</v>
      </c>
      <c r="G147" s="132" t="s">
        <v>177</v>
      </c>
      <c r="H147" s="133">
        <v>3.48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44</v>
      </c>
      <c r="O147" s="138">
        <v>0.152</v>
      </c>
      <c r="P147" s="138">
        <f>O147*H147</f>
        <v>0.52895999999999999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142</v>
      </c>
      <c r="AT147" s="140" t="s">
        <v>138</v>
      </c>
      <c r="AU147" s="140" t="s">
        <v>89</v>
      </c>
      <c r="AY147" s="16" t="s">
        <v>136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87</v>
      </c>
      <c r="BK147" s="141">
        <f>ROUND(I147*H147,2)</f>
        <v>0</v>
      </c>
      <c r="BL147" s="16" t="s">
        <v>142</v>
      </c>
      <c r="BM147" s="140" t="s">
        <v>184</v>
      </c>
    </row>
    <row r="148" spans="2:65" s="1" customFormat="1" x14ac:dyDescent="0.2">
      <c r="B148" s="28"/>
      <c r="D148" s="142" t="s">
        <v>144</v>
      </c>
      <c r="F148" s="143" t="s">
        <v>185</v>
      </c>
      <c r="L148" s="28"/>
      <c r="M148" s="144"/>
      <c r="T148" s="51"/>
      <c r="AT148" s="16" t="s">
        <v>144</v>
      </c>
      <c r="AU148" s="16" t="s">
        <v>89</v>
      </c>
    </row>
    <row r="149" spans="2:65" s="12" customFormat="1" x14ac:dyDescent="0.2">
      <c r="B149" s="145"/>
      <c r="D149" s="142" t="s">
        <v>146</v>
      </c>
      <c r="E149" s="146" t="s">
        <v>1</v>
      </c>
      <c r="F149" s="147" t="s">
        <v>180</v>
      </c>
      <c r="H149" s="148">
        <v>3.48</v>
      </c>
      <c r="L149" s="145"/>
      <c r="M149" s="149"/>
      <c r="T149" s="150"/>
      <c r="AT149" s="146" t="s">
        <v>146</v>
      </c>
      <c r="AU149" s="146" t="s">
        <v>89</v>
      </c>
      <c r="AV149" s="12" t="s">
        <v>89</v>
      </c>
      <c r="AW149" s="12" t="s">
        <v>34</v>
      </c>
      <c r="AX149" s="12" t="s">
        <v>87</v>
      </c>
      <c r="AY149" s="146" t="s">
        <v>136</v>
      </c>
    </row>
    <row r="150" spans="2:65" s="1" customFormat="1" ht="24.2" customHeight="1" x14ac:dyDescent="0.2">
      <c r="B150" s="128"/>
      <c r="C150" s="129" t="s">
        <v>164</v>
      </c>
      <c r="D150" s="129" t="s">
        <v>138</v>
      </c>
      <c r="E150" s="130" t="s">
        <v>186</v>
      </c>
      <c r="F150" s="131" t="s">
        <v>187</v>
      </c>
      <c r="G150" s="132" t="s">
        <v>141</v>
      </c>
      <c r="H150" s="133">
        <v>7.7759999999999998</v>
      </c>
      <c r="I150" s="134"/>
      <c r="J150" s="134">
        <f>ROUND(I150*H150,2)</f>
        <v>0</v>
      </c>
      <c r="K150" s="135"/>
      <c r="L150" s="28"/>
      <c r="M150" s="136" t="s">
        <v>1</v>
      </c>
      <c r="N150" s="137" t="s">
        <v>44</v>
      </c>
      <c r="O150" s="138">
        <v>0.629</v>
      </c>
      <c r="P150" s="138">
        <f>O150*H150</f>
        <v>4.8911040000000003</v>
      </c>
      <c r="Q150" s="138">
        <v>2.5018699999999998</v>
      </c>
      <c r="R150" s="138">
        <f>Q150*H150</f>
        <v>19.454541119999998</v>
      </c>
      <c r="S150" s="138">
        <v>0</v>
      </c>
      <c r="T150" s="139">
        <f>S150*H150</f>
        <v>0</v>
      </c>
      <c r="AR150" s="140" t="s">
        <v>142</v>
      </c>
      <c r="AT150" s="140" t="s">
        <v>138</v>
      </c>
      <c r="AU150" s="140" t="s">
        <v>89</v>
      </c>
      <c r="AY150" s="16" t="s">
        <v>136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87</v>
      </c>
      <c r="BK150" s="141">
        <f>ROUND(I150*H150,2)</f>
        <v>0</v>
      </c>
      <c r="BL150" s="16" t="s">
        <v>142</v>
      </c>
      <c r="BM150" s="140" t="s">
        <v>188</v>
      </c>
    </row>
    <row r="151" spans="2:65" s="1" customFormat="1" ht="19.5" x14ac:dyDescent="0.2">
      <c r="B151" s="28"/>
      <c r="D151" s="142" t="s">
        <v>144</v>
      </c>
      <c r="F151" s="143" t="s">
        <v>189</v>
      </c>
      <c r="L151" s="28"/>
      <c r="M151" s="144"/>
      <c r="T151" s="51"/>
      <c r="AT151" s="16" t="s">
        <v>144</v>
      </c>
      <c r="AU151" s="16" t="s">
        <v>89</v>
      </c>
    </row>
    <row r="152" spans="2:65" s="12" customFormat="1" x14ac:dyDescent="0.2">
      <c r="B152" s="145"/>
      <c r="D152" s="142" t="s">
        <v>146</v>
      </c>
      <c r="E152" s="146" t="s">
        <v>1</v>
      </c>
      <c r="F152" s="147" t="s">
        <v>190</v>
      </c>
      <c r="H152" s="148">
        <v>7.7759999999999998</v>
      </c>
      <c r="L152" s="145"/>
      <c r="M152" s="149"/>
      <c r="T152" s="150"/>
      <c r="AT152" s="146" t="s">
        <v>146</v>
      </c>
      <c r="AU152" s="146" t="s">
        <v>89</v>
      </c>
      <c r="AV152" s="12" t="s">
        <v>89</v>
      </c>
      <c r="AW152" s="12" t="s">
        <v>34</v>
      </c>
      <c r="AX152" s="12" t="s">
        <v>87</v>
      </c>
      <c r="AY152" s="146" t="s">
        <v>136</v>
      </c>
    </row>
    <row r="153" spans="2:65" s="1" customFormat="1" ht="16.5" customHeight="1" x14ac:dyDescent="0.2">
      <c r="B153" s="128"/>
      <c r="C153" s="129" t="s">
        <v>191</v>
      </c>
      <c r="D153" s="129" t="s">
        <v>138</v>
      </c>
      <c r="E153" s="130" t="s">
        <v>192</v>
      </c>
      <c r="F153" s="131" t="s">
        <v>193</v>
      </c>
      <c r="G153" s="132" t="s">
        <v>177</v>
      </c>
      <c r="H153" s="133">
        <v>12.96</v>
      </c>
      <c r="I153" s="134"/>
      <c r="J153" s="134">
        <f>ROUND(I153*H153,2)</f>
        <v>0</v>
      </c>
      <c r="K153" s="135"/>
      <c r="L153" s="28"/>
      <c r="M153" s="136" t="s">
        <v>1</v>
      </c>
      <c r="N153" s="137" t="s">
        <v>44</v>
      </c>
      <c r="O153" s="138">
        <v>0.27400000000000002</v>
      </c>
      <c r="P153" s="138">
        <f>O153*H153</f>
        <v>3.5510400000000004</v>
      </c>
      <c r="Q153" s="138">
        <v>2.64E-3</v>
      </c>
      <c r="R153" s="138">
        <f>Q153*H153</f>
        <v>3.4214399999999999E-2</v>
      </c>
      <c r="S153" s="138">
        <v>0</v>
      </c>
      <c r="T153" s="139">
        <f>S153*H153</f>
        <v>0</v>
      </c>
      <c r="AR153" s="140" t="s">
        <v>142</v>
      </c>
      <c r="AT153" s="140" t="s">
        <v>138</v>
      </c>
      <c r="AU153" s="140" t="s">
        <v>89</v>
      </c>
      <c r="AY153" s="16" t="s">
        <v>136</v>
      </c>
      <c r="BE153" s="141">
        <f>IF(N153="základní",J153,0)</f>
        <v>0</v>
      </c>
      <c r="BF153" s="141">
        <f>IF(N153="snížená",J153,0)</f>
        <v>0</v>
      </c>
      <c r="BG153" s="141">
        <f>IF(N153="zákl. přenesená",J153,0)</f>
        <v>0</v>
      </c>
      <c r="BH153" s="141">
        <f>IF(N153="sníž. přenesená",J153,0)</f>
        <v>0</v>
      </c>
      <c r="BI153" s="141">
        <f>IF(N153="nulová",J153,0)</f>
        <v>0</v>
      </c>
      <c r="BJ153" s="16" t="s">
        <v>87</v>
      </c>
      <c r="BK153" s="141">
        <f>ROUND(I153*H153,2)</f>
        <v>0</v>
      </c>
      <c r="BL153" s="16" t="s">
        <v>142</v>
      </c>
      <c r="BM153" s="140" t="s">
        <v>194</v>
      </c>
    </row>
    <row r="154" spans="2:65" s="1" customFormat="1" x14ac:dyDescent="0.2">
      <c r="B154" s="28"/>
      <c r="D154" s="142" t="s">
        <v>144</v>
      </c>
      <c r="F154" s="143" t="s">
        <v>195</v>
      </c>
      <c r="L154" s="28"/>
      <c r="M154" s="144"/>
      <c r="T154" s="51"/>
      <c r="AT154" s="16" t="s">
        <v>144</v>
      </c>
      <c r="AU154" s="16" t="s">
        <v>89</v>
      </c>
    </row>
    <row r="155" spans="2:65" s="12" customFormat="1" x14ac:dyDescent="0.2">
      <c r="B155" s="145"/>
      <c r="D155" s="142" t="s">
        <v>146</v>
      </c>
      <c r="E155" s="146" t="s">
        <v>1</v>
      </c>
      <c r="F155" s="147" t="s">
        <v>196</v>
      </c>
      <c r="H155" s="148">
        <v>12.96</v>
      </c>
      <c r="L155" s="145"/>
      <c r="M155" s="149"/>
      <c r="T155" s="150"/>
      <c r="AT155" s="146" t="s">
        <v>146</v>
      </c>
      <c r="AU155" s="146" t="s">
        <v>89</v>
      </c>
      <c r="AV155" s="12" t="s">
        <v>89</v>
      </c>
      <c r="AW155" s="12" t="s">
        <v>34</v>
      </c>
      <c r="AX155" s="12" t="s">
        <v>87</v>
      </c>
      <c r="AY155" s="146" t="s">
        <v>136</v>
      </c>
    </row>
    <row r="156" spans="2:65" s="1" customFormat="1" ht="16.5" customHeight="1" x14ac:dyDescent="0.2">
      <c r="B156" s="128"/>
      <c r="C156" s="129" t="s">
        <v>197</v>
      </c>
      <c r="D156" s="129" t="s">
        <v>138</v>
      </c>
      <c r="E156" s="130" t="s">
        <v>198</v>
      </c>
      <c r="F156" s="131" t="s">
        <v>199</v>
      </c>
      <c r="G156" s="132" t="s">
        <v>177</v>
      </c>
      <c r="H156" s="133">
        <v>12.96</v>
      </c>
      <c r="I156" s="134"/>
      <c r="J156" s="134">
        <f>ROUND(I156*H156,2)</f>
        <v>0</v>
      </c>
      <c r="K156" s="135"/>
      <c r="L156" s="28"/>
      <c r="M156" s="136" t="s">
        <v>1</v>
      </c>
      <c r="N156" s="137" t="s">
        <v>44</v>
      </c>
      <c r="O156" s="138">
        <v>9.1999999999999998E-2</v>
      </c>
      <c r="P156" s="138">
        <f>O156*H156</f>
        <v>1.19232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142</v>
      </c>
      <c r="AT156" s="140" t="s">
        <v>138</v>
      </c>
      <c r="AU156" s="140" t="s">
        <v>89</v>
      </c>
      <c r="AY156" s="16" t="s">
        <v>136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87</v>
      </c>
      <c r="BK156" s="141">
        <f>ROUND(I156*H156,2)</f>
        <v>0</v>
      </c>
      <c r="BL156" s="16" t="s">
        <v>142</v>
      </c>
      <c r="BM156" s="140" t="s">
        <v>200</v>
      </c>
    </row>
    <row r="157" spans="2:65" s="1" customFormat="1" x14ac:dyDescent="0.2">
      <c r="B157" s="28"/>
      <c r="D157" s="142" t="s">
        <v>144</v>
      </c>
      <c r="F157" s="143" t="s">
        <v>201</v>
      </c>
      <c r="L157" s="28"/>
      <c r="M157" s="144"/>
      <c r="T157" s="51"/>
      <c r="AT157" s="16" t="s">
        <v>144</v>
      </c>
      <c r="AU157" s="16" t="s">
        <v>89</v>
      </c>
    </row>
    <row r="158" spans="2:65" s="12" customFormat="1" x14ac:dyDescent="0.2">
      <c r="B158" s="145"/>
      <c r="D158" s="142" t="s">
        <v>146</v>
      </c>
      <c r="E158" s="146" t="s">
        <v>1</v>
      </c>
      <c r="F158" s="147" t="s">
        <v>196</v>
      </c>
      <c r="H158" s="148">
        <v>12.96</v>
      </c>
      <c r="L158" s="145"/>
      <c r="M158" s="149"/>
      <c r="T158" s="150"/>
      <c r="AT158" s="146" t="s">
        <v>146</v>
      </c>
      <c r="AU158" s="146" t="s">
        <v>89</v>
      </c>
      <c r="AV158" s="12" t="s">
        <v>89</v>
      </c>
      <c r="AW158" s="12" t="s">
        <v>34</v>
      </c>
      <c r="AX158" s="12" t="s">
        <v>87</v>
      </c>
      <c r="AY158" s="146" t="s">
        <v>136</v>
      </c>
    </row>
    <row r="159" spans="2:65" s="1" customFormat="1" ht="21.75" customHeight="1" x14ac:dyDescent="0.2">
      <c r="B159" s="128"/>
      <c r="C159" s="129" t="s">
        <v>202</v>
      </c>
      <c r="D159" s="129" t="s">
        <v>138</v>
      </c>
      <c r="E159" s="130" t="s">
        <v>203</v>
      </c>
      <c r="F159" s="131" t="s">
        <v>204</v>
      </c>
      <c r="G159" s="132" t="s">
        <v>163</v>
      </c>
      <c r="H159" s="133">
        <v>0.93300000000000005</v>
      </c>
      <c r="I159" s="134"/>
      <c r="J159" s="134">
        <f>ROUND(I159*H159,2)</f>
        <v>0</v>
      </c>
      <c r="K159" s="135"/>
      <c r="L159" s="28"/>
      <c r="M159" s="136" t="s">
        <v>1</v>
      </c>
      <c r="N159" s="137" t="s">
        <v>44</v>
      </c>
      <c r="O159" s="138">
        <v>20.28</v>
      </c>
      <c r="P159" s="138">
        <f>O159*H159</f>
        <v>18.921240000000001</v>
      </c>
      <c r="Q159" s="138">
        <v>1.05962</v>
      </c>
      <c r="R159" s="138">
        <f>Q159*H159</f>
        <v>0.98862546000000007</v>
      </c>
      <c r="S159" s="138">
        <v>0</v>
      </c>
      <c r="T159" s="139">
        <f>S159*H159</f>
        <v>0</v>
      </c>
      <c r="AR159" s="140" t="s">
        <v>142</v>
      </c>
      <c r="AT159" s="140" t="s">
        <v>138</v>
      </c>
      <c r="AU159" s="140" t="s">
        <v>89</v>
      </c>
      <c r="AY159" s="16" t="s">
        <v>136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87</v>
      </c>
      <c r="BK159" s="141">
        <f>ROUND(I159*H159,2)</f>
        <v>0</v>
      </c>
      <c r="BL159" s="16" t="s">
        <v>142</v>
      </c>
      <c r="BM159" s="140" t="s">
        <v>205</v>
      </c>
    </row>
    <row r="160" spans="2:65" s="1" customFormat="1" x14ac:dyDescent="0.2">
      <c r="B160" s="28"/>
      <c r="D160" s="142" t="s">
        <v>144</v>
      </c>
      <c r="F160" s="143" t="s">
        <v>206</v>
      </c>
      <c r="L160" s="28"/>
      <c r="M160" s="144"/>
      <c r="T160" s="51"/>
      <c r="AT160" s="16" t="s">
        <v>144</v>
      </c>
      <c r="AU160" s="16" t="s">
        <v>89</v>
      </c>
    </row>
    <row r="161" spans="2:65" s="12" customFormat="1" ht="22.5" x14ac:dyDescent="0.2">
      <c r="B161" s="145"/>
      <c r="D161" s="142" t="s">
        <v>146</v>
      </c>
      <c r="E161" s="146" t="s">
        <v>1</v>
      </c>
      <c r="F161" s="147" t="s">
        <v>207</v>
      </c>
      <c r="H161" s="148">
        <v>0.93300000000000005</v>
      </c>
      <c r="L161" s="145"/>
      <c r="M161" s="149"/>
      <c r="T161" s="150"/>
      <c r="AT161" s="146" t="s">
        <v>146</v>
      </c>
      <c r="AU161" s="146" t="s">
        <v>89</v>
      </c>
      <c r="AV161" s="12" t="s">
        <v>89</v>
      </c>
      <c r="AW161" s="12" t="s">
        <v>34</v>
      </c>
      <c r="AX161" s="12" t="s">
        <v>87</v>
      </c>
      <c r="AY161" s="146" t="s">
        <v>136</v>
      </c>
    </row>
    <row r="162" spans="2:65" s="11" customFormat="1" ht="22.9" customHeight="1" x14ac:dyDescent="0.2">
      <c r="B162" s="117"/>
      <c r="D162" s="118" t="s">
        <v>78</v>
      </c>
      <c r="E162" s="126" t="s">
        <v>168</v>
      </c>
      <c r="F162" s="126" t="s">
        <v>208</v>
      </c>
      <c r="J162" s="127">
        <f>BK162</f>
        <v>0</v>
      </c>
      <c r="L162" s="117"/>
      <c r="M162" s="121"/>
      <c r="P162" s="122">
        <f>SUM(P163:P165)</f>
        <v>0.75900000000000001</v>
      </c>
      <c r="R162" s="122">
        <f>SUM(R163:R165)</f>
        <v>0</v>
      </c>
      <c r="T162" s="123">
        <f>SUM(T163:T165)</f>
        <v>0</v>
      </c>
      <c r="AR162" s="118" t="s">
        <v>87</v>
      </c>
      <c r="AT162" s="124" t="s">
        <v>78</v>
      </c>
      <c r="AU162" s="124" t="s">
        <v>87</v>
      </c>
      <c r="AY162" s="118" t="s">
        <v>136</v>
      </c>
      <c r="BK162" s="125">
        <f>SUM(BK163:BK165)</f>
        <v>0</v>
      </c>
    </row>
    <row r="163" spans="2:65" s="1" customFormat="1" ht="24.2" customHeight="1" x14ac:dyDescent="0.2">
      <c r="B163" s="128"/>
      <c r="C163" s="129" t="s">
        <v>209</v>
      </c>
      <c r="D163" s="129" t="s">
        <v>138</v>
      </c>
      <c r="E163" s="130" t="s">
        <v>210</v>
      </c>
      <c r="F163" s="131" t="s">
        <v>211</v>
      </c>
      <c r="G163" s="132" t="s">
        <v>177</v>
      </c>
      <c r="H163" s="133">
        <v>30.36</v>
      </c>
      <c r="I163" s="134"/>
      <c r="J163" s="134">
        <f>ROUND(I163*H163,2)</f>
        <v>0</v>
      </c>
      <c r="K163" s="135"/>
      <c r="L163" s="28"/>
      <c r="M163" s="136" t="s">
        <v>1</v>
      </c>
      <c r="N163" s="137" t="s">
        <v>44</v>
      </c>
      <c r="O163" s="138">
        <v>2.5000000000000001E-2</v>
      </c>
      <c r="P163" s="138">
        <f>O163*H163</f>
        <v>0.75900000000000001</v>
      </c>
      <c r="Q163" s="138">
        <v>0</v>
      </c>
      <c r="R163" s="138">
        <f>Q163*H163</f>
        <v>0</v>
      </c>
      <c r="S163" s="138">
        <v>0</v>
      </c>
      <c r="T163" s="139">
        <f>S163*H163</f>
        <v>0</v>
      </c>
      <c r="AR163" s="140" t="s">
        <v>142</v>
      </c>
      <c r="AT163" s="140" t="s">
        <v>138</v>
      </c>
      <c r="AU163" s="140" t="s">
        <v>89</v>
      </c>
      <c r="AY163" s="16" t="s">
        <v>136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87</v>
      </c>
      <c r="BK163" s="141">
        <f>ROUND(I163*H163,2)</f>
        <v>0</v>
      </c>
      <c r="BL163" s="16" t="s">
        <v>142</v>
      </c>
      <c r="BM163" s="140" t="s">
        <v>212</v>
      </c>
    </row>
    <row r="164" spans="2:65" s="1" customFormat="1" ht="29.25" x14ac:dyDescent="0.2">
      <c r="B164" s="28"/>
      <c r="D164" s="142" t="s">
        <v>144</v>
      </c>
      <c r="F164" s="143" t="s">
        <v>213</v>
      </c>
      <c r="L164" s="28"/>
      <c r="M164" s="144"/>
      <c r="T164" s="51"/>
      <c r="AT164" s="16" t="s">
        <v>144</v>
      </c>
      <c r="AU164" s="16" t="s">
        <v>89</v>
      </c>
    </row>
    <row r="165" spans="2:65" s="12" customFormat="1" x14ac:dyDescent="0.2">
      <c r="B165" s="145"/>
      <c r="D165" s="142" t="s">
        <v>146</v>
      </c>
      <c r="E165" s="146" t="s">
        <v>1</v>
      </c>
      <c r="F165" s="147" t="s">
        <v>214</v>
      </c>
      <c r="H165" s="148">
        <v>30.36</v>
      </c>
      <c r="L165" s="145"/>
      <c r="M165" s="149"/>
      <c r="T165" s="150"/>
      <c r="AT165" s="146" t="s">
        <v>146</v>
      </c>
      <c r="AU165" s="146" t="s">
        <v>89</v>
      </c>
      <c r="AV165" s="12" t="s">
        <v>89</v>
      </c>
      <c r="AW165" s="12" t="s">
        <v>34</v>
      </c>
      <c r="AX165" s="12" t="s">
        <v>87</v>
      </c>
      <c r="AY165" s="146" t="s">
        <v>136</v>
      </c>
    </row>
    <row r="166" spans="2:65" s="11" customFormat="1" ht="22.9" customHeight="1" x14ac:dyDescent="0.2">
      <c r="B166" s="117"/>
      <c r="D166" s="118" t="s">
        <v>78</v>
      </c>
      <c r="E166" s="126" t="s">
        <v>191</v>
      </c>
      <c r="F166" s="126" t="s">
        <v>215</v>
      </c>
      <c r="J166" s="127">
        <f>BK166</f>
        <v>0</v>
      </c>
      <c r="L166" s="117"/>
      <c r="M166" s="121"/>
      <c r="P166" s="122">
        <f>SUM(P167:P174)</f>
        <v>0</v>
      </c>
      <c r="R166" s="122">
        <f>SUM(R167:R174)</f>
        <v>0</v>
      </c>
      <c r="T166" s="123">
        <f>SUM(T167:T174)</f>
        <v>0</v>
      </c>
      <c r="AR166" s="118" t="s">
        <v>87</v>
      </c>
      <c r="AT166" s="124" t="s">
        <v>78</v>
      </c>
      <c r="AU166" s="124" t="s">
        <v>87</v>
      </c>
      <c r="AY166" s="118" t="s">
        <v>136</v>
      </c>
      <c r="BK166" s="125">
        <f>SUM(BK167:BK174)</f>
        <v>0</v>
      </c>
    </row>
    <row r="167" spans="2:65" s="1" customFormat="1" ht="16.5" customHeight="1" x14ac:dyDescent="0.2">
      <c r="B167" s="128"/>
      <c r="C167" s="129" t="s">
        <v>216</v>
      </c>
      <c r="D167" s="129" t="s">
        <v>138</v>
      </c>
      <c r="E167" s="130" t="s">
        <v>217</v>
      </c>
      <c r="F167" s="131" t="s">
        <v>218</v>
      </c>
      <c r="G167" s="132" t="s">
        <v>219</v>
      </c>
      <c r="H167" s="133">
        <v>1</v>
      </c>
      <c r="I167" s="134"/>
      <c r="J167" s="134">
        <f>ROUND(I167*H167,2)</f>
        <v>0</v>
      </c>
      <c r="K167" s="135"/>
      <c r="L167" s="28"/>
      <c r="M167" s="136" t="s">
        <v>1</v>
      </c>
      <c r="N167" s="137" t="s">
        <v>44</v>
      </c>
      <c r="O167" s="138">
        <v>0</v>
      </c>
      <c r="P167" s="138">
        <f>O167*H167</f>
        <v>0</v>
      </c>
      <c r="Q167" s="138">
        <v>0</v>
      </c>
      <c r="R167" s="138">
        <f>Q167*H167</f>
        <v>0</v>
      </c>
      <c r="S167" s="138">
        <v>0</v>
      </c>
      <c r="T167" s="139">
        <f>S167*H167</f>
        <v>0</v>
      </c>
      <c r="AR167" s="140" t="s">
        <v>142</v>
      </c>
      <c r="AT167" s="140" t="s">
        <v>138</v>
      </c>
      <c r="AU167" s="140" t="s">
        <v>89</v>
      </c>
      <c r="AY167" s="16" t="s">
        <v>136</v>
      </c>
      <c r="BE167" s="141">
        <f>IF(N167="základní",J167,0)</f>
        <v>0</v>
      </c>
      <c r="BF167" s="141">
        <f>IF(N167="snížená",J167,0)</f>
        <v>0</v>
      </c>
      <c r="BG167" s="141">
        <f>IF(N167="zákl. přenesená",J167,0)</f>
        <v>0</v>
      </c>
      <c r="BH167" s="141">
        <f>IF(N167="sníž. přenesená",J167,0)</f>
        <v>0</v>
      </c>
      <c r="BI167" s="141">
        <f>IF(N167="nulová",J167,0)</f>
        <v>0</v>
      </c>
      <c r="BJ167" s="16" t="s">
        <v>87</v>
      </c>
      <c r="BK167" s="141">
        <f>ROUND(I167*H167,2)</f>
        <v>0</v>
      </c>
      <c r="BL167" s="16" t="s">
        <v>142</v>
      </c>
      <c r="BM167" s="140" t="s">
        <v>220</v>
      </c>
    </row>
    <row r="168" spans="2:65" s="1" customFormat="1" x14ac:dyDescent="0.2">
      <c r="B168" s="28"/>
      <c r="D168" s="142" t="s">
        <v>144</v>
      </c>
      <c r="F168" s="143" t="s">
        <v>218</v>
      </c>
      <c r="L168" s="28"/>
      <c r="M168" s="144"/>
      <c r="T168" s="51"/>
      <c r="AT168" s="16" t="s">
        <v>144</v>
      </c>
      <c r="AU168" s="16" t="s">
        <v>89</v>
      </c>
    </row>
    <row r="169" spans="2:65" s="1" customFormat="1" ht="24.2" customHeight="1" x14ac:dyDescent="0.2">
      <c r="B169" s="128"/>
      <c r="C169" s="129" t="s">
        <v>221</v>
      </c>
      <c r="D169" s="129" t="s">
        <v>138</v>
      </c>
      <c r="E169" s="130" t="s">
        <v>222</v>
      </c>
      <c r="F169" s="131" t="s">
        <v>223</v>
      </c>
      <c r="G169" s="132" t="s">
        <v>219</v>
      </c>
      <c r="H169" s="133">
        <v>1</v>
      </c>
      <c r="I169" s="134"/>
      <c r="J169" s="134">
        <f>ROUND(I169*H169,2)</f>
        <v>0</v>
      </c>
      <c r="K169" s="135"/>
      <c r="L169" s="28"/>
      <c r="M169" s="136" t="s">
        <v>1</v>
      </c>
      <c r="N169" s="137" t="s">
        <v>44</v>
      </c>
      <c r="O169" s="138">
        <v>0</v>
      </c>
      <c r="P169" s="138">
        <f>O169*H169</f>
        <v>0</v>
      </c>
      <c r="Q169" s="138">
        <v>0</v>
      </c>
      <c r="R169" s="138">
        <f>Q169*H169</f>
        <v>0</v>
      </c>
      <c r="S169" s="138">
        <v>0</v>
      </c>
      <c r="T169" s="139">
        <f>S169*H169</f>
        <v>0</v>
      </c>
      <c r="AR169" s="140" t="s">
        <v>142</v>
      </c>
      <c r="AT169" s="140" t="s">
        <v>138</v>
      </c>
      <c r="AU169" s="140" t="s">
        <v>89</v>
      </c>
      <c r="AY169" s="16" t="s">
        <v>136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87</v>
      </c>
      <c r="BK169" s="141">
        <f>ROUND(I169*H169,2)</f>
        <v>0</v>
      </c>
      <c r="BL169" s="16" t="s">
        <v>142</v>
      </c>
      <c r="BM169" s="140" t="s">
        <v>224</v>
      </c>
    </row>
    <row r="170" spans="2:65" s="1" customFormat="1" ht="19.5" x14ac:dyDescent="0.2">
      <c r="B170" s="28"/>
      <c r="D170" s="142" t="s">
        <v>144</v>
      </c>
      <c r="F170" s="143" t="s">
        <v>223</v>
      </c>
      <c r="L170" s="28"/>
      <c r="M170" s="144"/>
      <c r="T170" s="51"/>
      <c r="AT170" s="16" t="s">
        <v>144</v>
      </c>
      <c r="AU170" s="16" t="s">
        <v>89</v>
      </c>
    </row>
    <row r="171" spans="2:65" s="1" customFormat="1" ht="21.75" customHeight="1" x14ac:dyDescent="0.2">
      <c r="B171" s="128"/>
      <c r="C171" s="129" t="s">
        <v>8</v>
      </c>
      <c r="D171" s="129" t="s">
        <v>138</v>
      </c>
      <c r="E171" s="130" t="s">
        <v>225</v>
      </c>
      <c r="F171" s="131" t="s">
        <v>226</v>
      </c>
      <c r="G171" s="132" t="s">
        <v>219</v>
      </c>
      <c r="H171" s="133">
        <v>1</v>
      </c>
      <c r="I171" s="134"/>
      <c r="J171" s="134">
        <f>ROUND(I171*H171,2)</f>
        <v>0</v>
      </c>
      <c r="K171" s="135"/>
      <c r="L171" s="28"/>
      <c r="M171" s="136" t="s">
        <v>1</v>
      </c>
      <c r="N171" s="137" t="s">
        <v>44</v>
      </c>
      <c r="O171" s="138">
        <v>0</v>
      </c>
      <c r="P171" s="138">
        <f>O171*H171</f>
        <v>0</v>
      </c>
      <c r="Q171" s="138">
        <v>0</v>
      </c>
      <c r="R171" s="138">
        <f>Q171*H171</f>
        <v>0</v>
      </c>
      <c r="S171" s="138">
        <v>0</v>
      </c>
      <c r="T171" s="139">
        <f>S171*H171</f>
        <v>0</v>
      </c>
      <c r="AR171" s="140" t="s">
        <v>142</v>
      </c>
      <c r="AT171" s="140" t="s">
        <v>138</v>
      </c>
      <c r="AU171" s="140" t="s">
        <v>89</v>
      </c>
      <c r="AY171" s="16" t="s">
        <v>136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87</v>
      </c>
      <c r="BK171" s="141">
        <f>ROUND(I171*H171,2)</f>
        <v>0</v>
      </c>
      <c r="BL171" s="16" t="s">
        <v>142</v>
      </c>
      <c r="BM171" s="140" t="s">
        <v>227</v>
      </c>
    </row>
    <row r="172" spans="2:65" s="1" customFormat="1" x14ac:dyDescent="0.2">
      <c r="B172" s="28"/>
      <c r="D172" s="142" t="s">
        <v>144</v>
      </c>
      <c r="F172" s="143" t="s">
        <v>226</v>
      </c>
      <c r="L172" s="28"/>
      <c r="M172" s="144"/>
      <c r="T172" s="51"/>
      <c r="AT172" s="16" t="s">
        <v>144</v>
      </c>
      <c r="AU172" s="16" t="s">
        <v>89</v>
      </c>
    </row>
    <row r="173" spans="2:65" s="1" customFormat="1" ht="16.5" customHeight="1" x14ac:dyDescent="0.2">
      <c r="B173" s="128"/>
      <c r="C173" s="129" t="s">
        <v>228</v>
      </c>
      <c r="D173" s="129" t="s">
        <v>138</v>
      </c>
      <c r="E173" s="130" t="s">
        <v>229</v>
      </c>
      <c r="F173" s="131" t="s">
        <v>230</v>
      </c>
      <c r="G173" s="132" t="s">
        <v>219</v>
      </c>
      <c r="H173" s="133">
        <v>1</v>
      </c>
      <c r="I173" s="134"/>
      <c r="J173" s="134">
        <f>ROUND(I173*H173,2)</f>
        <v>0</v>
      </c>
      <c r="K173" s="135"/>
      <c r="L173" s="28"/>
      <c r="M173" s="136" t="s">
        <v>1</v>
      </c>
      <c r="N173" s="137" t="s">
        <v>44</v>
      </c>
      <c r="O173" s="138">
        <v>0</v>
      </c>
      <c r="P173" s="138">
        <f>O173*H173</f>
        <v>0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142</v>
      </c>
      <c r="AT173" s="140" t="s">
        <v>138</v>
      </c>
      <c r="AU173" s="140" t="s">
        <v>89</v>
      </c>
      <c r="AY173" s="16" t="s">
        <v>136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87</v>
      </c>
      <c r="BK173" s="141">
        <f>ROUND(I173*H173,2)</f>
        <v>0</v>
      </c>
      <c r="BL173" s="16" t="s">
        <v>142</v>
      </c>
      <c r="BM173" s="140" t="s">
        <v>231</v>
      </c>
    </row>
    <row r="174" spans="2:65" s="1" customFormat="1" x14ac:dyDescent="0.2">
      <c r="B174" s="28"/>
      <c r="D174" s="142" t="s">
        <v>144</v>
      </c>
      <c r="F174" s="143" t="s">
        <v>230</v>
      </c>
      <c r="L174" s="28"/>
      <c r="M174" s="144"/>
      <c r="T174" s="51"/>
      <c r="AT174" s="16" t="s">
        <v>144</v>
      </c>
      <c r="AU174" s="16" t="s">
        <v>89</v>
      </c>
    </row>
    <row r="175" spans="2:65" s="11" customFormat="1" ht="22.9" customHeight="1" x14ac:dyDescent="0.2">
      <c r="B175" s="117"/>
      <c r="D175" s="118" t="s">
        <v>78</v>
      </c>
      <c r="E175" s="126" t="s">
        <v>232</v>
      </c>
      <c r="F175" s="126" t="s">
        <v>233</v>
      </c>
      <c r="J175" s="127">
        <f>BK175</f>
        <v>0</v>
      </c>
      <c r="L175" s="117"/>
      <c r="M175" s="121"/>
      <c r="P175" s="122">
        <f>SUM(P176:P177)</f>
        <v>39.308792999999994</v>
      </c>
      <c r="R175" s="122">
        <f>SUM(R176:R177)</f>
        <v>0</v>
      </c>
      <c r="T175" s="123">
        <f>SUM(T176:T177)</f>
        <v>0</v>
      </c>
      <c r="AR175" s="118" t="s">
        <v>87</v>
      </c>
      <c r="AT175" s="124" t="s">
        <v>78</v>
      </c>
      <c r="AU175" s="124" t="s">
        <v>87</v>
      </c>
      <c r="AY175" s="118" t="s">
        <v>136</v>
      </c>
      <c r="BK175" s="125">
        <f>SUM(BK176:BK177)</f>
        <v>0</v>
      </c>
    </row>
    <row r="176" spans="2:65" s="1" customFormat="1" ht="16.5" customHeight="1" x14ac:dyDescent="0.2">
      <c r="B176" s="128"/>
      <c r="C176" s="129" t="s">
        <v>234</v>
      </c>
      <c r="D176" s="129" t="s">
        <v>138</v>
      </c>
      <c r="E176" s="130" t="s">
        <v>235</v>
      </c>
      <c r="F176" s="131" t="s">
        <v>236</v>
      </c>
      <c r="G176" s="132" t="s">
        <v>163</v>
      </c>
      <c r="H176" s="133">
        <v>47.302999999999997</v>
      </c>
      <c r="I176" s="134"/>
      <c r="J176" s="134">
        <f>ROUND(I176*H176,2)</f>
        <v>0</v>
      </c>
      <c r="K176" s="135"/>
      <c r="L176" s="28"/>
      <c r="M176" s="136" t="s">
        <v>1</v>
      </c>
      <c r="N176" s="137" t="s">
        <v>44</v>
      </c>
      <c r="O176" s="138">
        <v>0.83099999999999996</v>
      </c>
      <c r="P176" s="138">
        <f>O176*H176</f>
        <v>39.308792999999994</v>
      </c>
      <c r="Q176" s="138">
        <v>0</v>
      </c>
      <c r="R176" s="138">
        <f>Q176*H176</f>
        <v>0</v>
      </c>
      <c r="S176" s="138">
        <v>0</v>
      </c>
      <c r="T176" s="139">
        <f>S176*H176</f>
        <v>0</v>
      </c>
      <c r="AR176" s="140" t="s">
        <v>142</v>
      </c>
      <c r="AT176" s="140" t="s">
        <v>138</v>
      </c>
      <c r="AU176" s="140" t="s">
        <v>89</v>
      </c>
      <c r="AY176" s="16" t="s">
        <v>136</v>
      </c>
      <c r="BE176" s="141">
        <f>IF(N176="základní",J176,0)</f>
        <v>0</v>
      </c>
      <c r="BF176" s="141">
        <f>IF(N176="snížená",J176,0)</f>
        <v>0</v>
      </c>
      <c r="BG176" s="141">
        <f>IF(N176="zákl. přenesená",J176,0)</f>
        <v>0</v>
      </c>
      <c r="BH176" s="141">
        <f>IF(N176="sníž. přenesená",J176,0)</f>
        <v>0</v>
      </c>
      <c r="BI176" s="141">
        <f>IF(N176="nulová",J176,0)</f>
        <v>0</v>
      </c>
      <c r="BJ176" s="16" t="s">
        <v>87</v>
      </c>
      <c r="BK176" s="141">
        <f>ROUND(I176*H176,2)</f>
        <v>0</v>
      </c>
      <c r="BL176" s="16" t="s">
        <v>142</v>
      </c>
      <c r="BM176" s="140" t="s">
        <v>237</v>
      </c>
    </row>
    <row r="177" spans="2:65" s="1" customFormat="1" ht="39" x14ac:dyDescent="0.2">
      <c r="B177" s="28"/>
      <c r="D177" s="142" t="s">
        <v>144</v>
      </c>
      <c r="F177" s="143" t="s">
        <v>238</v>
      </c>
      <c r="L177" s="28"/>
      <c r="M177" s="144"/>
      <c r="T177" s="51"/>
      <c r="AT177" s="16" t="s">
        <v>144</v>
      </c>
      <c r="AU177" s="16" t="s">
        <v>89</v>
      </c>
    </row>
    <row r="178" spans="2:65" s="11" customFormat="1" ht="25.9" customHeight="1" x14ac:dyDescent="0.2">
      <c r="B178" s="117"/>
      <c r="D178" s="118" t="s">
        <v>78</v>
      </c>
      <c r="E178" s="119" t="s">
        <v>239</v>
      </c>
      <c r="F178" s="119" t="s">
        <v>240</v>
      </c>
      <c r="J178" s="120">
        <f>BK178</f>
        <v>0</v>
      </c>
      <c r="L178" s="117"/>
      <c r="M178" s="121"/>
      <c r="P178" s="122">
        <f>P179</f>
        <v>5.2839999999999998</v>
      </c>
      <c r="R178" s="122">
        <f>R179</f>
        <v>5.2210000000000006E-2</v>
      </c>
      <c r="T178" s="123">
        <f>T179</f>
        <v>0</v>
      </c>
      <c r="AR178" s="118" t="s">
        <v>89</v>
      </c>
      <c r="AT178" s="124" t="s">
        <v>78</v>
      </c>
      <c r="AU178" s="124" t="s">
        <v>79</v>
      </c>
      <c r="AY178" s="118" t="s">
        <v>136</v>
      </c>
      <c r="BK178" s="125">
        <f>BK179</f>
        <v>0</v>
      </c>
    </row>
    <row r="179" spans="2:65" s="11" customFormat="1" ht="22.9" customHeight="1" x14ac:dyDescent="0.2">
      <c r="B179" s="117"/>
      <c r="D179" s="118" t="s">
        <v>78</v>
      </c>
      <c r="E179" s="126" t="s">
        <v>241</v>
      </c>
      <c r="F179" s="126" t="s">
        <v>242</v>
      </c>
      <c r="J179" s="127">
        <f>BK179</f>
        <v>0</v>
      </c>
      <c r="L179" s="117"/>
      <c r="M179" s="121"/>
      <c r="P179" s="122">
        <f>SUM(P180:P191)</f>
        <v>5.2839999999999998</v>
      </c>
      <c r="R179" s="122">
        <f>SUM(R180:R191)</f>
        <v>5.2210000000000006E-2</v>
      </c>
      <c r="T179" s="123">
        <f>SUM(T180:T191)</f>
        <v>0</v>
      </c>
      <c r="AR179" s="118" t="s">
        <v>89</v>
      </c>
      <c r="AT179" s="124" t="s">
        <v>78</v>
      </c>
      <c r="AU179" s="124" t="s">
        <v>87</v>
      </c>
      <c r="AY179" s="118" t="s">
        <v>136</v>
      </c>
      <c r="BK179" s="125">
        <f>SUM(BK180:BK191)</f>
        <v>0</v>
      </c>
    </row>
    <row r="180" spans="2:65" s="1" customFormat="1" ht="24.2" customHeight="1" x14ac:dyDescent="0.2">
      <c r="B180" s="128"/>
      <c r="C180" s="129" t="s">
        <v>243</v>
      </c>
      <c r="D180" s="129" t="s">
        <v>138</v>
      </c>
      <c r="E180" s="130" t="s">
        <v>244</v>
      </c>
      <c r="F180" s="131" t="s">
        <v>245</v>
      </c>
      <c r="G180" s="132" t="s">
        <v>246</v>
      </c>
      <c r="H180" s="133">
        <v>51</v>
      </c>
      <c r="I180" s="134"/>
      <c r="J180" s="134">
        <f>ROUND(I180*H180,2)</f>
        <v>0</v>
      </c>
      <c r="K180" s="135"/>
      <c r="L180" s="28"/>
      <c r="M180" s="136" t="s">
        <v>1</v>
      </c>
      <c r="N180" s="137" t="s">
        <v>44</v>
      </c>
      <c r="O180" s="138">
        <v>7.5999999999999998E-2</v>
      </c>
      <c r="P180" s="138">
        <f>O180*H180</f>
        <v>3.8759999999999999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228</v>
      </c>
      <c r="AT180" s="140" t="s">
        <v>138</v>
      </c>
      <c r="AU180" s="140" t="s">
        <v>89</v>
      </c>
      <c r="AY180" s="16" t="s">
        <v>136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87</v>
      </c>
      <c r="BK180" s="141">
        <f>ROUND(I180*H180,2)</f>
        <v>0</v>
      </c>
      <c r="BL180" s="16" t="s">
        <v>228</v>
      </c>
      <c r="BM180" s="140" t="s">
        <v>247</v>
      </c>
    </row>
    <row r="181" spans="2:65" s="1" customFormat="1" ht="29.25" x14ac:dyDescent="0.2">
      <c r="B181" s="28"/>
      <c r="D181" s="142" t="s">
        <v>144</v>
      </c>
      <c r="F181" s="143" t="s">
        <v>248</v>
      </c>
      <c r="L181" s="28"/>
      <c r="M181" s="144"/>
      <c r="T181" s="51"/>
      <c r="AT181" s="16" t="s">
        <v>144</v>
      </c>
      <c r="AU181" s="16" t="s">
        <v>89</v>
      </c>
    </row>
    <row r="182" spans="2:65" s="1" customFormat="1" ht="16.5" customHeight="1" x14ac:dyDescent="0.2">
      <c r="B182" s="128"/>
      <c r="C182" s="157" t="s">
        <v>249</v>
      </c>
      <c r="D182" s="157" t="s">
        <v>160</v>
      </c>
      <c r="E182" s="158" t="s">
        <v>250</v>
      </c>
      <c r="F182" s="159" t="s">
        <v>251</v>
      </c>
      <c r="G182" s="160" t="s">
        <v>252</v>
      </c>
      <c r="H182" s="161">
        <v>51</v>
      </c>
      <c r="I182" s="162"/>
      <c r="J182" s="162">
        <f>ROUND(I182*H182,2)</f>
        <v>0</v>
      </c>
      <c r="K182" s="163"/>
      <c r="L182" s="164"/>
      <c r="M182" s="165" t="s">
        <v>1</v>
      </c>
      <c r="N182" s="166" t="s">
        <v>44</v>
      </c>
      <c r="O182" s="138">
        <v>0</v>
      </c>
      <c r="P182" s="138">
        <f>O182*H182</f>
        <v>0</v>
      </c>
      <c r="Q182" s="138">
        <v>1E-3</v>
      </c>
      <c r="R182" s="138">
        <f>Q182*H182</f>
        <v>5.1000000000000004E-2</v>
      </c>
      <c r="S182" s="138">
        <v>0</v>
      </c>
      <c r="T182" s="139">
        <f>S182*H182</f>
        <v>0</v>
      </c>
      <c r="AR182" s="140" t="s">
        <v>253</v>
      </c>
      <c r="AT182" s="140" t="s">
        <v>160</v>
      </c>
      <c r="AU182" s="140" t="s">
        <v>89</v>
      </c>
      <c r="AY182" s="16" t="s">
        <v>136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87</v>
      </c>
      <c r="BK182" s="141">
        <f>ROUND(I182*H182,2)</f>
        <v>0</v>
      </c>
      <c r="BL182" s="16" t="s">
        <v>228</v>
      </c>
      <c r="BM182" s="140" t="s">
        <v>254</v>
      </c>
    </row>
    <row r="183" spans="2:65" s="1" customFormat="1" x14ac:dyDescent="0.2">
      <c r="B183" s="28"/>
      <c r="D183" s="142" t="s">
        <v>144</v>
      </c>
      <c r="F183" s="143" t="s">
        <v>251</v>
      </c>
      <c r="L183" s="28"/>
      <c r="M183" s="144"/>
      <c r="T183" s="51"/>
      <c r="AT183" s="16" t="s">
        <v>144</v>
      </c>
      <c r="AU183" s="16" t="s">
        <v>89</v>
      </c>
    </row>
    <row r="184" spans="2:65" s="1" customFormat="1" ht="16.5" customHeight="1" x14ac:dyDescent="0.2">
      <c r="B184" s="128"/>
      <c r="C184" s="129" t="s">
        <v>255</v>
      </c>
      <c r="D184" s="129" t="s">
        <v>138</v>
      </c>
      <c r="E184" s="130" t="s">
        <v>256</v>
      </c>
      <c r="F184" s="131" t="s">
        <v>257</v>
      </c>
      <c r="G184" s="132" t="s">
        <v>258</v>
      </c>
      <c r="H184" s="133">
        <v>4</v>
      </c>
      <c r="I184" s="134"/>
      <c r="J184" s="134">
        <f>ROUND(I184*H184,2)</f>
        <v>0</v>
      </c>
      <c r="K184" s="135"/>
      <c r="L184" s="28"/>
      <c r="M184" s="136" t="s">
        <v>1</v>
      </c>
      <c r="N184" s="137" t="s">
        <v>44</v>
      </c>
      <c r="O184" s="138">
        <v>0.35199999999999998</v>
      </c>
      <c r="P184" s="138">
        <f>O184*H184</f>
        <v>1.4079999999999999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228</v>
      </c>
      <c r="AT184" s="140" t="s">
        <v>138</v>
      </c>
      <c r="AU184" s="140" t="s">
        <v>89</v>
      </c>
      <c r="AY184" s="16" t="s">
        <v>136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87</v>
      </c>
      <c r="BK184" s="141">
        <f>ROUND(I184*H184,2)</f>
        <v>0</v>
      </c>
      <c r="BL184" s="16" t="s">
        <v>228</v>
      </c>
      <c r="BM184" s="140" t="s">
        <v>259</v>
      </c>
    </row>
    <row r="185" spans="2:65" s="1" customFormat="1" x14ac:dyDescent="0.2">
      <c r="B185" s="28"/>
      <c r="D185" s="142" t="s">
        <v>144</v>
      </c>
      <c r="F185" s="143" t="s">
        <v>260</v>
      </c>
      <c r="L185" s="28"/>
      <c r="M185" s="144"/>
      <c r="T185" s="51"/>
      <c r="AT185" s="16" t="s">
        <v>144</v>
      </c>
      <c r="AU185" s="16" t="s">
        <v>89</v>
      </c>
    </row>
    <row r="186" spans="2:65" s="1" customFormat="1" ht="24.2" customHeight="1" x14ac:dyDescent="0.2">
      <c r="B186" s="128"/>
      <c r="C186" s="157" t="s">
        <v>7</v>
      </c>
      <c r="D186" s="157" t="s">
        <v>160</v>
      </c>
      <c r="E186" s="158" t="s">
        <v>261</v>
      </c>
      <c r="F186" s="159" t="s">
        <v>262</v>
      </c>
      <c r="G186" s="160" t="s">
        <v>258</v>
      </c>
      <c r="H186" s="161">
        <v>3</v>
      </c>
      <c r="I186" s="162"/>
      <c r="J186" s="162">
        <f>ROUND(I186*H186,2)</f>
        <v>0</v>
      </c>
      <c r="K186" s="163"/>
      <c r="L186" s="164"/>
      <c r="M186" s="165" t="s">
        <v>1</v>
      </c>
      <c r="N186" s="166" t="s">
        <v>44</v>
      </c>
      <c r="O186" s="138">
        <v>0</v>
      </c>
      <c r="P186" s="138">
        <f>O186*H186</f>
        <v>0</v>
      </c>
      <c r="Q186" s="138">
        <v>2.5999999999999998E-4</v>
      </c>
      <c r="R186" s="138">
        <f>Q186*H186</f>
        <v>7.7999999999999988E-4</v>
      </c>
      <c r="S186" s="138">
        <v>0</v>
      </c>
      <c r="T186" s="139">
        <f>S186*H186</f>
        <v>0</v>
      </c>
      <c r="AR186" s="140" t="s">
        <v>253</v>
      </c>
      <c r="AT186" s="140" t="s">
        <v>160</v>
      </c>
      <c r="AU186" s="140" t="s">
        <v>89</v>
      </c>
      <c r="AY186" s="16" t="s">
        <v>136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87</v>
      </c>
      <c r="BK186" s="141">
        <f>ROUND(I186*H186,2)</f>
        <v>0</v>
      </c>
      <c r="BL186" s="16" t="s">
        <v>228</v>
      </c>
      <c r="BM186" s="140" t="s">
        <v>263</v>
      </c>
    </row>
    <row r="187" spans="2:65" s="1" customFormat="1" x14ac:dyDescent="0.2">
      <c r="B187" s="28"/>
      <c r="D187" s="142" t="s">
        <v>144</v>
      </c>
      <c r="F187" s="143" t="s">
        <v>262</v>
      </c>
      <c r="L187" s="28"/>
      <c r="M187" s="144"/>
      <c r="T187" s="51"/>
      <c r="AT187" s="16" t="s">
        <v>144</v>
      </c>
      <c r="AU187" s="16" t="s">
        <v>89</v>
      </c>
    </row>
    <row r="188" spans="2:65" s="1" customFormat="1" ht="16.5" customHeight="1" x14ac:dyDescent="0.2">
      <c r="B188" s="128"/>
      <c r="C188" s="157" t="s">
        <v>264</v>
      </c>
      <c r="D188" s="157" t="s">
        <v>160</v>
      </c>
      <c r="E188" s="158" t="s">
        <v>265</v>
      </c>
      <c r="F188" s="159" t="s">
        <v>266</v>
      </c>
      <c r="G188" s="160" t="s">
        <v>258</v>
      </c>
      <c r="H188" s="161">
        <v>1</v>
      </c>
      <c r="I188" s="162"/>
      <c r="J188" s="162">
        <f>ROUND(I188*H188,2)</f>
        <v>0</v>
      </c>
      <c r="K188" s="163"/>
      <c r="L188" s="164"/>
      <c r="M188" s="165" t="s">
        <v>1</v>
      </c>
      <c r="N188" s="166" t="s">
        <v>44</v>
      </c>
      <c r="O188" s="138">
        <v>0</v>
      </c>
      <c r="P188" s="138">
        <f>O188*H188</f>
        <v>0</v>
      </c>
      <c r="Q188" s="138">
        <v>4.2999999999999999E-4</v>
      </c>
      <c r="R188" s="138">
        <f>Q188*H188</f>
        <v>4.2999999999999999E-4</v>
      </c>
      <c r="S188" s="138">
        <v>0</v>
      </c>
      <c r="T188" s="139">
        <f>S188*H188</f>
        <v>0</v>
      </c>
      <c r="AR188" s="140" t="s">
        <v>253</v>
      </c>
      <c r="AT188" s="140" t="s">
        <v>160</v>
      </c>
      <c r="AU188" s="140" t="s">
        <v>89</v>
      </c>
      <c r="AY188" s="16" t="s">
        <v>136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87</v>
      </c>
      <c r="BK188" s="141">
        <f>ROUND(I188*H188,2)</f>
        <v>0</v>
      </c>
      <c r="BL188" s="16" t="s">
        <v>228</v>
      </c>
      <c r="BM188" s="140" t="s">
        <v>267</v>
      </c>
    </row>
    <row r="189" spans="2:65" s="1" customFormat="1" x14ac:dyDescent="0.2">
      <c r="B189" s="28"/>
      <c r="D189" s="142" t="s">
        <v>144</v>
      </c>
      <c r="F189" s="143" t="s">
        <v>266</v>
      </c>
      <c r="L189" s="28"/>
      <c r="M189" s="144"/>
      <c r="T189" s="51"/>
      <c r="AT189" s="16" t="s">
        <v>144</v>
      </c>
      <c r="AU189" s="16" t="s">
        <v>89</v>
      </c>
    </row>
    <row r="190" spans="2:65" s="1" customFormat="1" ht="24.2" customHeight="1" x14ac:dyDescent="0.2">
      <c r="B190" s="128"/>
      <c r="C190" s="129" t="s">
        <v>268</v>
      </c>
      <c r="D190" s="129" t="s">
        <v>138</v>
      </c>
      <c r="E190" s="130" t="s">
        <v>269</v>
      </c>
      <c r="F190" s="131" t="s">
        <v>270</v>
      </c>
      <c r="G190" s="132" t="s">
        <v>271</v>
      </c>
      <c r="H190" s="133">
        <v>62.53</v>
      </c>
      <c r="I190" s="134"/>
      <c r="J190" s="134">
        <f>ROUND(I190*H190,2)</f>
        <v>0</v>
      </c>
      <c r="K190" s="135"/>
      <c r="L190" s="28"/>
      <c r="M190" s="136" t="s">
        <v>1</v>
      </c>
      <c r="N190" s="137" t="s">
        <v>44</v>
      </c>
      <c r="O190" s="138">
        <v>0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228</v>
      </c>
      <c r="AT190" s="140" t="s">
        <v>138</v>
      </c>
      <c r="AU190" s="140" t="s">
        <v>89</v>
      </c>
      <c r="AY190" s="16" t="s">
        <v>136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87</v>
      </c>
      <c r="BK190" s="141">
        <f>ROUND(I190*H190,2)</f>
        <v>0</v>
      </c>
      <c r="BL190" s="16" t="s">
        <v>228</v>
      </c>
      <c r="BM190" s="140" t="s">
        <v>272</v>
      </c>
    </row>
    <row r="191" spans="2:65" s="1" customFormat="1" ht="19.5" x14ac:dyDescent="0.2">
      <c r="B191" s="28"/>
      <c r="D191" s="142" t="s">
        <v>144</v>
      </c>
      <c r="F191" s="143" t="s">
        <v>273</v>
      </c>
      <c r="L191" s="28"/>
      <c r="M191" s="167"/>
      <c r="N191" s="168"/>
      <c r="O191" s="168"/>
      <c r="P191" s="168"/>
      <c r="Q191" s="168"/>
      <c r="R191" s="168"/>
      <c r="S191" s="168"/>
      <c r="T191" s="169"/>
      <c r="AT191" s="16" t="s">
        <v>144</v>
      </c>
      <c r="AU191" s="16" t="s">
        <v>89</v>
      </c>
    </row>
    <row r="192" spans="2:65" s="1" customFormat="1" ht="6.95" customHeight="1" x14ac:dyDescent="0.2">
      <c r="B192" s="40"/>
      <c r="C192" s="41"/>
      <c r="D192" s="41"/>
      <c r="E192" s="41"/>
      <c r="F192" s="41"/>
      <c r="G192" s="41"/>
      <c r="H192" s="41"/>
      <c r="I192" s="41"/>
      <c r="J192" s="41"/>
      <c r="K192" s="41"/>
      <c r="L192" s="28"/>
    </row>
  </sheetData>
  <autoFilter ref="C123:K191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9"/>
  <sheetViews>
    <sheetView showGridLines="0" tabSelected="1" topLeftCell="A128" workbookViewId="0">
      <selection activeCell="H142" sqref="H142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92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 x14ac:dyDescent="0.2">
      <c r="B4" s="19"/>
      <c r="D4" s="20" t="s">
        <v>105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12" t="str">
        <f>'Rekapitulace stavby'!K6</f>
        <v>Zelenka s.r.o. - Modernizace provozu</v>
      </c>
      <c r="F7" s="213"/>
      <c r="G7" s="213"/>
      <c r="H7" s="213"/>
      <c r="L7" s="19"/>
    </row>
    <row r="8" spans="2:46" s="1" customFormat="1" ht="12" customHeight="1" x14ac:dyDescent="0.2">
      <c r="B8" s="28"/>
      <c r="D8" s="25" t="s">
        <v>106</v>
      </c>
      <c r="L8" s="28"/>
    </row>
    <row r="9" spans="2:46" s="1" customFormat="1" ht="16.5" customHeight="1" x14ac:dyDescent="0.2">
      <c r="B9" s="28"/>
      <c r="E9" s="202" t="s">
        <v>274</v>
      </c>
      <c r="F9" s="211"/>
      <c r="G9" s="211"/>
      <c r="H9" s="21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27. 6. 2023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24</v>
      </c>
      <c r="L14" s="28"/>
    </row>
    <row r="15" spans="2:46" s="1" customFormat="1" ht="18" customHeight="1" x14ac:dyDescent="0.2">
      <c r="B15" s="28"/>
      <c r="E15" s="23" t="s">
        <v>25</v>
      </c>
      <c r="I15" s="25" t="s">
        <v>26</v>
      </c>
      <c r="J15" s="23" t="s">
        <v>27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28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86" t="str">
        <f>'Rekapitulace stavby'!E14</f>
        <v xml:space="preserve"> </v>
      </c>
      <c r="F18" s="186"/>
      <c r="G18" s="186"/>
      <c r="H18" s="186"/>
      <c r="I18" s="25" t="s">
        <v>26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30</v>
      </c>
      <c r="I20" s="25" t="s">
        <v>23</v>
      </c>
      <c r="J20" s="23" t="s">
        <v>31</v>
      </c>
      <c r="L20" s="28"/>
    </row>
    <row r="21" spans="2:12" s="1" customFormat="1" ht="18" customHeight="1" x14ac:dyDescent="0.2">
      <c r="B21" s="28"/>
      <c r="E21" s="23" t="s">
        <v>32</v>
      </c>
      <c r="I21" s="25" t="s">
        <v>26</v>
      </c>
      <c r="J21" s="23" t="s">
        <v>33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35</v>
      </c>
      <c r="I23" s="25" t="s">
        <v>23</v>
      </c>
      <c r="J23" s="23" t="s">
        <v>36</v>
      </c>
      <c r="L23" s="28"/>
    </row>
    <row r="24" spans="2:12" s="1" customFormat="1" ht="18" customHeight="1" x14ac:dyDescent="0.2">
      <c r="B24" s="28"/>
      <c r="E24" s="23" t="s">
        <v>37</v>
      </c>
      <c r="I24" s="25" t="s">
        <v>26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38</v>
      </c>
      <c r="L26" s="28"/>
    </row>
    <row r="27" spans="2:12" s="7" customFormat="1" ht="16.5" customHeight="1" x14ac:dyDescent="0.2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39</v>
      </c>
      <c r="J30" s="61">
        <f>ROUND(J120,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86" t="s">
        <v>43</v>
      </c>
      <c r="E33" s="25" t="s">
        <v>44</v>
      </c>
      <c r="F33" s="87">
        <f>ROUND((SUM(BE120:BE148)),  2)</f>
        <v>0</v>
      </c>
      <c r="I33" s="88">
        <v>0.21</v>
      </c>
      <c r="J33" s="87">
        <f>ROUND(((SUM(BE120:BE148))*I33),  2)</f>
        <v>0</v>
      </c>
      <c r="L33" s="28"/>
    </row>
    <row r="34" spans="2:12" s="1" customFormat="1" ht="14.45" customHeight="1" x14ac:dyDescent="0.2">
      <c r="B34" s="28"/>
      <c r="E34" s="25" t="s">
        <v>45</v>
      </c>
      <c r="F34" s="87">
        <f>ROUND((SUM(BF120:BF148)),  2)</f>
        <v>0</v>
      </c>
      <c r="I34" s="88">
        <v>0.15</v>
      </c>
      <c r="J34" s="87">
        <f>ROUND(((SUM(BF120:BF148))*I34),  2)</f>
        <v>0</v>
      </c>
      <c r="L34" s="28"/>
    </row>
    <row r="35" spans="2:12" s="1" customFormat="1" ht="14.45" hidden="1" customHeight="1" x14ac:dyDescent="0.2">
      <c r="B35" s="28"/>
      <c r="E35" s="25" t="s">
        <v>46</v>
      </c>
      <c r="F35" s="87">
        <f>ROUND((SUM(BG120:BG148)),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47</v>
      </c>
      <c r="F36" s="87">
        <f>ROUND((SUM(BH120:BH148)),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48</v>
      </c>
      <c r="F37" s="87">
        <f>ROUND((SUM(BI120:BI148)),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49</v>
      </c>
      <c r="E39" s="52"/>
      <c r="F39" s="52"/>
      <c r="G39" s="91" t="s">
        <v>50</v>
      </c>
      <c r="H39" s="92" t="s">
        <v>51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108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12" t="str">
        <f>E7</f>
        <v>Zelenka s.r.o. - Modernizace provozu</v>
      </c>
      <c r="F85" s="213"/>
      <c r="G85" s="213"/>
      <c r="H85" s="213"/>
      <c r="L85" s="28"/>
    </row>
    <row r="86" spans="2:47" s="1" customFormat="1" ht="12" customHeight="1" x14ac:dyDescent="0.2">
      <c r="B86" s="28"/>
      <c r="C86" s="25" t="s">
        <v>106</v>
      </c>
      <c r="L86" s="28"/>
    </row>
    <row r="87" spans="2:47" s="1" customFormat="1" ht="16.5" customHeight="1" x14ac:dyDescent="0.2">
      <c r="B87" s="28"/>
      <c r="E87" s="202" t="str">
        <f>E9</f>
        <v>SO-02 - Brány a oplocení</v>
      </c>
      <c r="F87" s="211"/>
      <c r="G87" s="211"/>
      <c r="H87" s="21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Židlochovice</v>
      </c>
      <c r="I89" s="25" t="s">
        <v>20</v>
      </c>
      <c r="J89" s="48" t="str">
        <f>IF(J12="","",J12)</f>
        <v>27. 6. 2023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22</v>
      </c>
      <c r="F91" s="23" t="str">
        <f>E15</f>
        <v>Zelenka s.r.o., Topolová 910, Židlochovice</v>
      </c>
      <c r="I91" s="25" t="s">
        <v>30</v>
      </c>
      <c r="J91" s="26" t="str">
        <f>E21</f>
        <v>A77 architekti, Taussigova 21, Brno</v>
      </c>
      <c r="L91" s="28"/>
    </row>
    <row r="92" spans="2:47" s="1" customFormat="1" ht="15.2" customHeight="1" x14ac:dyDescent="0.2">
      <c r="B92" s="28"/>
      <c r="C92" s="25" t="s">
        <v>28</v>
      </c>
      <c r="F92" s="23" t="str">
        <f>IF(E18="","",E18)</f>
        <v xml:space="preserve"> </v>
      </c>
      <c r="I92" s="25" t="s">
        <v>35</v>
      </c>
      <c r="J92" s="26" t="str">
        <f>E24</f>
        <v>Ing. Ladislav Kopecký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109</v>
      </c>
      <c r="D94" s="89"/>
      <c r="E94" s="89"/>
      <c r="F94" s="89"/>
      <c r="G94" s="89"/>
      <c r="H94" s="89"/>
      <c r="I94" s="89"/>
      <c r="J94" s="98" t="s">
        <v>110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111</v>
      </c>
      <c r="J96" s="61">
        <f>J120</f>
        <v>0</v>
      </c>
      <c r="L96" s="28"/>
      <c r="AU96" s="16" t="s">
        <v>112</v>
      </c>
    </row>
    <row r="97" spans="2:12" s="8" customFormat="1" ht="24.95" customHeight="1" x14ac:dyDescent="0.2">
      <c r="B97" s="100"/>
      <c r="D97" s="101" t="s">
        <v>113</v>
      </c>
      <c r="E97" s="102"/>
      <c r="F97" s="102"/>
      <c r="G97" s="102"/>
      <c r="H97" s="102"/>
      <c r="I97" s="102"/>
      <c r="J97" s="103">
        <f>J121</f>
        <v>0</v>
      </c>
      <c r="L97" s="100"/>
    </row>
    <row r="98" spans="2:12" s="9" customFormat="1" ht="19.899999999999999" customHeight="1" x14ac:dyDescent="0.2">
      <c r="B98" s="104"/>
      <c r="D98" s="105" t="s">
        <v>275</v>
      </c>
      <c r="E98" s="106"/>
      <c r="F98" s="106"/>
      <c r="G98" s="106"/>
      <c r="H98" s="106"/>
      <c r="I98" s="106"/>
      <c r="J98" s="107">
        <f>J122</f>
        <v>0</v>
      </c>
      <c r="L98" s="104"/>
    </row>
    <row r="99" spans="2:12" s="9" customFormat="1" ht="19.899999999999999" customHeight="1" x14ac:dyDescent="0.2">
      <c r="B99" s="104"/>
      <c r="D99" s="105" t="s">
        <v>117</v>
      </c>
      <c r="E99" s="106"/>
      <c r="F99" s="106"/>
      <c r="G99" s="106"/>
      <c r="H99" s="106"/>
      <c r="I99" s="106"/>
      <c r="J99" s="107">
        <f>J141</f>
        <v>0</v>
      </c>
      <c r="L99" s="104"/>
    </row>
    <row r="100" spans="2:12" s="9" customFormat="1" ht="19.899999999999999" customHeight="1" x14ac:dyDescent="0.2">
      <c r="B100" s="104"/>
      <c r="D100" s="105" t="s">
        <v>118</v>
      </c>
      <c r="E100" s="106"/>
      <c r="F100" s="106"/>
      <c r="G100" s="106"/>
      <c r="H100" s="106"/>
      <c r="I100" s="106"/>
      <c r="J100" s="107">
        <f>J146</f>
        <v>0</v>
      </c>
      <c r="L100" s="104"/>
    </row>
    <row r="101" spans="2:12" s="1" customFormat="1" ht="21.75" customHeight="1" x14ac:dyDescent="0.2">
      <c r="B101" s="28"/>
      <c r="L101" s="28"/>
    </row>
    <row r="102" spans="2:12" s="1" customFormat="1" ht="6.95" customHeight="1" x14ac:dyDescent="0.2"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28"/>
    </row>
    <row r="106" spans="2:12" s="1" customFormat="1" ht="6.95" customHeight="1" x14ac:dyDescent="0.2"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28"/>
    </row>
    <row r="107" spans="2:12" s="1" customFormat="1" ht="24.95" customHeight="1" x14ac:dyDescent="0.2">
      <c r="B107" s="28"/>
      <c r="C107" s="20" t="s">
        <v>121</v>
      </c>
      <c r="L107" s="28"/>
    </row>
    <row r="108" spans="2:12" s="1" customFormat="1" ht="6.95" customHeight="1" x14ac:dyDescent="0.2">
      <c r="B108" s="28"/>
      <c r="L108" s="28"/>
    </row>
    <row r="109" spans="2:12" s="1" customFormat="1" ht="12" customHeight="1" x14ac:dyDescent="0.2">
      <c r="B109" s="28"/>
      <c r="C109" s="25" t="s">
        <v>14</v>
      </c>
      <c r="L109" s="28"/>
    </row>
    <row r="110" spans="2:12" s="1" customFormat="1" ht="16.5" customHeight="1" x14ac:dyDescent="0.2">
      <c r="B110" s="28"/>
      <c r="E110" s="212" t="str">
        <f>E7</f>
        <v>Zelenka s.r.o. - Modernizace provozu</v>
      </c>
      <c r="F110" s="213"/>
      <c r="G110" s="213"/>
      <c r="H110" s="213"/>
      <c r="L110" s="28"/>
    </row>
    <row r="111" spans="2:12" s="1" customFormat="1" ht="12" customHeight="1" x14ac:dyDescent="0.2">
      <c r="B111" s="28"/>
      <c r="C111" s="25" t="s">
        <v>106</v>
      </c>
      <c r="L111" s="28"/>
    </row>
    <row r="112" spans="2:12" s="1" customFormat="1" ht="16.5" customHeight="1" x14ac:dyDescent="0.2">
      <c r="B112" s="28"/>
      <c r="E112" s="202" t="str">
        <f>E9</f>
        <v>SO-02 - Brány a oplocení</v>
      </c>
      <c r="F112" s="211"/>
      <c r="G112" s="211"/>
      <c r="H112" s="211"/>
      <c r="L112" s="28"/>
    </row>
    <row r="113" spans="2:65" s="1" customFormat="1" ht="6.95" customHeight="1" x14ac:dyDescent="0.2">
      <c r="B113" s="28"/>
      <c r="L113" s="28"/>
    </row>
    <row r="114" spans="2:65" s="1" customFormat="1" ht="12" customHeight="1" x14ac:dyDescent="0.2">
      <c r="B114" s="28"/>
      <c r="C114" s="25" t="s">
        <v>18</v>
      </c>
      <c r="F114" s="23" t="str">
        <f>F12</f>
        <v>Židlochovice</v>
      </c>
      <c r="I114" s="25" t="s">
        <v>20</v>
      </c>
      <c r="J114" s="48" t="str">
        <f>IF(J12="","",J12)</f>
        <v>27. 6. 2023</v>
      </c>
      <c r="L114" s="28"/>
    </row>
    <row r="115" spans="2:65" s="1" customFormat="1" ht="6.95" customHeight="1" x14ac:dyDescent="0.2">
      <c r="B115" s="28"/>
      <c r="L115" s="28"/>
    </row>
    <row r="116" spans="2:65" s="1" customFormat="1" ht="25.7" customHeight="1" x14ac:dyDescent="0.2">
      <c r="B116" s="28"/>
      <c r="C116" s="25" t="s">
        <v>22</v>
      </c>
      <c r="F116" s="23" t="str">
        <f>E15</f>
        <v>Zelenka s.r.o., Topolová 910, Židlochovice</v>
      </c>
      <c r="I116" s="25" t="s">
        <v>30</v>
      </c>
      <c r="J116" s="26" t="str">
        <f>E21</f>
        <v>A77 architekti, Taussigova 21, Brno</v>
      </c>
      <c r="L116" s="28"/>
    </row>
    <row r="117" spans="2:65" s="1" customFormat="1" ht="15.2" customHeight="1" x14ac:dyDescent="0.2">
      <c r="B117" s="28"/>
      <c r="C117" s="25" t="s">
        <v>28</v>
      </c>
      <c r="F117" s="23" t="str">
        <f>IF(E18="","",E18)</f>
        <v xml:space="preserve"> </v>
      </c>
      <c r="I117" s="25" t="s">
        <v>35</v>
      </c>
      <c r="J117" s="26" t="str">
        <f>E24</f>
        <v>Ing. Ladislav Kopecký</v>
      </c>
      <c r="L117" s="28"/>
    </row>
    <row r="118" spans="2:65" s="1" customFormat="1" ht="10.35" customHeight="1" x14ac:dyDescent="0.2">
      <c r="B118" s="28"/>
      <c r="L118" s="28"/>
    </row>
    <row r="119" spans="2:65" s="10" customFormat="1" ht="29.25" customHeight="1" x14ac:dyDescent="0.2">
      <c r="B119" s="108"/>
      <c r="C119" s="109" t="s">
        <v>122</v>
      </c>
      <c r="D119" s="110" t="s">
        <v>64</v>
      </c>
      <c r="E119" s="110" t="s">
        <v>60</v>
      </c>
      <c r="F119" s="110" t="s">
        <v>61</v>
      </c>
      <c r="G119" s="110" t="s">
        <v>123</v>
      </c>
      <c r="H119" s="110" t="s">
        <v>124</v>
      </c>
      <c r="I119" s="110" t="s">
        <v>125</v>
      </c>
      <c r="J119" s="111" t="s">
        <v>110</v>
      </c>
      <c r="K119" s="112" t="s">
        <v>126</v>
      </c>
      <c r="L119" s="108"/>
      <c r="M119" s="54" t="s">
        <v>1</v>
      </c>
      <c r="N119" s="55" t="s">
        <v>43</v>
      </c>
      <c r="O119" s="55" t="s">
        <v>127</v>
      </c>
      <c r="P119" s="55" t="s">
        <v>128</v>
      </c>
      <c r="Q119" s="55" t="s">
        <v>129</v>
      </c>
      <c r="R119" s="55" t="s">
        <v>130</v>
      </c>
      <c r="S119" s="55" t="s">
        <v>131</v>
      </c>
      <c r="T119" s="56" t="s">
        <v>132</v>
      </c>
    </row>
    <row r="120" spans="2:65" s="1" customFormat="1" ht="22.9" customHeight="1" x14ac:dyDescent="0.25">
      <c r="B120" s="28"/>
      <c r="C120" s="59" t="s">
        <v>133</v>
      </c>
      <c r="J120" s="113">
        <f>BK120</f>
        <v>0</v>
      </c>
      <c r="L120" s="28"/>
      <c r="M120" s="57"/>
      <c r="N120" s="49"/>
      <c r="O120" s="49"/>
      <c r="P120" s="114">
        <f>P121</f>
        <v>15.863800000000001</v>
      </c>
      <c r="Q120" s="49"/>
      <c r="R120" s="114">
        <f>R121</f>
        <v>2.8920959999999996</v>
      </c>
      <c r="S120" s="49"/>
      <c r="T120" s="115">
        <f>T121</f>
        <v>0</v>
      </c>
      <c r="AT120" s="16" t="s">
        <v>78</v>
      </c>
      <c r="AU120" s="16" t="s">
        <v>112</v>
      </c>
      <c r="BK120" s="116">
        <f>BK121</f>
        <v>0</v>
      </c>
    </row>
    <row r="121" spans="2:65" s="11" customFormat="1" ht="25.9" customHeight="1" x14ac:dyDescent="0.2">
      <c r="B121" s="117"/>
      <c r="D121" s="118" t="s">
        <v>78</v>
      </c>
      <c r="E121" s="119" t="s">
        <v>134</v>
      </c>
      <c r="F121" s="119" t="s">
        <v>135</v>
      </c>
      <c r="J121" s="120">
        <f>BK121</f>
        <v>0</v>
      </c>
      <c r="L121" s="117"/>
      <c r="M121" s="121"/>
      <c r="P121" s="122">
        <f>P122+P141+P146</f>
        <v>15.863800000000001</v>
      </c>
      <c r="R121" s="122">
        <f>R122+R141+R146</f>
        <v>2.8920959999999996</v>
      </c>
      <c r="T121" s="123">
        <f>T122+T141+T146</f>
        <v>0</v>
      </c>
      <c r="AR121" s="118" t="s">
        <v>87</v>
      </c>
      <c r="AT121" s="124" t="s">
        <v>78</v>
      </c>
      <c r="AU121" s="124" t="s">
        <v>79</v>
      </c>
      <c r="AY121" s="118" t="s">
        <v>136</v>
      </c>
      <c r="BK121" s="125">
        <f>BK122+BK141+BK146</f>
        <v>0</v>
      </c>
    </row>
    <row r="122" spans="2:65" s="11" customFormat="1" ht="22.9" customHeight="1" x14ac:dyDescent="0.2">
      <c r="B122" s="117"/>
      <c r="D122" s="118" t="s">
        <v>78</v>
      </c>
      <c r="E122" s="126" t="s">
        <v>152</v>
      </c>
      <c r="F122" s="126" t="s">
        <v>276</v>
      </c>
      <c r="J122" s="127">
        <f>BK122</f>
        <v>0</v>
      </c>
      <c r="L122" s="117"/>
      <c r="M122" s="121"/>
      <c r="P122" s="122">
        <f>SUM(P123:P140)</f>
        <v>13.984000000000002</v>
      </c>
      <c r="R122" s="122">
        <f>SUM(R123:R140)</f>
        <v>2.8920959999999996</v>
      </c>
      <c r="T122" s="123">
        <f>SUM(T123:T140)</f>
        <v>0</v>
      </c>
      <c r="AR122" s="118" t="s">
        <v>87</v>
      </c>
      <c r="AT122" s="124" t="s">
        <v>78</v>
      </c>
      <c r="AU122" s="124" t="s">
        <v>87</v>
      </c>
      <c r="AY122" s="118" t="s">
        <v>136</v>
      </c>
      <c r="BK122" s="125">
        <f>SUM(BK123:BK140)</f>
        <v>0</v>
      </c>
    </row>
    <row r="123" spans="2:65" s="1" customFormat="1" ht="21.75" customHeight="1" x14ac:dyDescent="0.2">
      <c r="B123" s="128"/>
      <c r="C123" s="129" t="s">
        <v>87</v>
      </c>
      <c r="D123" s="129" t="s">
        <v>138</v>
      </c>
      <c r="E123" s="130" t="s">
        <v>277</v>
      </c>
      <c r="F123" s="131" t="s">
        <v>278</v>
      </c>
      <c r="G123" s="132" t="s">
        <v>219</v>
      </c>
      <c r="H123" s="133">
        <v>2</v>
      </c>
      <c r="I123" s="134"/>
      <c r="J123" s="134">
        <f>ROUND(I123*H123,2)</f>
        <v>0</v>
      </c>
      <c r="K123" s="135"/>
      <c r="L123" s="28"/>
      <c r="M123" s="136" t="s">
        <v>1</v>
      </c>
      <c r="N123" s="137" t="s">
        <v>44</v>
      </c>
      <c r="O123" s="138">
        <v>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142</v>
      </c>
      <c r="AT123" s="140" t="s">
        <v>138</v>
      </c>
      <c r="AU123" s="140" t="s">
        <v>89</v>
      </c>
      <c r="AY123" s="16" t="s">
        <v>136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6" t="s">
        <v>87</v>
      </c>
      <c r="BK123" s="141">
        <f>ROUND(I123*H123,2)</f>
        <v>0</v>
      </c>
      <c r="BL123" s="16" t="s">
        <v>142</v>
      </c>
      <c r="BM123" s="140" t="s">
        <v>279</v>
      </c>
    </row>
    <row r="124" spans="2:65" s="1" customFormat="1" x14ac:dyDescent="0.2">
      <c r="B124" s="28"/>
      <c r="D124" s="142" t="s">
        <v>144</v>
      </c>
      <c r="F124" s="143" t="s">
        <v>278</v>
      </c>
      <c r="L124" s="28"/>
      <c r="M124" s="144"/>
      <c r="T124" s="51"/>
      <c r="AT124" s="16" t="s">
        <v>144</v>
      </c>
      <c r="AU124" s="16" t="s">
        <v>89</v>
      </c>
    </row>
    <row r="125" spans="2:65" s="1" customFormat="1" ht="24.2" customHeight="1" x14ac:dyDescent="0.2">
      <c r="B125" s="128"/>
      <c r="C125" s="129" t="s">
        <v>89</v>
      </c>
      <c r="D125" s="129" t="s">
        <v>138</v>
      </c>
      <c r="E125" s="130" t="s">
        <v>280</v>
      </c>
      <c r="F125" s="131" t="s">
        <v>281</v>
      </c>
      <c r="G125" s="132" t="s">
        <v>219</v>
      </c>
      <c r="H125" s="133">
        <v>1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44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142</v>
      </c>
      <c r="AT125" s="140" t="s">
        <v>138</v>
      </c>
      <c r="AU125" s="140" t="s">
        <v>89</v>
      </c>
      <c r="AY125" s="16" t="s">
        <v>136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87</v>
      </c>
      <c r="BK125" s="141">
        <f>ROUND(I125*H125,2)</f>
        <v>0</v>
      </c>
      <c r="BL125" s="16" t="s">
        <v>142</v>
      </c>
      <c r="BM125" s="140" t="s">
        <v>282</v>
      </c>
    </row>
    <row r="126" spans="2:65" s="1" customFormat="1" ht="19.5" x14ac:dyDescent="0.2">
      <c r="B126" s="28"/>
      <c r="D126" s="142" t="s">
        <v>144</v>
      </c>
      <c r="F126" s="143" t="s">
        <v>281</v>
      </c>
      <c r="L126" s="28"/>
      <c r="M126" s="144"/>
      <c r="T126" s="51"/>
      <c r="AT126" s="16" t="s">
        <v>144</v>
      </c>
      <c r="AU126" s="16" t="s">
        <v>89</v>
      </c>
    </row>
    <row r="127" spans="2:65" s="1" customFormat="1" ht="37.9" customHeight="1" x14ac:dyDescent="0.2">
      <c r="B127" s="128"/>
      <c r="C127" s="129" t="s">
        <v>152</v>
      </c>
      <c r="D127" s="129" t="s">
        <v>138</v>
      </c>
      <c r="E127" s="130" t="s">
        <v>283</v>
      </c>
      <c r="F127" s="131" t="s">
        <v>284</v>
      </c>
      <c r="G127" s="132" t="s">
        <v>219</v>
      </c>
      <c r="H127" s="133">
        <v>1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44</v>
      </c>
      <c r="O127" s="138">
        <v>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142</v>
      </c>
      <c r="AT127" s="140" t="s">
        <v>138</v>
      </c>
      <c r="AU127" s="140" t="s">
        <v>89</v>
      </c>
      <c r="AY127" s="16" t="s">
        <v>136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87</v>
      </c>
      <c r="BK127" s="141">
        <f>ROUND(I127*H127,2)</f>
        <v>0</v>
      </c>
      <c r="BL127" s="16" t="s">
        <v>142</v>
      </c>
      <c r="BM127" s="140" t="s">
        <v>285</v>
      </c>
    </row>
    <row r="128" spans="2:65" s="1" customFormat="1" ht="19.5" x14ac:dyDescent="0.2">
      <c r="B128" s="28"/>
      <c r="D128" s="142" t="s">
        <v>144</v>
      </c>
      <c r="F128" s="143" t="s">
        <v>284</v>
      </c>
      <c r="L128" s="28"/>
      <c r="M128" s="144"/>
      <c r="T128" s="51"/>
      <c r="AT128" s="16" t="s">
        <v>144</v>
      </c>
      <c r="AU128" s="16" t="s">
        <v>89</v>
      </c>
    </row>
    <row r="129" spans="2:65" s="1" customFormat="1" ht="24.2" customHeight="1" x14ac:dyDescent="0.2">
      <c r="B129" s="128"/>
      <c r="C129" s="129" t="s">
        <v>142</v>
      </c>
      <c r="D129" s="129" t="s">
        <v>138</v>
      </c>
      <c r="E129" s="130" t="s">
        <v>286</v>
      </c>
      <c r="F129" s="131" t="s">
        <v>287</v>
      </c>
      <c r="G129" s="132" t="s">
        <v>258</v>
      </c>
      <c r="H129" s="133">
        <v>16</v>
      </c>
      <c r="I129" s="134"/>
      <c r="J129" s="134">
        <f>ROUND(I129*H129,2)</f>
        <v>0</v>
      </c>
      <c r="K129" s="135"/>
      <c r="L129" s="28"/>
      <c r="M129" s="136" t="s">
        <v>1</v>
      </c>
      <c r="N129" s="137" t="s">
        <v>44</v>
      </c>
      <c r="O129" s="138">
        <v>0.34</v>
      </c>
      <c r="P129" s="138">
        <f>O129*H129</f>
        <v>5.44</v>
      </c>
      <c r="Q129" s="138">
        <v>0.17488999999999999</v>
      </c>
      <c r="R129" s="138">
        <f>Q129*H129</f>
        <v>2.7982399999999998</v>
      </c>
      <c r="S129" s="138">
        <v>0</v>
      </c>
      <c r="T129" s="139">
        <f>S129*H129</f>
        <v>0</v>
      </c>
      <c r="AR129" s="140" t="s">
        <v>142</v>
      </c>
      <c r="AT129" s="140" t="s">
        <v>138</v>
      </c>
      <c r="AU129" s="140" t="s">
        <v>89</v>
      </c>
      <c r="AY129" s="16" t="s">
        <v>136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87</v>
      </c>
      <c r="BK129" s="141">
        <f>ROUND(I129*H129,2)</f>
        <v>0</v>
      </c>
      <c r="BL129" s="16" t="s">
        <v>142</v>
      </c>
      <c r="BM129" s="140" t="s">
        <v>288</v>
      </c>
    </row>
    <row r="130" spans="2:65" s="1" customFormat="1" ht="29.25" x14ac:dyDescent="0.2">
      <c r="B130" s="28"/>
      <c r="D130" s="142" t="s">
        <v>144</v>
      </c>
      <c r="F130" s="143" t="s">
        <v>289</v>
      </c>
      <c r="L130" s="28"/>
      <c r="M130" s="144"/>
      <c r="T130" s="51"/>
      <c r="AT130" s="16" t="s">
        <v>144</v>
      </c>
      <c r="AU130" s="16" t="s">
        <v>89</v>
      </c>
    </row>
    <row r="131" spans="2:65" s="1" customFormat="1" ht="24.2" customHeight="1" x14ac:dyDescent="0.2">
      <c r="B131" s="128"/>
      <c r="C131" s="157" t="s">
        <v>168</v>
      </c>
      <c r="D131" s="157" t="s">
        <v>160</v>
      </c>
      <c r="E131" s="158" t="s">
        <v>290</v>
      </c>
      <c r="F131" s="159" t="s">
        <v>291</v>
      </c>
      <c r="G131" s="160" t="s">
        <v>258</v>
      </c>
      <c r="H131" s="161">
        <v>14</v>
      </c>
      <c r="I131" s="162"/>
      <c r="J131" s="162">
        <f>ROUND(I131*H131,2)</f>
        <v>0</v>
      </c>
      <c r="K131" s="163"/>
      <c r="L131" s="164"/>
      <c r="M131" s="165" t="s">
        <v>1</v>
      </c>
      <c r="N131" s="166" t="s">
        <v>44</v>
      </c>
      <c r="O131" s="138">
        <v>0</v>
      </c>
      <c r="P131" s="138">
        <f>O131*H131</f>
        <v>0</v>
      </c>
      <c r="Q131" s="138">
        <v>3.5000000000000001E-3</v>
      </c>
      <c r="R131" s="138">
        <f>Q131*H131</f>
        <v>4.9000000000000002E-2</v>
      </c>
      <c r="S131" s="138">
        <v>0</v>
      </c>
      <c r="T131" s="139">
        <f>S131*H131</f>
        <v>0</v>
      </c>
      <c r="AR131" s="140" t="s">
        <v>164</v>
      </c>
      <c r="AT131" s="140" t="s">
        <v>160</v>
      </c>
      <c r="AU131" s="140" t="s">
        <v>89</v>
      </c>
      <c r="AY131" s="16" t="s">
        <v>136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87</v>
      </c>
      <c r="BK131" s="141">
        <f>ROUND(I131*H131,2)</f>
        <v>0</v>
      </c>
      <c r="BL131" s="16" t="s">
        <v>142</v>
      </c>
      <c r="BM131" s="140" t="s">
        <v>292</v>
      </c>
    </row>
    <row r="132" spans="2:65" s="1" customFormat="1" x14ac:dyDescent="0.2">
      <c r="B132" s="28"/>
      <c r="D132" s="142" t="s">
        <v>144</v>
      </c>
      <c r="F132" s="143" t="s">
        <v>291</v>
      </c>
      <c r="L132" s="28"/>
      <c r="M132" s="144"/>
      <c r="T132" s="51"/>
      <c r="AT132" s="16" t="s">
        <v>144</v>
      </c>
      <c r="AU132" s="16" t="s">
        <v>89</v>
      </c>
    </row>
    <row r="133" spans="2:65" s="1" customFormat="1" ht="16.5" customHeight="1" x14ac:dyDescent="0.2">
      <c r="B133" s="128"/>
      <c r="C133" s="157" t="s">
        <v>174</v>
      </c>
      <c r="D133" s="157" t="s">
        <v>160</v>
      </c>
      <c r="E133" s="158" t="s">
        <v>293</v>
      </c>
      <c r="F133" s="159" t="s">
        <v>294</v>
      </c>
      <c r="G133" s="160" t="s">
        <v>295</v>
      </c>
      <c r="H133" s="161">
        <v>2</v>
      </c>
      <c r="I133" s="162"/>
      <c r="J133" s="162">
        <f>ROUND(I133*H133,2)</f>
        <v>0</v>
      </c>
      <c r="K133" s="163"/>
      <c r="L133" s="164"/>
      <c r="M133" s="165" t="s">
        <v>1</v>
      </c>
      <c r="N133" s="166" t="s">
        <v>44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164</v>
      </c>
      <c r="AT133" s="140" t="s">
        <v>160</v>
      </c>
      <c r="AU133" s="140" t="s">
        <v>89</v>
      </c>
      <c r="AY133" s="16" t="s">
        <v>136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87</v>
      </c>
      <c r="BK133" s="141">
        <f>ROUND(I133*H133,2)</f>
        <v>0</v>
      </c>
      <c r="BL133" s="16" t="s">
        <v>142</v>
      </c>
      <c r="BM133" s="140" t="s">
        <v>296</v>
      </c>
    </row>
    <row r="134" spans="2:65" s="1" customFormat="1" x14ac:dyDescent="0.2">
      <c r="B134" s="28"/>
      <c r="D134" s="142" t="s">
        <v>144</v>
      </c>
      <c r="F134" s="143" t="s">
        <v>294</v>
      </c>
      <c r="L134" s="28"/>
      <c r="M134" s="144"/>
      <c r="T134" s="51"/>
      <c r="AT134" s="16" t="s">
        <v>144</v>
      </c>
      <c r="AU134" s="16" t="s">
        <v>89</v>
      </c>
    </row>
    <row r="135" spans="2:65" s="1" customFormat="1" ht="24.2" customHeight="1" x14ac:dyDescent="0.2">
      <c r="B135" s="128"/>
      <c r="C135" s="129" t="s">
        <v>181</v>
      </c>
      <c r="D135" s="129" t="s">
        <v>138</v>
      </c>
      <c r="E135" s="130" t="s">
        <v>297</v>
      </c>
      <c r="F135" s="131" t="s">
        <v>298</v>
      </c>
      <c r="G135" s="132" t="s">
        <v>246</v>
      </c>
      <c r="H135" s="133">
        <v>28.48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44</v>
      </c>
      <c r="O135" s="138">
        <v>0.3</v>
      </c>
      <c r="P135" s="138">
        <f>O135*H135</f>
        <v>8.5440000000000005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142</v>
      </c>
      <c r="AT135" s="140" t="s">
        <v>138</v>
      </c>
      <c r="AU135" s="140" t="s">
        <v>89</v>
      </c>
      <c r="AY135" s="16" t="s">
        <v>136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87</v>
      </c>
      <c r="BK135" s="141">
        <f>ROUND(I135*H135,2)</f>
        <v>0</v>
      </c>
      <c r="BL135" s="16" t="s">
        <v>142</v>
      </c>
      <c r="BM135" s="140" t="s">
        <v>299</v>
      </c>
    </row>
    <row r="136" spans="2:65" s="1" customFormat="1" ht="19.5" x14ac:dyDescent="0.2">
      <c r="B136" s="28"/>
      <c r="D136" s="142" t="s">
        <v>144</v>
      </c>
      <c r="F136" s="143" t="s">
        <v>300</v>
      </c>
      <c r="L136" s="28"/>
      <c r="M136" s="144"/>
      <c r="T136" s="51"/>
      <c r="AT136" s="16" t="s">
        <v>144</v>
      </c>
      <c r="AU136" s="16" t="s">
        <v>89</v>
      </c>
    </row>
    <row r="137" spans="2:65" s="12" customFormat="1" x14ac:dyDescent="0.2">
      <c r="B137" s="145"/>
      <c r="D137" s="142" t="s">
        <v>146</v>
      </c>
      <c r="E137" s="146" t="s">
        <v>1</v>
      </c>
      <c r="F137" s="147" t="s">
        <v>301</v>
      </c>
      <c r="H137" s="148">
        <v>28.48</v>
      </c>
      <c r="L137" s="145"/>
      <c r="M137" s="149"/>
      <c r="T137" s="150"/>
      <c r="AT137" s="146" t="s">
        <v>146</v>
      </c>
      <c r="AU137" s="146" t="s">
        <v>89</v>
      </c>
      <c r="AV137" s="12" t="s">
        <v>89</v>
      </c>
      <c r="AW137" s="12" t="s">
        <v>34</v>
      </c>
      <c r="AX137" s="12" t="s">
        <v>87</v>
      </c>
      <c r="AY137" s="146" t="s">
        <v>136</v>
      </c>
    </row>
    <row r="138" spans="2:65" s="1" customFormat="1" ht="24.2" customHeight="1" x14ac:dyDescent="0.2">
      <c r="B138" s="128"/>
      <c r="C138" s="157" t="s">
        <v>164</v>
      </c>
      <c r="D138" s="157" t="s">
        <v>160</v>
      </c>
      <c r="E138" s="158" t="s">
        <v>302</v>
      </c>
      <c r="F138" s="159" t="s">
        <v>303</v>
      </c>
      <c r="G138" s="160" t="s">
        <v>246</v>
      </c>
      <c r="H138" s="161">
        <v>29.904</v>
      </c>
      <c r="I138" s="162"/>
      <c r="J138" s="162">
        <f>ROUND(I138*H138,2)</f>
        <v>0</v>
      </c>
      <c r="K138" s="163"/>
      <c r="L138" s="164"/>
      <c r="M138" s="165" t="s">
        <v>1</v>
      </c>
      <c r="N138" s="166" t="s">
        <v>44</v>
      </c>
      <c r="O138" s="138">
        <v>0</v>
      </c>
      <c r="P138" s="138">
        <f>O138*H138</f>
        <v>0</v>
      </c>
      <c r="Q138" s="138">
        <v>1.5E-3</v>
      </c>
      <c r="R138" s="138">
        <f>Q138*H138</f>
        <v>4.4856E-2</v>
      </c>
      <c r="S138" s="138">
        <v>0</v>
      </c>
      <c r="T138" s="139">
        <f>S138*H138</f>
        <v>0</v>
      </c>
      <c r="AR138" s="140" t="s">
        <v>164</v>
      </c>
      <c r="AT138" s="140" t="s">
        <v>160</v>
      </c>
      <c r="AU138" s="140" t="s">
        <v>89</v>
      </c>
      <c r="AY138" s="16" t="s">
        <v>136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87</v>
      </c>
      <c r="BK138" s="141">
        <f>ROUND(I138*H138,2)</f>
        <v>0</v>
      </c>
      <c r="BL138" s="16" t="s">
        <v>142</v>
      </c>
      <c r="BM138" s="140" t="s">
        <v>304</v>
      </c>
    </row>
    <row r="139" spans="2:65" s="1" customFormat="1" ht="19.5" x14ac:dyDescent="0.2">
      <c r="B139" s="28"/>
      <c r="D139" s="142" t="s">
        <v>144</v>
      </c>
      <c r="F139" s="143" t="s">
        <v>303</v>
      </c>
      <c r="L139" s="28"/>
      <c r="M139" s="144"/>
      <c r="T139" s="51"/>
      <c r="AT139" s="16" t="s">
        <v>144</v>
      </c>
      <c r="AU139" s="16" t="s">
        <v>89</v>
      </c>
    </row>
    <row r="140" spans="2:65" s="12" customFormat="1" x14ac:dyDescent="0.2">
      <c r="B140" s="145"/>
      <c r="D140" s="142" t="s">
        <v>146</v>
      </c>
      <c r="F140" s="147" t="s">
        <v>305</v>
      </c>
      <c r="H140" s="148">
        <v>29.904</v>
      </c>
      <c r="L140" s="145"/>
      <c r="M140" s="149"/>
      <c r="T140" s="150"/>
      <c r="AT140" s="146" t="s">
        <v>146</v>
      </c>
      <c r="AU140" s="146" t="s">
        <v>89</v>
      </c>
      <c r="AV140" s="12" t="s">
        <v>89</v>
      </c>
      <c r="AW140" s="12" t="s">
        <v>3</v>
      </c>
      <c r="AX140" s="12" t="s">
        <v>87</v>
      </c>
      <c r="AY140" s="146" t="s">
        <v>136</v>
      </c>
    </row>
    <row r="141" spans="2:65" s="11" customFormat="1" ht="22.9" customHeight="1" x14ac:dyDescent="0.2">
      <c r="B141" s="117"/>
      <c r="D141" s="118" t="s">
        <v>78</v>
      </c>
      <c r="E141" s="126" t="s">
        <v>191</v>
      </c>
      <c r="F141" s="126" t="s">
        <v>215</v>
      </c>
      <c r="J141" s="127">
        <f>BK141</f>
        <v>0</v>
      </c>
      <c r="L141" s="117"/>
      <c r="M141" s="121"/>
      <c r="P141" s="122">
        <f>SUM(P142:P145)</f>
        <v>0</v>
      </c>
      <c r="R141" s="122">
        <f>SUM(R142:R145)</f>
        <v>0</v>
      </c>
      <c r="T141" s="123">
        <f>SUM(T142:T145)</f>
        <v>0</v>
      </c>
      <c r="AR141" s="118" t="s">
        <v>87</v>
      </c>
      <c r="AT141" s="124" t="s">
        <v>78</v>
      </c>
      <c r="AU141" s="124" t="s">
        <v>87</v>
      </c>
      <c r="AY141" s="118" t="s">
        <v>136</v>
      </c>
      <c r="BK141" s="125">
        <f>SUM(BK142:BK145)</f>
        <v>0</v>
      </c>
    </row>
    <row r="142" spans="2:65" s="1" customFormat="1" ht="56.25" customHeight="1" x14ac:dyDescent="0.2">
      <c r="B142" s="128"/>
      <c r="C142" s="129" t="s">
        <v>191</v>
      </c>
      <c r="D142" s="129" t="s">
        <v>138</v>
      </c>
      <c r="E142" s="130" t="s">
        <v>217</v>
      </c>
      <c r="F142" s="131" t="s">
        <v>744</v>
      </c>
      <c r="G142" s="132" t="s">
        <v>219</v>
      </c>
      <c r="H142" s="133">
        <v>1</v>
      </c>
      <c r="I142" s="134"/>
      <c r="J142" s="134">
        <f>ROUND(I142*H142,2)</f>
        <v>0</v>
      </c>
      <c r="K142" s="135"/>
      <c r="L142" s="28"/>
      <c r="M142" s="136" t="s">
        <v>1</v>
      </c>
      <c r="N142" s="137" t="s">
        <v>44</v>
      </c>
      <c r="O142" s="138">
        <v>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142</v>
      </c>
      <c r="AT142" s="140" t="s">
        <v>138</v>
      </c>
      <c r="AU142" s="140" t="s">
        <v>89</v>
      </c>
      <c r="AY142" s="16" t="s">
        <v>136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87</v>
      </c>
      <c r="BK142" s="141">
        <f>ROUND(I142*H142,2)</f>
        <v>0</v>
      </c>
      <c r="BL142" s="16" t="s">
        <v>142</v>
      </c>
      <c r="BM142" s="140" t="s">
        <v>306</v>
      </c>
    </row>
    <row r="143" spans="2:65" s="1" customFormat="1" ht="36.75" customHeight="1" x14ac:dyDescent="0.2">
      <c r="B143" s="28"/>
      <c r="D143" s="142" t="s">
        <v>144</v>
      </c>
      <c r="F143" s="143" t="s">
        <v>744</v>
      </c>
      <c r="L143" s="28"/>
      <c r="M143" s="144"/>
      <c r="T143" s="51"/>
      <c r="AT143" s="16" t="s">
        <v>144</v>
      </c>
      <c r="AU143" s="16" t="s">
        <v>89</v>
      </c>
    </row>
    <row r="144" spans="2:65" s="1" customFormat="1" ht="16.5" customHeight="1" x14ac:dyDescent="0.2">
      <c r="B144" s="128"/>
      <c r="C144" s="129" t="s">
        <v>197</v>
      </c>
      <c r="D144" s="129" t="s">
        <v>138</v>
      </c>
      <c r="E144" s="130" t="s">
        <v>222</v>
      </c>
      <c r="F144" s="131" t="s">
        <v>307</v>
      </c>
      <c r="G144" s="132" t="s">
        <v>295</v>
      </c>
      <c r="H144" s="133">
        <v>16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44</v>
      </c>
      <c r="O144" s="138">
        <v>0</v>
      </c>
      <c r="P144" s="138">
        <f>O144*H144</f>
        <v>0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142</v>
      </c>
      <c r="AT144" s="140" t="s">
        <v>138</v>
      </c>
      <c r="AU144" s="140" t="s">
        <v>89</v>
      </c>
      <c r="AY144" s="16" t="s">
        <v>136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87</v>
      </c>
      <c r="BK144" s="141">
        <f>ROUND(I144*H144,2)</f>
        <v>0</v>
      </c>
      <c r="BL144" s="16" t="s">
        <v>142</v>
      </c>
      <c r="BM144" s="140" t="s">
        <v>308</v>
      </c>
    </row>
    <row r="145" spans="2:65" s="1" customFormat="1" x14ac:dyDescent="0.2">
      <c r="B145" s="28"/>
      <c r="D145" s="142" t="s">
        <v>144</v>
      </c>
      <c r="F145" s="143" t="s">
        <v>307</v>
      </c>
      <c r="L145" s="28"/>
      <c r="M145" s="144"/>
      <c r="T145" s="51"/>
      <c r="AT145" s="16" t="s">
        <v>144</v>
      </c>
      <c r="AU145" s="16" t="s">
        <v>89</v>
      </c>
    </row>
    <row r="146" spans="2:65" s="11" customFormat="1" ht="22.9" customHeight="1" x14ac:dyDescent="0.2">
      <c r="B146" s="117"/>
      <c r="D146" s="118" t="s">
        <v>78</v>
      </c>
      <c r="E146" s="126" t="s">
        <v>232</v>
      </c>
      <c r="F146" s="126" t="s">
        <v>233</v>
      </c>
      <c r="J146" s="127">
        <f>BK146</f>
        <v>0</v>
      </c>
      <c r="L146" s="117"/>
      <c r="M146" s="121"/>
      <c r="P146" s="122">
        <f>SUM(P147:P148)</f>
        <v>1.8797999999999999</v>
      </c>
      <c r="R146" s="122">
        <f>SUM(R147:R148)</f>
        <v>0</v>
      </c>
      <c r="T146" s="123">
        <f>SUM(T147:T148)</f>
        <v>0</v>
      </c>
      <c r="AR146" s="118" t="s">
        <v>87</v>
      </c>
      <c r="AT146" s="124" t="s">
        <v>78</v>
      </c>
      <c r="AU146" s="124" t="s">
        <v>87</v>
      </c>
      <c r="AY146" s="118" t="s">
        <v>136</v>
      </c>
      <c r="BK146" s="125">
        <f>SUM(BK147:BK148)</f>
        <v>0</v>
      </c>
    </row>
    <row r="147" spans="2:65" s="1" customFormat="1" ht="24.2" customHeight="1" x14ac:dyDescent="0.2">
      <c r="B147" s="128"/>
      <c r="C147" s="129" t="s">
        <v>202</v>
      </c>
      <c r="D147" s="129" t="s">
        <v>138</v>
      </c>
      <c r="E147" s="130" t="s">
        <v>309</v>
      </c>
      <c r="F147" s="131" t="s">
        <v>310</v>
      </c>
      <c r="G147" s="132" t="s">
        <v>163</v>
      </c>
      <c r="H147" s="133">
        <v>2.8919999999999999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44</v>
      </c>
      <c r="O147" s="138">
        <v>0.65</v>
      </c>
      <c r="P147" s="138">
        <f>O147*H147</f>
        <v>1.8797999999999999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142</v>
      </c>
      <c r="AT147" s="140" t="s">
        <v>138</v>
      </c>
      <c r="AU147" s="140" t="s">
        <v>89</v>
      </c>
      <c r="AY147" s="16" t="s">
        <v>136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87</v>
      </c>
      <c r="BK147" s="141">
        <f>ROUND(I147*H147,2)</f>
        <v>0</v>
      </c>
      <c r="BL147" s="16" t="s">
        <v>142</v>
      </c>
      <c r="BM147" s="140" t="s">
        <v>311</v>
      </c>
    </row>
    <row r="148" spans="2:65" s="1" customFormat="1" ht="29.25" x14ac:dyDescent="0.2">
      <c r="B148" s="28"/>
      <c r="D148" s="142" t="s">
        <v>144</v>
      </c>
      <c r="F148" s="143" t="s">
        <v>312</v>
      </c>
      <c r="L148" s="28"/>
      <c r="M148" s="167"/>
      <c r="N148" s="168"/>
      <c r="O148" s="168"/>
      <c r="P148" s="168"/>
      <c r="Q148" s="168"/>
      <c r="R148" s="168"/>
      <c r="S148" s="168"/>
      <c r="T148" s="169"/>
      <c r="AT148" s="16" t="s">
        <v>144</v>
      </c>
      <c r="AU148" s="16" t="s">
        <v>89</v>
      </c>
    </row>
    <row r="149" spans="2:65" s="1" customFormat="1" ht="6.95" customHeight="1" x14ac:dyDescent="0.2"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28"/>
    </row>
  </sheetData>
  <autoFilter ref="C119:K148" xr:uid="{00000000-0009-0000-0000-000002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9"/>
  <sheetViews>
    <sheetView showGridLines="0" topLeftCell="A65" workbookViewId="0">
      <selection activeCell="I187" sqref="I187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95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 x14ac:dyDescent="0.2">
      <c r="B4" s="19"/>
      <c r="D4" s="20" t="s">
        <v>105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12" t="str">
        <f>'Rekapitulace stavby'!K6</f>
        <v>Zelenka s.r.o. - Modernizace provozu</v>
      </c>
      <c r="F7" s="213"/>
      <c r="G7" s="213"/>
      <c r="H7" s="213"/>
      <c r="L7" s="19"/>
    </row>
    <row r="8" spans="2:46" s="1" customFormat="1" ht="12" customHeight="1" x14ac:dyDescent="0.2">
      <c r="B8" s="28"/>
      <c r="D8" s="25" t="s">
        <v>106</v>
      </c>
      <c r="L8" s="28"/>
    </row>
    <row r="9" spans="2:46" s="1" customFormat="1" ht="16.5" customHeight="1" x14ac:dyDescent="0.2">
      <c r="B9" s="28"/>
      <c r="E9" s="202" t="s">
        <v>313</v>
      </c>
      <c r="F9" s="211"/>
      <c r="G9" s="211"/>
      <c r="H9" s="21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27. 6. 2023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24</v>
      </c>
      <c r="L14" s="28"/>
    </row>
    <row r="15" spans="2:46" s="1" customFormat="1" ht="18" customHeight="1" x14ac:dyDescent="0.2">
      <c r="B15" s="28"/>
      <c r="E15" s="23" t="s">
        <v>25</v>
      </c>
      <c r="I15" s="25" t="s">
        <v>26</v>
      </c>
      <c r="J15" s="23" t="s">
        <v>27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28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86" t="str">
        <f>'Rekapitulace stavby'!E14</f>
        <v xml:space="preserve"> </v>
      </c>
      <c r="F18" s="186"/>
      <c r="G18" s="186"/>
      <c r="H18" s="186"/>
      <c r="I18" s="25" t="s">
        <v>26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30</v>
      </c>
      <c r="I20" s="25" t="s">
        <v>23</v>
      </c>
      <c r="J20" s="23" t="s">
        <v>31</v>
      </c>
      <c r="L20" s="28"/>
    </row>
    <row r="21" spans="2:12" s="1" customFormat="1" ht="18" customHeight="1" x14ac:dyDescent="0.2">
      <c r="B21" s="28"/>
      <c r="E21" s="23" t="s">
        <v>32</v>
      </c>
      <c r="I21" s="25" t="s">
        <v>26</v>
      </c>
      <c r="J21" s="23" t="s">
        <v>33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35</v>
      </c>
      <c r="I23" s="25" t="s">
        <v>23</v>
      </c>
      <c r="J23" s="23" t="s">
        <v>36</v>
      </c>
      <c r="L23" s="28"/>
    </row>
    <row r="24" spans="2:12" s="1" customFormat="1" ht="18" customHeight="1" x14ac:dyDescent="0.2">
      <c r="B24" s="28"/>
      <c r="E24" s="23" t="s">
        <v>37</v>
      </c>
      <c r="I24" s="25" t="s">
        <v>26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38</v>
      </c>
      <c r="L26" s="28"/>
    </row>
    <row r="27" spans="2:12" s="7" customFormat="1" ht="16.5" customHeight="1" x14ac:dyDescent="0.2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39</v>
      </c>
      <c r="J30" s="61">
        <f>ROUND(J124,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86" t="s">
        <v>43</v>
      </c>
      <c r="E33" s="25" t="s">
        <v>44</v>
      </c>
      <c r="F33" s="87">
        <f>ROUND((SUM(BE124:BE188)),  2)</f>
        <v>0</v>
      </c>
      <c r="I33" s="88">
        <v>0.21</v>
      </c>
      <c r="J33" s="87">
        <f>ROUND(((SUM(BE124:BE188))*I33),  2)</f>
        <v>0</v>
      </c>
      <c r="L33" s="28"/>
    </row>
    <row r="34" spans="2:12" s="1" customFormat="1" ht="14.45" customHeight="1" x14ac:dyDescent="0.2">
      <c r="B34" s="28"/>
      <c r="E34" s="25" t="s">
        <v>45</v>
      </c>
      <c r="F34" s="87">
        <f>ROUND((SUM(BF124:BF188)),  2)</f>
        <v>0</v>
      </c>
      <c r="I34" s="88">
        <v>0.15</v>
      </c>
      <c r="J34" s="87">
        <f>ROUND(((SUM(BF124:BF188))*I34),  2)</f>
        <v>0</v>
      </c>
      <c r="L34" s="28"/>
    </row>
    <row r="35" spans="2:12" s="1" customFormat="1" ht="14.45" hidden="1" customHeight="1" x14ac:dyDescent="0.2">
      <c r="B35" s="28"/>
      <c r="E35" s="25" t="s">
        <v>46</v>
      </c>
      <c r="F35" s="87">
        <f>ROUND((SUM(BG124:BG188)),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47</v>
      </c>
      <c r="F36" s="87">
        <f>ROUND((SUM(BH124:BH188)),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48</v>
      </c>
      <c r="F37" s="87">
        <f>ROUND((SUM(BI124:BI188)),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49</v>
      </c>
      <c r="E39" s="52"/>
      <c r="F39" s="52"/>
      <c r="G39" s="91" t="s">
        <v>50</v>
      </c>
      <c r="H39" s="92" t="s">
        <v>51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108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12" t="str">
        <f>E7</f>
        <v>Zelenka s.r.o. - Modernizace provozu</v>
      </c>
      <c r="F85" s="213"/>
      <c r="G85" s="213"/>
      <c r="H85" s="213"/>
      <c r="L85" s="28"/>
    </row>
    <row r="86" spans="2:47" s="1" customFormat="1" ht="12" customHeight="1" x14ac:dyDescent="0.2">
      <c r="B86" s="28"/>
      <c r="C86" s="25" t="s">
        <v>106</v>
      </c>
      <c r="L86" s="28"/>
    </row>
    <row r="87" spans="2:47" s="1" customFormat="1" ht="16.5" customHeight="1" x14ac:dyDescent="0.2">
      <c r="B87" s="28"/>
      <c r="E87" s="202" t="str">
        <f>E9</f>
        <v>SO-03 - Dezinfekční brod</v>
      </c>
      <c r="F87" s="211"/>
      <c r="G87" s="211"/>
      <c r="H87" s="21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Židlochovice</v>
      </c>
      <c r="I89" s="25" t="s">
        <v>20</v>
      </c>
      <c r="J89" s="48" t="str">
        <f>IF(J12="","",J12)</f>
        <v>27. 6. 2023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22</v>
      </c>
      <c r="F91" s="23" t="str">
        <f>E15</f>
        <v>Zelenka s.r.o., Topolová 910, Židlochovice</v>
      </c>
      <c r="I91" s="25" t="s">
        <v>30</v>
      </c>
      <c r="J91" s="26" t="str">
        <f>E21</f>
        <v>A77 architekti, Taussigova 21, Brno</v>
      </c>
      <c r="L91" s="28"/>
    </row>
    <row r="92" spans="2:47" s="1" customFormat="1" ht="15.2" customHeight="1" x14ac:dyDescent="0.2">
      <c r="B92" s="28"/>
      <c r="C92" s="25" t="s">
        <v>28</v>
      </c>
      <c r="F92" s="23" t="str">
        <f>IF(E18="","",E18)</f>
        <v xml:space="preserve"> </v>
      </c>
      <c r="I92" s="25" t="s">
        <v>35</v>
      </c>
      <c r="J92" s="26" t="str">
        <f>E24</f>
        <v>Ing. Ladislav Kopecký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109</v>
      </c>
      <c r="D94" s="89"/>
      <c r="E94" s="89"/>
      <c r="F94" s="89"/>
      <c r="G94" s="89"/>
      <c r="H94" s="89"/>
      <c r="I94" s="89"/>
      <c r="J94" s="98" t="s">
        <v>110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111</v>
      </c>
      <c r="J96" s="61">
        <f>J124</f>
        <v>0</v>
      </c>
      <c r="L96" s="28"/>
      <c r="AU96" s="16" t="s">
        <v>112</v>
      </c>
    </row>
    <row r="97" spans="2:12" s="8" customFormat="1" ht="24.95" customHeight="1" x14ac:dyDescent="0.2">
      <c r="B97" s="100"/>
      <c r="D97" s="101" t="s">
        <v>113</v>
      </c>
      <c r="E97" s="102"/>
      <c r="F97" s="102"/>
      <c r="G97" s="102"/>
      <c r="H97" s="102"/>
      <c r="I97" s="102"/>
      <c r="J97" s="103">
        <f>J125</f>
        <v>0</v>
      </c>
      <c r="L97" s="100"/>
    </row>
    <row r="98" spans="2:12" s="9" customFormat="1" ht="19.899999999999999" customHeight="1" x14ac:dyDescent="0.2">
      <c r="B98" s="104"/>
      <c r="D98" s="105" t="s">
        <v>114</v>
      </c>
      <c r="E98" s="106"/>
      <c r="F98" s="106"/>
      <c r="G98" s="106"/>
      <c r="H98" s="106"/>
      <c r="I98" s="106"/>
      <c r="J98" s="107">
        <f>J126</f>
        <v>0</v>
      </c>
      <c r="L98" s="104"/>
    </row>
    <row r="99" spans="2:12" s="9" customFormat="1" ht="19.899999999999999" customHeight="1" x14ac:dyDescent="0.2">
      <c r="B99" s="104"/>
      <c r="D99" s="105" t="s">
        <v>314</v>
      </c>
      <c r="E99" s="106"/>
      <c r="F99" s="106"/>
      <c r="G99" s="106"/>
      <c r="H99" s="106"/>
      <c r="I99" s="106"/>
      <c r="J99" s="107">
        <f>J143</f>
        <v>0</v>
      </c>
      <c r="L99" s="104"/>
    </row>
    <row r="100" spans="2:12" s="9" customFormat="1" ht="19.899999999999999" customHeight="1" x14ac:dyDescent="0.2">
      <c r="B100" s="104"/>
      <c r="D100" s="105" t="s">
        <v>117</v>
      </c>
      <c r="E100" s="106"/>
      <c r="F100" s="106"/>
      <c r="G100" s="106"/>
      <c r="H100" s="106"/>
      <c r="I100" s="106"/>
      <c r="J100" s="107">
        <f>J154</f>
        <v>0</v>
      </c>
      <c r="L100" s="104"/>
    </row>
    <row r="101" spans="2:12" s="9" customFormat="1" ht="19.899999999999999" customHeight="1" x14ac:dyDescent="0.2">
      <c r="B101" s="104"/>
      <c r="D101" s="105" t="s">
        <v>118</v>
      </c>
      <c r="E101" s="106"/>
      <c r="F101" s="106"/>
      <c r="G101" s="106"/>
      <c r="H101" s="106"/>
      <c r="I101" s="106"/>
      <c r="J101" s="107">
        <f>J167</f>
        <v>0</v>
      </c>
      <c r="L101" s="104"/>
    </row>
    <row r="102" spans="2:12" s="8" customFormat="1" ht="24.95" customHeight="1" x14ac:dyDescent="0.2">
      <c r="B102" s="100"/>
      <c r="D102" s="101" t="s">
        <v>119</v>
      </c>
      <c r="E102" s="102"/>
      <c r="F102" s="102"/>
      <c r="G102" s="102"/>
      <c r="H102" s="102"/>
      <c r="I102" s="102"/>
      <c r="J102" s="103">
        <f>J170</f>
        <v>0</v>
      </c>
      <c r="L102" s="100"/>
    </row>
    <row r="103" spans="2:12" s="9" customFormat="1" ht="19.899999999999999" customHeight="1" x14ac:dyDescent="0.2">
      <c r="B103" s="104"/>
      <c r="D103" s="105" t="s">
        <v>315</v>
      </c>
      <c r="E103" s="106"/>
      <c r="F103" s="106"/>
      <c r="G103" s="106"/>
      <c r="H103" s="106"/>
      <c r="I103" s="106"/>
      <c r="J103" s="107">
        <f>J171</f>
        <v>0</v>
      </c>
      <c r="L103" s="104"/>
    </row>
    <row r="104" spans="2:12" s="9" customFormat="1" ht="19.899999999999999" customHeight="1" x14ac:dyDescent="0.2">
      <c r="B104" s="104"/>
      <c r="D104" s="105" t="s">
        <v>316</v>
      </c>
      <c r="E104" s="106"/>
      <c r="F104" s="106"/>
      <c r="G104" s="106"/>
      <c r="H104" s="106"/>
      <c r="I104" s="106"/>
      <c r="J104" s="107">
        <f>J176</f>
        <v>0</v>
      </c>
      <c r="L104" s="104"/>
    </row>
    <row r="105" spans="2:12" s="1" customFormat="1" ht="21.75" customHeight="1" x14ac:dyDescent="0.2">
      <c r="B105" s="28"/>
      <c r="L105" s="28"/>
    </row>
    <row r="106" spans="2:12" s="1" customFormat="1" ht="6.95" customHeight="1" x14ac:dyDescent="0.2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10" spans="2:12" s="1" customFormat="1" ht="6.95" customHeight="1" x14ac:dyDescent="0.2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12" s="1" customFormat="1" ht="24.95" customHeight="1" x14ac:dyDescent="0.2">
      <c r="B111" s="28"/>
      <c r="C111" s="20" t="s">
        <v>121</v>
      </c>
      <c r="L111" s="28"/>
    </row>
    <row r="112" spans="2:12" s="1" customFormat="1" ht="6.95" customHeight="1" x14ac:dyDescent="0.2">
      <c r="B112" s="28"/>
      <c r="L112" s="28"/>
    </row>
    <row r="113" spans="2:65" s="1" customFormat="1" ht="12" customHeight="1" x14ac:dyDescent="0.2">
      <c r="B113" s="28"/>
      <c r="C113" s="25" t="s">
        <v>14</v>
      </c>
      <c r="L113" s="28"/>
    </row>
    <row r="114" spans="2:65" s="1" customFormat="1" ht="16.5" customHeight="1" x14ac:dyDescent="0.2">
      <c r="B114" s="28"/>
      <c r="E114" s="212" t="str">
        <f>E7</f>
        <v>Zelenka s.r.o. - Modernizace provozu</v>
      </c>
      <c r="F114" s="213"/>
      <c r="G114" s="213"/>
      <c r="H114" s="213"/>
      <c r="L114" s="28"/>
    </row>
    <row r="115" spans="2:65" s="1" customFormat="1" ht="12" customHeight="1" x14ac:dyDescent="0.2">
      <c r="B115" s="28"/>
      <c r="C115" s="25" t="s">
        <v>106</v>
      </c>
      <c r="L115" s="28"/>
    </row>
    <row r="116" spans="2:65" s="1" customFormat="1" ht="16.5" customHeight="1" x14ac:dyDescent="0.2">
      <c r="B116" s="28"/>
      <c r="E116" s="202" t="str">
        <f>E9</f>
        <v>SO-03 - Dezinfekční brod</v>
      </c>
      <c r="F116" s="211"/>
      <c r="G116" s="211"/>
      <c r="H116" s="211"/>
      <c r="L116" s="28"/>
    </row>
    <row r="117" spans="2:65" s="1" customFormat="1" ht="6.95" customHeight="1" x14ac:dyDescent="0.2">
      <c r="B117" s="28"/>
      <c r="L117" s="28"/>
    </row>
    <row r="118" spans="2:65" s="1" customFormat="1" ht="12" customHeight="1" x14ac:dyDescent="0.2">
      <c r="B118" s="28"/>
      <c r="C118" s="25" t="s">
        <v>18</v>
      </c>
      <c r="F118" s="23" t="str">
        <f>F12</f>
        <v>Židlochovice</v>
      </c>
      <c r="I118" s="25" t="s">
        <v>20</v>
      </c>
      <c r="J118" s="48" t="str">
        <f>IF(J12="","",J12)</f>
        <v>27. 6. 2023</v>
      </c>
      <c r="L118" s="28"/>
    </row>
    <row r="119" spans="2:65" s="1" customFormat="1" ht="6.95" customHeight="1" x14ac:dyDescent="0.2">
      <c r="B119" s="28"/>
      <c r="L119" s="28"/>
    </row>
    <row r="120" spans="2:65" s="1" customFormat="1" ht="25.7" customHeight="1" x14ac:dyDescent="0.2">
      <c r="B120" s="28"/>
      <c r="C120" s="25" t="s">
        <v>22</v>
      </c>
      <c r="F120" s="23" t="str">
        <f>E15</f>
        <v>Zelenka s.r.o., Topolová 910, Židlochovice</v>
      </c>
      <c r="I120" s="25" t="s">
        <v>30</v>
      </c>
      <c r="J120" s="26" t="str">
        <f>E21</f>
        <v>A77 architekti, Taussigova 21, Brno</v>
      </c>
      <c r="L120" s="28"/>
    </row>
    <row r="121" spans="2:65" s="1" customFormat="1" ht="15.2" customHeight="1" x14ac:dyDescent="0.2">
      <c r="B121" s="28"/>
      <c r="C121" s="25" t="s">
        <v>28</v>
      </c>
      <c r="F121" s="23" t="str">
        <f>IF(E18="","",E18)</f>
        <v xml:space="preserve"> </v>
      </c>
      <c r="I121" s="25" t="s">
        <v>35</v>
      </c>
      <c r="J121" s="26" t="str">
        <f>E24</f>
        <v>Ing. Ladislav Kopecký</v>
      </c>
      <c r="L121" s="28"/>
    </row>
    <row r="122" spans="2:65" s="1" customFormat="1" ht="10.35" customHeight="1" x14ac:dyDescent="0.2">
      <c r="B122" s="28"/>
      <c r="L122" s="28"/>
    </row>
    <row r="123" spans="2:65" s="10" customFormat="1" ht="29.25" customHeight="1" x14ac:dyDescent="0.2">
      <c r="B123" s="108"/>
      <c r="C123" s="109" t="s">
        <v>122</v>
      </c>
      <c r="D123" s="110" t="s">
        <v>64</v>
      </c>
      <c r="E123" s="110" t="s">
        <v>60</v>
      </c>
      <c r="F123" s="110" t="s">
        <v>61</v>
      </c>
      <c r="G123" s="110" t="s">
        <v>123</v>
      </c>
      <c r="H123" s="110" t="s">
        <v>124</v>
      </c>
      <c r="I123" s="110" t="s">
        <v>125</v>
      </c>
      <c r="J123" s="111" t="s">
        <v>110</v>
      </c>
      <c r="K123" s="112" t="s">
        <v>126</v>
      </c>
      <c r="L123" s="108"/>
      <c r="M123" s="54" t="s">
        <v>1</v>
      </c>
      <c r="N123" s="55" t="s">
        <v>43</v>
      </c>
      <c r="O123" s="55" t="s">
        <v>127</v>
      </c>
      <c r="P123" s="55" t="s">
        <v>128</v>
      </c>
      <c r="Q123" s="55" t="s">
        <v>129</v>
      </c>
      <c r="R123" s="55" t="s">
        <v>130</v>
      </c>
      <c r="S123" s="55" t="s">
        <v>131</v>
      </c>
      <c r="T123" s="56" t="s">
        <v>132</v>
      </c>
    </row>
    <row r="124" spans="2:65" s="1" customFormat="1" ht="22.9" customHeight="1" x14ac:dyDescent="0.25">
      <c r="B124" s="28"/>
      <c r="C124" s="59" t="s">
        <v>133</v>
      </c>
      <c r="J124" s="113">
        <f>BK124</f>
        <v>0</v>
      </c>
      <c r="L124" s="28"/>
      <c r="M124" s="57"/>
      <c r="N124" s="49"/>
      <c r="O124" s="49"/>
      <c r="P124" s="114">
        <f>P125+P170</f>
        <v>58.449742999999998</v>
      </c>
      <c r="Q124" s="49"/>
      <c r="R124" s="114">
        <f>R125+R170</f>
        <v>15.087419199999999</v>
      </c>
      <c r="S124" s="49"/>
      <c r="T124" s="115">
        <f>T125+T170</f>
        <v>0</v>
      </c>
      <c r="AT124" s="16" t="s">
        <v>78</v>
      </c>
      <c r="AU124" s="16" t="s">
        <v>112</v>
      </c>
      <c r="BK124" s="116">
        <f>BK125+BK170</f>
        <v>0</v>
      </c>
    </row>
    <row r="125" spans="2:65" s="11" customFormat="1" ht="25.9" customHeight="1" x14ac:dyDescent="0.2">
      <c r="B125" s="117"/>
      <c r="D125" s="118" t="s">
        <v>78</v>
      </c>
      <c r="E125" s="119" t="s">
        <v>134</v>
      </c>
      <c r="F125" s="119" t="s">
        <v>135</v>
      </c>
      <c r="J125" s="120">
        <f>BK125</f>
        <v>0</v>
      </c>
      <c r="L125" s="117"/>
      <c r="M125" s="121"/>
      <c r="P125" s="122">
        <f>P126+P143+P154+P167</f>
        <v>54.902742999999994</v>
      </c>
      <c r="R125" s="122">
        <f>R126+R143+R154+R167</f>
        <v>15.074899199999999</v>
      </c>
      <c r="T125" s="123">
        <f>T126+T143+T154+T167</f>
        <v>0</v>
      </c>
      <c r="AR125" s="118" t="s">
        <v>87</v>
      </c>
      <c r="AT125" s="124" t="s">
        <v>78</v>
      </c>
      <c r="AU125" s="124" t="s">
        <v>79</v>
      </c>
      <c r="AY125" s="118" t="s">
        <v>136</v>
      </c>
      <c r="BK125" s="125">
        <f>BK126+BK143+BK154+BK167</f>
        <v>0</v>
      </c>
    </row>
    <row r="126" spans="2:65" s="11" customFormat="1" ht="22.9" customHeight="1" x14ac:dyDescent="0.2">
      <c r="B126" s="117"/>
      <c r="D126" s="118" t="s">
        <v>78</v>
      </c>
      <c r="E126" s="126" t="s">
        <v>87</v>
      </c>
      <c r="F126" s="126" t="s">
        <v>137</v>
      </c>
      <c r="J126" s="127">
        <f>BK126</f>
        <v>0</v>
      </c>
      <c r="L126" s="117"/>
      <c r="M126" s="121"/>
      <c r="P126" s="122">
        <f>SUM(P127:P142)</f>
        <v>33.926792999999996</v>
      </c>
      <c r="R126" s="122">
        <f>SUM(R127:R142)</f>
        <v>6</v>
      </c>
      <c r="T126" s="123">
        <f>SUM(T127:T142)</f>
        <v>0</v>
      </c>
      <c r="AR126" s="118" t="s">
        <v>87</v>
      </c>
      <c r="AT126" s="124" t="s">
        <v>78</v>
      </c>
      <c r="AU126" s="124" t="s">
        <v>87</v>
      </c>
      <c r="AY126" s="118" t="s">
        <v>136</v>
      </c>
      <c r="BK126" s="125">
        <f>SUM(BK127:BK142)</f>
        <v>0</v>
      </c>
    </row>
    <row r="127" spans="2:65" s="1" customFormat="1" ht="24.2" customHeight="1" x14ac:dyDescent="0.2">
      <c r="B127" s="128"/>
      <c r="C127" s="129" t="s">
        <v>87</v>
      </c>
      <c r="D127" s="129" t="s">
        <v>138</v>
      </c>
      <c r="E127" s="130" t="s">
        <v>317</v>
      </c>
      <c r="F127" s="131" t="s">
        <v>318</v>
      </c>
      <c r="G127" s="132" t="s">
        <v>219</v>
      </c>
      <c r="H127" s="133">
        <v>1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44</v>
      </c>
      <c r="O127" s="138">
        <v>0</v>
      </c>
      <c r="P127" s="138">
        <f>O127*H127</f>
        <v>0</v>
      </c>
      <c r="Q127" s="138">
        <v>0</v>
      </c>
      <c r="R127" s="138">
        <f>Q127*H127</f>
        <v>0</v>
      </c>
      <c r="S127" s="138">
        <v>0</v>
      </c>
      <c r="T127" s="139">
        <f>S127*H127</f>
        <v>0</v>
      </c>
      <c r="AR127" s="140" t="s">
        <v>142</v>
      </c>
      <c r="AT127" s="140" t="s">
        <v>138</v>
      </c>
      <c r="AU127" s="140" t="s">
        <v>89</v>
      </c>
      <c r="AY127" s="16" t="s">
        <v>136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87</v>
      </c>
      <c r="BK127" s="141">
        <f>ROUND(I127*H127,2)</f>
        <v>0</v>
      </c>
      <c r="BL127" s="16" t="s">
        <v>142</v>
      </c>
      <c r="BM127" s="140" t="s">
        <v>319</v>
      </c>
    </row>
    <row r="128" spans="2:65" s="1" customFormat="1" x14ac:dyDescent="0.2">
      <c r="B128" s="28"/>
      <c r="D128" s="142" t="s">
        <v>144</v>
      </c>
      <c r="F128" s="143" t="s">
        <v>318</v>
      </c>
      <c r="L128" s="28"/>
      <c r="M128" s="144"/>
      <c r="T128" s="51"/>
      <c r="AT128" s="16" t="s">
        <v>144</v>
      </c>
      <c r="AU128" s="16" t="s">
        <v>89</v>
      </c>
    </row>
    <row r="129" spans="2:65" s="1" customFormat="1" ht="24.2" customHeight="1" x14ac:dyDescent="0.2">
      <c r="B129" s="128"/>
      <c r="C129" s="129" t="s">
        <v>89</v>
      </c>
      <c r="D129" s="129" t="s">
        <v>138</v>
      </c>
      <c r="E129" s="130" t="s">
        <v>320</v>
      </c>
      <c r="F129" s="131" t="s">
        <v>321</v>
      </c>
      <c r="G129" s="132" t="s">
        <v>141</v>
      </c>
      <c r="H129" s="133">
        <v>13.4</v>
      </c>
      <c r="I129" s="134"/>
      <c r="J129" s="134">
        <f>ROUND(I129*H129,2)</f>
        <v>0</v>
      </c>
      <c r="K129" s="135"/>
      <c r="L129" s="28"/>
      <c r="M129" s="136" t="s">
        <v>1</v>
      </c>
      <c r="N129" s="137" t="s">
        <v>44</v>
      </c>
      <c r="O129" s="138">
        <v>1.583</v>
      </c>
      <c r="P129" s="138">
        <f>O129*H129</f>
        <v>21.212199999999999</v>
      </c>
      <c r="Q129" s="138">
        <v>0</v>
      </c>
      <c r="R129" s="138">
        <f>Q129*H129</f>
        <v>0</v>
      </c>
      <c r="S129" s="138">
        <v>0</v>
      </c>
      <c r="T129" s="139">
        <f>S129*H129</f>
        <v>0</v>
      </c>
      <c r="AR129" s="140" t="s">
        <v>142</v>
      </c>
      <c r="AT129" s="140" t="s">
        <v>138</v>
      </c>
      <c r="AU129" s="140" t="s">
        <v>89</v>
      </c>
      <c r="AY129" s="16" t="s">
        <v>136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87</v>
      </c>
      <c r="BK129" s="141">
        <f>ROUND(I129*H129,2)</f>
        <v>0</v>
      </c>
      <c r="BL129" s="16" t="s">
        <v>142</v>
      </c>
      <c r="BM129" s="140" t="s">
        <v>322</v>
      </c>
    </row>
    <row r="130" spans="2:65" s="1" customFormat="1" ht="29.25" x14ac:dyDescent="0.2">
      <c r="B130" s="28"/>
      <c r="D130" s="142" t="s">
        <v>144</v>
      </c>
      <c r="F130" s="143" t="s">
        <v>323</v>
      </c>
      <c r="L130" s="28"/>
      <c r="M130" s="144"/>
      <c r="T130" s="51"/>
      <c r="AT130" s="16" t="s">
        <v>144</v>
      </c>
      <c r="AU130" s="16" t="s">
        <v>89</v>
      </c>
    </row>
    <row r="131" spans="2:65" s="12" customFormat="1" x14ac:dyDescent="0.2">
      <c r="B131" s="145"/>
      <c r="D131" s="142" t="s">
        <v>146</v>
      </c>
      <c r="E131" s="146" t="s">
        <v>1</v>
      </c>
      <c r="F131" s="147" t="s">
        <v>324</v>
      </c>
      <c r="H131" s="148">
        <v>13.4</v>
      </c>
      <c r="L131" s="145"/>
      <c r="M131" s="149"/>
      <c r="T131" s="150"/>
      <c r="AT131" s="146" t="s">
        <v>146</v>
      </c>
      <c r="AU131" s="146" t="s">
        <v>89</v>
      </c>
      <c r="AV131" s="12" t="s">
        <v>89</v>
      </c>
      <c r="AW131" s="12" t="s">
        <v>34</v>
      </c>
      <c r="AX131" s="12" t="s">
        <v>87</v>
      </c>
      <c r="AY131" s="146" t="s">
        <v>136</v>
      </c>
    </row>
    <row r="132" spans="2:65" s="1" customFormat="1" ht="37.9" customHeight="1" x14ac:dyDescent="0.2">
      <c r="B132" s="128"/>
      <c r="C132" s="129" t="s">
        <v>152</v>
      </c>
      <c r="D132" s="129" t="s">
        <v>138</v>
      </c>
      <c r="E132" s="130" t="s">
        <v>148</v>
      </c>
      <c r="F132" s="131" t="s">
        <v>149</v>
      </c>
      <c r="G132" s="132" t="s">
        <v>141</v>
      </c>
      <c r="H132" s="133">
        <v>2.2290000000000001</v>
      </c>
      <c r="I132" s="134"/>
      <c r="J132" s="134">
        <f>ROUND(I132*H132,2)</f>
        <v>0</v>
      </c>
      <c r="K132" s="135"/>
      <c r="L132" s="28"/>
      <c r="M132" s="136" t="s">
        <v>1</v>
      </c>
      <c r="N132" s="137" t="s">
        <v>44</v>
      </c>
      <c r="O132" s="138">
        <v>4.5999999999999999E-2</v>
      </c>
      <c r="P132" s="138">
        <f>O132*H132</f>
        <v>0.102534</v>
      </c>
      <c r="Q132" s="138">
        <v>0</v>
      </c>
      <c r="R132" s="138">
        <f>Q132*H132</f>
        <v>0</v>
      </c>
      <c r="S132" s="138">
        <v>0</v>
      </c>
      <c r="T132" s="139">
        <f>S132*H132</f>
        <v>0</v>
      </c>
      <c r="AR132" s="140" t="s">
        <v>142</v>
      </c>
      <c r="AT132" s="140" t="s">
        <v>138</v>
      </c>
      <c r="AU132" s="140" t="s">
        <v>89</v>
      </c>
      <c r="AY132" s="16" t="s">
        <v>136</v>
      </c>
      <c r="BE132" s="141">
        <f>IF(N132="základní",J132,0)</f>
        <v>0</v>
      </c>
      <c r="BF132" s="141">
        <f>IF(N132="snížená",J132,0)</f>
        <v>0</v>
      </c>
      <c r="BG132" s="141">
        <f>IF(N132="zákl. přenesená",J132,0)</f>
        <v>0</v>
      </c>
      <c r="BH132" s="141">
        <f>IF(N132="sníž. přenesená",J132,0)</f>
        <v>0</v>
      </c>
      <c r="BI132" s="141">
        <f>IF(N132="nulová",J132,0)</f>
        <v>0</v>
      </c>
      <c r="BJ132" s="16" t="s">
        <v>87</v>
      </c>
      <c r="BK132" s="141">
        <f>ROUND(I132*H132,2)</f>
        <v>0</v>
      </c>
      <c r="BL132" s="16" t="s">
        <v>142</v>
      </c>
      <c r="BM132" s="140" t="s">
        <v>325</v>
      </c>
    </row>
    <row r="133" spans="2:65" s="1" customFormat="1" ht="39" x14ac:dyDescent="0.2">
      <c r="B133" s="28"/>
      <c r="D133" s="142" t="s">
        <v>144</v>
      </c>
      <c r="F133" s="143" t="s">
        <v>151</v>
      </c>
      <c r="L133" s="28"/>
      <c r="M133" s="144"/>
      <c r="T133" s="51"/>
      <c r="AT133" s="16" t="s">
        <v>144</v>
      </c>
      <c r="AU133" s="16" t="s">
        <v>89</v>
      </c>
    </row>
    <row r="134" spans="2:65" s="12" customFormat="1" x14ac:dyDescent="0.2">
      <c r="B134" s="145"/>
      <c r="D134" s="142" t="s">
        <v>146</v>
      </c>
      <c r="E134" s="146" t="s">
        <v>1</v>
      </c>
      <c r="F134" s="147" t="s">
        <v>326</v>
      </c>
      <c r="H134" s="148">
        <v>2.2290000000000001</v>
      </c>
      <c r="L134" s="145"/>
      <c r="M134" s="149"/>
      <c r="T134" s="150"/>
      <c r="AT134" s="146" t="s">
        <v>146</v>
      </c>
      <c r="AU134" s="146" t="s">
        <v>89</v>
      </c>
      <c r="AV134" s="12" t="s">
        <v>89</v>
      </c>
      <c r="AW134" s="12" t="s">
        <v>34</v>
      </c>
      <c r="AX134" s="12" t="s">
        <v>87</v>
      </c>
      <c r="AY134" s="146" t="s">
        <v>136</v>
      </c>
    </row>
    <row r="135" spans="2:65" s="1" customFormat="1" ht="24.2" customHeight="1" x14ac:dyDescent="0.2">
      <c r="B135" s="128"/>
      <c r="C135" s="129" t="s">
        <v>142</v>
      </c>
      <c r="D135" s="129" t="s">
        <v>138</v>
      </c>
      <c r="E135" s="130" t="s">
        <v>327</v>
      </c>
      <c r="F135" s="131" t="s">
        <v>328</v>
      </c>
      <c r="G135" s="132" t="s">
        <v>141</v>
      </c>
      <c r="H135" s="133">
        <v>11.170999999999999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44</v>
      </c>
      <c r="O135" s="138">
        <v>1.129</v>
      </c>
      <c r="P135" s="138">
        <f>O135*H135</f>
        <v>12.612058999999999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142</v>
      </c>
      <c r="AT135" s="140" t="s">
        <v>138</v>
      </c>
      <c r="AU135" s="140" t="s">
        <v>89</v>
      </c>
      <c r="AY135" s="16" t="s">
        <v>136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87</v>
      </c>
      <c r="BK135" s="141">
        <f>ROUND(I135*H135,2)</f>
        <v>0</v>
      </c>
      <c r="BL135" s="16" t="s">
        <v>142</v>
      </c>
      <c r="BM135" s="140" t="s">
        <v>329</v>
      </c>
    </row>
    <row r="136" spans="2:65" s="1" customFormat="1" ht="29.25" x14ac:dyDescent="0.2">
      <c r="B136" s="28"/>
      <c r="D136" s="142" t="s">
        <v>144</v>
      </c>
      <c r="F136" s="143" t="s">
        <v>330</v>
      </c>
      <c r="L136" s="28"/>
      <c r="M136" s="144"/>
      <c r="T136" s="51"/>
      <c r="AT136" s="16" t="s">
        <v>144</v>
      </c>
      <c r="AU136" s="16" t="s">
        <v>89</v>
      </c>
    </row>
    <row r="137" spans="2:65" s="12" customFormat="1" x14ac:dyDescent="0.2">
      <c r="B137" s="145"/>
      <c r="D137" s="142" t="s">
        <v>146</v>
      </c>
      <c r="E137" s="146" t="s">
        <v>1</v>
      </c>
      <c r="F137" s="147" t="s">
        <v>324</v>
      </c>
      <c r="H137" s="148">
        <v>13.4</v>
      </c>
      <c r="L137" s="145"/>
      <c r="M137" s="149"/>
      <c r="T137" s="150"/>
      <c r="AT137" s="146" t="s">
        <v>146</v>
      </c>
      <c r="AU137" s="146" t="s">
        <v>89</v>
      </c>
      <c r="AV137" s="12" t="s">
        <v>89</v>
      </c>
      <c r="AW137" s="12" t="s">
        <v>34</v>
      </c>
      <c r="AX137" s="12" t="s">
        <v>79</v>
      </c>
      <c r="AY137" s="146" t="s">
        <v>136</v>
      </c>
    </row>
    <row r="138" spans="2:65" s="12" customFormat="1" x14ac:dyDescent="0.2">
      <c r="B138" s="145"/>
      <c r="D138" s="142" t="s">
        <v>146</v>
      </c>
      <c r="E138" s="146" t="s">
        <v>1</v>
      </c>
      <c r="F138" s="147" t="s">
        <v>331</v>
      </c>
      <c r="H138" s="148">
        <v>-2.2290000000000001</v>
      </c>
      <c r="L138" s="145"/>
      <c r="M138" s="149"/>
      <c r="T138" s="150"/>
      <c r="AT138" s="146" t="s">
        <v>146</v>
      </c>
      <c r="AU138" s="146" t="s">
        <v>89</v>
      </c>
      <c r="AV138" s="12" t="s">
        <v>89</v>
      </c>
      <c r="AW138" s="12" t="s">
        <v>34</v>
      </c>
      <c r="AX138" s="12" t="s">
        <v>79</v>
      </c>
      <c r="AY138" s="146" t="s">
        <v>136</v>
      </c>
    </row>
    <row r="139" spans="2:65" s="13" customFormat="1" x14ac:dyDescent="0.2">
      <c r="B139" s="151"/>
      <c r="D139" s="142" t="s">
        <v>146</v>
      </c>
      <c r="E139" s="152" t="s">
        <v>1</v>
      </c>
      <c r="F139" s="153" t="s">
        <v>159</v>
      </c>
      <c r="H139" s="154">
        <v>11.170999999999999</v>
      </c>
      <c r="L139" s="151"/>
      <c r="M139" s="155"/>
      <c r="T139" s="156"/>
      <c r="AT139" s="152" t="s">
        <v>146</v>
      </c>
      <c r="AU139" s="152" t="s">
        <v>89</v>
      </c>
      <c r="AV139" s="13" t="s">
        <v>142</v>
      </c>
      <c r="AW139" s="13" t="s">
        <v>34</v>
      </c>
      <c r="AX139" s="13" t="s">
        <v>87</v>
      </c>
      <c r="AY139" s="152" t="s">
        <v>136</v>
      </c>
    </row>
    <row r="140" spans="2:65" s="1" customFormat="1" ht="16.5" customHeight="1" x14ac:dyDescent="0.2">
      <c r="B140" s="128"/>
      <c r="C140" s="157" t="s">
        <v>168</v>
      </c>
      <c r="D140" s="157" t="s">
        <v>160</v>
      </c>
      <c r="E140" s="158" t="s">
        <v>332</v>
      </c>
      <c r="F140" s="159" t="s">
        <v>333</v>
      </c>
      <c r="G140" s="160" t="s">
        <v>163</v>
      </c>
      <c r="H140" s="161">
        <v>6</v>
      </c>
      <c r="I140" s="162"/>
      <c r="J140" s="162">
        <f>ROUND(I140*H140,2)</f>
        <v>0</v>
      </c>
      <c r="K140" s="163"/>
      <c r="L140" s="164"/>
      <c r="M140" s="165" t="s">
        <v>1</v>
      </c>
      <c r="N140" s="166" t="s">
        <v>44</v>
      </c>
      <c r="O140" s="138">
        <v>0</v>
      </c>
      <c r="P140" s="138">
        <f>O140*H140</f>
        <v>0</v>
      </c>
      <c r="Q140" s="138">
        <v>1</v>
      </c>
      <c r="R140" s="138">
        <f>Q140*H140</f>
        <v>6</v>
      </c>
      <c r="S140" s="138">
        <v>0</v>
      </c>
      <c r="T140" s="139">
        <f>S140*H140</f>
        <v>0</v>
      </c>
      <c r="AR140" s="140" t="s">
        <v>164</v>
      </c>
      <c r="AT140" s="140" t="s">
        <v>160</v>
      </c>
      <c r="AU140" s="140" t="s">
        <v>89</v>
      </c>
      <c r="AY140" s="16" t="s">
        <v>136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87</v>
      </c>
      <c r="BK140" s="141">
        <f>ROUND(I140*H140,2)</f>
        <v>0</v>
      </c>
      <c r="BL140" s="16" t="s">
        <v>142</v>
      </c>
      <c r="BM140" s="140" t="s">
        <v>334</v>
      </c>
    </row>
    <row r="141" spans="2:65" s="1" customFormat="1" x14ac:dyDescent="0.2">
      <c r="B141" s="28"/>
      <c r="D141" s="142" t="s">
        <v>144</v>
      </c>
      <c r="F141" s="143" t="s">
        <v>333</v>
      </c>
      <c r="L141" s="28"/>
      <c r="M141" s="144"/>
      <c r="T141" s="51"/>
      <c r="AT141" s="16" t="s">
        <v>144</v>
      </c>
      <c r="AU141" s="16" t="s">
        <v>89</v>
      </c>
    </row>
    <row r="142" spans="2:65" s="12" customFormat="1" x14ac:dyDescent="0.2">
      <c r="B142" s="145"/>
      <c r="D142" s="142" t="s">
        <v>146</v>
      </c>
      <c r="E142" s="146" t="s">
        <v>1</v>
      </c>
      <c r="F142" s="147" t="s">
        <v>335</v>
      </c>
      <c r="H142" s="148">
        <v>6</v>
      </c>
      <c r="L142" s="145"/>
      <c r="M142" s="149"/>
      <c r="T142" s="150"/>
      <c r="AT142" s="146" t="s">
        <v>146</v>
      </c>
      <c r="AU142" s="146" t="s">
        <v>89</v>
      </c>
      <c r="AV142" s="12" t="s">
        <v>89</v>
      </c>
      <c r="AW142" s="12" t="s">
        <v>34</v>
      </c>
      <c r="AX142" s="12" t="s">
        <v>87</v>
      </c>
      <c r="AY142" s="146" t="s">
        <v>136</v>
      </c>
    </row>
    <row r="143" spans="2:65" s="11" customFormat="1" ht="22.9" customHeight="1" x14ac:dyDescent="0.2">
      <c r="B143" s="117"/>
      <c r="D143" s="118" t="s">
        <v>78</v>
      </c>
      <c r="E143" s="126" t="s">
        <v>164</v>
      </c>
      <c r="F143" s="126" t="s">
        <v>336</v>
      </c>
      <c r="J143" s="127">
        <f>BK143</f>
        <v>0</v>
      </c>
      <c r="L143" s="117"/>
      <c r="M143" s="121"/>
      <c r="P143" s="122">
        <f>SUM(P144:P153)</f>
        <v>12.709</v>
      </c>
      <c r="R143" s="122">
        <f>SUM(R144:R153)</f>
        <v>2.8409599999999995</v>
      </c>
      <c r="T143" s="123">
        <f>SUM(T144:T153)</f>
        <v>0</v>
      </c>
      <c r="AR143" s="118" t="s">
        <v>87</v>
      </c>
      <c r="AT143" s="124" t="s">
        <v>78</v>
      </c>
      <c r="AU143" s="124" t="s">
        <v>87</v>
      </c>
      <c r="AY143" s="118" t="s">
        <v>136</v>
      </c>
      <c r="BK143" s="125">
        <f>SUM(BK144:BK153)</f>
        <v>0</v>
      </c>
    </row>
    <row r="144" spans="2:65" s="1" customFormat="1" ht="24.2" customHeight="1" x14ac:dyDescent="0.2">
      <c r="B144" s="128"/>
      <c r="C144" s="129" t="s">
        <v>174</v>
      </c>
      <c r="D144" s="129" t="s">
        <v>138</v>
      </c>
      <c r="E144" s="130" t="s">
        <v>337</v>
      </c>
      <c r="F144" s="131" t="s">
        <v>338</v>
      </c>
      <c r="G144" s="132" t="s">
        <v>258</v>
      </c>
      <c r="H144" s="133">
        <v>2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44</v>
      </c>
      <c r="O144" s="138">
        <v>4.4059999999999997</v>
      </c>
      <c r="P144" s="138">
        <f>O144*H144</f>
        <v>8.8119999999999994</v>
      </c>
      <c r="Q144" s="138">
        <v>9.8899999999999995E-3</v>
      </c>
      <c r="R144" s="138">
        <f>Q144*H144</f>
        <v>1.9779999999999999E-2</v>
      </c>
      <c r="S144" s="138">
        <v>0</v>
      </c>
      <c r="T144" s="139">
        <f>S144*H144</f>
        <v>0</v>
      </c>
      <c r="AR144" s="140" t="s">
        <v>142</v>
      </c>
      <c r="AT144" s="140" t="s">
        <v>138</v>
      </c>
      <c r="AU144" s="140" t="s">
        <v>89</v>
      </c>
      <c r="AY144" s="16" t="s">
        <v>136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87</v>
      </c>
      <c r="BK144" s="141">
        <f>ROUND(I144*H144,2)</f>
        <v>0</v>
      </c>
      <c r="BL144" s="16" t="s">
        <v>142</v>
      </c>
      <c r="BM144" s="140" t="s">
        <v>339</v>
      </c>
    </row>
    <row r="145" spans="2:65" s="1" customFormat="1" ht="19.5" x14ac:dyDescent="0.2">
      <c r="B145" s="28"/>
      <c r="D145" s="142" t="s">
        <v>144</v>
      </c>
      <c r="F145" s="143" t="s">
        <v>340</v>
      </c>
      <c r="L145" s="28"/>
      <c r="M145" s="144"/>
      <c r="T145" s="51"/>
      <c r="AT145" s="16" t="s">
        <v>144</v>
      </c>
      <c r="AU145" s="16" t="s">
        <v>89</v>
      </c>
    </row>
    <row r="146" spans="2:65" s="1" customFormat="1" ht="24.2" customHeight="1" x14ac:dyDescent="0.2">
      <c r="B146" s="128"/>
      <c r="C146" s="157" t="s">
        <v>181</v>
      </c>
      <c r="D146" s="157" t="s">
        <v>160</v>
      </c>
      <c r="E146" s="158" t="s">
        <v>341</v>
      </c>
      <c r="F146" s="159" t="s">
        <v>342</v>
      </c>
      <c r="G146" s="160" t="s">
        <v>258</v>
      </c>
      <c r="H146" s="161">
        <v>2</v>
      </c>
      <c r="I146" s="162"/>
      <c r="J146" s="162">
        <f>ROUND(I146*H146,2)</f>
        <v>0</v>
      </c>
      <c r="K146" s="163"/>
      <c r="L146" s="164"/>
      <c r="M146" s="165" t="s">
        <v>1</v>
      </c>
      <c r="N146" s="166" t="s">
        <v>44</v>
      </c>
      <c r="O146" s="138">
        <v>0</v>
      </c>
      <c r="P146" s="138">
        <f>O146*H146</f>
        <v>0</v>
      </c>
      <c r="Q146" s="138">
        <v>1.0129999999999999</v>
      </c>
      <c r="R146" s="138">
        <f>Q146*H146</f>
        <v>2.0259999999999998</v>
      </c>
      <c r="S146" s="138">
        <v>0</v>
      </c>
      <c r="T146" s="139">
        <f>S146*H146</f>
        <v>0</v>
      </c>
      <c r="AR146" s="140" t="s">
        <v>164</v>
      </c>
      <c r="AT146" s="140" t="s">
        <v>160</v>
      </c>
      <c r="AU146" s="140" t="s">
        <v>89</v>
      </c>
      <c r="AY146" s="16" t="s">
        <v>136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87</v>
      </c>
      <c r="BK146" s="141">
        <f>ROUND(I146*H146,2)</f>
        <v>0</v>
      </c>
      <c r="BL146" s="16" t="s">
        <v>142</v>
      </c>
      <c r="BM146" s="140" t="s">
        <v>343</v>
      </c>
    </row>
    <row r="147" spans="2:65" s="1" customFormat="1" ht="19.5" x14ac:dyDescent="0.2">
      <c r="B147" s="28"/>
      <c r="D147" s="142" t="s">
        <v>144</v>
      </c>
      <c r="F147" s="143" t="s">
        <v>342</v>
      </c>
      <c r="L147" s="28"/>
      <c r="M147" s="144"/>
      <c r="T147" s="51"/>
      <c r="AT147" s="16" t="s">
        <v>144</v>
      </c>
      <c r="AU147" s="16" t="s">
        <v>89</v>
      </c>
    </row>
    <row r="148" spans="2:65" s="1" customFormat="1" ht="24.2" customHeight="1" x14ac:dyDescent="0.2">
      <c r="B148" s="128"/>
      <c r="C148" s="129" t="s">
        <v>164</v>
      </c>
      <c r="D148" s="129" t="s">
        <v>138</v>
      </c>
      <c r="E148" s="130" t="s">
        <v>344</v>
      </c>
      <c r="F148" s="131" t="s">
        <v>345</v>
      </c>
      <c r="G148" s="132" t="s">
        <v>258</v>
      </c>
      <c r="H148" s="133">
        <v>1</v>
      </c>
      <c r="I148" s="134"/>
      <c r="J148" s="134">
        <f>ROUND(I148*H148,2)</f>
        <v>0</v>
      </c>
      <c r="K148" s="135"/>
      <c r="L148" s="28"/>
      <c r="M148" s="136" t="s">
        <v>1</v>
      </c>
      <c r="N148" s="137" t="s">
        <v>44</v>
      </c>
      <c r="O148" s="138">
        <v>2.2029999999999998</v>
      </c>
      <c r="P148" s="138">
        <f>O148*H148</f>
        <v>2.2029999999999998</v>
      </c>
      <c r="Q148" s="138">
        <v>1.218E-2</v>
      </c>
      <c r="R148" s="138">
        <f>Q148*H148</f>
        <v>1.218E-2</v>
      </c>
      <c r="S148" s="138">
        <v>0</v>
      </c>
      <c r="T148" s="139">
        <f>S148*H148</f>
        <v>0</v>
      </c>
      <c r="AR148" s="140" t="s">
        <v>142</v>
      </c>
      <c r="AT148" s="140" t="s">
        <v>138</v>
      </c>
      <c r="AU148" s="140" t="s">
        <v>89</v>
      </c>
      <c r="AY148" s="16" t="s">
        <v>136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87</v>
      </c>
      <c r="BK148" s="141">
        <f>ROUND(I148*H148,2)</f>
        <v>0</v>
      </c>
      <c r="BL148" s="16" t="s">
        <v>142</v>
      </c>
      <c r="BM148" s="140" t="s">
        <v>346</v>
      </c>
    </row>
    <row r="149" spans="2:65" s="1" customFormat="1" ht="19.5" x14ac:dyDescent="0.2">
      <c r="B149" s="28"/>
      <c r="D149" s="142" t="s">
        <v>144</v>
      </c>
      <c r="F149" s="143" t="s">
        <v>347</v>
      </c>
      <c r="L149" s="28"/>
      <c r="M149" s="144"/>
      <c r="T149" s="51"/>
      <c r="AT149" s="16" t="s">
        <v>144</v>
      </c>
      <c r="AU149" s="16" t="s">
        <v>89</v>
      </c>
    </row>
    <row r="150" spans="2:65" s="1" customFormat="1" ht="24.2" customHeight="1" x14ac:dyDescent="0.2">
      <c r="B150" s="128"/>
      <c r="C150" s="157" t="s">
        <v>191</v>
      </c>
      <c r="D150" s="157" t="s">
        <v>160</v>
      </c>
      <c r="E150" s="158" t="s">
        <v>348</v>
      </c>
      <c r="F150" s="159" t="s">
        <v>349</v>
      </c>
      <c r="G150" s="160" t="s">
        <v>258</v>
      </c>
      <c r="H150" s="161">
        <v>1</v>
      </c>
      <c r="I150" s="162"/>
      <c r="J150" s="162">
        <f>ROUND(I150*H150,2)</f>
        <v>0</v>
      </c>
      <c r="K150" s="163"/>
      <c r="L150" s="164"/>
      <c r="M150" s="165" t="s">
        <v>1</v>
      </c>
      <c r="N150" s="166" t="s">
        <v>44</v>
      </c>
      <c r="O150" s="138">
        <v>0</v>
      </c>
      <c r="P150" s="138">
        <f>O150*H150</f>
        <v>0</v>
      </c>
      <c r="Q150" s="138">
        <v>0.54800000000000004</v>
      </c>
      <c r="R150" s="138">
        <f>Q150*H150</f>
        <v>0.54800000000000004</v>
      </c>
      <c r="S150" s="138">
        <v>0</v>
      </c>
      <c r="T150" s="139">
        <f>S150*H150</f>
        <v>0</v>
      </c>
      <c r="AR150" s="140" t="s">
        <v>164</v>
      </c>
      <c r="AT150" s="140" t="s">
        <v>160</v>
      </c>
      <c r="AU150" s="140" t="s">
        <v>89</v>
      </c>
      <c r="AY150" s="16" t="s">
        <v>136</v>
      </c>
      <c r="BE150" s="141">
        <f>IF(N150="základní",J150,0)</f>
        <v>0</v>
      </c>
      <c r="BF150" s="141">
        <f>IF(N150="snížená",J150,0)</f>
        <v>0</v>
      </c>
      <c r="BG150" s="141">
        <f>IF(N150="zákl. přenesená",J150,0)</f>
        <v>0</v>
      </c>
      <c r="BH150" s="141">
        <f>IF(N150="sníž. přenesená",J150,0)</f>
        <v>0</v>
      </c>
      <c r="BI150" s="141">
        <f>IF(N150="nulová",J150,0)</f>
        <v>0</v>
      </c>
      <c r="BJ150" s="16" t="s">
        <v>87</v>
      </c>
      <c r="BK150" s="141">
        <f>ROUND(I150*H150,2)</f>
        <v>0</v>
      </c>
      <c r="BL150" s="16" t="s">
        <v>142</v>
      </c>
      <c r="BM150" s="140" t="s">
        <v>350</v>
      </c>
    </row>
    <row r="151" spans="2:65" s="1" customFormat="1" ht="19.5" x14ac:dyDescent="0.2">
      <c r="B151" s="28"/>
      <c r="D151" s="142" t="s">
        <v>144</v>
      </c>
      <c r="F151" s="143" t="s">
        <v>349</v>
      </c>
      <c r="L151" s="28"/>
      <c r="M151" s="144"/>
      <c r="T151" s="51"/>
      <c r="AT151" s="16" t="s">
        <v>144</v>
      </c>
      <c r="AU151" s="16" t="s">
        <v>89</v>
      </c>
    </row>
    <row r="152" spans="2:65" s="1" customFormat="1" ht="37.9" customHeight="1" x14ac:dyDescent="0.2">
      <c r="B152" s="128"/>
      <c r="C152" s="129" t="s">
        <v>197</v>
      </c>
      <c r="D152" s="129" t="s">
        <v>138</v>
      </c>
      <c r="E152" s="130" t="s">
        <v>351</v>
      </c>
      <c r="F152" s="131" t="s">
        <v>352</v>
      </c>
      <c r="G152" s="132" t="s">
        <v>258</v>
      </c>
      <c r="H152" s="133">
        <v>1</v>
      </c>
      <c r="I152" s="134"/>
      <c r="J152" s="134">
        <f>ROUND(I152*H152,2)</f>
        <v>0</v>
      </c>
      <c r="K152" s="135"/>
      <c r="L152" s="28"/>
      <c r="M152" s="136" t="s">
        <v>1</v>
      </c>
      <c r="N152" s="137" t="s">
        <v>44</v>
      </c>
      <c r="O152" s="138">
        <v>1.694</v>
      </c>
      <c r="P152" s="138">
        <f>O152*H152</f>
        <v>1.694</v>
      </c>
      <c r="Q152" s="138">
        <v>0.23499999999999999</v>
      </c>
      <c r="R152" s="138">
        <f>Q152*H152</f>
        <v>0.23499999999999999</v>
      </c>
      <c r="S152" s="138">
        <v>0</v>
      </c>
      <c r="T152" s="139">
        <f>S152*H152</f>
        <v>0</v>
      </c>
      <c r="AR152" s="140" t="s">
        <v>142</v>
      </c>
      <c r="AT152" s="140" t="s">
        <v>138</v>
      </c>
      <c r="AU152" s="140" t="s">
        <v>89</v>
      </c>
      <c r="AY152" s="16" t="s">
        <v>136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87</v>
      </c>
      <c r="BK152" s="141">
        <f>ROUND(I152*H152,2)</f>
        <v>0</v>
      </c>
      <c r="BL152" s="16" t="s">
        <v>142</v>
      </c>
      <c r="BM152" s="140" t="s">
        <v>353</v>
      </c>
    </row>
    <row r="153" spans="2:65" s="1" customFormat="1" ht="29.25" x14ac:dyDescent="0.2">
      <c r="B153" s="28"/>
      <c r="D153" s="142" t="s">
        <v>144</v>
      </c>
      <c r="F153" s="143" t="s">
        <v>354</v>
      </c>
      <c r="L153" s="28"/>
      <c r="M153" s="144"/>
      <c r="T153" s="51"/>
      <c r="AT153" s="16" t="s">
        <v>144</v>
      </c>
      <c r="AU153" s="16" t="s">
        <v>89</v>
      </c>
    </row>
    <row r="154" spans="2:65" s="11" customFormat="1" ht="22.9" customHeight="1" x14ac:dyDescent="0.2">
      <c r="B154" s="117"/>
      <c r="D154" s="118" t="s">
        <v>78</v>
      </c>
      <c r="E154" s="126" t="s">
        <v>191</v>
      </c>
      <c r="F154" s="126" t="s">
        <v>215</v>
      </c>
      <c r="J154" s="127">
        <f>BK154</f>
        <v>0</v>
      </c>
      <c r="L154" s="117"/>
      <c r="M154" s="121"/>
      <c r="P154" s="122">
        <f>SUM(P155:P166)</f>
        <v>7.2720000000000002</v>
      </c>
      <c r="R154" s="122">
        <f>SUM(R155:R166)</f>
        <v>6.2339392</v>
      </c>
      <c r="T154" s="123">
        <f>SUM(T155:T166)</f>
        <v>0</v>
      </c>
      <c r="AR154" s="118" t="s">
        <v>87</v>
      </c>
      <c r="AT154" s="124" t="s">
        <v>78</v>
      </c>
      <c r="AU154" s="124" t="s">
        <v>87</v>
      </c>
      <c r="AY154" s="118" t="s">
        <v>136</v>
      </c>
      <c r="BK154" s="125">
        <f>SUM(BK155:BK166)</f>
        <v>0</v>
      </c>
    </row>
    <row r="155" spans="2:65" s="1" customFormat="1" ht="33" customHeight="1" x14ac:dyDescent="0.2">
      <c r="B155" s="128"/>
      <c r="C155" s="129" t="s">
        <v>202</v>
      </c>
      <c r="D155" s="129" t="s">
        <v>138</v>
      </c>
      <c r="E155" s="130" t="s">
        <v>355</v>
      </c>
      <c r="F155" s="131" t="s">
        <v>356</v>
      </c>
      <c r="G155" s="132" t="s">
        <v>246</v>
      </c>
      <c r="H155" s="133">
        <v>20</v>
      </c>
      <c r="I155" s="134"/>
      <c r="J155" s="134">
        <f>ROUND(I155*H155,2)</f>
        <v>0</v>
      </c>
      <c r="K155" s="135"/>
      <c r="L155" s="28"/>
      <c r="M155" s="136" t="s">
        <v>1</v>
      </c>
      <c r="N155" s="137" t="s">
        <v>44</v>
      </c>
      <c r="O155" s="138">
        <v>0.26800000000000002</v>
      </c>
      <c r="P155" s="138">
        <f>O155*H155</f>
        <v>5.36</v>
      </c>
      <c r="Q155" s="138">
        <v>0.15540000000000001</v>
      </c>
      <c r="R155" s="138">
        <f>Q155*H155</f>
        <v>3.1080000000000001</v>
      </c>
      <c r="S155" s="138">
        <v>0</v>
      </c>
      <c r="T155" s="139">
        <f>S155*H155</f>
        <v>0</v>
      </c>
      <c r="AR155" s="140" t="s">
        <v>142</v>
      </c>
      <c r="AT155" s="140" t="s">
        <v>138</v>
      </c>
      <c r="AU155" s="140" t="s">
        <v>89</v>
      </c>
      <c r="AY155" s="16" t="s">
        <v>136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87</v>
      </c>
      <c r="BK155" s="141">
        <f>ROUND(I155*H155,2)</f>
        <v>0</v>
      </c>
      <c r="BL155" s="16" t="s">
        <v>142</v>
      </c>
      <c r="BM155" s="140" t="s">
        <v>357</v>
      </c>
    </row>
    <row r="156" spans="2:65" s="1" customFormat="1" ht="29.25" x14ac:dyDescent="0.2">
      <c r="B156" s="28"/>
      <c r="D156" s="142" t="s">
        <v>144</v>
      </c>
      <c r="F156" s="143" t="s">
        <v>358</v>
      </c>
      <c r="L156" s="28"/>
      <c r="M156" s="144"/>
      <c r="T156" s="51"/>
      <c r="AT156" s="16" t="s">
        <v>144</v>
      </c>
      <c r="AU156" s="16" t="s">
        <v>89</v>
      </c>
    </row>
    <row r="157" spans="2:65" s="1" customFormat="1" ht="16.5" customHeight="1" x14ac:dyDescent="0.2">
      <c r="B157" s="128"/>
      <c r="C157" s="157" t="s">
        <v>209</v>
      </c>
      <c r="D157" s="157" t="s">
        <v>160</v>
      </c>
      <c r="E157" s="158" t="s">
        <v>359</v>
      </c>
      <c r="F157" s="159" t="s">
        <v>360</v>
      </c>
      <c r="G157" s="160" t="s">
        <v>246</v>
      </c>
      <c r="H157" s="161">
        <v>20.399999999999999</v>
      </c>
      <c r="I157" s="162"/>
      <c r="J157" s="162">
        <f>ROUND(I157*H157,2)</f>
        <v>0</v>
      </c>
      <c r="K157" s="163"/>
      <c r="L157" s="164"/>
      <c r="M157" s="165" t="s">
        <v>1</v>
      </c>
      <c r="N157" s="166" t="s">
        <v>44</v>
      </c>
      <c r="O157" s="138">
        <v>0</v>
      </c>
      <c r="P157" s="138">
        <f>O157*H157</f>
        <v>0</v>
      </c>
      <c r="Q157" s="138">
        <v>0.08</v>
      </c>
      <c r="R157" s="138">
        <f>Q157*H157</f>
        <v>1.6319999999999999</v>
      </c>
      <c r="S157" s="138">
        <v>0</v>
      </c>
      <c r="T157" s="139">
        <f>S157*H157</f>
        <v>0</v>
      </c>
      <c r="AR157" s="140" t="s">
        <v>164</v>
      </c>
      <c r="AT157" s="140" t="s">
        <v>160</v>
      </c>
      <c r="AU157" s="140" t="s">
        <v>89</v>
      </c>
      <c r="AY157" s="16" t="s">
        <v>136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87</v>
      </c>
      <c r="BK157" s="141">
        <f>ROUND(I157*H157,2)</f>
        <v>0</v>
      </c>
      <c r="BL157" s="16" t="s">
        <v>142</v>
      </c>
      <c r="BM157" s="140" t="s">
        <v>361</v>
      </c>
    </row>
    <row r="158" spans="2:65" s="1" customFormat="1" x14ac:dyDescent="0.2">
      <c r="B158" s="28"/>
      <c r="D158" s="142" t="s">
        <v>144</v>
      </c>
      <c r="F158" s="143" t="s">
        <v>360</v>
      </c>
      <c r="L158" s="28"/>
      <c r="M158" s="144"/>
      <c r="T158" s="51"/>
      <c r="AT158" s="16" t="s">
        <v>144</v>
      </c>
      <c r="AU158" s="16" t="s">
        <v>89</v>
      </c>
    </row>
    <row r="159" spans="2:65" s="12" customFormat="1" x14ac:dyDescent="0.2">
      <c r="B159" s="145"/>
      <c r="D159" s="142" t="s">
        <v>146</v>
      </c>
      <c r="F159" s="147" t="s">
        <v>362</v>
      </c>
      <c r="H159" s="148">
        <v>20.399999999999999</v>
      </c>
      <c r="L159" s="145"/>
      <c r="M159" s="149"/>
      <c r="T159" s="150"/>
      <c r="AT159" s="146" t="s">
        <v>146</v>
      </c>
      <c r="AU159" s="146" t="s">
        <v>89</v>
      </c>
      <c r="AV159" s="12" t="s">
        <v>89</v>
      </c>
      <c r="AW159" s="12" t="s">
        <v>3</v>
      </c>
      <c r="AX159" s="12" t="s">
        <v>87</v>
      </c>
      <c r="AY159" s="146" t="s">
        <v>136</v>
      </c>
    </row>
    <row r="160" spans="2:65" s="1" customFormat="1" ht="33" customHeight="1" x14ac:dyDescent="0.2">
      <c r="B160" s="128"/>
      <c r="C160" s="129" t="s">
        <v>216</v>
      </c>
      <c r="D160" s="129" t="s">
        <v>138</v>
      </c>
      <c r="E160" s="130" t="s">
        <v>363</v>
      </c>
      <c r="F160" s="131" t="s">
        <v>364</v>
      </c>
      <c r="G160" s="132" t="s">
        <v>246</v>
      </c>
      <c r="H160" s="133">
        <v>8</v>
      </c>
      <c r="I160" s="134"/>
      <c r="J160" s="134">
        <f>ROUND(I160*H160,2)</f>
        <v>0</v>
      </c>
      <c r="K160" s="135"/>
      <c r="L160" s="28"/>
      <c r="M160" s="136" t="s">
        <v>1</v>
      </c>
      <c r="N160" s="137" t="s">
        <v>44</v>
      </c>
      <c r="O160" s="138">
        <v>0.23899999999999999</v>
      </c>
      <c r="P160" s="138">
        <f>O160*H160</f>
        <v>1.9119999999999999</v>
      </c>
      <c r="Q160" s="138">
        <v>0.1295</v>
      </c>
      <c r="R160" s="138">
        <f>Q160*H160</f>
        <v>1.036</v>
      </c>
      <c r="S160" s="138">
        <v>0</v>
      </c>
      <c r="T160" s="139">
        <f>S160*H160</f>
        <v>0</v>
      </c>
      <c r="AR160" s="140" t="s">
        <v>142</v>
      </c>
      <c r="AT160" s="140" t="s">
        <v>138</v>
      </c>
      <c r="AU160" s="140" t="s">
        <v>89</v>
      </c>
      <c r="AY160" s="16" t="s">
        <v>136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87</v>
      </c>
      <c r="BK160" s="141">
        <f>ROUND(I160*H160,2)</f>
        <v>0</v>
      </c>
      <c r="BL160" s="16" t="s">
        <v>142</v>
      </c>
      <c r="BM160" s="140" t="s">
        <v>365</v>
      </c>
    </row>
    <row r="161" spans="2:65" s="1" customFormat="1" ht="29.25" x14ac:dyDescent="0.2">
      <c r="B161" s="28"/>
      <c r="D161" s="142" t="s">
        <v>144</v>
      </c>
      <c r="F161" s="143" t="s">
        <v>366</v>
      </c>
      <c r="L161" s="28"/>
      <c r="M161" s="144"/>
      <c r="T161" s="51"/>
      <c r="AT161" s="16" t="s">
        <v>144</v>
      </c>
      <c r="AU161" s="16" t="s">
        <v>89</v>
      </c>
    </row>
    <row r="162" spans="2:65" s="1" customFormat="1" ht="16.5" customHeight="1" x14ac:dyDescent="0.2">
      <c r="B162" s="128"/>
      <c r="C162" s="157" t="s">
        <v>221</v>
      </c>
      <c r="D162" s="157" t="s">
        <v>160</v>
      </c>
      <c r="E162" s="158" t="s">
        <v>367</v>
      </c>
      <c r="F162" s="159" t="s">
        <v>368</v>
      </c>
      <c r="G162" s="160" t="s">
        <v>246</v>
      </c>
      <c r="H162" s="161">
        <v>8.16</v>
      </c>
      <c r="I162" s="162"/>
      <c r="J162" s="162">
        <f>ROUND(I162*H162,2)</f>
        <v>0</v>
      </c>
      <c r="K162" s="163"/>
      <c r="L162" s="164"/>
      <c r="M162" s="165" t="s">
        <v>1</v>
      </c>
      <c r="N162" s="166" t="s">
        <v>44</v>
      </c>
      <c r="O162" s="138">
        <v>0</v>
      </c>
      <c r="P162" s="138">
        <f>O162*H162</f>
        <v>0</v>
      </c>
      <c r="Q162" s="138">
        <v>5.6120000000000003E-2</v>
      </c>
      <c r="R162" s="138">
        <f>Q162*H162</f>
        <v>0.45793920000000005</v>
      </c>
      <c r="S162" s="138">
        <v>0</v>
      </c>
      <c r="T162" s="139">
        <f>S162*H162</f>
        <v>0</v>
      </c>
      <c r="AR162" s="140" t="s">
        <v>164</v>
      </c>
      <c r="AT162" s="140" t="s">
        <v>160</v>
      </c>
      <c r="AU162" s="140" t="s">
        <v>89</v>
      </c>
      <c r="AY162" s="16" t="s">
        <v>136</v>
      </c>
      <c r="BE162" s="141">
        <f>IF(N162="základní",J162,0)</f>
        <v>0</v>
      </c>
      <c r="BF162" s="141">
        <f>IF(N162="snížená",J162,0)</f>
        <v>0</v>
      </c>
      <c r="BG162" s="141">
        <f>IF(N162="zákl. přenesená",J162,0)</f>
        <v>0</v>
      </c>
      <c r="BH162" s="141">
        <f>IF(N162="sníž. přenesená",J162,0)</f>
        <v>0</v>
      </c>
      <c r="BI162" s="141">
        <f>IF(N162="nulová",J162,0)</f>
        <v>0</v>
      </c>
      <c r="BJ162" s="16" t="s">
        <v>87</v>
      </c>
      <c r="BK162" s="141">
        <f>ROUND(I162*H162,2)</f>
        <v>0</v>
      </c>
      <c r="BL162" s="16" t="s">
        <v>142</v>
      </c>
      <c r="BM162" s="140" t="s">
        <v>369</v>
      </c>
    </row>
    <row r="163" spans="2:65" s="1" customFormat="1" x14ac:dyDescent="0.2">
      <c r="B163" s="28"/>
      <c r="D163" s="142" t="s">
        <v>144</v>
      </c>
      <c r="F163" s="143" t="s">
        <v>368</v>
      </c>
      <c r="L163" s="28"/>
      <c r="M163" s="144"/>
      <c r="T163" s="51"/>
      <c r="AT163" s="16" t="s">
        <v>144</v>
      </c>
      <c r="AU163" s="16" t="s">
        <v>89</v>
      </c>
    </row>
    <row r="164" spans="2:65" s="12" customFormat="1" x14ac:dyDescent="0.2">
      <c r="B164" s="145"/>
      <c r="D164" s="142" t="s">
        <v>146</v>
      </c>
      <c r="F164" s="147" t="s">
        <v>370</v>
      </c>
      <c r="H164" s="148">
        <v>8.16</v>
      </c>
      <c r="L164" s="145"/>
      <c r="M164" s="149"/>
      <c r="T164" s="150"/>
      <c r="AT164" s="146" t="s">
        <v>146</v>
      </c>
      <c r="AU164" s="146" t="s">
        <v>89</v>
      </c>
      <c r="AV164" s="12" t="s">
        <v>89</v>
      </c>
      <c r="AW164" s="12" t="s">
        <v>3</v>
      </c>
      <c r="AX164" s="12" t="s">
        <v>87</v>
      </c>
      <c r="AY164" s="146" t="s">
        <v>136</v>
      </c>
    </row>
    <row r="165" spans="2:65" s="1" customFormat="1" ht="24.2" customHeight="1" x14ac:dyDescent="0.2">
      <c r="B165" s="128"/>
      <c r="C165" s="129" t="s">
        <v>8</v>
      </c>
      <c r="D165" s="129" t="s">
        <v>138</v>
      </c>
      <c r="E165" s="130" t="s">
        <v>217</v>
      </c>
      <c r="F165" s="131" t="s">
        <v>371</v>
      </c>
      <c r="G165" s="132" t="s">
        <v>219</v>
      </c>
      <c r="H165" s="133">
        <v>1</v>
      </c>
      <c r="I165" s="134"/>
      <c r="J165" s="134">
        <f>ROUND(I165*H165,2)</f>
        <v>0</v>
      </c>
      <c r="K165" s="135"/>
      <c r="L165" s="28"/>
      <c r="M165" s="136" t="s">
        <v>1</v>
      </c>
      <c r="N165" s="137" t="s">
        <v>44</v>
      </c>
      <c r="O165" s="138">
        <v>0</v>
      </c>
      <c r="P165" s="138">
        <f>O165*H165</f>
        <v>0</v>
      </c>
      <c r="Q165" s="138">
        <v>0</v>
      </c>
      <c r="R165" s="138">
        <f>Q165*H165</f>
        <v>0</v>
      </c>
      <c r="S165" s="138">
        <v>0</v>
      </c>
      <c r="T165" s="139">
        <f>S165*H165</f>
        <v>0</v>
      </c>
      <c r="AR165" s="140" t="s">
        <v>142</v>
      </c>
      <c r="AT165" s="140" t="s">
        <v>138</v>
      </c>
      <c r="AU165" s="140" t="s">
        <v>89</v>
      </c>
      <c r="AY165" s="16" t="s">
        <v>136</v>
      </c>
      <c r="BE165" s="141">
        <f>IF(N165="základní",J165,0)</f>
        <v>0</v>
      </c>
      <c r="BF165" s="141">
        <f>IF(N165="snížená",J165,0)</f>
        <v>0</v>
      </c>
      <c r="BG165" s="141">
        <f>IF(N165="zákl. přenesená",J165,0)</f>
        <v>0</v>
      </c>
      <c r="BH165" s="141">
        <f>IF(N165="sníž. přenesená",J165,0)</f>
        <v>0</v>
      </c>
      <c r="BI165" s="141">
        <f>IF(N165="nulová",J165,0)</f>
        <v>0</v>
      </c>
      <c r="BJ165" s="16" t="s">
        <v>87</v>
      </c>
      <c r="BK165" s="141">
        <f>ROUND(I165*H165,2)</f>
        <v>0</v>
      </c>
      <c r="BL165" s="16" t="s">
        <v>142</v>
      </c>
      <c r="BM165" s="140" t="s">
        <v>372</v>
      </c>
    </row>
    <row r="166" spans="2:65" s="1" customFormat="1" ht="19.5" x14ac:dyDescent="0.2">
      <c r="B166" s="28"/>
      <c r="D166" s="142" t="s">
        <v>144</v>
      </c>
      <c r="F166" s="143" t="s">
        <v>371</v>
      </c>
      <c r="L166" s="28"/>
      <c r="M166" s="144"/>
      <c r="T166" s="51"/>
      <c r="AT166" s="16" t="s">
        <v>144</v>
      </c>
      <c r="AU166" s="16" t="s">
        <v>89</v>
      </c>
    </row>
    <row r="167" spans="2:65" s="11" customFormat="1" ht="22.9" customHeight="1" x14ac:dyDescent="0.2">
      <c r="B167" s="117"/>
      <c r="D167" s="118" t="s">
        <v>78</v>
      </c>
      <c r="E167" s="126" t="s">
        <v>232</v>
      </c>
      <c r="F167" s="126" t="s">
        <v>233</v>
      </c>
      <c r="J167" s="127">
        <f>BK167</f>
        <v>0</v>
      </c>
      <c r="L167" s="117"/>
      <c r="M167" s="121"/>
      <c r="P167" s="122">
        <f>SUM(P168:P169)</f>
        <v>0.99495</v>
      </c>
      <c r="R167" s="122">
        <f>SUM(R168:R169)</f>
        <v>0</v>
      </c>
      <c r="T167" s="123">
        <f>SUM(T168:T169)</f>
        <v>0</v>
      </c>
      <c r="AR167" s="118" t="s">
        <v>87</v>
      </c>
      <c r="AT167" s="124" t="s">
        <v>78</v>
      </c>
      <c r="AU167" s="124" t="s">
        <v>87</v>
      </c>
      <c r="AY167" s="118" t="s">
        <v>136</v>
      </c>
      <c r="BK167" s="125">
        <f>SUM(BK168:BK169)</f>
        <v>0</v>
      </c>
    </row>
    <row r="168" spans="2:65" s="1" customFormat="1" ht="33" customHeight="1" x14ac:dyDescent="0.2">
      <c r="B168" s="128"/>
      <c r="C168" s="129" t="s">
        <v>228</v>
      </c>
      <c r="D168" s="129" t="s">
        <v>138</v>
      </c>
      <c r="E168" s="130" t="s">
        <v>373</v>
      </c>
      <c r="F168" s="131" t="s">
        <v>374</v>
      </c>
      <c r="G168" s="132" t="s">
        <v>163</v>
      </c>
      <c r="H168" s="133">
        <v>15.074999999999999</v>
      </c>
      <c r="I168" s="134"/>
      <c r="J168" s="134">
        <f>ROUND(I168*H168,2)</f>
        <v>0</v>
      </c>
      <c r="K168" s="135"/>
      <c r="L168" s="28"/>
      <c r="M168" s="136" t="s">
        <v>1</v>
      </c>
      <c r="N168" s="137" t="s">
        <v>44</v>
      </c>
      <c r="O168" s="138">
        <v>6.6000000000000003E-2</v>
      </c>
      <c r="P168" s="138">
        <f>O168*H168</f>
        <v>0.99495</v>
      </c>
      <c r="Q168" s="138">
        <v>0</v>
      </c>
      <c r="R168" s="138">
        <f>Q168*H168</f>
        <v>0</v>
      </c>
      <c r="S168" s="138">
        <v>0</v>
      </c>
      <c r="T168" s="139">
        <f>S168*H168</f>
        <v>0</v>
      </c>
      <c r="AR168" s="140" t="s">
        <v>142</v>
      </c>
      <c r="AT168" s="140" t="s">
        <v>138</v>
      </c>
      <c r="AU168" s="140" t="s">
        <v>89</v>
      </c>
      <c r="AY168" s="16" t="s">
        <v>136</v>
      </c>
      <c r="BE168" s="141">
        <f>IF(N168="základní",J168,0)</f>
        <v>0</v>
      </c>
      <c r="BF168" s="141">
        <f>IF(N168="snížená",J168,0)</f>
        <v>0</v>
      </c>
      <c r="BG168" s="141">
        <f>IF(N168="zákl. přenesená",J168,0)</f>
        <v>0</v>
      </c>
      <c r="BH168" s="141">
        <f>IF(N168="sníž. přenesená",J168,0)</f>
        <v>0</v>
      </c>
      <c r="BI168" s="141">
        <f>IF(N168="nulová",J168,0)</f>
        <v>0</v>
      </c>
      <c r="BJ168" s="16" t="s">
        <v>87</v>
      </c>
      <c r="BK168" s="141">
        <f>ROUND(I168*H168,2)</f>
        <v>0</v>
      </c>
      <c r="BL168" s="16" t="s">
        <v>142</v>
      </c>
      <c r="BM168" s="140" t="s">
        <v>375</v>
      </c>
    </row>
    <row r="169" spans="2:65" s="1" customFormat="1" ht="29.25" x14ac:dyDescent="0.2">
      <c r="B169" s="28"/>
      <c r="D169" s="142" t="s">
        <v>144</v>
      </c>
      <c r="F169" s="143" t="s">
        <v>376</v>
      </c>
      <c r="L169" s="28"/>
      <c r="M169" s="144"/>
      <c r="T169" s="51"/>
      <c r="AT169" s="16" t="s">
        <v>144</v>
      </c>
      <c r="AU169" s="16" t="s">
        <v>89</v>
      </c>
    </row>
    <row r="170" spans="2:65" s="11" customFormat="1" ht="25.9" customHeight="1" x14ac:dyDescent="0.2">
      <c r="B170" s="117"/>
      <c r="D170" s="118" t="s">
        <v>78</v>
      </c>
      <c r="E170" s="119" t="s">
        <v>239</v>
      </c>
      <c r="F170" s="119" t="s">
        <v>240</v>
      </c>
      <c r="J170" s="120">
        <f>BK170</f>
        <v>0</v>
      </c>
      <c r="L170" s="117"/>
      <c r="M170" s="121"/>
      <c r="P170" s="122">
        <f>P171+P176</f>
        <v>3.5470000000000006</v>
      </c>
      <c r="R170" s="122">
        <f>R171+R176</f>
        <v>1.252E-2</v>
      </c>
      <c r="T170" s="123">
        <f>T171+T176</f>
        <v>0</v>
      </c>
      <c r="AR170" s="118" t="s">
        <v>89</v>
      </c>
      <c r="AT170" s="124" t="s">
        <v>78</v>
      </c>
      <c r="AU170" s="124" t="s">
        <v>79</v>
      </c>
      <c r="AY170" s="118" t="s">
        <v>136</v>
      </c>
      <c r="BK170" s="125">
        <f>BK171+BK176</f>
        <v>0</v>
      </c>
    </row>
    <row r="171" spans="2:65" s="11" customFormat="1" ht="22.9" customHeight="1" x14ac:dyDescent="0.2">
      <c r="B171" s="117"/>
      <c r="D171" s="118" t="s">
        <v>78</v>
      </c>
      <c r="E171" s="126" t="s">
        <v>377</v>
      </c>
      <c r="F171" s="126" t="s">
        <v>378</v>
      </c>
      <c r="J171" s="127">
        <f>BK171</f>
        <v>0</v>
      </c>
      <c r="L171" s="117"/>
      <c r="M171" s="121"/>
      <c r="P171" s="122">
        <f>SUM(P172:P175)</f>
        <v>0.86099999999999999</v>
      </c>
      <c r="R171" s="122">
        <f>SUM(R172:R175)</f>
        <v>4.62E-3</v>
      </c>
      <c r="T171" s="123">
        <f>SUM(T172:T175)</f>
        <v>0</v>
      </c>
      <c r="AR171" s="118" t="s">
        <v>89</v>
      </c>
      <c r="AT171" s="124" t="s">
        <v>78</v>
      </c>
      <c r="AU171" s="124" t="s">
        <v>87</v>
      </c>
      <c r="AY171" s="118" t="s">
        <v>136</v>
      </c>
      <c r="BK171" s="125">
        <f>SUM(BK172:BK175)</f>
        <v>0</v>
      </c>
    </row>
    <row r="172" spans="2:65" s="1" customFormat="1" ht="21.75" customHeight="1" x14ac:dyDescent="0.2">
      <c r="B172" s="128"/>
      <c r="C172" s="129" t="s">
        <v>234</v>
      </c>
      <c r="D172" s="129" t="s">
        <v>138</v>
      </c>
      <c r="E172" s="130" t="s">
        <v>379</v>
      </c>
      <c r="F172" s="131" t="s">
        <v>380</v>
      </c>
      <c r="G172" s="132" t="s">
        <v>246</v>
      </c>
      <c r="H172" s="133">
        <v>1.5</v>
      </c>
      <c r="I172" s="134"/>
      <c r="J172" s="134">
        <f>ROUND(I172*H172,2)</f>
        <v>0</v>
      </c>
      <c r="K172" s="135"/>
      <c r="L172" s="28"/>
      <c r="M172" s="136" t="s">
        <v>1</v>
      </c>
      <c r="N172" s="137" t="s">
        <v>44</v>
      </c>
      <c r="O172" s="138">
        <v>0.57399999999999995</v>
      </c>
      <c r="P172" s="138">
        <f>O172*H172</f>
        <v>0.86099999999999999</v>
      </c>
      <c r="Q172" s="138">
        <v>3.0799999999999998E-3</v>
      </c>
      <c r="R172" s="138">
        <f>Q172*H172</f>
        <v>4.62E-3</v>
      </c>
      <c r="S172" s="138">
        <v>0</v>
      </c>
      <c r="T172" s="139">
        <f>S172*H172</f>
        <v>0</v>
      </c>
      <c r="AR172" s="140" t="s">
        <v>228</v>
      </c>
      <c r="AT172" s="140" t="s">
        <v>138</v>
      </c>
      <c r="AU172" s="140" t="s">
        <v>89</v>
      </c>
      <c r="AY172" s="16" t="s">
        <v>136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87</v>
      </c>
      <c r="BK172" s="141">
        <f>ROUND(I172*H172,2)</f>
        <v>0</v>
      </c>
      <c r="BL172" s="16" t="s">
        <v>228</v>
      </c>
      <c r="BM172" s="140" t="s">
        <v>381</v>
      </c>
    </row>
    <row r="173" spans="2:65" s="1" customFormat="1" x14ac:dyDescent="0.2">
      <c r="B173" s="28"/>
      <c r="D173" s="142" t="s">
        <v>144</v>
      </c>
      <c r="F173" s="143" t="s">
        <v>380</v>
      </c>
      <c r="L173" s="28"/>
      <c r="M173" s="144"/>
      <c r="T173" s="51"/>
      <c r="AT173" s="16" t="s">
        <v>144</v>
      </c>
      <c r="AU173" s="16" t="s">
        <v>89</v>
      </c>
    </row>
    <row r="174" spans="2:65" s="1" customFormat="1" ht="24.2" customHeight="1" x14ac:dyDescent="0.2">
      <c r="B174" s="128"/>
      <c r="C174" s="129" t="s">
        <v>243</v>
      </c>
      <c r="D174" s="129" t="s">
        <v>138</v>
      </c>
      <c r="E174" s="130" t="s">
        <v>382</v>
      </c>
      <c r="F174" s="131" t="s">
        <v>383</v>
      </c>
      <c r="G174" s="132" t="s">
        <v>271</v>
      </c>
      <c r="H174" s="133">
        <v>13.25</v>
      </c>
      <c r="I174" s="134"/>
      <c r="J174" s="134">
        <f>ROUND(I174*H174,2)</f>
        <v>0</v>
      </c>
      <c r="K174" s="135"/>
      <c r="L174" s="28"/>
      <c r="M174" s="136" t="s">
        <v>1</v>
      </c>
      <c r="N174" s="137" t="s">
        <v>44</v>
      </c>
      <c r="O174" s="138">
        <v>0</v>
      </c>
      <c r="P174" s="138">
        <f>O174*H174</f>
        <v>0</v>
      </c>
      <c r="Q174" s="138">
        <v>0</v>
      </c>
      <c r="R174" s="138">
        <f>Q174*H174</f>
        <v>0</v>
      </c>
      <c r="S174" s="138">
        <v>0</v>
      </c>
      <c r="T174" s="139">
        <f>S174*H174</f>
        <v>0</v>
      </c>
      <c r="AR174" s="140" t="s">
        <v>228</v>
      </c>
      <c r="AT174" s="140" t="s">
        <v>138</v>
      </c>
      <c r="AU174" s="140" t="s">
        <v>89</v>
      </c>
      <c r="AY174" s="16" t="s">
        <v>136</v>
      </c>
      <c r="BE174" s="141">
        <f>IF(N174="základní",J174,0)</f>
        <v>0</v>
      </c>
      <c r="BF174" s="141">
        <f>IF(N174="snížená",J174,0)</f>
        <v>0</v>
      </c>
      <c r="BG174" s="141">
        <f>IF(N174="zákl. přenesená",J174,0)</f>
        <v>0</v>
      </c>
      <c r="BH174" s="141">
        <f>IF(N174="sníž. přenesená",J174,0)</f>
        <v>0</v>
      </c>
      <c r="BI174" s="141">
        <f>IF(N174="nulová",J174,0)</f>
        <v>0</v>
      </c>
      <c r="BJ174" s="16" t="s">
        <v>87</v>
      </c>
      <c r="BK174" s="141">
        <f>ROUND(I174*H174,2)</f>
        <v>0</v>
      </c>
      <c r="BL174" s="16" t="s">
        <v>228</v>
      </c>
      <c r="BM174" s="140" t="s">
        <v>384</v>
      </c>
    </row>
    <row r="175" spans="2:65" s="1" customFormat="1" ht="29.25" x14ac:dyDescent="0.2">
      <c r="B175" s="28"/>
      <c r="D175" s="142" t="s">
        <v>144</v>
      </c>
      <c r="F175" s="143" t="s">
        <v>385</v>
      </c>
      <c r="L175" s="28"/>
      <c r="M175" s="144"/>
      <c r="T175" s="51"/>
      <c r="AT175" s="16" t="s">
        <v>144</v>
      </c>
      <c r="AU175" s="16" t="s">
        <v>89</v>
      </c>
    </row>
    <row r="176" spans="2:65" s="11" customFormat="1" ht="22.9" customHeight="1" x14ac:dyDescent="0.2">
      <c r="B176" s="117"/>
      <c r="D176" s="118" t="s">
        <v>78</v>
      </c>
      <c r="E176" s="126" t="s">
        <v>386</v>
      </c>
      <c r="F176" s="126" t="s">
        <v>387</v>
      </c>
      <c r="J176" s="127">
        <f>BK176</f>
        <v>0</v>
      </c>
      <c r="L176" s="117"/>
      <c r="M176" s="121"/>
      <c r="P176" s="122">
        <f>SUM(P177:P188)</f>
        <v>2.6860000000000004</v>
      </c>
      <c r="R176" s="122">
        <f>SUM(R177:R188)</f>
        <v>7.9000000000000008E-3</v>
      </c>
      <c r="T176" s="123">
        <f>SUM(T177:T188)</f>
        <v>0</v>
      </c>
      <c r="AR176" s="118" t="s">
        <v>89</v>
      </c>
      <c r="AT176" s="124" t="s">
        <v>78</v>
      </c>
      <c r="AU176" s="124" t="s">
        <v>87</v>
      </c>
      <c r="AY176" s="118" t="s">
        <v>136</v>
      </c>
      <c r="BK176" s="125">
        <f>SUM(BK177:BK188)</f>
        <v>0</v>
      </c>
    </row>
    <row r="177" spans="2:65" s="1" customFormat="1" ht="16.5" customHeight="1" x14ac:dyDescent="0.2">
      <c r="B177" s="128"/>
      <c r="C177" s="129" t="s">
        <v>249</v>
      </c>
      <c r="D177" s="129" t="s">
        <v>138</v>
      </c>
      <c r="E177" s="130" t="s">
        <v>388</v>
      </c>
      <c r="F177" s="131" t="s">
        <v>389</v>
      </c>
      <c r="G177" s="132" t="s">
        <v>252</v>
      </c>
      <c r="H177" s="133">
        <v>158</v>
      </c>
      <c r="I177" s="134"/>
      <c r="J177" s="134">
        <f>ROUND(I177*H177,2)</f>
        <v>0</v>
      </c>
      <c r="K177" s="135"/>
      <c r="L177" s="28"/>
      <c r="M177" s="136" t="s">
        <v>1</v>
      </c>
      <c r="N177" s="137" t="s">
        <v>44</v>
      </c>
      <c r="O177" s="138">
        <v>1.7000000000000001E-2</v>
      </c>
      <c r="P177" s="138">
        <f>O177*H177</f>
        <v>2.6860000000000004</v>
      </c>
      <c r="Q177" s="138">
        <v>5.0000000000000002E-5</v>
      </c>
      <c r="R177" s="138">
        <f>Q177*H177</f>
        <v>7.9000000000000008E-3</v>
      </c>
      <c r="S177" s="138">
        <v>0</v>
      </c>
      <c r="T177" s="139">
        <f>S177*H177</f>
        <v>0</v>
      </c>
      <c r="AR177" s="140" t="s">
        <v>228</v>
      </c>
      <c r="AT177" s="140" t="s">
        <v>138</v>
      </c>
      <c r="AU177" s="140" t="s">
        <v>89</v>
      </c>
      <c r="AY177" s="16" t="s">
        <v>136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87</v>
      </c>
      <c r="BK177" s="141">
        <f>ROUND(I177*H177,2)</f>
        <v>0</v>
      </c>
      <c r="BL177" s="16" t="s">
        <v>228</v>
      </c>
      <c r="BM177" s="140" t="s">
        <v>390</v>
      </c>
    </row>
    <row r="178" spans="2:65" s="1" customFormat="1" x14ac:dyDescent="0.2">
      <c r="B178" s="28"/>
      <c r="D178" s="142" t="s">
        <v>144</v>
      </c>
      <c r="F178" s="143" t="s">
        <v>391</v>
      </c>
      <c r="L178" s="28"/>
      <c r="M178" s="144"/>
      <c r="T178" s="51"/>
      <c r="AT178" s="16" t="s">
        <v>144</v>
      </c>
      <c r="AU178" s="16" t="s">
        <v>89</v>
      </c>
    </row>
    <row r="179" spans="2:65" s="1" customFormat="1" ht="44.25" customHeight="1" x14ac:dyDescent="0.2">
      <c r="B179" s="128"/>
      <c r="C179" s="157" t="s">
        <v>255</v>
      </c>
      <c r="D179" s="157" t="s">
        <v>160</v>
      </c>
      <c r="E179" s="158" t="s">
        <v>392</v>
      </c>
      <c r="F179" s="159" t="s">
        <v>393</v>
      </c>
      <c r="G179" s="160" t="s">
        <v>258</v>
      </c>
      <c r="H179" s="161">
        <v>1</v>
      </c>
      <c r="I179" s="162"/>
      <c r="J179" s="162">
        <f>ROUND(I179*H179,2)</f>
        <v>0</v>
      </c>
      <c r="K179" s="163"/>
      <c r="L179" s="164"/>
      <c r="M179" s="165" t="s">
        <v>1</v>
      </c>
      <c r="N179" s="166" t="s">
        <v>44</v>
      </c>
      <c r="O179" s="138">
        <v>0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253</v>
      </c>
      <c r="AT179" s="140" t="s">
        <v>160</v>
      </c>
      <c r="AU179" s="140" t="s">
        <v>89</v>
      </c>
      <c r="AY179" s="16" t="s">
        <v>136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87</v>
      </c>
      <c r="BK179" s="141">
        <f>ROUND(I179*H179,2)</f>
        <v>0</v>
      </c>
      <c r="BL179" s="16" t="s">
        <v>228</v>
      </c>
      <c r="BM179" s="140" t="s">
        <v>394</v>
      </c>
    </row>
    <row r="180" spans="2:65" s="1" customFormat="1" ht="29.25" x14ac:dyDescent="0.2">
      <c r="B180" s="28"/>
      <c r="D180" s="142" t="s">
        <v>144</v>
      </c>
      <c r="F180" s="143" t="s">
        <v>393</v>
      </c>
      <c r="L180" s="28"/>
      <c r="M180" s="144"/>
      <c r="T180" s="51"/>
      <c r="AT180" s="16" t="s">
        <v>144</v>
      </c>
      <c r="AU180" s="16" t="s">
        <v>89</v>
      </c>
    </row>
    <row r="181" spans="2:65" s="1" customFormat="1" ht="21.75" customHeight="1" x14ac:dyDescent="0.2">
      <c r="B181" s="128"/>
      <c r="C181" s="129" t="s">
        <v>7</v>
      </c>
      <c r="D181" s="129" t="s">
        <v>138</v>
      </c>
      <c r="E181" s="130" t="s">
        <v>222</v>
      </c>
      <c r="F181" s="131" t="s">
        <v>395</v>
      </c>
      <c r="G181" s="132" t="s">
        <v>219</v>
      </c>
      <c r="H181" s="133">
        <v>1</v>
      </c>
      <c r="I181" s="134"/>
      <c r="J181" s="134">
        <f>ROUND(I181*H181,2)</f>
        <v>0</v>
      </c>
      <c r="K181" s="135"/>
      <c r="L181" s="28"/>
      <c r="M181" s="136" t="s">
        <v>1</v>
      </c>
      <c r="N181" s="137" t="s">
        <v>44</v>
      </c>
      <c r="O181" s="138">
        <v>0</v>
      </c>
      <c r="P181" s="138">
        <f>O181*H181</f>
        <v>0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228</v>
      </c>
      <c r="AT181" s="140" t="s">
        <v>138</v>
      </c>
      <c r="AU181" s="140" t="s">
        <v>89</v>
      </c>
      <c r="AY181" s="16" t="s">
        <v>136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87</v>
      </c>
      <c r="BK181" s="141">
        <f>ROUND(I181*H181,2)</f>
        <v>0</v>
      </c>
      <c r="BL181" s="16" t="s">
        <v>228</v>
      </c>
      <c r="BM181" s="140" t="s">
        <v>396</v>
      </c>
    </row>
    <row r="182" spans="2:65" s="1" customFormat="1" x14ac:dyDescent="0.2">
      <c r="B182" s="28"/>
      <c r="D182" s="142" t="s">
        <v>144</v>
      </c>
      <c r="F182" s="143" t="s">
        <v>395</v>
      </c>
      <c r="L182" s="28"/>
      <c r="M182" s="144"/>
      <c r="T182" s="51"/>
      <c r="AT182" s="16" t="s">
        <v>144</v>
      </c>
      <c r="AU182" s="16" t="s">
        <v>89</v>
      </c>
    </row>
    <row r="183" spans="2:65" s="1" customFormat="1" ht="16.5" customHeight="1" x14ac:dyDescent="0.2">
      <c r="B183" s="128"/>
      <c r="C183" s="129" t="s">
        <v>264</v>
      </c>
      <c r="D183" s="129" t="s">
        <v>138</v>
      </c>
      <c r="E183" s="130" t="s">
        <v>225</v>
      </c>
      <c r="F183" s="131" t="s">
        <v>397</v>
      </c>
      <c r="G183" s="132" t="s">
        <v>219</v>
      </c>
      <c r="H183" s="133">
        <v>1</v>
      </c>
      <c r="I183" s="134"/>
      <c r="J183" s="134">
        <f>ROUND(I183*H183,2)</f>
        <v>0</v>
      </c>
      <c r="K183" s="135"/>
      <c r="L183" s="28"/>
      <c r="M183" s="136" t="s">
        <v>1</v>
      </c>
      <c r="N183" s="137" t="s">
        <v>44</v>
      </c>
      <c r="O183" s="138">
        <v>0</v>
      </c>
      <c r="P183" s="138">
        <f>O183*H183</f>
        <v>0</v>
      </c>
      <c r="Q183" s="138">
        <v>0</v>
      </c>
      <c r="R183" s="138">
        <f>Q183*H183</f>
        <v>0</v>
      </c>
      <c r="S183" s="138">
        <v>0</v>
      </c>
      <c r="T183" s="139">
        <f>S183*H183</f>
        <v>0</v>
      </c>
      <c r="AR183" s="140" t="s">
        <v>228</v>
      </c>
      <c r="AT183" s="140" t="s">
        <v>138</v>
      </c>
      <c r="AU183" s="140" t="s">
        <v>89</v>
      </c>
      <c r="AY183" s="16" t="s">
        <v>136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87</v>
      </c>
      <c r="BK183" s="141">
        <f>ROUND(I183*H183,2)</f>
        <v>0</v>
      </c>
      <c r="BL183" s="16" t="s">
        <v>228</v>
      </c>
      <c r="BM183" s="140" t="s">
        <v>398</v>
      </c>
    </row>
    <row r="184" spans="2:65" s="1" customFormat="1" x14ac:dyDescent="0.2">
      <c r="B184" s="28"/>
      <c r="D184" s="142" t="s">
        <v>144</v>
      </c>
      <c r="F184" s="143" t="s">
        <v>397</v>
      </c>
      <c r="L184" s="28"/>
      <c r="M184" s="144"/>
      <c r="T184" s="51"/>
      <c r="AT184" s="16" t="s">
        <v>144</v>
      </c>
      <c r="AU184" s="16" t="s">
        <v>89</v>
      </c>
    </row>
    <row r="185" spans="2:65" s="1" customFormat="1" ht="24.2" customHeight="1" x14ac:dyDescent="0.2">
      <c r="B185" s="128"/>
      <c r="C185" s="129" t="s">
        <v>268</v>
      </c>
      <c r="D185" s="129" t="s">
        <v>138</v>
      </c>
      <c r="E185" s="130" t="s">
        <v>229</v>
      </c>
      <c r="F185" s="131" t="s">
        <v>399</v>
      </c>
      <c r="G185" s="132" t="s">
        <v>219</v>
      </c>
      <c r="H185" s="133">
        <v>1</v>
      </c>
      <c r="I185" s="134"/>
      <c r="J185" s="134">
        <f>ROUND(I185*H185,2)</f>
        <v>0</v>
      </c>
      <c r="K185" s="135"/>
      <c r="L185" s="28"/>
      <c r="M185" s="136" t="s">
        <v>1</v>
      </c>
      <c r="N185" s="137" t="s">
        <v>44</v>
      </c>
      <c r="O185" s="138">
        <v>0</v>
      </c>
      <c r="P185" s="138">
        <f>O185*H185</f>
        <v>0</v>
      </c>
      <c r="Q185" s="138">
        <v>0</v>
      </c>
      <c r="R185" s="138">
        <f>Q185*H185</f>
        <v>0</v>
      </c>
      <c r="S185" s="138">
        <v>0</v>
      </c>
      <c r="T185" s="139">
        <f>S185*H185</f>
        <v>0</v>
      </c>
      <c r="AR185" s="140" t="s">
        <v>228</v>
      </c>
      <c r="AT185" s="140" t="s">
        <v>138</v>
      </c>
      <c r="AU185" s="140" t="s">
        <v>89</v>
      </c>
      <c r="AY185" s="16" t="s">
        <v>136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87</v>
      </c>
      <c r="BK185" s="141">
        <f>ROUND(I185*H185,2)</f>
        <v>0</v>
      </c>
      <c r="BL185" s="16" t="s">
        <v>228</v>
      </c>
      <c r="BM185" s="140" t="s">
        <v>400</v>
      </c>
    </row>
    <row r="186" spans="2:65" s="1" customFormat="1" ht="19.5" x14ac:dyDescent="0.2">
      <c r="B186" s="28"/>
      <c r="D186" s="142" t="s">
        <v>144</v>
      </c>
      <c r="F186" s="143" t="s">
        <v>399</v>
      </c>
      <c r="L186" s="28"/>
      <c r="M186" s="144"/>
      <c r="T186" s="51"/>
      <c r="AT186" s="16" t="s">
        <v>144</v>
      </c>
      <c r="AU186" s="16" t="s">
        <v>89</v>
      </c>
    </row>
    <row r="187" spans="2:65" s="1" customFormat="1" ht="24.2" customHeight="1" x14ac:dyDescent="0.2">
      <c r="B187" s="128"/>
      <c r="C187" s="129" t="s">
        <v>401</v>
      </c>
      <c r="D187" s="129" t="s">
        <v>138</v>
      </c>
      <c r="E187" s="130" t="s">
        <v>402</v>
      </c>
      <c r="F187" s="131" t="s">
        <v>403</v>
      </c>
      <c r="G187" s="132" t="s">
        <v>271</v>
      </c>
      <c r="H187" s="133">
        <v>138.762</v>
      </c>
      <c r="I187" s="134"/>
      <c r="J187" s="134">
        <f>ROUND(I187*H187,2)</f>
        <v>0</v>
      </c>
      <c r="K187" s="135"/>
      <c r="L187" s="28"/>
      <c r="M187" s="136" t="s">
        <v>1</v>
      </c>
      <c r="N187" s="137" t="s">
        <v>44</v>
      </c>
      <c r="O187" s="138">
        <v>0</v>
      </c>
      <c r="P187" s="138">
        <f>O187*H187</f>
        <v>0</v>
      </c>
      <c r="Q187" s="138">
        <v>0</v>
      </c>
      <c r="R187" s="138">
        <f>Q187*H187</f>
        <v>0</v>
      </c>
      <c r="S187" s="138">
        <v>0</v>
      </c>
      <c r="T187" s="139">
        <f>S187*H187</f>
        <v>0</v>
      </c>
      <c r="AR187" s="140" t="s">
        <v>228</v>
      </c>
      <c r="AT187" s="140" t="s">
        <v>138</v>
      </c>
      <c r="AU187" s="140" t="s">
        <v>89</v>
      </c>
      <c r="AY187" s="16" t="s">
        <v>136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87</v>
      </c>
      <c r="BK187" s="141">
        <f>ROUND(I187*H187,2)</f>
        <v>0</v>
      </c>
      <c r="BL187" s="16" t="s">
        <v>228</v>
      </c>
      <c r="BM187" s="140" t="s">
        <v>404</v>
      </c>
    </row>
    <row r="188" spans="2:65" s="1" customFormat="1" ht="29.25" x14ac:dyDescent="0.2">
      <c r="B188" s="28"/>
      <c r="D188" s="142" t="s">
        <v>144</v>
      </c>
      <c r="F188" s="143" t="s">
        <v>405</v>
      </c>
      <c r="L188" s="28"/>
      <c r="M188" s="167"/>
      <c r="N188" s="168"/>
      <c r="O188" s="168"/>
      <c r="P188" s="168"/>
      <c r="Q188" s="168"/>
      <c r="R188" s="168"/>
      <c r="S188" s="168"/>
      <c r="T188" s="169"/>
      <c r="AT188" s="16" t="s">
        <v>144</v>
      </c>
      <c r="AU188" s="16" t="s">
        <v>89</v>
      </c>
    </row>
    <row r="189" spans="2:65" s="1" customFormat="1" ht="6.95" customHeight="1" x14ac:dyDescent="0.2">
      <c r="B189" s="40"/>
      <c r="C189" s="41"/>
      <c r="D189" s="41"/>
      <c r="E189" s="41"/>
      <c r="F189" s="41"/>
      <c r="G189" s="41"/>
      <c r="H189" s="41"/>
      <c r="I189" s="41"/>
      <c r="J189" s="41"/>
      <c r="K189" s="41"/>
      <c r="L189" s="28"/>
    </row>
  </sheetData>
  <autoFilter ref="C123:K188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61"/>
  <sheetViews>
    <sheetView showGridLines="0" topLeftCell="A161" workbookViewId="0">
      <selection activeCell="X185" sqref="X185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98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 x14ac:dyDescent="0.2">
      <c r="B4" s="19"/>
      <c r="D4" s="20" t="s">
        <v>105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12" t="str">
        <f>'Rekapitulace stavby'!K6</f>
        <v>Zelenka s.r.o. - Modernizace provozu</v>
      </c>
      <c r="F7" s="213"/>
      <c r="G7" s="213"/>
      <c r="H7" s="213"/>
      <c r="L7" s="19"/>
    </row>
    <row r="8" spans="2:46" s="1" customFormat="1" ht="12" customHeight="1" x14ac:dyDescent="0.2">
      <c r="B8" s="28"/>
      <c r="D8" s="25" t="s">
        <v>106</v>
      </c>
      <c r="L8" s="28"/>
    </row>
    <row r="9" spans="2:46" s="1" customFormat="1" ht="16.5" customHeight="1" x14ac:dyDescent="0.2">
      <c r="B9" s="28"/>
      <c r="E9" s="202" t="s">
        <v>406</v>
      </c>
      <c r="F9" s="211"/>
      <c r="G9" s="211"/>
      <c r="H9" s="21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27. 6. 2023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24</v>
      </c>
      <c r="L14" s="28"/>
    </row>
    <row r="15" spans="2:46" s="1" customFormat="1" ht="18" customHeight="1" x14ac:dyDescent="0.2">
      <c r="B15" s="28"/>
      <c r="E15" s="23" t="s">
        <v>25</v>
      </c>
      <c r="I15" s="25" t="s">
        <v>26</v>
      </c>
      <c r="J15" s="23" t="s">
        <v>27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28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86" t="str">
        <f>'Rekapitulace stavby'!E14</f>
        <v xml:space="preserve"> </v>
      </c>
      <c r="F18" s="186"/>
      <c r="G18" s="186"/>
      <c r="H18" s="186"/>
      <c r="I18" s="25" t="s">
        <v>26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30</v>
      </c>
      <c r="I20" s="25" t="s">
        <v>23</v>
      </c>
      <c r="J20" s="23" t="s">
        <v>31</v>
      </c>
      <c r="L20" s="28"/>
    </row>
    <row r="21" spans="2:12" s="1" customFormat="1" ht="18" customHeight="1" x14ac:dyDescent="0.2">
      <c r="B21" s="28"/>
      <c r="E21" s="23" t="s">
        <v>32</v>
      </c>
      <c r="I21" s="25" t="s">
        <v>26</v>
      </c>
      <c r="J21" s="23" t="s">
        <v>33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35</v>
      </c>
      <c r="I23" s="25" t="s">
        <v>23</v>
      </c>
      <c r="J23" s="23" t="s">
        <v>36</v>
      </c>
      <c r="L23" s="28"/>
    </row>
    <row r="24" spans="2:12" s="1" customFormat="1" ht="18" customHeight="1" x14ac:dyDescent="0.2">
      <c r="B24" s="28"/>
      <c r="E24" s="23" t="s">
        <v>37</v>
      </c>
      <c r="I24" s="25" t="s">
        <v>26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38</v>
      </c>
      <c r="L26" s="28"/>
    </row>
    <row r="27" spans="2:12" s="7" customFormat="1" ht="16.5" customHeight="1" x14ac:dyDescent="0.2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39</v>
      </c>
      <c r="J30" s="61">
        <f>ROUND(J128,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86" t="s">
        <v>43</v>
      </c>
      <c r="E33" s="25" t="s">
        <v>44</v>
      </c>
      <c r="F33" s="87">
        <f>ROUND((SUM(BE128:BE260)),  2)</f>
        <v>0</v>
      </c>
      <c r="I33" s="88">
        <v>0.21</v>
      </c>
      <c r="J33" s="87">
        <f>ROUND(((SUM(BE128:BE260))*I33),  2)</f>
        <v>0</v>
      </c>
      <c r="L33" s="28"/>
    </row>
    <row r="34" spans="2:12" s="1" customFormat="1" ht="14.45" customHeight="1" x14ac:dyDescent="0.2">
      <c r="B34" s="28"/>
      <c r="E34" s="25" t="s">
        <v>45</v>
      </c>
      <c r="F34" s="87">
        <f>ROUND((SUM(BF128:BF260)),  2)</f>
        <v>0</v>
      </c>
      <c r="I34" s="88">
        <v>0.15</v>
      </c>
      <c r="J34" s="87">
        <f>ROUND(((SUM(BF128:BF260))*I34),  2)</f>
        <v>0</v>
      </c>
      <c r="L34" s="28"/>
    </row>
    <row r="35" spans="2:12" s="1" customFormat="1" ht="14.45" hidden="1" customHeight="1" x14ac:dyDescent="0.2">
      <c r="B35" s="28"/>
      <c r="E35" s="25" t="s">
        <v>46</v>
      </c>
      <c r="F35" s="87">
        <f>ROUND((SUM(BG128:BG260)),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47</v>
      </c>
      <c r="F36" s="87">
        <f>ROUND((SUM(BH128:BH260)),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48</v>
      </c>
      <c r="F37" s="87">
        <f>ROUND((SUM(BI128:BI260)),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49</v>
      </c>
      <c r="E39" s="52"/>
      <c r="F39" s="52"/>
      <c r="G39" s="91" t="s">
        <v>50</v>
      </c>
      <c r="H39" s="92" t="s">
        <v>51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108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12" t="str">
        <f>E7</f>
        <v>Zelenka s.r.o. - Modernizace provozu</v>
      </c>
      <c r="F85" s="213"/>
      <c r="G85" s="213"/>
      <c r="H85" s="213"/>
      <c r="L85" s="28"/>
    </row>
    <row r="86" spans="2:47" s="1" customFormat="1" ht="12" customHeight="1" x14ac:dyDescent="0.2">
      <c r="B86" s="28"/>
      <c r="C86" s="25" t="s">
        <v>106</v>
      </c>
      <c r="L86" s="28"/>
    </row>
    <row r="87" spans="2:47" s="1" customFormat="1" ht="16.5" customHeight="1" x14ac:dyDescent="0.2">
      <c r="B87" s="28"/>
      <c r="E87" s="202" t="str">
        <f>E9</f>
        <v>SO-04 - Seník</v>
      </c>
      <c r="F87" s="211"/>
      <c r="G87" s="211"/>
      <c r="H87" s="21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Židlochovice</v>
      </c>
      <c r="I89" s="25" t="s">
        <v>20</v>
      </c>
      <c r="J89" s="48" t="str">
        <f>IF(J12="","",J12)</f>
        <v>27. 6. 2023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22</v>
      </c>
      <c r="F91" s="23" t="str">
        <f>E15</f>
        <v>Zelenka s.r.o., Topolová 910, Židlochovice</v>
      </c>
      <c r="I91" s="25" t="s">
        <v>30</v>
      </c>
      <c r="J91" s="26" t="str">
        <f>E21</f>
        <v>A77 architekti, Taussigova 21, Brno</v>
      </c>
      <c r="L91" s="28"/>
    </row>
    <row r="92" spans="2:47" s="1" customFormat="1" ht="15.2" customHeight="1" x14ac:dyDescent="0.2">
      <c r="B92" s="28"/>
      <c r="C92" s="25" t="s">
        <v>28</v>
      </c>
      <c r="F92" s="23" t="str">
        <f>IF(E18="","",E18)</f>
        <v xml:space="preserve"> </v>
      </c>
      <c r="I92" s="25" t="s">
        <v>35</v>
      </c>
      <c r="J92" s="26" t="str">
        <f>E24</f>
        <v>Ing. Ladislav Kopecký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109</v>
      </c>
      <c r="D94" s="89"/>
      <c r="E94" s="89"/>
      <c r="F94" s="89"/>
      <c r="G94" s="89"/>
      <c r="H94" s="89"/>
      <c r="I94" s="89"/>
      <c r="J94" s="98" t="s">
        <v>110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111</v>
      </c>
      <c r="J96" s="61">
        <f>J128</f>
        <v>0</v>
      </c>
      <c r="L96" s="28"/>
      <c r="AU96" s="16" t="s">
        <v>112</v>
      </c>
    </row>
    <row r="97" spans="2:12" s="8" customFormat="1" ht="24.95" customHeight="1" x14ac:dyDescent="0.2">
      <c r="B97" s="100"/>
      <c r="D97" s="101" t="s">
        <v>113</v>
      </c>
      <c r="E97" s="102"/>
      <c r="F97" s="102"/>
      <c r="G97" s="102"/>
      <c r="H97" s="102"/>
      <c r="I97" s="102"/>
      <c r="J97" s="103">
        <f>J129</f>
        <v>0</v>
      </c>
      <c r="L97" s="100"/>
    </row>
    <row r="98" spans="2:12" s="9" customFormat="1" ht="19.899999999999999" customHeight="1" x14ac:dyDescent="0.2">
      <c r="B98" s="104"/>
      <c r="D98" s="105" t="s">
        <v>114</v>
      </c>
      <c r="E98" s="106"/>
      <c r="F98" s="106"/>
      <c r="G98" s="106"/>
      <c r="H98" s="106"/>
      <c r="I98" s="106"/>
      <c r="J98" s="107">
        <f>J130</f>
        <v>0</v>
      </c>
      <c r="L98" s="104"/>
    </row>
    <row r="99" spans="2:12" s="9" customFormat="1" ht="19.899999999999999" customHeight="1" x14ac:dyDescent="0.2">
      <c r="B99" s="104"/>
      <c r="D99" s="105" t="s">
        <v>115</v>
      </c>
      <c r="E99" s="106"/>
      <c r="F99" s="106"/>
      <c r="G99" s="106"/>
      <c r="H99" s="106"/>
      <c r="I99" s="106"/>
      <c r="J99" s="107">
        <f>J154</f>
        <v>0</v>
      </c>
      <c r="L99" s="104"/>
    </row>
    <row r="100" spans="2:12" s="9" customFormat="1" ht="19.899999999999999" customHeight="1" x14ac:dyDescent="0.2">
      <c r="B100" s="104"/>
      <c r="D100" s="105" t="s">
        <v>275</v>
      </c>
      <c r="E100" s="106"/>
      <c r="F100" s="106"/>
      <c r="G100" s="106"/>
      <c r="H100" s="106"/>
      <c r="I100" s="106"/>
      <c r="J100" s="107">
        <f>J171</f>
        <v>0</v>
      </c>
      <c r="L100" s="104"/>
    </row>
    <row r="101" spans="2:12" s="9" customFormat="1" ht="19.899999999999999" customHeight="1" x14ac:dyDescent="0.2">
      <c r="B101" s="104"/>
      <c r="D101" s="105" t="s">
        <v>116</v>
      </c>
      <c r="E101" s="106"/>
      <c r="F101" s="106"/>
      <c r="G101" s="106"/>
      <c r="H101" s="106"/>
      <c r="I101" s="106"/>
      <c r="J101" s="107">
        <f>J184</f>
        <v>0</v>
      </c>
      <c r="L101" s="104"/>
    </row>
    <row r="102" spans="2:12" s="9" customFormat="1" ht="19.899999999999999" customHeight="1" x14ac:dyDescent="0.2">
      <c r="B102" s="104"/>
      <c r="D102" s="105" t="s">
        <v>118</v>
      </c>
      <c r="E102" s="106"/>
      <c r="F102" s="106"/>
      <c r="G102" s="106"/>
      <c r="H102" s="106"/>
      <c r="I102" s="106"/>
      <c r="J102" s="107">
        <f>J189</f>
        <v>0</v>
      </c>
      <c r="L102" s="104"/>
    </row>
    <row r="103" spans="2:12" s="8" customFormat="1" ht="24.95" customHeight="1" x14ac:dyDescent="0.2">
      <c r="B103" s="100"/>
      <c r="D103" s="101" t="s">
        <v>119</v>
      </c>
      <c r="E103" s="102"/>
      <c r="F103" s="102"/>
      <c r="G103" s="102"/>
      <c r="H103" s="102"/>
      <c r="I103" s="102"/>
      <c r="J103" s="103">
        <f>J192</f>
        <v>0</v>
      </c>
      <c r="L103" s="100"/>
    </row>
    <row r="104" spans="2:12" s="9" customFormat="1" ht="19.899999999999999" customHeight="1" x14ac:dyDescent="0.2">
      <c r="B104" s="104"/>
      <c r="D104" s="105" t="s">
        <v>407</v>
      </c>
      <c r="E104" s="106"/>
      <c r="F104" s="106"/>
      <c r="G104" s="106"/>
      <c r="H104" s="106"/>
      <c r="I104" s="106"/>
      <c r="J104" s="107">
        <f>J193</f>
        <v>0</v>
      </c>
      <c r="L104" s="104"/>
    </row>
    <row r="105" spans="2:12" s="9" customFormat="1" ht="19.899999999999999" customHeight="1" x14ac:dyDescent="0.2">
      <c r="B105" s="104"/>
      <c r="D105" s="105" t="s">
        <v>408</v>
      </c>
      <c r="E105" s="106"/>
      <c r="F105" s="106"/>
      <c r="G105" s="106"/>
      <c r="H105" s="106"/>
      <c r="I105" s="106"/>
      <c r="J105" s="107">
        <f>J210</f>
        <v>0</v>
      </c>
      <c r="L105" s="104"/>
    </row>
    <row r="106" spans="2:12" s="9" customFormat="1" ht="19.899999999999999" customHeight="1" x14ac:dyDescent="0.2">
      <c r="B106" s="104"/>
      <c r="D106" s="105" t="s">
        <v>409</v>
      </c>
      <c r="E106" s="106"/>
      <c r="F106" s="106"/>
      <c r="G106" s="106"/>
      <c r="H106" s="106"/>
      <c r="I106" s="106"/>
      <c r="J106" s="107">
        <f>J224</f>
        <v>0</v>
      </c>
      <c r="L106" s="104"/>
    </row>
    <row r="107" spans="2:12" s="9" customFormat="1" ht="19.899999999999999" customHeight="1" x14ac:dyDescent="0.2">
      <c r="B107" s="104"/>
      <c r="D107" s="105" t="s">
        <v>316</v>
      </c>
      <c r="E107" s="106"/>
      <c r="F107" s="106"/>
      <c r="G107" s="106"/>
      <c r="H107" s="106"/>
      <c r="I107" s="106"/>
      <c r="J107" s="107">
        <f>J232</f>
        <v>0</v>
      </c>
      <c r="L107" s="104"/>
    </row>
    <row r="108" spans="2:12" s="9" customFormat="1" ht="19.899999999999999" customHeight="1" x14ac:dyDescent="0.2">
      <c r="B108" s="104"/>
      <c r="D108" s="105" t="s">
        <v>410</v>
      </c>
      <c r="E108" s="106"/>
      <c r="F108" s="106"/>
      <c r="G108" s="106"/>
      <c r="H108" s="106"/>
      <c r="I108" s="106"/>
      <c r="J108" s="107">
        <f>J258</f>
        <v>0</v>
      </c>
      <c r="L108" s="104"/>
    </row>
    <row r="109" spans="2:12" s="1" customFormat="1" ht="21.75" customHeight="1" x14ac:dyDescent="0.2">
      <c r="B109" s="28"/>
      <c r="L109" s="28"/>
    </row>
    <row r="110" spans="2:12" s="1" customFormat="1" ht="6.95" customHeight="1" x14ac:dyDescent="0.2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4" spans="2:63" s="1" customFormat="1" ht="6.95" customHeight="1" x14ac:dyDescent="0.2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63" s="1" customFormat="1" ht="24.95" customHeight="1" x14ac:dyDescent="0.2">
      <c r="B115" s="28"/>
      <c r="C115" s="20" t="s">
        <v>121</v>
      </c>
      <c r="L115" s="28"/>
    </row>
    <row r="116" spans="2:63" s="1" customFormat="1" ht="6.95" customHeight="1" x14ac:dyDescent="0.2">
      <c r="B116" s="28"/>
      <c r="L116" s="28"/>
    </row>
    <row r="117" spans="2:63" s="1" customFormat="1" ht="12" customHeight="1" x14ac:dyDescent="0.2">
      <c r="B117" s="28"/>
      <c r="C117" s="25" t="s">
        <v>14</v>
      </c>
      <c r="L117" s="28"/>
    </row>
    <row r="118" spans="2:63" s="1" customFormat="1" ht="16.5" customHeight="1" x14ac:dyDescent="0.2">
      <c r="B118" s="28"/>
      <c r="E118" s="212" t="str">
        <f>E7</f>
        <v>Zelenka s.r.o. - Modernizace provozu</v>
      </c>
      <c r="F118" s="213"/>
      <c r="G118" s="213"/>
      <c r="H118" s="213"/>
      <c r="L118" s="28"/>
    </row>
    <row r="119" spans="2:63" s="1" customFormat="1" ht="12" customHeight="1" x14ac:dyDescent="0.2">
      <c r="B119" s="28"/>
      <c r="C119" s="25" t="s">
        <v>106</v>
      </c>
      <c r="L119" s="28"/>
    </row>
    <row r="120" spans="2:63" s="1" customFormat="1" ht="16.5" customHeight="1" x14ac:dyDescent="0.2">
      <c r="B120" s="28"/>
      <c r="E120" s="202" t="str">
        <f>E9</f>
        <v>SO-04 - Seník</v>
      </c>
      <c r="F120" s="211"/>
      <c r="G120" s="211"/>
      <c r="H120" s="211"/>
      <c r="L120" s="28"/>
    </row>
    <row r="121" spans="2:63" s="1" customFormat="1" ht="6.95" customHeight="1" x14ac:dyDescent="0.2">
      <c r="B121" s="28"/>
      <c r="L121" s="28"/>
    </row>
    <row r="122" spans="2:63" s="1" customFormat="1" ht="12" customHeight="1" x14ac:dyDescent="0.2">
      <c r="B122" s="28"/>
      <c r="C122" s="25" t="s">
        <v>18</v>
      </c>
      <c r="F122" s="23" t="str">
        <f>F12</f>
        <v>Židlochovice</v>
      </c>
      <c r="I122" s="25" t="s">
        <v>20</v>
      </c>
      <c r="J122" s="48" t="str">
        <f>IF(J12="","",J12)</f>
        <v>27. 6. 2023</v>
      </c>
      <c r="L122" s="28"/>
    </row>
    <row r="123" spans="2:63" s="1" customFormat="1" ht="6.95" customHeight="1" x14ac:dyDescent="0.2">
      <c r="B123" s="28"/>
      <c r="L123" s="28"/>
    </row>
    <row r="124" spans="2:63" s="1" customFormat="1" ht="25.7" customHeight="1" x14ac:dyDescent="0.2">
      <c r="B124" s="28"/>
      <c r="C124" s="25" t="s">
        <v>22</v>
      </c>
      <c r="F124" s="23" t="str">
        <f>E15</f>
        <v>Zelenka s.r.o., Topolová 910, Židlochovice</v>
      </c>
      <c r="I124" s="25" t="s">
        <v>30</v>
      </c>
      <c r="J124" s="26" t="str">
        <f>E21</f>
        <v>A77 architekti, Taussigova 21, Brno</v>
      </c>
      <c r="L124" s="28"/>
    </row>
    <row r="125" spans="2:63" s="1" customFormat="1" ht="15.2" customHeight="1" x14ac:dyDescent="0.2">
      <c r="B125" s="28"/>
      <c r="C125" s="25" t="s">
        <v>28</v>
      </c>
      <c r="F125" s="23" t="str">
        <f>IF(E18="","",E18)</f>
        <v xml:space="preserve"> </v>
      </c>
      <c r="I125" s="25" t="s">
        <v>35</v>
      </c>
      <c r="J125" s="26" t="str">
        <f>E24</f>
        <v>Ing. Ladislav Kopecký</v>
      </c>
      <c r="L125" s="28"/>
    </row>
    <row r="126" spans="2:63" s="1" customFormat="1" ht="10.35" customHeight="1" x14ac:dyDescent="0.2">
      <c r="B126" s="28"/>
      <c r="L126" s="28"/>
    </row>
    <row r="127" spans="2:63" s="10" customFormat="1" ht="29.25" customHeight="1" x14ac:dyDescent="0.2">
      <c r="B127" s="108"/>
      <c r="C127" s="109" t="s">
        <v>122</v>
      </c>
      <c r="D127" s="110" t="s">
        <v>64</v>
      </c>
      <c r="E127" s="110" t="s">
        <v>60</v>
      </c>
      <c r="F127" s="110" t="s">
        <v>61</v>
      </c>
      <c r="G127" s="110" t="s">
        <v>123</v>
      </c>
      <c r="H127" s="110" t="s">
        <v>124</v>
      </c>
      <c r="I127" s="110" t="s">
        <v>125</v>
      </c>
      <c r="J127" s="111" t="s">
        <v>110</v>
      </c>
      <c r="K127" s="112" t="s">
        <v>126</v>
      </c>
      <c r="L127" s="108"/>
      <c r="M127" s="54" t="s">
        <v>1</v>
      </c>
      <c r="N127" s="55" t="s">
        <v>43</v>
      </c>
      <c r="O127" s="55" t="s">
        <v>127</v>
      </c>
      <c r="P127" s="55" t="s">
        <v>128</v>
      </c>
      <c r="Q127" s="55" t="s">
        <v>129</v>
      </c>
      <c r="R127" s="55" t="s">
        <v>130</v>
      </c>
      <c r="S127" s="55" t="s">
        <v>131</v>
      </c>
      <c r="T127" s="56" t="s">
        <v>132</v>
      </c>
    </row>
    <row r="128" spans="2:63" s="1" customFormat="1" ht="22.9" customHeight="1" x14ac:dyDescent="0.25">
      <c r="B128" s="28"/>
      <c r="C128" s="59" t="s">
        <v>133</v>
      </c>
      <c r="J128" s="113">
        <f>BK128</f>
        <v>0</v>
      </c>
      <c r="L128" s="28"/>
      <c r="M128" s="57"/>
      <c r="N128" s="49"/>
      <c r="O128" s="49"/>
      <c r="P128" s="114">
        <f>P129+P192</f>
        <v>2349.0329019999999</v>
      </c>
      <c r="Q128" s="49"/>
      <c r="R128" s="114">
        <f>R129+R192</f>
        <v>842.29067665999992</v>
      </c>
      <c r="S128" s="49"/>
      <c r="T128" s="115">
        <f>T129+T192</f>
        <v>12.476497920000002</v>
      </c>
      <c r="AT128" s="16" t="s">
        <v>78</v>
      </c>
      <c r="AU128" s="16" t="s">
        <v>112</v>
      </c>
      <c r="BK128" s="116">
        <f>BK129+BK192</f>
        <v>0</v>
      </c>
    </row>
    <row r="129" spans="2:65" s="11" customFormat="1" ht="25.9" customHeight="1" x14ac:dyDescent="0.2">
      <c r="B129" s="117"/>
      <c r="D129" s="118" t="s">
        <v>78</v>
      </c>
      <c r="E129" s="119" t="s">
        <v>134</v>
      </c>
      <c r="F129" s="119" t="s">
        <v>135</v>
      </c>
      <c r="J129" s="120">
        <f>BK129</f>
        <v>0</v>
      </c>
      <c r="L129" s="117"/>
      <c r="M129" s="121"/>
      <c r="P129" s="122">
        <f>P130+P154+P171+P184+P189</f>
        <v>1425.8089660000001</v>
      </c>
      <c r="R129" s="122">
        <f>R130+R154+R171+R184+R189</f>
        <v>829.79558075999989</v>
      </c>
      <c r="T129" s="123">
        <f>T130+T154+T171+T184+T189</f>
        <v>0</v>
      </c>
      <c r="AR129" s="118" t="s">
        <v>87</v>
      </c>
      <c r="AT129" s="124" t="s">
        <v>78</v>
      </c>
      <c r="AU129" s="124" t="s">
        <v>79</v>
      </c>
      <c r="AY129" s="118" t="s">
        <v>136</v>
      </c>
      <c r="BK129" s="125">
        <f>BK130+BK154+BK171+BK184+BK189</f>
        <v>0</v>
      </c>
    </row>
    <row r="130" spans="2:65" s="11" customFormat="1" ht="22.9" customHeight="1" x14ac:dyDescent="0.2">
      <c r="B130" s="117"/>
      <c r="D130" s="118" t="s">
        <v>78</v>
      </c>
      <c r="E130" s="126" t="s">
        <v>87</v>
      </c>
      <c r="F130" s="126" t="s">
        <v>137</v>
      </c>
      <c r="J130" s="127">
        <f>BK130</f>
        <v>0</v>
      </c>
      <c r="L130" s="117"/>
      <c r="M130" s="121"/>
      <c r="P130" s="122">
        <f>SUM(P131:P153)</f>
        <v>448.13126799999998</v>
      </c>
      <c r="R130" s="122">
        <f>SUM(R131:R153)</f>
        <v>266.13099999999997</v>
      </c>
      <c r="T130" s="123">
        <f>SUM(T131:T153)</f>
        <v>0</v>
      </c>
      <c r="AR130" s="118" t="s">
        <v>87</v>
      </c>
      <c r="AT130" s="124" t="s">
        <v>78</v>
      </c>
      <c r="AU130" s="124" t="s">
        <v>87</v>
      </c>
      <c r="AY130" s="118" t="s">
        <v>136</v>
      </c>
      <c r="BK130" s="125">
        <f>SUM(BK131:BK153)</f>
        <v>0</v>
      </c>
    </row>
    <row r="131" spans="2:65" s="1" customFormat="1" ht="33" customHeight="1" x14ac:dyDescent="0.2">
      <c r="B131" s="128"/>
      <c r="C131" s="129" t="s">
        <v>87</v>
      </c>
      <c r="D131" s="129" t="s">
        <v>138</v>
      </c>
      <c r="E131" s="130" t="s">
        <v>411</v>
      </c>
      <c r="F131" s="131" t="s">
        <v>412</v>
      </c>
      <c r="G131" s="132" t="s">
        <v>141</v>
      </c>
      <c r="H131" s="133">
        <v>86.683999999999997</v>
      </c>
      <c r="I131" s="134"/>
      <c r="J131" s="134">
        <f>ROUND(I131*H131,2)</f>
        <v>0</v>
      </c>
      <c r="K131" s="135"/>
      <c r="L131" s="28"/>
      <c r="M131" s="136" t="s">
        <v>1</v>
      </c>
      <c r="N131" s="137" t="s">
        <v>44</v>
      </c>
      <c r="O131" s="138">
        <v>4.4930000000000003</v>
      </c>
      <c r="P131" s="138">
        <f>O131*H131</f>
        <v>389.47121200000004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142</v>
      </c>
      <c r="AT131" s="140" t="s">
        <v>138</v>
      </c>
      <c r="AU131" s="140" t="s">
        <v>89</v>
      </c>
      <c r="AY131" s="16" t="s">
        <v>136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87</v>
      </c>
      <c r="BK131" s="141">
        <f>ROUND(I131*H131,2)</f>
        <v>0</v>
      </c>
      <c r="BL131" s="16" t="s">
        <v>142</v>
      </c>
      <c r="BM131" s="140" t="s">
        <v>413</v>
      </c>
    </row>
    <row r="132" spans="2:65" s="1" customFormat="1" ht="29.25" x14ac:dyDescent="0.2">
      <c r="B132" s="28"/>
      <c r="D132" s="142" t="s">
        <v>144</v>
      </c>
      <c r="F132" s="143" t="s">
        <v>414</v>
      </c>
      <c r="L132" s="28"/>
      <c r="M132" s="144"/>
      <c r="T132" s="51"/>
      <c r="AT132" s="16" t="s">
        <v>144</v>
      </c>
      <c r="AU132" s="16" t="s">
        <v>89</v>
      </c>
    </row>
    <row r="133" spans="2:65" s="12" customFormat="1" x14ac:dyDescent="0.2">
      <c r="B133" s="145"/>
      <c r="D133" s="142" t="s">
        <v>146</v>
      </c>
      <c r="E133" s="146" t="s">
        <v>1</v>
      </c>
      <c r="F133" s="147" t="s">
        <v>415</v>
      </c>
      <c r="H133" s="148">
        <v>18.765000000000001</v>
      </c>
      <c r="L133" s="145"/>
      <c r="M133" s="149"/>
      <c r="T133" s="150"/>
      <c r="AT133" s="146" t="s">
        <v>146</v>
      </c>
      <c r="AU133" s="146" t="s">
        <v>89</v>
      </c>
      <c r="AV133" s="12" t="s">
        <v>89</v>
      </c>
      <c r="AW133" s="12" t="s">
        <v>34</v>
      </c>
      <c r="AX133" s="12" t="s">
        <v>79</v>
      </c>
      <c r="AY133" s="146" t="s">
        <v>136</v>
      </c>
    </row>
    <row r="134" spans="2:65" s="12" customFormat="1" x14ac:dyDescent="0.2">
      <c r="B134" s="145"/>
      <c r="D134" s="142" t="s">
        <v>146</v>
      </c>
      <c r="E134" s="146" t="s">
        <v>1</v>
      </c>
      <c r="F134" s="147" t="s">
        <v>416</v>
      </c>
      <c r="H134" s="148">
        <v>25.998000000000001</v>
      </c>
      <c r="L134" s="145"/>
      <c r="M134" s="149"/>
      <c r="T134" s="150"/>
      <c r="AT134" s="146" t="s">
        <v>146</v>
      </c>
      <c r="AU134" s="146" t="s">
        <v>89</v>
      </c>
      <c r="AV134" s="12" t="s">
        <v>89</v>
      </c>
      <c r="AW134" s="12" t="s">
        <v>34</v>
      </c>
      <c r="AX134" s="12" t="s">
        <v>79</v>
      </c>
      <c r="AY134" s="146" t="s">
        <v>136</v>
      </c>
    </row>
    <row r="135" spans="2:65" s="12" customFormat="1" x14ac:dyDescent="0.2">
      <c r="B135" s="145"/>
      <c r="D135" s="142" t="s">
        <v>146</v>
      </c>
      <c r="E135" s="146" t="s">
        <v>1</v>
      </c>
      <c r="F135" s="147" t="s">
        <v>417</v>
      </c>
      <c r="H135" s="148">
        <v>41.920999999999999</v>
      </c>
      <c r="L135" s="145"/>
      <c r="M135" s="149"/>
      <c r="T135" s="150"/>
      <c r="AT135" s="146" t="s">
        <v>146</v>
      </c>
      <c r="AU135" s="146" t="s">
        <v>89</v>
      </c>
      <c r="AV135" s="12" t="s">
        <v>89</v>
      </c>
      <c r="AW135" s="12" t="s">
        <v>34</v>
      </c>
      <c r="AX135" s="12" t="s">
        <v>79</v>
      </c>
      <c r="AY135" s="146" t="s">
        <v>136</v>
      </c>
    </row>
    <row r="136" spans="2:65" s="13" customFormat="1" x14ac:dyDescent="0.2">
      <c r="B136" s="151"/>
      <c r="D136" s="142" t="s">
        <v>146</v>
      </c>
      <c r="E136" s="152" t="s">
        <v>1</v>
      </c>
      <c r="F136" s="153" t="s">
        <v>159</v>
      </c>
      <c r="H136" s="154">
        <v>86.683999999999997</v>
      </c>
      <c r="L136" s="151"/>
      <c r="M136" s="155"/>
      <c r="T136" s="156"/>
      <c r="AT136" s="152" t="s">
        <v>146</v>
      </c>
      <c r="AU136" s="152" t="s">
        <v>89</v>
      </c>
      <c r="AV136" s="13" t="s">
        <v>142</v>
      </c>
      <c r="AW136" s="13" t="s">
        <v>34</v>
      </c>
      <c r="AX136" s="13" t="s">
        <v>87</v>
      </c>
      <c r="AY136" s="152" t="s">
        <v>136</v>
      </c>
    </row>
    <row r="137" spans="2:65" s="1" customFormat="1" ht="33" customHeight="1" x14ac:dyDescent="0.2">
      <c r="B137" s="128"/>
      <c r="C137" s="129" t="s">
        <v>89</v>
      </c>
      <c r="D137" s="129" t="s">
        <v>138</v>
      </c>
      <c r="E137" s="130" t="s">
        <v>418</v>
      </c>
      <c r="F137" s="131" t="s">
        <v>419</v>
      </c>
      <c r="G137" s="132" t="s">
        <v>141</v>
      </c>
      <c r="H137" s="133">
        <v>1.536</v>
      </c>
      <c r="I137" s="134"/>
      <c r="J137" s="134">
        <f>ROUND(I137*H137,2)</f>
        <v>0</v>
      </c>
      <c r="K137" s="135"/>
      <c r="L137" s="28"/>
      <c r="M137" s="136" t="s">
        <v>1</v>
      </c>
      <c r="N137" s="137" t="s">
        <v>44</v>
      </c>
      <c r="O137" s="138">
        <v>7.133</v>
      </c>
      <c r="P137" s="138">
        <f>O137*H137</f>
        <v>10.956288000000001</v>
      </c>
      <c r="Q137" s="138">
        <v>0</v>
      </c>
      <c r="R137" s="138">
        <f>Q137*H137</f>
        <v>0</v>
      </c>
      <c r="S137" s="138">
        <v>0</v>
      </c>
      <c r="T137" s="139">
        <f>S137*H137</f>
        <v>0</v>
      </c>
      <c r="AR137" s="140" t="s">
        <v>142</v>
      </c>
      <c r="AT137" s="140" t="s">
        <v>138</v>
      </c>
      <c r="AU137" s="140" t="s">
        <v>89</v>
      </c>
      <c r="AY137" s="16" t="s">
        <v>136</v>
      </c>
      <c r="BE137" s="141">
        <f>IF(N137="základní",J137,0)</f>
        <v>0</v>
      </c>
      <c r="BF137" s="141">
        <f>IF(N137="snížená",J137,0)</f>
        <v>0</v>
      </c>
      <c r="BG137" s="141">
        <f>IF(N137="zákl. přenesená",J137,0)</f>
        <v>0</v>
      </c>
      <c r="BH137" s="141">
        <f>IF(N137="sníž. přenesená",J137,0)</f>
        <v>0</v>
      </c>
      <c r="BI137" s="141">
        <f>IF(N137="nulová",J137,0)</f>
        <v>0</v>
      </c>
      <c r="BJ137" s="16" t="s">
        <v>87</v>
      </c>
      <c r="BK137" s="141">
        <f>ROUND(I137*H137,2)</f>
        <v>0</v>
      </c>
      <c r="BL137" s="16" t="s">
        <v>142</v>
      </c>
      <c r="BM137" s="140" t="s">
        <v>420</v>
      </c>
    </row>
    <row r="138" spans="2:65" s="1" customFormat="1" ht="19.5" x14ac:dyDescent="0.2">
      <c r="B138" s="28"/>
      <c r="D138" s="142" t="s">
        <v>144</v>
      </c>
      <c r="F138" s="143" t="s">
        <v>421</v>
      </c>
      <c r="L138" s="28"/>
      <c r="M138" s="144"/>
      <c r="T138" s="51"/>
      <c r="AT138" s="16" t="s">
        <v>144</v>
      </c>
      <c r="AU138" s="16" t="s">
        <v>89</v>
      </c>
    </row>
    <row r="139" spans="2:65" s="12" customFormat="1" x14ac:dyDescent="0.2">
      <c r="B139" s="145"/>
      <c r="D139" s="142" t="s">
        <v>146</v>
      </c>
      <c r="E139" s="146" t="s">
        <v>1</v>
      </c>
      <c r="F139" s="147" t="s">
        <v>422</v>
      </c>
      <c r="H139" s="148">
        <v>1.536</v>
      </c>
      <c r="L139" s="145"/>
      <c r="M139" s="149"/>
      <c r="T139" s="150"/>
      <c r="AT139" s="146" t="s">
        <v>146</v>
      </c>
      <c r="AU139" s="146" t="s">
        <v>89</v>
      </c>
      <c r="AV139" s="12" t="s">
        <v>89</v>
      </c>
      <c r="AW139" s="12" t="s">
        <v>34</v>
      </c>
      <c r="AX139" s="12" t="s">
        <v>87</v>
      </c>
      <c r="AY139" s="146" t="s">
        <v>136</v>
      </c>
    </row>
    <row r="140" spans="2:65" s="1" customFormat="1" ht="37.9" customHeight="1" x14ac:dyDescent="0.2">
      <c r="B140" s="128"/>
      <c r="C140" s="129" t="s">
        <v>152</v>
      </c>
      <c r="D140" s="129" t="s">
        <v>138</v>
      </c>
      <c r="E140" s="130" t="s">
        <v>148</v>
      </c>
      <c r="F140" s="131" t="s">
        <v>149</v>
      </c>
      <c r="G140" s="132" t="s">
        <v>141</v>
      </c>
      <c r="H140" s="133">
        <v>88.22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44</v>
      </c>
      <c r="O140" s="138">
        <v>4.5999999999999999E-2</v>
      </c>
      <c r="P140" s="138">
        <f>O140*H140</f>
        <v>4.0581199999999997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142</v>
      </c>
      <c r="AT140" s="140" t="s">
        <v>138</v>
      </c>
      <c r="AU140" s="140" t="s">
        <v>89</v>
      </c>
      <c r="AY140" s="16" t="s">
        <v>136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87</v>
      </c>
      <c r="BK140" s="141">
        <f>ROUND(I140*H140,2)</f>
        <v>0</v>
      </c>
      <c r="BL140" s="16" t="s">
        <v>142</v>
      </c>
      <c r="BM140" s="140" t="s">
        <v>423</v>
      </c>
    </row>
    <row r="141" spans="2:65" s="1" customFormat="1" ht="39" x14ac:dyDescent="0.2">
      <c r="B141" s="28"/>
      <c r="D141" s="142" t="s">
        <v>144</v>
      </c>
      <c r="F141" s="143" t="s">
        <v>151</v>
      </c>
      <c r="L141" s="28"/>
      <c r="M141" s="144"/>
      <c r="T141" s="51"/>
      <c r="AT141" s="16" t="s">
        <v>144</v>
      </c>
      <c r="AU141" s="16" t="s">
        <v>89</v>
      </c>
    </row>
    <row r="142" spans="2:65" s="12" customFormat="1" x14ac:dyDescent="0.2">
      <c r="B142" s="145"/>
      <c r="D142" s="142" t="s">
        <v>146</v>
      </c>
      <c r="E142" s="146" t="s">
        <v>1</v>
      </c>
      <c r="F142" s="147" t="s">
        <v>424</v>
      </c>
      <c r="H142" s="148">
        <v>88.22</v>
      </c>
      <c r="L142" s="145"/>
      <c r="M142" s="149"/>
      <c r="T142" s="150"/>
      <c r="AT142" s="146" t="s">
        <v>146</v>
      </c>
      <c r="AU142" s="146" t="s">
        <v>89</v>
      </c>
      <c r="AV142" s="12" t="s">
        <v>89</v>
      </c>
      <c r="AW142" s="12" t="s">
        <v>34</v>
      </c>
      <c r="AX142" s="12" t="s">
        <v>87</v>
      </c>
      <c r="AY142" s="146" t="s">
        <v>136</v>
      </c>
    </row>
    <row r="143" spans="2:65" s="1" customFormat="1" ht="24.2" customHeight="1" x14ac:dyDescent="0.2">
      <c r="B143" s="128"/>
      <c r="C143" s="129" t="s">
        <v>142</v>
      </c>
      <c r="D143" s="129" t="s">
        <v>138</v>
      </c>
      <c r="E143" s="130" t="s">
        <v>153</v>
      </c>
      <c r="F143" s="131" t="s">
        <v>154</v>
      </c>
      <c r="G143" s="132" t="s">
        <v>141</v>
      </c>
      <c r="H143" s="133">
        <v>133.066</v>
      </c>
      <c r="I143" s="134"/>
      <c r="J143" s="134">
        <f>ROUND(I143*H143,2)</f>
        <v>0</v>
      </c>
      <c r="K143" s="135"/>
      <c r="L143" s="28"/>
      <c r="M143" s="136" t="s">
        <v>1</v>
      </c>
      <c r="N143" s="137" t="s">
        <v>44</v>
      </c>
      <c r="O143" s="138">
        <v>0.32800000000000001</v>
      </c>
      <c r="P143" s="138">
        <f>O143*H143</f>
        <v>43.645648000000001</v>
      </c>
      <c r="Q143" s="138">
        <v>0</v>
      </c>
      <c r="R143" s="138">
        <f>Q143*H143</f>
        <v>0</v>
      </c>
      <c r="S143" s="138">
        <v>0</v>
      </c>
      <c r="T143" s="139">
        <f>S143*H143</f>
        <v>0</v>
      </c>
      <c r="AR143" s="140" t="s">
        <v>142</v>
      </c>
      <c r="AT143" s="140" t="s">
        <v>138</v>
      </c>
      <c r="AU143" s="140" t="s">
        <v>89</v>
      </c>
      <c r="AY143" s="16" t="s">
        <v>136</v>
      </c>
      <c r="BE143" s="141">
        <f>IF(N143="základní",J143,0)</f>
        <v>0</v>
      </c>
      <c r="BF143" s="141">
        <f>IF(N143="snížená",J143,0)</f>
        <v>0</v>
      </c>
      <c r="BG143" s="141">
        <f>IF(N143="zákl. přenesená",J143,0)</f>
        <v>0</v>
      </c>
      <c r="BH143" s="141">
        <f>IF(N143="sníž. přenesená",J143,0)</f>
        <v>0</v>
      </c>
      <c r="BI143" s="141">
        <f>IF(N143="nulová",J143,0)</f>
        <v>0</v>
      </c>
      <c r="BJ143" s="16" t="s">
        <v>87</v>
      </c>
      <c r="BK143" s="141">
        <f>ROUND(I143*H143,2)</f>
        <v>0</v>
      </c>
      <c r="BL143" s="16" t="s">
        <v>142</v>
      </c>
      <c r="BM143" s="140" t="s">
        <v>425</v>
      </c>
    </row>
    <row r="144" spans="2:65" s="1" customFormat="1" ht="29.25" x14ac:dyDescent="0.2">
      <c r="B144" s="28"/>
      <c r="D144" s="142" t="s">
        <v>144</v>
      </c>
      <c r="F144" s="143" t="s">
        <v>156</v>
      </c>
      <c r="L144" s="28"/>
      <c r="M144" s="144"/>
      <c r="T144" s="51"/>
      <c r="AT144" s="16" t="s">
        <v>144</v>
      </c>
      <c r="AU144" s="16" t="s">
        <v>89</v>
      </c>
    </row>
    <row r="145" spans="2:65" s="12" customFormat="1" x14ac:dyDescent="0.2">
      <c r="B145" s="145"/>
      <c r="D145" s="142" t="s">
        <v>146</v>
      </c>
      <c r="E145" s="146" t="s">
        <v>1</v>
      </c>
      <c r="F145" s="147" t="s">
        <v>426</v>
      </c>
      <c r="H145" s="148">
        <v>21.042999999999999</v>
      </c>
      <c r="L145" s="145"/>
      <c r="M145" s="149"/>
      <c r="T145" s="150"/>
      <c r="AT145" s="146" t="s">
        <v>146</v>
      </c>
      <c r="AU145" s="146" t="s">
        <v>89</v>
      </c>
      <c r="AV145" s="12" t="s">
        <v>89</v>
      </c>
      <c r="AW145" s="12" t="s">
        <v>34</v>
      </c>
      <c r="AX145" s="12" t="s">
        <v>79</v>
      </c>
      <c r="AY145" s="146" t="s">
        <v>136</v>
      </c>
    </row>
    <row r="146" spans="2:65" s="12" customFormat="1" x14ac:dyDescent="0.2">
      <c r="B146" s="145"/>
      <c r="D146" s="142" t="s">
        <v>146</v>
      </c>
      <c r="E146" s="146" t="s">
        <v>1</v>
      </c>
      <c r="F146" s="147" t="s">
        <v>427</v>
      </c>
      <c r="H146" s="148">
        <v>112.023</v>
      </c>
      <c r="L146" s="145"/>
      <c r="M146" s="149"/>
      <c r="T146" s="150"/>
      <c r="AT146" s="146" t="s">
        <v>146</v>
      </c>
      <c r="AU146" s="146" t="s">
        <v>89</v>
      </c>
      <c r="AV146" s="12" t="s">
        <v>89</v>
      </c>
      <c r="AW146" s="12" t="s">
        <v>34</v>
      </c>
      <c r="AX146" s="12" t="s">
        <v>79</v>
      </c>
      <c r="AY146" s="146" t="s">
        <v>136</v>
      </c>
    </row>
    <row r="147" spans="2:65" s="13" customFormat="1" x14ac:dyDescent="0.2">
      <c r="B147" s="151"/>
      <c r="D147" s="142" t="s">
        <v>146</v>
      </c>
      <c r="E147" s="152" t="s">
        <v>1</v>
      </c>
      <c r="F147" s="153" t="s">
        <v>159</v>
      </c>
      <c r="H147" s="154">
        <v>133.066</v>
      </c>
      <c r="L147" s="151"/>
      <c r="M147" s="155"/>
      <c r="T147" s="156"/>
      <c r="AT147" s="152" t="s">
        <v>146</v>
      </c>
      <c r="AU147" s="152" t="s">
        <v>89</v>
      </c>
      <c r="AV147" s="13" t="s">
        <v>142</v>
      </c>
      <c r="AW147" s="13" t="s">
        <v>34</v>
      </c>
      <c r="AX147" s="13" t="s">
        <v>87</v>
      </c>
      <c r="AY147" s="152" t="s">
        <v>136</v>
      </c>
    </row>
    <row r="148" spans="2:65" s="1" customFormat="1" ht="16.5" customHeight="1" x14ac:dyDescent="0.2">
      <c r="B148" s="128"/>
      <c r="C148" s="157" t="s">
        <v>168</v>
      </c>
      <c r="D148" s="157" t="s">
        <v>160</v>
      </c>
      <c r="E148" s="158" t="s">
        <v>428</v>
      </c>
      <c r="F148" s="159" t="s">
        <v>429</v>
      </c>
      <c r="G148" s="160" t="s">
        <v>163</v>
      </c>
      <c r="H148" s="161">
        <v>42.085000000000001</v>
      </c>
      <c r="I148" s="162"/>
      <c r="J148" s="162">
        <f>ROUND(I148*H148,2)</f>
        <v>0</v>
      </c>
      <c r="K148" s="163"/>
      <c r="L148" s="164"/>
      <c r="M148" s="165" t="s">
        <v>1</v>
      </c>
      <c r="N148" s="166" t="s">
        <v>44</v>
      </c>
      <c r="O148" s="138">
        <v>0</v>
      </c>
      <c r="P148" s="138">
        <f>O148*H148</f>
        <v>0</v>
      </c>
      <c r="Q148" s="138">
        <v>1</v>
      </c>
      <c r="R148" s="138">
        <f>Q148*H148</f>
        <v>42.085000000000001</v>
      </c>
      <c r="S148" s="138">
        <v>0</v>
      </c>
      <c r="T148" s="139">
        <f>S148*H148</f>
        <v>0</v>
      </c>
      <c r="AR148" s="140" t="s">
        <v>164</v>
      </c>
      <c r="AT148" s="140" t="s">
        <v>160</v>
      </c>
      <c r="AU148" s="140" t="s">
        <v>89</v>
      </c>
      <c r="AY148" s="16" t="s">
        <v>136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87</v>
      </c>
      <c r="BK148" s="141">
        <f>ROUND(I148*H148,2)</f>
        <v>0</v>
      </c>
      <c r="BL148" s="16" t="s">
        <v>142</v>
      </c>
      <c r="BM148" s="140" t="s">
        <v>430</v>
      </c>
    </row>
    <row r="149" spans="2:65" s="1" customFormat="1" x14ac:dyDescent="0.2">
      <c r="B149" s="28"/>
      <c r="D149" s="142" t="s">
        <v>144</v>
      </c>
      <c r="F149" s="143" t="s">
        <v>429</v>
      </c>
      <c r="L149" s="28"/>
      <c r="M149" s="144"/>
      <c r="T149" s="51"/>
      <c r="AT149" s="16" t="s">
        <v>144</v>
      </c>
      <c r="AU149" s="16" t="s">
        <v>89</v>
      </c>
    </row>
    <row r="150" spans="2:65" s="12" customFormat="1" x14ac:dyDescent="0.2">
      <c r="B150" s="145"/>
      <c r="D150" s="142" t="s">
        <v>146</v>
      </c>
      <c r="E150" s="146" t="s">
        <v>1</v>
      </c>
      <c r="F150" s="147" t="s">
        <v>431</v>
      </c>
      <c r="H150" s="148">
        <v>42.085000000000001</v>
      </c>
      <c r="L150" s="145"/>
      <c r="M150" s="149"/>
      <c r="T150" s="150"/>
      <c r="AT150" s="146" t="s">
        <v>146</v>
      </c>
      <c r="AU150" s="146" t="s">
        <v>89</v>
      </c>
      <c r="AV150" s="12" t="s">
        <v>89</v>
      </c>
      <c r="AW150" s="12" t="s">
        <v>34</v>
      </c>
      <c r="AX150" s="12" t="s">
        <v>87</v>
      </c>
      <c r="AY150" s="146" t="s">
        <v>136</v>
      </c>
    </row>
    <row r="151" spans="2:65" s="1" customFormat="1" ht="16.5" customHeight="1" x14ac:dyDescent="0.2">
      <c r="B151" s="128"/>
      <c r="C151" s="157" t="s">
        <v>174</v>
      </c>
      <c r="D151" s="157" t="s">
        <v>160</v>
      </c>
      <c r="E151" s="158" t="s">
        <v>432</v>
      </c>
      <c r="F151" s="159" t="s">
        <v>433</v>
      </c>
      <c r="G151" s="160" t="s">
        <v>163</v>
      </c>
      <c r="H151" s="161">
        <v>224.04599999999999</v>
      </c>
      <c r="I151" s="162"/>
      <c r="J151" s="162">
        <f>ROUND(I151*H151,2)</f>
        <v>0</v>
      </c>
      <c r="K151" s="163"/>
      <c r="L151" s="164"/>
      <c r="M151" s="165" t="s">
        <v>1</v>
      </c>
      <c r="N151" s="166" t="s">
        <v>44</v>
      </c>
      <c r="O151" s="138">
        <v>0</v>
      </c>
      <c r="P151" s="138">
        <f>O151*H151</f>
        <v>0</v>
      </c>
      <c r="Q151" s="138">
        <v>1</v>
      </c>
      <c r="R151" s="138">
        <f>Q151*H151</f>
        <v>224.04599999999999</v>
      </c>
      <c r="S151" s="138">
        <v>0</v>
      </c>
      <c r="T151" s="139">
        <f>S151*H151</f>
        <v>0</v>
      </c>
      <c r="AR151" s="140" t="s">
        <v>164</v>
      </c>
      <c r="AT151" s="140" t="s">
        <v>160</v>
      </c>
      <c r="AU151" s="140" t="s">
        <v>89</v>
      </c>
      <c r="AY151" s="16" t="s">
        <v>136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87</v>
      </c>
      <c r="BK151" s="141">
        <f>ROUND(I151*H151,2)</f>
        <v>0</v>
      </c>
      <c r="BL151" s="16" t="s">
        <v>142</v>
      </c>
      <c r="BM151" s="140" t="s">
        <v>434</v>
      </c>
    </row>
    <row r="152" spans="2:65" s="1" customFormat="1" x14ac:dyDescent="0.2">
      <c r="B152" s="28"/>
      <c r="D152" s="142" t="s">
        <v>144</v>
      </c>
      <c r="F152" s="143" t="s">
        <v>433</v>
      </c>
      <c r="L152" s="28"/>
      <c r="M152" s="144"/>
      <c r="T152" s="51"/>
      <c r="AT152" s="16" t="s">
        <v>144</v>
      </c>
      <c r="AU152" s="16" t="s">
        <v>89</v>
      </c>
    </row>
    <row r="153" spans="2:65" s="12" customFormat="1" x14ac:dyDescent="0.2">
      <c r="B153" s="145"/>
      <c r="D153" s="142" t="s">
        <v>146</v>
      </c>
      <c r="E153" s="146" t="s">
        <v>1</v>
      </c>
      <c r="F153" s="147" t="s">
        <v>435</v>
      </c>
      <c r="H153" s="148">
        <v>224.04599999999999</v>
      </c>
      <c r="L153" s="145"/>
      <c r="M153" s="149"/>
      <c r="T153" s="150"/>
      <c r="AT153" s="146" t="s">
        <v>146</v>
      </c>
      <c r="AU153" s="146" t="s">
        <v>89</v>
      </c>
      <c r="AV153" s="12" t="s">
        <v>89</v>
      </c>
      <c r="AW153" s="12" t="s">
        <v>34</v>
      </c>
      <c r="AX153" s="12" t="s">
        <v>87</v>
      </c>
      <c r="AY153" s="146" t="s">
        <v>136</v>
      </c>
    </row>
    <row r="154" spans="2:65" s="11" customFormat="1" ht="22.9" customHeight="1" x14ac:dyDescent="0.2">
      <c r="B154" s="117"/>
      <c r="D154" s="118" t="s">
        <v>78</v>
      </c>
      <c r="E154" s="126" t="s">
        <v>89</v>
      </c>
      <c r="F154" s="126" t="s">
        <v>167</v>
      </c>
      <c r="J154" s="127">
        <f>BK154</f>
        <v>0</v>
      </c>
      <c r="L154" s="117"/>
      <c r="M154" s="121"/>
      <c r="P154" s="122">
        <f>SUM(P155:P170)</f>
        <v>54.141472</v>
      </c>
      <c r="R154" s="122">
        <f>SUM(R155:R170)</f>
        <v>213.32296216</v>
      </c>
      <c r="T154" s="123">
        <f>SUM(T155:T170)</f>
        <v>0</v>
      </c>
      <c r="AR154" s="118" t="s">
        <v>87</v>
      </c>
      <c r="AT154" s="124" t="s">
        <v>78</v>
      </c>
      <c r="AU154" s="124" t="s">
        <v>87</v>
      </c>
      <c r="AY154" s="118" t="s">
        <v>136</v>
      </c>
      <c r="BK154" s="125">
        <f>SUM(BK155:BK170)</f>
        <v>0</v>
      </c>
    </row>
    <row r="155" spans="2:65" s="1" customFormat="1" ht="21.75" customHeight="1" x14ac:dyDescent="0.2">
      <c r="B155" s="128"/>
      <c r="C155" s="129" t="s">
        <v>181</v>
      </c>
      <c r="D155" s="129" t="s">
        <v>138</v>
      </c>
      <c r="E155" s="130" t="s">
        <v>436</v>
      </c>
      <c r="F155" s="131" t="s">
        <v>437</v>
      </c>
      <c r="G155" s="132" t="s">
        <v>295</v>
      </c>
      <c r="H155" s="133">
        <v>12</v>
      </c>
      <c r="I155" s="134"/>
      <c r="J155" s="134">
        <f>ROUND(I155*H155,2)</f>
        <v>0</v>
      </c>
      <c r="K155" s="135"/>
      <c r="L155" s="28"/>
      <c r="M155" s="136" t="s">
        <v>1</v>
      </c>
      <c r="N155" s="137" t="s">
        <v>44</v>
      </c>
      <c r="O155" s="138">
        <v>0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142</v>
      </c>
      <c r="AT155" s="140" t="s">
        <v>138</v>
      </c>
      <c r="AU155" s="140" t="s">
        <v>89</v>
      </c>
      <c r="AY155" s="16" t="s">
        <v>136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87</v>
      </c>
      <c r="BK155" s="141">
        <f>ROUND(I155*H155,2)</f>
        <v>0</v>
      </c>
      <c r="BL155" s="16" t="s">
        <v>142</v>
      </c>
      <c r="BM155" s="140" t="s">
        <v>438</v>
      </c>
    </row>
    <row r="156" spans="2:65" s="1" customFormat="1" x14ac:dyDescent="0.2">
      <c r="B156" s="28"/>
      <c r="D156" s="142" t="s">
        <v>144</v>
      </c>
      <c r="F156" s="143" t="s">
        <v>437</v>
      </c>
      <c r="L156" s="28"/>
      <c r="M156" s="144"/>
      <c r="T156" s="51"/>
      <c r="AT156" s="16" t="s">
        <v>144</v>
      </c>
      <c r="AU156" s="16" t="s">
        <v>89</v>
      </c>
    </row>
    <row r="157" spans="2:65" s="1" customFormat="1" ht="16.5" customHeight="1" x14ac:dyDescent="0.2">
      <c r="B157" s="128"/>
      <c r="C157" s="129" t="s">
        <v>164</v>
      </c>
      <c r="D157" s="129" t="s">
        <v>138</v>
      </c>
      <c r="E157" s="130" t="s">
        <v>439</v>
      </c>
      <c r="F157" s="131" t="s">
        <v>440</v>
      </c>
      <c r="G157" s="132" t="s">
        <v>141</v>
      </c>
      <c r="H157" s="133">
        <v>91.018000000000001</v>
      </c>
      <c r="I157" s="134"/>
      <c r="J157" s="134">
        <f>ROUND(I157*H157,2)</f>
        <v>0</v>
      </c>
      <c r="K157" s="135"/>
      <c r="L157" s="28"/>
      <c r="M157" s="136" t="s">
        <v>1</v>
      </c>
      <c r="N157" s="137" t="s">
        <v>44</v>
      </c>
      <c r="O157" s="138">
        <v>0.58399999999999996</v>
      </c>
      <c r="P157" s="138">
        <f>O157*H157</f>
        <v>53.154511999999997</v>
      </c>
      <c r="Q157" s="138">
        <v>2.3010199999999998</v>
      </c>
      <c r="R157" s="138">
        <f>Q157*H157</f>
        <v>209.43423835999999</v>
      </c>
      <c r="S157" s="138">
        <v>0</v>
      </c>
      <c r="T157" s="139">
        <f>S157*H157</f>
        <v>0</v>
      </c>
      <c r="AR157" s="140" t="s">
        <v>142</v>
      </c>
      <c r="AT157" s="140" t="s">
        <v>138</v>
      </c>
      <c r="AU157" s="140" t="s">
        <v>89</v>
      </c>
      <c r="AY157" s="16" t="s">
        <v>136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87</v>
      </c>
      <c r="BK157" s="141">
        <f>ROUND(I157*H157,2)</f>
        <v>0</v>
      </c>
      <c r="BL157" s="16" t="s">
        <v>142</v>
      </c>
      <c r="BM157" s="140" t="s">
        <v>441</v>
      </c>
    </row>
    <row r="158" spans="2:65" s="1" customFormat="1" ht="19.5" x14ac:dyDescent="0.2">
      <c r="B158" s="28"/>
      <c r="D158" s="142" t="s">
        <v>144</v>
      </c>
      <c r="F158" s="143" t="s">
        <v>442</v>
      </c>
      <c r="L158" s="28"/>
      <c r="M158" s="144"/>
      <c r="T158" s="51"/>
      <c r="AT158" s="16" t="s">
        <v>144</v>
      </c>
      <c r="AU158" s="16" t="s">
        <v>89</v>
      </c>
    </row>
    <row r="159" spans="2:65" s="12" customFormat="1" x14ac:dyDescent="0.2">
      <c r="B159" s="145"/>
      <c r="D159" s="142" t="s">
        <v>146</v>
      </c>
      <c r="E159" s="146" t="s">
        <v>1</v>
      </c>
      <c r="F159" s="147" t="s">
        <v>443</v>
      </c>
      <c r="H159" s="148">
        <v>18.765000000000001</v>
      </c>
      <c r="L159" s="145"/>
      <c r="M159" s="149"/>
      <c r="T159" s="150"/>
      <c r="AT159" s="146" t="s">
        <v>146</v>
      </c>
      <c r="AU159" s="146" t="s">
        <v>89</v>
      </c>
      <c r="AV159" s="12" t="s">
        <v>89</v>
      </c>
      <c r="AW159" s="12" t="s">
        <v>34</v>
      </c>
      <c r="AX159" s="12" t="s">
        <v>79</v>
      </c>
      <c r="AY159" s="146" t="s">
        <v>136</v>
      </c>
    </row>
    <row r="160" spans="2:65" s="12" customFormat="1" x14ac:dyDescent="0.2">
      <c r="B160" s="145"/>
      <c r="D160" s="142" t="s">
        <v>146</v>
      </c>
      <c r="E160" s="146" t="s">
        <v>1</v>
      </c>
      <c r="F160" s="147" t="s">
        <v>416</v>
      </c>
      <c r="H160" s="148">
        <v>25.998000000000001</v>
      </c>
      <c r="L160" s="145"/>
      <c r="M160" s="149"/>
      <c r="T160" s="150"/>
      <c r="AT160" s="146" t="s">
        <v>146</v>
      </c>
      <c r="AU160" s="146" t="s">
        <v>89</v>
      </c>
      <c r="AV160" s="12" t="s">
        <v>89</v>
      </c>
      <c r="AW160" s="12" t="s">
        <v>34</v>
      </c>
      <c r="AX160" s="12" t="s">
        <v>79</v>
      </c>
      <c r="AY160" s="146" t="s">
        <v>136</v>
      </c>
    </row>
    <row r="161" spans="2:65" s="12" customFormat="1" x14ac:dyDescent="0.2">
      <c r="B161" s="145"/>
      <c r="D161" s="142" t="s">
        <v>146</v>
      </c>
      <c r="E161" s="146" t="s">
        <v>1</v>
      </c>
      <c r="F161" s="147" t="s">
        <v>417</v>
      </c>
      <c r="H161" s="148">
        <v>41.920999999999999</v>
      </c>
      <c r="L161" s="145"/>
      <c r="M161" s="149"/>
      <c r="T161" s="150"/>
      <c r="AT161" s="146" t="s">
        <v>146</v>
      </c>
      <c r="AU161" s="146" t="s">
        <v>89</v>
      </c>
      <c r="AV161" s="12" t="s">
        <v>89</v>
      </c>
      <c r="AW161" s="12" t="s">
        <v>34</v>
      </c>
      <c r="AX161" s="12" t="s">
        <v>79</v>
      </c>
      <c r="AY161" s="146" t="s">
        <v>136</v>
      </c>
    </row>
    <row r="162" spans="2:65" s="14" customFormat="1" x14ac:dyDescent="0.2">
      <c r="B162" s="170"/>
      <c r="D162" s="142" t="s">
        <v>146</v>
      </c>
      <c r="E162" s="171" t="s">
        <v>1</v>
      </c>
      <c r="F162" s="172" t="s">
        <v>444</v>
      </c>
      <c r="H162" s="173">
        <v>86.683999999999997</v>
      </c>
      <c r="L162" s="170"/>
      <c r="M162" s="174"/>
      <c r="T162" s="175"/>
      <c r="AT162" s="171" t="s">
        <v>146</v>
      </c>
      <c r="AU162" s="171" t="s">
        <v>89</v>
      </c>
      <c r="AV162" s="14" t="s">
        <v>152</v>
      </c>
      <c r="AW162" s="14" t="s">
        <v>34</v>
      </c>
      <c r="AX162" s="14" t="s">
        <v>79</v>
      </c>
      <c r="AY162" s="171" t="s">
        <v>136</v>
      </c>
    </row>
    <row r="163" spans="2:65" s="12" customFormat="1" x14ac:dyDescent="0.2">
      <c r="B163" s="145"/>
      <c r="D163" s="142" t="s">
        <v>146</v>
      </c>
      <c r="E163" s="146" t="s">
        <v>1</v>
      </c>
      <c r="F163" s="147" t="s">
        <v>445</v>
      </c>
      <c r="H163" s="148">
        <v>4.3339999999999996</v>
      </c>
      <c r="L163" s="145"/>
      <c r="M163" s="149"/>
      <c r="T163" s="150"/>
      <c r="AT163" s="146" t="s">
        <v>146</v>
      </c>
      <c r="AU163" s="146" t="s">
        <v>89</v>
      </c>
      <c r="AV163" s="12" t="s">
        <v>89</v>
      </c>
      <c r="AW163" s="12" t="s">
        <v>34</v>
      </c>
      <c r="AX163" s="12" t="s">
        <v>79</v>
      </c>
      <c r="AY163" s="146" t="s">
        <v>136</v>
      </c>
    </row>
    <row r="164" spans="2:65" s="14" customFormat="1" x14ac:dyDescent="0.2">
      <c r="B164" s="170"/>
      <c r="D164" s="142" t="s">
        <v>146</v>
      </c>
      <c r="E164" s="171" t="s">
        <v>1</v>
      </c>
      <c r="F164" s="172" t="s">
        <v>444</v>
      </c>
      <c r="H164" s="173">
        <v>4.3339999999999996</v>
      </c>
      <c r="L164" s="170"/>
      <c r="M164" s="174"/>
      <c r="T164" s="175"/>
      <c r="AT164" s="171" t="s">
        <v>146</v>
      </c>
      <c r="AU164" s="171" t="s">
        <v>89</v>
      </c>
      <c r="AV164" s="14" t="s">
        <v>152</v>
      </c>
      <c r="AW164" s="14" t="s">
        <v>34</v>
      </c>
      <c r="AX164" s="14" t="s">
        <v>79</v>
      </c>
      <c r="AY164" s="171" t="s">
        <v>136</v>
      </c>
    </row>
    <row r="165" spans="2:65" s="13" customFormat="1" x14ac:dyDescent="0.2">
      <c r="B165" s="151"/>
      <c r="D165" s="142" t="s">
        <v>146</v>
      </c>
      <c r="E165" s="152" t="s">
        <v>1</v>
      </c>
      <c r="F165" s="153" t="s">
        <v>159</v>
      </c>
      <c r="H165" s="154">
        <v>91.018000000000001</v>
      </c>
      <c r="L165" s="151"/>
      <c r="M165" s="155"/>
      <c r="T165" s="156"/>
      <c r="AT165" s="152" t="s">
        <v>146</v>
      </c>
      <c r="AU165" s="152" t="s">
        <v>89</v>
      </c>
      <c r="AV165" s="13" t="s">
        <v>142</v>
      </c>
      <c r="AW165" s="13" t="s">
        <v>34</v>
      </c>
      <c r="AX165" s="13" t="s">
        <v>87</v>
      </c>
      <c r="AY165" s="152" t="s">
        <v>136</v>
      </c>
    </row>
    <row r="166" spans="2:65" s="1" customFormat="1" ht="16.5" customHeight="1" x14ac:dyDescent="0.2">
      <c r="B166" s="128"/>
      <c r="C166" s="129" t="s">
        <v>191</v>
      </c>
      <c r="D166" s="129" t="s">
        <v>138</v>
      </c>
      <c r="E166" s="130" t="s">
        <v>446</v>
      </c>
      <c r="F166" s="131" t="s">
        <v>447</v>
      </c>
      <c r="G166" s="132" t="s">
        <v>141</v>
      </c>
      <c r="H166" s="133">
        <v>1.69</v>
      </c>
      <c r="I166" s="134"/>
      <c r="J166" s="134">
        <f>ROUND(I166*H166,2)</f>
        <v>0</v>
      </c>
      <c r="K166" s="135"/>
      <c r="L166" s="28"/>
      <c r="M166" s="136" t="s">
        <v>1</v>
      </c>
      <c r="N166" s="137" t="s">
        <v>44</v>
      </c>
      <c r="O166" s="138">
        <v>0.58399999999999996</v>
      </c>
      <c r="P166" s="138">
        <f>O166*H166</f>
        <v>0.98695999999999995</v>
      </c>
      <c r="Q166" s="138">
        <v>2.3010199999999998</v>
      </c>
      <c r="R166" s="138">
        <f>Q166*H166</f>
        <v>3.8887237999999997</v>
      </c>
      <c r="S166" s="138">
        <v>0</v>
      </c>
      <c r="T166" s="139">
        <f>S166*H166</f>
        <v>0</v>
      </c>
      <c r="AR166" s="140" t="s">
        <v>142</v>
      </c>
      <c r="AT166" s="140" t="s">
        <v>138</v>
      </c>
      <c r="AU166" s="140" t="s">
        <v>89</v>
      </c>
      <c r="AY166" s="16" t="s">
        <v>136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87</v>
      </c>
      <c r="BK166" s="141">
        <f>ROUND(I166*H166,2)</f>
        <v>0</v>
      </c>
      <c r="BL166" s="16" t="s">
        <v>142</v>
      </c>
      <c r="BM166" s="140" t="s">
        <v>448</v>
      </c>
    </row>
    <row r="167" spans="2:65" s="1" customFormat="1" ht="19.5" x14ac:dyDescent="0.2">
      <c r="B167" s="28"/>
      <c r="D167" s="142" t="s">
        <v>144</v>
      </c>
      <c r="F167" s="143" t="s">
        <v>449</v>
      </c>
      <c r="L167" s="28"/>
      <c r="M167" s="144"/>
      <c r="T167" s="51"/>
      <c r="AT167" s="16" t="s">
        <v>144</v>
      </c>
      <c r="AU167" s="16" t="s">
        <v>89</v>
      </c>
    </row>
    <row r="168" spans="2:65" s="12" customFormat="1" x14ac:dyDescent="0.2">
      <c r="B168" s="145"/>
      <c r="D168" s="142" t="s">
        <v>146</v>
      </c>
      <c r="E168" s="146" t="s">
        <v>1</v>
      </c>
      <c r="F168" s="147" t="s">
        <v>450</v>
      </c>
      <c r="H168" s="148">
        <v>1.536</v>
      </c>
      <c r="L168" s="145"/>
      <c r="M168" s="149"/>
      <c r="T168" s="150"/>
      <c r="AT168" s="146" t="s">
        <v>146</v>
      </c>
      <c r="AU168" s="146" t="s">
        <v>89</v>
      </c>
      <c r="AV168" s="12" t="s">
        <v>89</v>
      </c>
      <c r="AW168" s="12" t="s">
        <v>34</v>
      </c>
      <c r="AX168" s="12" t="s">
        <v>79</v>
      </c>
      <c r="AY168" s="146" t="s">
        <v>136</v>
      </c>
    </row>
    <row r="169" spans="2:65" s="12" customFormat="1" x14ac:dyDescent="0.2">
      <c r="B169" s="145"/>
      <c r="D169" s="142" t="s">
        <v>146</v>
      </c>
      <c r="E169" s="146" t="s">
        <v>1</v>
      </c>
      <c r="F169" s="147" t="s">
        <v>451</v>
      </c>
      <c r="H169" s="148">
        <v>0.154</v>
      </c>
      <c r="L169" s="145"/>
      <c r="M169" s="149"/>
      <c r="T169" s="150"/>
      <c r="AT169" s="146" t="s">
        <v>146</v>
      </c>
      <c r="AU169" s="146" t="s">
        <v>89</v>
      </c>
      <c r="AV169" s="12" t="s">
        <v>89</v>
      </c>
      <c r="AW169" s="12" t="s">
        <v>34</v>
      </c>
      <c r="AX169" s="12" t="s">
        <v>79</v>
      </c>
      <c r="AY169" s="146" t="s">
        <v>136</v>
      </c>
    </row>
    <row r="170" spans="2:65" s="13" customFormat="1" x14ac:dyDescent="0.2">
      <c r="B170" s="151"/>
      <c r="D170" s="142" t="s">
        <v>146</v>
      </c>
      <c r="E170" s="152" t="s">
        <v>1</v>
      </c>
      <c r="F170" s="153" t="s">
        <v>159</v>
      </c>
      <c r="H170" s="154">
        <v>1.69</v>
      </c>
      <c r="L170" s="151"/>
      <c r="M170" s="155"/>
      <c r="T170" s="156"/>
      <c r="AT170" s="152" t="s">
        <v>146</v>
      </c>
      <c r="AU170" s="152" t="s">
        <v>89</v>
      </c>
      <c r="AV170" s="13" t="s">
        <v>142</v>
      </c>
      <c r="AW170" s="13" t="s">
        <v>34</v>
      </c>
      <c r="AX170" s="13" t="s">
        <v>87</v>
      </c>
      <c r="AY170" s="152" t="s">
        <v>136</v>
      </c>
    </row>
    <row r="171" spans="2:65" s="11" customFormat="1" ht="22.9" customHeight="1" x14ac:dyDescent="0.2">
      <c r="B171" s="117"/>
      <c r="D171" s="118" t="s">
        <v>78</v>
      </c>
      <c r="E171" s="126" t="s">
        <v>152</v>
      </c>
      <c r="F171" s="126" t="s">
        <v>276</v>
      </c>
      <c r="J171" s="127">
        <f>BK171</f>
        <v>0</v>
      </c>
      <c r="L171" s="117"/>
      <c r="M171" s="121"/>
      <c r="P171" s="122">
        <f>SUM(P172:P183)</f>
        <v>400.785098</v>
      </c>
      <c r="R171" s="122">
        <f>SUM(R172:R183)</f>
        <v>104.43761859999999</v>
      </c>
      <c r="T171" s="123">
        <f>SUM(T172:T183)</f>
        <v>0</v>
      </c>
      <c r="AR171" s="118" t="s">
        <v>87</v>
      </c>
      <c r="AT171" s="124" t="s">
        <v>78</v>
      </c>
      <c r="AU171" s="124" t="s">
        <v>87</v>
      </c>
      <c r="AY171" s="118" t="s">
        <v>136</v>
      </c>
      <c r="BK171" s="125">
        <f>SUM(BK172:BK183)</f>
        <v>0</v>
      </c>
    </row>
    <row r="172" spans="2:65" s="1" customFormat="1" ht="24.2" customHeight="1" x14ac:dyDescent="0.2">
      <c r="B172" s="128"/>
      <c r="C172" s="129" t="s">
        <v>197</v>
      </c>
      <c r="D172" s="129" t="s">
        <v>138</v>
      </c>
      <c r="E172" s="130" t="s">
        <v>277</v>
      </c>
      <c r="F172" s="131" t="s">
        <v>452</v>
      </c>
      <c r="G172" s="132" t="s">
        <v>246</v>
      </c>
      <c r="H172" s="133">
        <v>100.95</v>
      </c>
      <c r="I172" s="134"/>
      <c r="J172" s="134">
        <f>ROUND(I172*H172,2)</f>
        <v>0</v>
      </c>
      <c r="K172" s="135"/>
      <c r="L172" s="28"/>
      <c r="M172" s="136" t="s">
        <v>1</v>
      </c>
      <c r="N172" s="137" t="s">
        <v>44</v>
      </c>
      <c r="O172" s="138">
        <v>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142</v>
      </c>
      <c r="AT172" s="140" t="s">
        <v>138</v>
      </c>
      <c r="AU172" s="140" t="s">
        <v>89</v>
      </c>
      <c r="AY172" s="16" t="s">
        <v>136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87</v>
      </c>
      <c r="BK172" s="141">
        <f>ROUND(I172*H172,2)</f>
        <v>0</v>
      </c>
      <c r="BL172" s="16" t="s">
        <v>142</v>
      </c>
      <c r="BM172" s="140" t="s">
        <v>453</v>
      </c>
    </row>
    <row r="173" spans="2:65" s="1" customFormat="1" x14ac:dyDescent="0.2">
      <c r="B173" s="28"/>
      <c r="D173" s="142" t="s">
        <v>144</v>
      </c>
      <c r="F173" s="143" t="s">
        <v>452</v>
      </c>
      <c r="L173" s="28"/>
      <c r="M173" s="144"/>
      <c r="T173" s="51"/>
      <c r="AT173" s="16" t="s">
        <v>144</v>
      </c>
      <c r="AU173" s="16" t="s">
        <v>89</v>
      </c>
    </row>
    <row r="174" spans="2:65" s="12" customFormat="1" x14ac:dyDescent="0.2">
      <c r="B174" s="145"/>
      <c r="D174" s="142" t="s">
        <v>146</v>
      </c>
      <c r="E174" s="146" t="s">
        <v>1</v>
      </c>
      <c r="F174" s="147" t="s">
        <v>454</v>
      </c>
      <c r="H174" s="148">
        <v>100.95</v>
      </c>
      <c r="L174" s="145"/>
      <c r="M174" s="149"/>
      <c r="T174" s="150"/>
      <c r="AT174" s="146" t="s">
        <v>146</v>
      </c>
      <c r="AU174" s="146" t="s">
        <v>89</v>
      </c>
      <c r="AV174" s="12" t="s">
        <v>89</v>
      </c>
      <c r="AW174" s="12" t="s">
        <v>34</v>
      </c>
      <c r="AX174" s="12" t="s">
        <v>87</v>
      </c>
      <c r="AY174" s="146" t="s">
        <v>136</v>
      </c>
    </row>
    <row r="175" spans="2:65" s="1" customFormat="1" ht="33" customHeight="1" x14ac:dyDescent="0.2">
      <c r="B175" s="128"/>
      <c r="C175" s="129" t="s">
        <v>202</v>
      </c>
      <c r="D175" s="129" t="s">
        <v>138</v>
      </c>
      <c r="E175" s="130" t="s">
        <v>455</v>
      </c>
      <c r="F175" s="131" t="s">
        <v>456</v>
      </c>
      <c r="G175" s="132" t="s">
        <v>177</v>
      </c>
      <c r="H175" s="133">
        <v>110.18</v>
      </c>
      <c r="I175" s="134"/>
      <c r="J175" s="134">
        <f>ROUND(I175*H175,2)</f>
        <v>0</v>
      </c>
      <c r="K175" s="135"/>
      <c r="L175" s="28"/>
      <c r="M175" s="136" t="s">
        <v>1</v>
      </c>
      <c r="N175" s="137" t="s">
        <v>44</v>
      </c>
      <c r="O175" s="138">
        <v>0.61699999999999999</v>
      </c>
      <c r="P175" s="138">
        <f>O175*H175</f>
        <v>67.981059999999999</v>
      </c>
      <c r="Q175" s="138">
        <v>0.36063000000000001</v>
      </c>
      <c r="R175" s="138">
        <f>Q175*H175</f>
        <v>39.734213400000002</v>
      </c>
      <c r="S175" s="138">
        <v>0</v>
      </c>
      <c r="T175" s="139">
        <f>S175*H175</f>
        <v>0</v>
      </c>
      <c r="AR175" s="140" t="s">
        <v>142</v>
      </c>
      <c r="AT175" s="140" t="s">
        <v>138</v>
      </c>
      <c r="AU175" s="140" t="s">
        <v>89</v>
      </c>
      <c r="AY175" s="16" t="s">
        <v>136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87</v>
      </c>
      <c r="BK175" s="141">
        <f>ROUND(I175*H175,2)</f>
        <v>0</v>
      </c>
      <c r="BL175" s="16" t="s">
        <v>142</v>
      </c>
      <c r="BM175" s="140" t="s">
        <v>457</v>
      </c>
    </row>
    <row r="176" spans="2:65" s="1" customFormat="1" ht="29.25" x14ac:dyDescent="0.2">
      <c r="B176" s="28"/>
      <c r="D176" s="142" t="s">
        <v>144</v>
      </c>
      <c r="F176" s="143" t="s">
        <v>458</v>
      </c>
      <c r="L176" s="28"/>
      <c r="M176" s="144"/>
      <c r="T176" s="51"/>
      <c r="AT176" s="16" t="s">
        <v>144</v>
      </c>
      <c r="AU176" s="16" t="s">
        <v>89</v>
      </c>
    </row>
    <row r="177" spans="2:65" s="12" customFormat="1" x14ac:dyDescent="0.2">
      <c r="B177" s="145"/>
      <c r="D177" s="142" t="s">
        <v>146</v>
      </c>
      <c r="E177" s="146" t="s">
        <v>1</v>
      </c>
      <c r="F177" s="147" t="s">
        <v>459</v>
      </c>
      <c r="H177" s="148">
        <v>110.18</v>
      </c>
      <c r="L177" s="145"/>
      <c r="M177" s="149"/>
      <c r="T177" s="150"/>
      <c r="AT177" s="146" t="s">
        <v>146</v>
      </c>
      <c r="AU177" s="146" t="s">
        <v>89</v>
      </c>
      <c r="AV177" s="12" t="s">
        <v>89</v>
      </c>
      <c r="AW177" s="12" t="s">
        <v>34</v>
      </c>
      <c r="AX177" s="12" t="s">
        <v>87</v>
      </c>
      <c r="AY177" s="146" t="s">
        <v>136</v>
      </c>
    </row>
    <row r="178" spans="2:65" s="1" customFormat="1" ht="33" customHeight="1" x14ac:dyDescent="0.2">
      <c r="B178" s="128"/>
      <c r="C178" s="129" t="s">
        <v>209</v>
      </c>
      <c r="D178" s="129" t="s">
        <v>138</v>
      </c>
      <c r="E178" s="130" t="s">
        <v>460</v>
      </c>
      <c r="F178" s="131" t="s">
        <v>461</v>
      </c>
      <c r="G178" s="132" t="s">
        <v>141</v>
      </c>
      <c r="H178" s="133">
        <v>22.036000000000001</v>
      </c>
      <c r="I178" s="134"/>
      <c r="J178" s="134">
        <f>ROUND(I178*H178,2)</f>
        <v>0</v>
      </c>
      <c r="K178" s="135"/>
      <c r="L178" s="28"/>
      <c r="M178" s="136" t="s">
        <v>1</v>
      </c>
      <c r="N178" s="137" t="s">
        <v>44</v>
      </c>
      <c r="O178" s="138">
        <v>14.112</v>
      </c>
      <c r="P178" s="138">
        <f>O178*H178</f>
        <v>310.97203200000001</v>
      </c>
      <c r="Q178" s="138">
        <v>2.8969299999999998</v>
      </c>
      <c r="R178" s="138">
        <f>Q178*H178</f>
        <v>63.836749480000002</v>
      </c>
      <c r="S178" s="138">
        <v>0</v>
      </c>
      <c r="T178" s="139">
        <f>S178*H178</f>
        <v>0</v>
      </c>
      <c r="AR178" s="140" t="s">
        <v>142</v>
      </c>
      <c r="AT178" s="140" t="s">
        <v>138</v>
      </c>
      <c r="AU178" s="140" t="s">
        <v>89</v>
      </c>
      <c r="AY178" s="16" t="s">
        <v>136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87</v>
      </c>
      <c r="BK178" s="141">
        <f>ROUND(I178*H178,2)</f>
        <v>0</v>
      </c>
      <c r="BL178" s="16" t="s">
        <v>142</v>
      </c>
      <c r="BM178" s="140" t="s">
        <v>462</v>
      </c>
    </row>
    <row r="179" spans="2:65" s="1" customFormat="1" ht="29.25" x14ac:dyDescent="0.2">
      <c r="B179" s="28"/>
      <c r="D179" s="142" t="s">
        <v>144</v>
      </c>
      <c r="F179" s="143" t="s">
        <v>463</v>
      </c>
      <c r="L179" s="28"/>
      <c r="M179" s="144"/>
      <c r="T179" s="51"/>
      <c r="AT179" s="16" t="s">
        <v>144</v>
      </c>
      <c r="AU179" s="16" t="s">
        <v>89</v>
      </c>
    </row>
    <row r="180" spans="2:65" s="12" customFormat="1" ht="22.5" x14ac:dyDescent="0.2">
      <c r="B180" s="145"/>
      <c r="D180" s="142" t="s">
        <v>146</v>
      </c>
      <c r="E180" s="146" t="s">
        <v>1</v>
      </c>
      <c r="F180" s="147" t="s">
        <v>464</v>
      </c>
      <c r="H180" s="148">
        <v>22.036000000000001</v>
      </c>
      <c r="L180" s="145"/>
      <c r="M180" s="149"/>
      <c r="T180" s="150"/>
      <c r="AT180" s="146" t="s">
        <v>146</v>
      </c>
      <c r="AU180" s="146" t="s">
        <v>89</v>
      </c>
      <c r="AV180" s="12" t="s">
        <v>89</v>
      </c>
      <c r="AW180" s="12" t="s">
        <v>34</v>
      </c>
      <c r="AX180" s="12" t="s">
        <v>87</v>
      </c>
      <c r="AY180" s="146" t="s">
        <v>136</v>
      </c>
    </row>
    <row r="181" spans="2:65" s="1" customFormat="1" ht="16.5" customHeight="1" x14ac:dyDescent="0.2">
      <c r="B181" s="128"/>
      <c r="C181" s="129" t="s">
        <v>216</v>
      </c>
      <c r="D181" s="129" t="s">
        <v>138</v>
      </c>
      <c r="E181" s="130" t="s">
        <v>465</v>
      </c>
      <c r="F181" s="131" t="s">
        <v>466</v>
      </c>
      <c r="G181" s="132" t="s">
        <v>163</v>
      </c>
      <c r="H181" s="133">
        <v>0.82599999999999996</v>
      </c>
      <c r="I181" s="134"/>
      <c r="J181" s="134">
        <f>ROUND(I181*H181,2)</f>
        <v>0</v>
      </c>
      <c r="K181" s="135"/>
      <c r="L181" s="28"/>
      <c r="M181" s="136" t="s">
        <v>1</v>
      </c>
      <c r="N181" s="137" t="s">
        <v>44</v>
      </c>
      <c r="O181" s="138">
        <v>26.431000000000001</v>
      </c>
      <c r="P181" s="138">
        <f>O181*H181</f>
        <v>21.832006</v>
      </c>
      <c r="Q181" s="138">
        <v>1.04922</v>
      </c>
      <c r="R181" s="138">
        <f>Q181*H181</f>
        <v>0.86665572000000002</v>
      </c>
      <c r="S181" s="138">
        <v>0</v>
      </c>
      <c r="T181" s="139">
        <f>S181*H181</f>
        <v>0</v>
      </c>
      <c r="AR181" s="140" t="s">
        <v>142</v>
      </c>
      <c r="AT181" s="140" t="s">
        <v>138</v>
      </c>
      <c r="AU181" s="140" t="s">
        <v>89</v>
      </c>
      <c r="AY181" s="16" t="s">
        <v>136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87</v>
      </c>
      <c r="BK181" s="141">
        <f>ROUND(I181*H181,2)</f>
        <v>0</v>
      </c>
      <c r="BL181" s="16" t="s">
        <v>142</v>
      </c>
      <c r="BM181" s="140" t="s">
        <v>467</v>
      </c>
    </row>
    <row r="182" spans="2:65" s="1" customFormat="1" ht="29.25" x14ac:dyDescent="0.2">
      <c r="B182" s="28"/>
      <c r="D182" s="142" t="s">
        <v>144</v>
      </c>
      <c r="F182" s="143" t="s">
        <v>468</v>
      </c>
      <c r="L182" s="28"/>
      <c r="M182" s="144"/>
      <c r="T182" s="51"/>
      <c r="AT182" s="16" t="s">
        <v>144</v>
      </c>
      <c r="AU182" s="16" t="s">
        <v>89</v>
      </c>
    </row>
    <row r="183" spans="2:65" s="12" customFormat="1" ht="33.75" x14ac:dyDescent="0.2">
      <c r="B183" s="145"/>
      <c r="D183" s="142" t="s">
        <v>146</v>
      </c>
      <c r="E183" s="146" t="s">
        <v>1</v>
      </c>
      <c r="F183" s="147" t="s">
        <v>469</v>
      </c>
      <c r="H183" s="148">
        <v>0.82599999999999996</v>
      </c>
      <c r="L183" s="145"/>
      <c r="M183" s="149"/>
      <c r="T183" s="150"/>
      <c r="AT183" s="146" t="s">
        <v>146</v>
      </c>
      <c r="AU183" s="146" t="s">
        <v>89</v>
      </c>
      <c r="AV183" s="12" t="s">
        <v>89</v>
      </c>
      <c r="AW183" s="12" t="s">
        <v>34</v>
      </c>
      <c r="AX183" s="12" t="s">
        <v>87</v>
      </c>
      <c r="AY183" s="146" t="s">
        <v>136</v>
      </c>
    </row>
    <row r="184" spans="2:65" s="11" customFormat="1" ht="22.9" customHeight="1" x14ac:dyDescent="0.2">
      <c r="B184" s="117"/>
      <c r="D184" s="118" t="s">
        <v>78</v>
      </c>
      <c r="E184" s="126" t="s">
        <v>168</v>
      </c>
      <c r="F184" s="126" t="s">
        <v>208</v>
      </c>
      <c r="J184" s="127">
        <f>BK184</f>
        <v>0</v>
      </c>
      <c r="L184" s="117"/>
      <c r="M184" s="121"/>
      <c r="P184" s="122">
        <f>SUM(P185:P188)</f>
        <v>258.87600000000003</v>
      </c>
      <c r="R184" s="122">
        <f>SUM(R185:R188)</f>
        <v>245.90400000000002</v>
      </c>
      <c r="T184" s="123">
        <f>SUM(T185:T188)</f>
        <v>0</v>
      </c>
      <c r="AR184" s="118" t="s">
        <v>87</v>
      </c>
      <c r="AT184" s="124" t="s">
        <v>78</v>
      </c>
      <c r="AU184" s="124" t="s">
        <v>87</v>
      </c>
      <c r="AY184" s="118" t="s">
        <v>136</v>
      </c>
      <c r="BK184" s="125">
        <f>SUM(BK185:BK188)</f>
        <v>0</v>
      </c>
    </row>
    <row r="185" spans="2:65" s="1" customFormat="1" ht="24.2" customHeight="1" x14ac:dyDescent="0.2">
      <c r="B185" s="128"/>
      <c r="C185" s="129" t="s">
        <v>221</v>
      </c>
      <c r="D185" s="129" t="s">
        <v>138</v>
      </c>
      <c r="E185" s="130" t="s">
        <v>470</v>
      </c>
      <c r="F185" s="131" t="s">
        <v>471</v>
      </c>
      <c r="G185" s="132" t="s">
        <v>177</v>
      </c>
      <c r="H185" s="133">
        <v>564</v>
      </c>
      <c r="I185" s="134"/>
      <c r="J185" s="134">
        <f>ROUND(I185*H185,2)</f>
        <v>0</v>
      </c>
      <c r="K185" s="135"/>
      <c r="L185" s="28"/>
      <c r="M185" s="136" t="s">
        <v>1</v>
      </c>
      <c r="N185" s="137" t="s">
        <v>44</v>
      </c>
      <c r="O185" s="138">
        <v>0.45900000000000002</v>
      </c>
      <c r="P185" s="138">
        <f>O185*H185</f>
        <v>258.87600000000003</v>
      </c>
      <c r="Q185" s="138">
        <v>8.3500000000000005E-2</v>
      </c>
      <c r="R185" s="138">
        <f>Q185*H185</f>
        <v>47.094000000000001</v>
      </c>
      <c r="S185" s="138">
        <v>0</v>
      </c>
      <c r="T185" s="139">
        <f>S185*H185</f>
        <v>0</v>
      </c>
      <c r="AR185" s="140" t="s">
        <v>142</v>
      </c>
      <c r="AT185" s="140" t="s">
        <v>138</v>
      </c>
      <c r="AU185" s="140" t="s">
        <v>89</v>
      </c>
      <c r="AY185" s="16" t="s">
        <v>136</v>
      </c>
      <c r="BE185" s="141">
        <f>IF(N185="základní",J185,0)</f>
        <v>0</v>
      </c>
      <c r="BF185" s="141">
        <f>IF(N185="snížená",J185,0)</f>
        <v>0</v>
      </c>
      <c r="BG185" s="141">
        <f>IF(N185="zákl. přenesená",J185,0)</f>
        <v>0</v>
      </c>
      <c r="BH185" s="141">
        <f>IF(N185="sníž. přenesená",J185,0)</f>
        <v>0</v>
      </c>
      <c r="BI185" s="141">
        <f>IF(N185="nulová",J185,0)</f>
        <v>0</v>
      </c>
      <c r="BJ185" s="16" t="s">
        <v>87</v>
      </c>
      <c r="BK185" s="141">
        <f>ROUND(I185*H185,2)</f>
        <v>0</v>
      </c>
      <c r="BL185" s="16" t="s">
        <v>142</v>
      </c>
      <c r="BM185" s="140" t="s">
        <v>472</v>
      </c>
    </row>
    <row r="186" spans="2:65" s="1" customFormat="1" ht="29.25" x14ac:dyDescent="0.2">
      <c r="B186" s="28"/>
      <c r="D186" s="142" t="s">
        <v>144</v>
      </c>
      <c r="F186" s="143" t="s">
        <v>473</v>
      </c>
      <c r="L186" s="28"/>
      <c r="M186" s="144"/>
      <c r="T186" s="51"/>
      <c r="AT186" s="16" t="s">
        <v>144</v>
      </c>
      <c r="AU186" s="16" t="s">
        <v>89</v>
      </c>
    </row>
    <row r="187" spans="2:65" s="1" customFormat="1" ht="16.5" customHeight="1" x14ac:dyDescent="0.2">
      <c r="B187" s="128"/>
      <c r="C187" s="157" t="s">
        <v>8</v>
      </c>
      <c r="D187" s="157" t="s">
        <v>160</v>
      </c>
      <c r="E187" s="158" t="s">
        <v>474</v>
      </c>
      <c r="F187" s="159" t="s">
        <v>742</v>
      </c>
      <c r="G187" s="160" t="s">
        <v>258</v>
      </c>
      <c r="H187" s="161">
        <v>94</v>
      </c>
      <c r="I187" s="176">
        <v>0</v>
      </c>
      <c r="J187" s="162">
        <f>ROUND(I187*H187,2)</f>
        <v>0</v>
      </c>
      <c r="K187" s="163"/>
      <c r="L187" s="164"/>
      <c r="M187" s="165" t="s">
        <v>1</v>
      </c>
      <c r="N187" s="166" t="s">
        <v>44</v>
      </c>
      <c r="O187" s="138">
        <v>0</v>
      </c>
      <c r="P187" s="138">
        <f>O187*H187</f>
        <v>0</v>
      </c>
      <c r="Q187" s="138">
        <v>2.1150000000000002</v>
      </c>
      <c r="R187" s="138">
        <f>Q187*H187</f>
        <v>198.81000000000003</v>
      </c>
      <c r="S187" s="138">
        <v>0</v>
      </c>
      <c r="T187" s="139">
        <f>S187*H187</f>
        <v>0</v>
      </c>
      <c r="AR187" s="140" t="s">
        <v>164</v>
      </c>
      <c r="AT187" s="140" t="s">
        <v>160</v>
      </c>
      <c r="AU187" s="140" t="s">
        <v>89</v>
      </c>
      <c r="AY187" s="16" t="s">
        <v>136</v>
      </c>
      <c r="BE187" s="141">
        <f>IF(N187="základní",J187,0)</f>
        <v>0</v>
      </c>
      <c r="BF187" s="141">
        <f>IF(N187="snížená",J187,0)</f>
        <v>0</v>
      </c>
      <c r="BG187" s="141">
        <f>IF(N187="zákl. přenesená",J187,0)</f>
        <v>0</v>
      </c>
      <c r="BH187" s="141">
        <f>IF(N187="sníž. přenesená",J187,0)</f>
        <v>0</v>
      </c>
      <c r="BI187" s="141">
        <f>IF(N187="nulová",J187,0)</f>
        <v>0</v>
      </c>
      <c r="BJ187" s="16" t="s">
        <v>87</v>
      </c>
      <c r="BK187" s="141">
        <f>ROUND(I187*H187,2)</f>
        <v>0</v>
      </c>
      <c r="BL187" s="16" t="s">
        <v>142</v>
      </c>
      <c r="BM187" s="140" t="s">
        <v>475</v>
      </c>
    </row>
    <row r="188" spans="2:65" s="1" customFormat="1" x14ac:dyDescent="0.2">
      <c r="B188" s="28"/>
      <c r="D188" s="142" t="s">
        <v>144</v>
      </c>
      <c r="F188" s="143" t="s">
        <v>743</v>
      </c>
      <c r="L188" s="28"/>
      <c r="M188" s="144"/>
      <c r="T188" s="51"/>
      <c r="AT188" s="16" t="s">
        <v>144</v>
      </c>
      <c r="AU188" s="16" t="s">
        <v>89</v>
      </c>
    </row>
    <row r="189" spans="2:65" s="11" customFormat="1" ht="22.9" customHeight="1" x14ac:dyDescent="0.2">
      <c r="B189" s="117"/>
      <c r="D189" s="118" t="s">
        <v>78</v>
      </c>
      <c r="E189" s="126" t="s">
        <v>232</v>
      </c>
      <c r="F189" s="126" t="s">
        <v>233</v>
      </c>
      <c r="J189" s="127">
        <f>BK189</f>
        <v>0</v>
      </c>
      <c r="L189" s="117"/>
      <c r="M189" s="121"/>
      <c r="P189" s="122">
        <f>SUM(P190:P191)</f>
        <v>263.87512800000002</v>
      </c>
      <c r="R189" s="122">
        <f>SUM(R190:R191)</f>
        <v>0</v>
      </c>
      <c r="T189" s="123">
        <f>SUM(T190:T191)</f>
        <v>0</v>
      </c>
      <c r="AR189" s="118" t="s">
        <v>87</v>
      </c>
      <c r="AT189" s="124" t="s">
        <v>78</v>
      </c>
      <c r="AU189" s="124" t="s">
        <v>87</v>
      </c>
      <c r="AY189" s="118" t="s">
        <v>136</v>
      </c>
      <c r="BK189" s="125">
        <f>SUM(BK190:BK191)</f>
        <v>0</v>
      </c>
    </row>
    <row r="190" spans="2:65" s="1" customFormat="1" ht="21.75" customHeight="1" x14ac:dyDescent="0.2">
      <c r="B190" s="128"/>
      <c r="C190" s="129" t="s">
        <v>228</v>
      </c>
      <c r="D190" s="129" t="s">
        <v>138</v>
      </c>
      <c r="E190" s="130" t="s">
        <v>476</v>
      </c>
      <c r="F190" s="131" t="s">
        <v>477</v>
      </c>
      <c r="G190" s="132" t="s">
        <v>163</v>
      </c>
      <c r="H190" s="133">
        <v>829.79600000000005</v>
      </c>
      <c r="I190" s="134"/>
      <c r="J190" s="134">
        <f>ROUND(I190*H190,2)</f>
        <v>0</v>
      </c>
      <c r="K190" s="135"/>
      <c r="L190" s="28"/>
      <c r="M190" s="136" t="s">
        <v>1</v>
      </c>
      <c r="N190" s="137" t="s">
        <v>44</v>
      </c>
      <c r="O190" s="138">
        <v>0.318</v>
      </c>
      <c r="P190" s="138">
        <f>O190*H190</f>
        <v>263.87512800000002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142</v>
      </c>
      <c r="AT190" s="140" t="s">
        <v>138</v>
      </c>
      <c r="AU190" s="140" t="s">
        <v>89</v>
      </c>
      <c r="AY190" s="16" t="s">
        <v>136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87</v>
      </c>
      <c r="BK190" s="141">
        <f>ROUND(I190*H190,2)</f>
        <v>0</v>
      </c>
      <c r="BL190" s="16" t="s">
        <v>142</v>
      </c>
      <c r="BM190" s="140" t="s">
        <v>478</v>
      </c>
    </row>
    <row r="191" spans="2:65" s="1" customFormat="1" ht="39" x14ac:dyDescent="0.2">
      <c r="B191" s="28"/>
      <c r="D191" s="142" t="s">
        <v>144</v>
      </c>
      <c r="F191" s="143" t="s">
        <v>479</v>
      </c>
      <c r="L191" s="28"/>
      <c r="M191" s="144"/>
      <c r="T191" s="51"/>
      <c r="AT191" s="16" t="s">
        <v>144</v>
      </c>
      <c r="AU191" s="16" t="s">
        <v>89</v>
      </c>
    </row>
    <row r="192" spans="2:65" s="11" customFormat="1" ht="25.9" customHeight="1" x14ac:dyDescent="0.2">
      <c r="B192" s="117"/>
      <c r="D192" s="118" t="s">
        <v>78</v>
      </c>
      <c r="E192" s="119" t="s">
        <v>239</v>
      </c>
      <c r="F192" s="119" t="s">
        <v>240</v>
      </c>
      <c r="J192" s="120">
        <f>BK192</f>
        <v>0</v>
      </c>
      <c r="L192" s="117"/>
      <c r="M192" s="121"/>
      <c r="P192" s="122">
        <f>P193+P210+P224+P232+P258</f>
        <v>923.22393599999998</v>
      </c>
      <c r="R192" s="122">
        <f>R193+R210+R224+R232+R258</f>
        <v>12.495095900000003</v>
      </c>
      <c r="T192" s="123">
        <f>T193+T210+T224+T232+T258</f>
        <v>12.476497920000002</v>
      </c>
      <c r="AR192" s="118" t="s">
        <v>89</v>
      </c>
      <c r="AT192" s="124" t="s">
        <v>78</v>
      </c>
      <c r="AU192" s="124" t="s">
        <v>79</v>
      </c>
      <c r="AY192" s="118" t="s">
        <v>136</v>
      </c>
      <c r="BK192" s="125">
        <f>BK193+BK210+BK224+BK232+BK258</f>
        <v>0</v>
      </c>
    </row>
    <row r="193" spans="2:65" s="11" customFormat="1" ht="22.9" customHeight="1" x14ac:dyDescent="0.2">
      <c r="B193" s="117"/>
      <c r="D193" s="118" t="s">
        <v>78</v>
      </c>
      <c r="E193" s="126" t="s">
        <v>480</v>
      </c>
      <c r="F193" s="126" t="s">
        <v>481</v>
      </c>
      <c r="J193" s="127">
        <f>BK193</f>
        <v>0</v>
      </c>
      <c r="L193" s="117"/>
      <c r="M193" s="121"/>
      <c r="P193" s="122">
        <f>SUM(P194:P209)</f>
        <v>243.58311199999997</v>
      </c>
      <c r="R193" s="122">
        <f>SUM(R194:R209)</f>
        <v>10.038862260000002</v>
      </c>
      <c r="T193" s="123">
        <f>SUM(T194:T209)</f>
        <v>9.870000000000001</v>
      </c>
      <c r="AR193" s="118" t="s">
        <v>89</v>
      </c>
      <c r="AT193" s="124" t="s">
        <v>78</v>
      </c>
      <c r="AU193" s="124" t="s">
        <v>87</v>
      </c>
      <c r="AY193" s="118" t="s">
        <v>136</v>
      </c>
      <c r="BK193" s="125">
        <f>SUM(BK194:BK209)</f>
        <v>0</v>
      </c>
    </row>
    <row r="194" spans="2:65" s="1" customFormat="1" ht="33" customHeight="1" x14ac:dyDescent="0.2">
      <c r="B194" s="128"/>
      <c r="C194" s="129" t="s">
        <v>234</v>
      </c>
      <c r="D194" s="129" t="s">
        <v>138</v>
      </c>
      <c r="E194" s="130" t="s">
        <v>482</v>
      </c>
      <c r="F194" s="131" t="s">
        <v>483</v>
      </c>
      <c r="G194" s="132" t="s">
        <v>141</v>
      </c>
      <c r="H194" s="133">
        <v>17.451000000000001</v>
      </c>
      <c r="I194" s="134"/>
      <c r="J194" s="134">
        <f>ROUND(I194*H194,2)</f>
        <v>0</v>
      </c>
      <c r="K194" s="135"/>
      <c r="L194" s="28"/>
      <c r="M194" s="136" t="s">
        <v>1</v>
      </c>
      <c r="N194" s="137" t="s">
        <v>44</v>
      </c>
      <c r="O194" s="138">
        <v>1.56</v>
      </c>
      <c r="P194" s="138">
        <f>O194*H194</f>
        <v>27.223560000000003</v>
      </c>
      <c r="Q194" s="138">
        <v>1.89E-3</v>
      </c>
      <c r="R194" s="138">
        <f>Q194*H194</f>
        <v>3.298239E-2</v>
      </c>
      <c r="S194" s="138">
        <v>0</v>
      </c>
      <c r="T194" s="139">
        <f>S194*H194</f>
        <v>0</v>
      </c>
      <c r="AR194" s="140" t="s">
        <v>228</v>
      </c>
      <c r="AT194" s="140" t="s">
        <v>138</v>
      </c>
      <c r="AU194" s="140" t="s">
        <v>89</v>
      </c>
      <c r="AY194" s="16" t="s">
        <v>136</v>
      </c>
      <c r="BE194" s="141">
        <f>IF(N194="základní",J194,0)</f>
        <v>0</v>
      </c>
      <c r="BF194" s="141">
        <f>IF(N194="snížená",J194,0)</f>
        <v>0</v>
      </c>
      <c r="BG194" s="141">
        <f>IF(N194="zákl. přenesená",J194,0)</f>
        <v>0</v>
      </c>
      <c r="BH194" s="141">
        <f>IF(N194="sníž. přenesená",J194,0)</f>
        <v>0</v>
      </c>
      <c r="BI194" s="141">
        <f>IF(N194="nulová",J194,0)</f>
        <v>0</v>
      </c>
      <c r="BJ194" s="16" t="s">
        <v>87</v>
      </c>
      <c r="BK194" s="141">
        <f>ROUND(I194*H194,2)</f>
        <v>0</v>
      </c>
      <c r="BL194" s="16" t="s">
        <v>228</v>
      </c>
      <c r="BM194" s="140" t="s">
        <v>484</v>
      </c>
    </row>
    <row r="195" spans="2:65" s="1" customFormat="1" ht="19.5" x14ac:dyDescent="0.2">
      <c r="B195" s="28"/>
      <c r="D195" s="142" t="s">
        <v>144</v>
      </c>
      <c r="F195" s="143" t="s">
        <v>485</v>
      </c>
      <c r="L195" s="28"/>
      <c r="M195" s="144"/>
      <c r="T195" s="51"/>
      <c r="AT195" s="16" t="s">
        <v>144</v>
      </c>
      <c r="AU195" s="16" t="s">
        <v>89</v>
      </c>
    </row>
    <row r="196" spans="2:65" s="1" customFormat="1" ht="33" customHeight="1" x14ac:dyDescent="0.2">
      <c r="B196" s="128"/>
      <c r="C196" s="129" t="s">
        <v>243</v>
      </c>
      <c r="D196" s="129" t="s">
        <v>138</v>
      </c>
      <c r="E196" s="130" t="s">
        <v>486</v>
      </c>
      <c r="F196" s="131" t="s">
        <v>487</v>
      </c>
      <c r="G196" s="132" t="s">
        <v>246</v>
      </c>
      <c r="H196" s="133">
        <v>855.452</v>
      </c>
      <c r="I196" s="134"/>
      <c r="J196" s="134">
        <f>ROUND(I196*H196,2)</f>
        <v>0</v>
      </c>
      <c r="K196" s="135"/>
      <c r="L196" s="28"/>
      <c r="M196" s="136" t="s">
        <v>1</v>
      </c>
      <c r="N196" s="137" t="s">
        <v>44</v>
      </c>
      <c r="O196" s="138">
        <v>0.17599999999999999</v>
      </c>
      <c r="P196" s="138">
        <f>O196*H196</f>
        <v>150.559552</v>
      </c>
      <c r="Q196" s="138">
        <v>0</v>
      </c>
      <c r="R196" s="138">
        <f>Q196*H196</f>
        <v>0</v>
      </c>
      <c r="S196" s="138">
        <v>0</v>
      </c>
      <c r="T196" s="139">
        <f>S196*H196</f>
        <v>0</v>
      </c>
      <c r="AR196" s="140" t="s">
        <v>228</v>
      </c>
      <c r="AT196" s="140" t="s">
        <v>138</v>
      </c>
      <c r="AU196" s="140" t="s">
        <v>89</v>
      </c>
      <c r="AY196" s="16" t="s">
        <v>136</v>
      </c>
      <c r="BE196" s="141">
        <f>IF(N196="základní",J196,0)</f>
        <v>0</v>
      </c>
      <c r="BF196" s="141">
        <f>IF(N196="snížená",J196,0)</f>
        <v>0</v>
      </c>
      <c r="BG196" s="141">
        <f>IF(N196="zákl. přenesená",J196,0)</f>
        <v>0</v>
      </c>
      <c r="BH196" s="141">
        <f>IF(N196="sníž. přenesená",J196,0)</f>
        <v>0</v>
      </c>
      <c r="BI196" s="141">
        <f>IF(N196="nulová",J196,0)</f>
        <v>0</v>
      </c>
      <c r="BJ196" s="16" t="s">
        <v>87</v>
      </c>
      <c r="BK196" s="141">
        <f>ROUND(I196*H196,2)</f>
        <v>0</v>
      </c>
      <c r="BL196" s="16" t="s">
        <v>228</v>
      </c>
      <c r="BM196" s="140" t="s">
        <v>488</v>
      </c>
    </row>
    <row r="197" spans="2:65" s="1" customFormat="1" ht="29.25" x14ac:dyDescent="0.2">
      <c r="B197" s="28"/>
      <c r="D197" s="142" t="s">
        <v>144</v>
      </c>
      <c r="F197" s="143" t="s">
        <v>489</v>
      </c>
      <c r="L197" s="28"/>
      <c r="M197" s="144"/>
      <c r="T197" s="51"/>
      <c r="AT197" s="16" t="s">
        <v>144</v>
      </c>
      <c r="AU197" s="16" t="s">
        <v>89</v>
      </c>
    </row>
    <row r="198" spans="2:65" s="12" customFormat="1" x14ac:dyDescent="0.2">
      <c r="B198" s="145"/>
      <c r="D198" s="142" t="s">
        <v>146</v>
      </c>
      <c r="E198" s="146" t="s">
        <v>1</v>
      </c>
      <c r="F198" s="147" t="s">
        <v>490</v>
      </c>
      <c r="H198" s="148">
        <v>855.452</v>
      </c>
      <c r="L198" s="145"/>
      <c r="M198" s="149"/>
      <c r="T198" s="150"/>
      <c r="AT198" s="146" t="s">
        <v>146</v>
      </c>
      <c r="AU198" s="146" t="s">
        <v>89</v>
      </c>
      <c r="AV198" s="12" t="s">
        <v>89</v>
      </c>
      <c r="AW198" s="12" t="s">
        <v>34</v>
      </c>
      <c r="AX198" s="12" t="s">
        <v>87</v>
      </c>
      <c r="AY198" s="146" t="s">
        <v>136</v>
      </c>
    </row>
    <row r="199" spans="2:65" s="1" customFormat="1" ht="21.75" customHeight="1" x14ac:dyDescent="0.2">
      <c r="B199" s="128"/>
      <c r="C199" s="157" t="s">
        <v>249</v>
      </c>
      <c r="D199" s="157" t="s">
        <v>160</v>
      </c>
      <c r="E199" s="158" t="s">
        <v>491</v>
      </c>
      <c r="F199" s="159" t="s">
        <v>492</v>
      </c>
      <c r="G199" s="160" t="s">
        <v>141</v>
      </c>
      <c r="H199" s="161">
        <v>17.451000000000001</v>
      </c>
      <c r="I199" s="162"/>
      <c r="J199" s="162">
        <f>ROUND(I199*H199,2)</f>
        <v>0</v>
      </c>
      <c r="K199" s="163"/>
      <c r="L199" s="164"/>
      <c r="M199" s="165" t="s">
        <v>1</v>
      </c>
      <c r="N199" s="166" t="s">
        <v>44</v>
      </c>
      <c r="O199" s="138">
        <v>0</v>
      </c>
      <c r="P199" s="138">
        <f>O199*H199</f>
        <v>0</v>
      </c>
      <c r="Q199" s="138">
        <v>0.55000000000000004</v>
      </c>
      <c r="R199" s="138">
        <f>Q199*H199</f>
        <v>9.5980500000000006</v>
      </c>
      <c r="S199" s="138">
        <v>0</v>
      </c>
      <c r="T199" s="139">
        <f>S199*H199</f>
        <v>0</v>
      </c>
      <c r="AR199" s="140" t="s">
        <v>253</v>
      </c>
      <c r="AT199" s="140" t="s">
        <v>160</v>
      </c>
      <c r="AU199" s="140" t="s">
        <v>89</v>
      </c>
      <c r="AY199" s="16" t="s">
        <v>136</v>
      </c>
      <c r="BE199" s="141">
        <f>IF(N199="základní",J199,0)</f>
        <v>0</v>
      </c>
      <c r="BF199" s="141">
        <f>IF(N199="snížená",J199,0)</f>
        <v>0</v>
      </c>
      <c r="BG199" s="141">
        <f>IF(N199="zákl. přenesená",J199,0)</f>
        <v>0</v>
      </c>
      <c r="BH199" s="141">
        <f>IF(N199="sníž. přenesená",J199,0)</f>
        <v>0</v>
      </c>
      <c r="BI199" s="141">
        <f>IF(N199="nulová",J199,0)</f>
        <v>0</v>
      </c>
      <c r="BJ199" s="16" t="s">
        <v>87</v>
      </c>
      <c r="BK199" s="141">
        <f>ROUND(I199*H199,2)</f>
        <v>0</v>
      </c>
      <c r="BL199" s="16" t="s">
        <v>228</v>
      </c>
      <c r="BM199" s="140" t="s">
        <v>493</v>
      </c>
    </row>
    <row r="200" spans="2:65" s="1" customFormat="1" x14ac:dyDescent="0.2">
      <c r="B200" s="28"/>
      <c r="D200" s="142" t="s">
        <v>144</v>
      </c>
      <c r="F200" s="143" t="s">
        <v>492</v>
      </c>
      <c r="L200" s="28"/>
      <c r="M200" s="144"/>
      <c r="T200" s="51"/>
      <c r="AT200" s="16" t="s">
        <v>144</v>
      </c>
      <c r="AU200" s="16" t="s">
        <v>89</v>
      </c>
    </row>
    <row r="201" spans="2:65" s="12" customFormat="1" x14ac:dyDescent="0.2">
      <c r="B201" s="145"/>
      <c r="D201" s="142" t="s">
        <v>146</v>
      </c>
      <c r="E201" s="146" t="s">
        <v>1</v>
      </c>
      <c r="F201" s="147" t="s">
        <v>494</v>
      </c>
      <c r="H201" s="148">
        <v>17.109000000000002</v>
      </c>
      <c r="L201" s="145"/>
      <c r="M201" s="149"/>
      <c r="T201" s="150"/>
      <c r="AT201" s="146" t="s">
        <v>146</v>
      </c>
      <c r="AU201" s="146" t="s">
        <v>89</v>
      </c>
      <c r="AV201" s="12" t="s">
        <v>89</v>
      </c>
      <c r="AW201" s="12" t="s">
        <v>34</v>
      </c>
      <c r="AX201" s="12" t="s">
        <v>87</v>
      </c>
      <c r="AY201" s="146" t="s">
        <v>136</v>
      </c>
    </row>
    <row r="202" spans="2:65" s="12" customFormat="1" x14ac:dyDescent="0.2">
      <c r="B202" s="145"/>
      <c r="D202" s="142" t="s">
        <v>146</v>
      </c>
      <c r="F202" s="147" t="s">
        <v>495</v>
      </c>
      <c r="H202" s="148">
        <v>17.451000000000001</v>
      </c>
      <c r="L202" s="145"/>
      <c r="M202" s="149"/>
      <c r="T202" s="150"/>
      <c r="AT202" s="146" t="s">
        <v>146</v>
      </c>
      <c r="AU202" s="146" t="s">
        <v>89</v>
      </c>
      <c r="AV202" s="12" t="s">
        <v>89</v>
      </c>
      <c r="AW202" s="12" t="s">
        <v>3</v>
      </c>
      <c r="AX202" s="12" t="s">
        <v>87</v>
      </c>
      <c r="AY202" s="146" t="s">
        <v>136</v>
      </c>
    </row>
    <row r="203" spans="2:65" s="1" customFormat="1" ht="33" customHeight="1" x14ac:dyDescent="0.2">
      <c r="B203" s="128"/>
      <c r="C203" s="129" t="s">
        <v>255</v>
      </c>
      <c r="D203" s="129" t="s">
        <v>138</v>
      </c>
      <c r="E203" s="130" t="s">
        <v>496</v>
      </c>
      <c r="F203" s="131" t="s">
        <v>497</v>
      </c>
      <c r="G203" s="132" t="s">
        <v>246</v>
      </c>
      <c r="H203" s="133">
        <v>822.5</v>
      </c>
      <c r="I203" s="134"/>
      <c r="J203" s="134">
        <f>ROUND(I203*H203,2)</f>
        <v>0</v>
      </c>
      <c r="K203" s="135"/>
      <c r="L203" s="28"/>
      <c r="M203" s="136" t="s">
        <v>1</v>
      </c>
      <c r="N203" s="137" t="s">
        <v>44</v>
      </c>
      <c r="O203" s="138">
        <v>0.08</v>
      </c>
      <c r="P203" s="138">
        <f>O203*H203</f>
        <v>65.8</v>
      </c>
      <c r="Q203" s="138">
        <v>0</v>
      </c>
      <c r="R203" s="138">
        <f>Q203*H203</f>
        <v>0</v>
      </c>
      <c r="S203" s="138">
        <v>1.2E-2</v>
      </c>
      <c r="T203" s="139">
        <f>S203*H203</f>
        <v>9.870000000000001</v>
      </c>
      <c r="AR203" s="140" t="s">
        <v>228</v>
      </c>
      <c r="AT203" s="140" t="s">
        <v>138</v>
      </c>
      <c r="AU203" s="140" t="s">
        <v>89</v>
      </c>
      <c r="AY203" s="16" t="s">
        <v>136</v>
      </c>
      <c r="BE203" s="141">
        <f>IF(N203="základní",J203,0)</f>
        <v>0</v>
      </c>
      <c r="BF203" s="141">
        <f>IF(N203="snížená",J203,0)</f>
        <v>0</v>
      </c>
      <c r="BG203" s="141">
        <f>IF(N203="zákl. přenesená",J203,0)</f>
        <v>0</v>
      </c>
      <c r="BH203" s="141">
        <f>IF(N203="sníž. přenesená",J203,0)</f>
        <v>0</v>
      </c>
      <c r="BI203" s="141">
        <f>IF(N203="nulová",J203,0)</f>
        <v>0</v>
      </c>
      <c r="BJ203" s="16" t="s">
        <v>87</v>
      </c>
      <c r="BK203" s="141">
        <f>ROUND(I203*H203,2)</f>
        <v>0</v>
      </c>
      <c r="BL203" s="16" t="s">
        <v>228</v>
      </c>
      <c r="BM203" s="140" t="s">
        <v>498</v>
      </c>
    </row>
    <row r="204" spans="2:65" s="1" customFormat="1" ht="29.25" x14ac:dyDescent="0.2">
      <c r="B204" s="28"/>
      <c r="D204" s="142" t="s">
        <v>144</v>
      </c>
      <c r="F204" s="143" t="s">
        <v>499</v>
      </c>
      <c r="L204" s="28"/>
      <c r="M204" s="144"/>
      <c r="T204" s="51"/>
      <c r="AT204" s="16" t="s">
        <v>144</v>
      </c>
      <c r="AU204" s="16" t="s">
        <v>89</v>
      </c>
    </row>
    <row r="205" spans="2:65" s="12" customFormat="1" x14ac:dyDescent="0.2">
      <c r="B205" s="145"/>
      <c r="D205" s="142" t="s">
        <v>146</v>
      </c>
      <c r="E205" s="146" t="s">
        <v>1</v>
      </c>
      <c r="F205" s="147" t="s">
        <v>500</v>
      </c>
      <c r="H205" s="148">
        <v>822.5</v>
      </c>
      <c r="L205" s="145"/>
      <c r="M205" s="149"/>
      <c r="T205" s="150"/>
      <c r="AT205" s="146" t="s">
        <v>146</v>
      </c>
      <c r="AU205" s="146" t="s">
        <v>89</v>
      </c>
      <c r="AV205" s="12" t="s">
        <v>89</v>
      </c>
      <c r="AW205" s="12" t="s">
        <v>34</v>
      </c>
      <c r="AX205" s="12" t="s">
        <v>87</v>
      </c>
      <c r="AY205" s="146" t="s">
        <v>136</v>
      </c>
    </row>
    <row r="206" spans="2:65" s="1" customFormat="1" ht="24.2" customHeight="1" x14ac:dyDescent="0.2">
      <c r="B206" s="128"/>
      <c r="C206" s="129" t="s">
        <v>7</v>
      </c>
      <c r="D206" s="129" t="s">
        <v>138</v>
      </c>
      <c r="E206" s="130" t="s">
        <v>501</v>
      </c>
      <c r="F206" s="131" t="s">
        <v>502</v>
      </c>
      <c r="G206" s="132" t="s">
        <v>141</v>
      </c>
      <c r="H206" s="133">
        <v>17.451000000000001</v>
      </c>
      <c r="I206" s="134"/>
      <c r="J206" s="134">
        <f>ROUND(I206*H206,2)</f>
        <v>0</v>
      </c>
      <c r="K206" s="135"/>
      <c r="L206" s="28"/>
      <c r="M206" s="136" t="s">
        <v>1</v>
      </c>
      <c r="N206" s="137" t="s">
        <v>44</v>
      </c>
      <c r="O206" s="138">
        <v>0</v>
      </c>
      <c r="P206" s="138">
        <f>O206*H206</f>
        <v>0</v>
      </c>
      <c r="Q206" s="138">
        <v>2.3369999999999998E-2</v>
      </c>
      <c r="R206" s="138">
        <f>Q206*H206</f>
        <v>0.40782986999999998</v>
      </c>
      <c r="S206" s="138">
        <v>0</v>
      </c>
      <c r="T206" s="139">
        <f>S206*H206</f>
        <v>0</v>
      </c>
      <c r="AR206" s="140" t="s">
        <v>228</v>
      </c>
      <c r="AT206" s="140" t="s">
        <v>138</v>
      </c>
      <c r="AU206" s="140" t="s">
        <v>89</v>
      </c>
      <c r="AY206" s="16" t="s">
        <v>136</v>
      </c>
      <c r="BE206" s="141">
        <f>IF(N206="základní",J206,0)</f>
        <v>0</v>
      </c>
      <c r="BF206" s="141">
        <f>IF(N206="snížená",J206,0)</f>
        <v>0</v>
      </c>
      <c r="BG206" s="141">
        <f>IF(N206="zákl. přenesená",J206,0)</f>
        <v>0</v>
      </c>
      <c r="BH206" s="141">
        <f>IF(N206="sníž. přenesená",J206,0)</f>
        <v>0</v>
      </c>
      <c r="BI206" s="141">
        <f>IF(N206="nulová",J206,0)</f>
        <v>0</v>
      </c>
      <c r="BJ206" s="16" t="s">
        <v>87</v>
      </c>
      <c r="BK206" s="141">
        <f>ROUND(I206*H206,2)</f>
        <v>0</v>
      </c>
      <c r="BL206" s="16" t="s">
        <v>228</v>
      </c>
      <c r="BM206" s="140" t="s">
        <v>503</v>
      </c>
    </row>
    <row r="207" spans="2:65" s="1" customFormat="1" ht="19.5" x14ac:dyDescent="0.2">
      <c r="B207" s="28"/>
      <c r="D207" s="142" t="s">
        <v>144</v>
      </c>
      <c r="F207" s="143" t="s">
        <v>504</v>
      </c>
      <c r="L207" s="28"/>
      <c r="M207" s="144"/>
      <c r="T207" s="51"/>
      <c r="AT207" s="16" t="s">
        <v>144</v>
      </c>
      <c r="AU207" s="16" t="s">
        <v>89</v>
      </c>
    </row>
    <row r="208" spans="2:65" s="1" customFormat="1" ht="24.2" customHeight="1" x14ac:dyDescent="0.2">
      <c r="B208" s="128"/>
      <c r="C208" s="129" t="s">
        <v>264</v>
      </c>
      <c r="D208" s="129" t="s">
        <v>138</v>
      </c>
      <c r="E208" s="130" t="s">
        <v>505</v>
      </c>
      <c r="F208" s="131" t="s">
        <v>506</v>
      </c>
      <c r="G208" s="132" t="s">
        <v>271</v>
      </c>
      <c r="H208" s="133">
        <v>3454.7689999999998</v>
      </c>
      <c r="I208" s="134"/>
      <c r="J208" s="134">
        <f>ROUND(I208*H208,2)</f>
        <v>0</v>
      </c>
      <c r="K208" s="135"/>
      <c r="L208" s="28"/>
      <c r="M208" s="136" t="s">
        <v>1</v>
      </c>
      <c r="N208" s="137" t="s">
        <v>44</v>
      </c>
      <c r="O208" s="138">
        <v>0</v>
      </c>
      <c r="P208" s="138">
        <f>O208*H208</f>
        <v>0</v>
      </c>
      <c r="Q208" s="138">
        <v>0</v>
      </c>
      <c r="R208" s="138">
        <f>Q208*H208</f>
        <v>0</v>
      </c>
      <c r="S208" s="138">
        <v>0</v>
      </c>
      <c r="T208" s="139">
        <f>S208*H208</f>
        <v>0</v>
      </c>
      <c r="AR208" s="140" t="s">
        <v>228</v>
      </c>
      <c r="AT208" s="140" t="s">
        <v>138</v>
      </c>
      <c r="AU208" s="140" t="s">
        <v>89</v>
      </c>
      <c r="AY208" s="16" t="s">
        <v>136</v>
      </c>
      <c r="BE208" s="141">
        <f>IF(N208="základní",J208,0)</f>
        <v>0</v>
      </c>
      <c r="BF208" s="141">
        <f>IF(N208="snížená",J208,0)</f>
        <v>0</v>
      </c>
      <c r="BG208" s="141">
        <f>IF(N208="zákl. přenesená",J208,0)</f>
        <v>0</v>
      </c>
      <c r="BH208" s="141">
        <f>IF(N208="sníž. přenesená",J208,0)</f>
        <v>0</v>
      </c>
      <c r="BI208" s="141">
        <f>IF(N208="nulová",J208,0)</f>
        <v>0</v>
      </c>
      <c r="BJ208" s="16" t="s">
        <v>87</v>
      </c>
      <c r="BK208" s="141">
        <f>ROUND(I208*H208,2)</f>
        <v>0</v>
      </c>
      <c r="BL208" s="16" t="s">
        <v>228</v>
      </c>
      <c r="BM208" s="140" t="s">
        <v>507</v>
      </c>
    </row>
    <row r="209" spans="2:65" s="1" customFormat="1" ht="29.25" x14ac:dyDescent="0.2">
      <c r="B209" s="28"/>
      <c r="D209" s="142" t="s">
        <v>144</v>
      </c>
      <c r="F209" s="143" t="s">
        <v>508</v>
      </c>
      <c r="L209" s="28"/>
      <c r="M209" s="144"/>
      <c r="T209" s="51"/>
      <c r="AT209" s="16" t="s">
        <v>144</v>
      </c>
      <c r="AU209" s="16" t="s">
        <v>89</v>
      </c>
    </row>
    <row r="210" spans="2:65" s="11" customFormat="1" ht="22.9" customHeight="1" x14ac:dyDescent="0.2">
      <c r="B210" s="117"/>
      <c r="D210" s="118" t="s">
        <v>78</v>
      </c>
      <c r="E210" s="126" t="s">
        <v>509</v>
      </c>
      <c r="F210" s="126" t="s">
        <v>510</v>
      </c>
      <c r="J210" s="127">
        <f>BK210</f>
        <v>0</v>
      </c>
      <c r="L210" s="117"/>
      <c r="M210" s="121"/>
      <c r="P210" s="122">
        <f>SUM(P211:P223)</f>
        <v>207.08742400000003</v>
      </c>
      <c r="R210" s="122">
        <f>SUM(R211:R223)</f>
        <v>0.30310800000000004</v>
      </c>
      <c r="T210" s="123">
        <f>SUM(T211:T223)</f>
        <v>2.6064979200000002</v>
      </c>
      <c r="AR210" s="118" t="s">
        <v>89</v>
      </c>
      <c r="AT210" s="124" t="s">
        <v>78</v>
      </c>
      <c r="AU210" s="124" t="s">
        <v>87</v>
      </c>
      <c r="AY210" s="118" t="s">
        <v>136</v>
      </c>
      <c r="BK210" s="125">
        <f>SUM(BK211:BK223)</f>
        <v>0</v>
      </c>
    </row>
    <row r="211" spans="2:65" s="1" customFormat="1" ht="16.5" customHeight="1" x14ac:dyDescent="0.2">
      <c r="B211" s="128"/>
      <c r="C211" s="129" t="s">
        <v>268</v>
      </c>
      <c r="D211" s="129" t="s">
        <v>138</v>
      </c>
      <c r="E211" s="130" t="s">
        <v>511</v>
      </c>
      <c r="F211" s="131" t="s">
        <v>512</v>
      </c>
      <c r="G211" s="132" t="s">
        <v>177</v>
      </c>
      <c r="H211" s="133">
        <v>835.41600000000005</v>
      </c>
      <c r="I211" s="134"/>
      <c r="J211" s="134">
        <f>ROUND(I211*H211,2)</f>
        <v>0</v>
      </c>
      <c r="K211" s="135"/>
      <c r="L211" s="28"/>
      <c r="M211" s="136" t="s">
        <v>1</v>
      </c>
      <c r="N211" s="137" t="s">
        <v>44</v>
      </c>
      <c r="O211" s="138">
        <v>0.214</v>
      </c>
      <c r="P211" s="138">
        <f>O211*H211</f>
        <v>178.77902400000002</v>
      </c>
      <c r="Q211" s="138">
        <v>0</v>
      </c>
      <c r="R211" s="138">
        <f>Q211*H211</f>
        <v>0</v>
      </c>
      <c r="S211" s="138">
        <v>3.1199999999999999E-3</v>
      </c>
      <c r="T211" s="139">
        <f>S211*H211</f>
        <v>2.6064979200000002</v>
      </c>
      <c r="AR211" s="140" t="s">
        <v>228</v>
      </c>
      <c r="AT211" s="140" t="s">
        <v>138</v>
      </c>
      <c r="AU211" s="140" t="s">
        <v>89</v>
      </c>
      <c r="AY211" s="16" t="s">
        <v>136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87</v>
      </c>
      <c r="BK211" s="141">
        <f>ROUND(I211*H211,2)</f>
        <v>0</v>
      </c>
      <c r="BL211" s="16" t="s">
        <v>228</v>
      </c>
      <c r="BM211" s="140" t="s">
        <v>513</v>
      </c>
    </row>
    <row r="212" spans="2:65" s="1" customFormat="1" x14ac:dyDescent="0.2">
      <c r="B212" s="28"/>
      <c r="D212" s="142" t="s">
        <v>144</v>
      </c>
      <c r="F212" s="143" t="s">
        <v>514</v>
      </c>
      <c r="L212" s="28"/>
      <c r="M212" s="144"/>
      <c r="T212" s="51"/>
      <c r="AT212" s="16" t="s">
        <v>144</v>
      </c>
      <c r="AU212" s="16" t="s">
        <v>89</v>
      </c>
    </row>
    <row r="213" spans="2:65" s="12" customFormat="1" x14ac:dyDescent="0.2">
      <c r="B213" s="145"/>
      <c r="D213" s="142" t="s">
        <v>146</v>
      </c>
      <c r="E213" s="146" t="s">
        <v>1</v>
      </c>
      <c r="F213" s="147" t="s">
        <v>515</v>
      </c>
      <c r="H213" s="148">
        <v>835.41600000000005</v>
      </c>
      <c r="L213" s="145"/>
      <c r="M213" s="149"/>
      <c r="T213" s="150"/>
      <c r="AT213" s="146" t="s">
        <v>146</v>
      </c>
      <c r="AU213" s="146" t="s">
        <v>89</v>
      </c>
      <c r="AV213" s="12" t="s">
        <v>89</v>
      </c>
      <c r="AW213" s="12" t="s">
        <v>34</v>
      </c>
      <c r="AX213" s="12" t="s">
        <v>87</v>
      </c>
      <c r="AY213" s="146" t="s">
        <v>136</v>
      </c>
    </row>
    <row r="214" spans="2:65" s="1" customFormat="1" ht="21.75" customHeight="1" x14ac:dyDescent="0.2">
      <c r="B214" s="128"/>
      <c r="C214" s="129" t="s">
        <v>401</v>
      </c>
      <c r="D214" s="129" t="s">
        <v>138</v>
      </c>
      <c r="E214" s="130" t="s">
        <v>516</v>
      </c>
      <c r="F214" s="131" t="s">
        <v>517</v>
      </c>
      <c r="G214" s="132" t="s">
        <v>246</v>
      </c>
      <c r="H214" s="133">
        <v>66</v>
      </c>
      <c r="I214" s="134"/>
      <c r="J214" s="134">
        <f>ROUND(I214*H214,2)</f>
        <v>0</v>
      </c>
      <c r="K214" s="135"/>
      <c r="L214" s="28"/>
      <c r="M214" s="136" t="s">
        <v>1</v>
      </c>
      <c r="N214" s="137" t="s">
        <v>44</v>
      </c>
      <c r="O214" s="138">
        <v>0.26500000000000001</v>
      </c>
      <c r="P214" s="138">
        <f>O214*H214</f>
        <v>17.490000000000002</v>
      </c>
      <c r="Q214" s="138">
        <v>3.2200000000000002E-3</v>
      </c>
      <c r="R214" s="138">
        <f>Q214*H214</f>
        <v>0.21252000000000001</v>
      </c>
      <c r="S214" s="138">
        <v>0</v>
      </c>
      <c r="T214" s="139">
        <f>S214*H214</f>
        <v>0</v>
      </c>
      <c r="AR214" s="140" t="s">
        <v>228</v>
      </c>
      <c r="AT214" s="140" t="s">
        <v>138</v>
      </c>
      <c r="AU214" s="140" t="s">
        <v>89</v>
      </c>
      <c r="AY214" s="16" t="s">
        <v>136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87</v>
      </c>
      <c r="BK214" s="141">
        <f>ROUND(I214*H214,2)</f>
        <v>0</v>
      </c>
      <c r="BL214" s="16" t="s">
        <v>228</v>
      </c>
      <c r="BM214" s="140" t="s">
        <v>518</v>
      </c>
    </row>
    <row r="215" spans="2:65" s="1" customFormat="1" ht="19.5" x14ac:dyDescent="0.2">
      <c r="B215" s="28"/>
      <c r="D215" s="142" t="s">
        <v>144</v>
      </c>
      <c r="F215" s="143" t="s">
        <v>519</v>
      </c>
      <c r="L215" s="28"/>
      <c r="M215" s="144"/>
      <c r="T215" s="51"/>
      <c r="AT215" s="16" t="s">
        <v>144</v>
      </c>
      <c r="AU215" s="16" t="s">
        <v>89</v>
      </c>
    </row>
    <row r="216" spans="2:65" s="12" customFormat="1" x14ac:dyDescent="0.2">
      <c r="B216" s="145"/>
      <c r="D216" s="142" t="s">
        <v>146</v>
      </c>
      <c r="E216" s="146" t="s">
        <v>1</v>
      </c>
      <c r="F216" s="147" t="s">
        <v>520</v>
      </c>
      <c r="H216" s="148">
        <v>66</v>
      </c>
      <c r="L216" s="145"/>
      <c r="M216" s="149"/>
      <c r="T216" s="150"/>
      <c r="AT216" s="146" t="s">
        <v>146</v>
      </c>
      <c r="AU216" s="146" t="s">
        <v>89</v>
      </c>
      <c r="AV216" s="12" t="s">
        <v>89</v>
      </c>
      <c r="AW216" s="12" t="s">
        <v>34</v>
      </c>
      <c r="AX216" s="12" t="s">
        <v>87</v>
      </c>
      <c r="AY216" s="146" t="s">
        <v>136</v>
      </c>
    </row>
    <row r="217" spans="2:65" s="1" customFormat="1" ht="24.2" customHeight="1" x14ac:dyDescent="0.2">
      <c r="B217" s="128"/>
      <c r="C217" s="129" t="s">
        <v>521</v>
      </c>
      <c r="D217" s="129" t="s">
        <v>138</v>
      </c>
      <c r="E217" s="130" t="s">
        <v>522</v>
      </c>
      <c r="F217" s="131" t="s">
        <v>523</v>
      </c>
      <c r="G217" s="132" t="s">
        <v>258</v>
      </c>
      <c r="H217" s="133">
        <v>4</v>
      </c>
      <c r="I217" s="134"/>
      <c r="J217" s="134">
        <f>ROUND(I217*H217,2)</f>
        <v>0</v>
      </c>
      <c r="K217" s="135"/>
      <c r="L217" s="28"/>
      <c r="M217" s="136" t="s">
        <v>1</v>
      </c>
      <c r="N217" s="137" t="s">
        <v>44</v>
      </c>
      <c r="O217" s="138">
        <v>0.4</v>
      </c>
      <c r="P217" s="138">
        <f>O217*H217</f>
        <v>1.6</v>
      </c>
      <c r="Q217" s="138">
        <v>3.1199999999999999E-3</v>
      </c>
      <c r="R217" s="138">
        <f>Q217*H217</f>
        <v>1.248E-2</v>
      </c>
      <c r="S217" s="138">
        <v>0</v>
      </c>
      <c r="T217" s="139">
        <f>S217*H217</f>
        <v>0</v>
      </c>
      <c r="AR217" s="140" t="s">
        <v>228</v>
      </c>
      <c r="AT217" s="140" t="s">
        <v>138</v>
      </c>
      <c r="AU217" s="140" t="s">
        <v>89</v>
      </c>
      <c r="AY217" s="16" t="s">
        <v>136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87</v>
      </c>
      <c r="BK217" s="141">
        <f>ROUND(I217*H217,2)</f>
        <v>0</v>
      </c>
      <c r="BL217" s="16" t="s">
        <v>228</v>
      </c>
      <c r="BM217" s="140" t="s">
        <v>524</v>
      </c>
    </row>
    <row r="218" spans="2:65" s="1" customFormat="1" ht="19.5" x14ac:dyDescent="0.2">
      <c r="B218" s="28"/>
      <c r="D218" s="142" t="s">
        <v>144</v>
      </c>
      <c r="F218" s="143" t="s">
        <v>525</v>
      </c>
      <c r="L218" s="28"/>
      <c r="M218" s="144"/>
      <c r="T218" s="51"/>
      <c r="AT218" s="16" t="s">
        <v>144</v>
      </c>
      <c r="AU218" s="16" t="s">
        <v>89</v>
      </c>
    </row>
    <row r="219" spans="2:65" s="1" customFormat="1" ht="24.2" customHeight="1" x14ac:dyDescent="0.2">
      <c r="B219" s="128"/>
      <c r="C219" s="129" t="s">
        <v>526</v>
      </c>
      <c r="D219" s="129" t="s">
        <v>138</v>
      </c>
      <c r="E219" s="130" t="s">
        <v>527</v>
      </c>
      <c r="F219" s="131" t="s">
        <v>528</v>
      </c>
      <c r="G219" s="132" t="s">
        <v>246</v>
      </c>
      <c r="H219" s="133">
        <v>27.6</v>
      </c>
      <c r="I219" s="134"/>
      <c r="J219" s="134">
        <f>ROUND(I219*H219,2)</f>
        <v>0</v>
      </c>
      <c r="K219" s="135"/>
      <c r="L219" s="28"/>
      <c r="M219" s="136" t="s">
        <v>1</v>
      </c>
      <c r="N219" s="137" t="s">
        <v>44</v>
      </c>
      <c r="O219" s="138">
        <v>0.33400000000000002</v>
      </c>
      <c r="P219" s="138">
        <f>O219*H219</f>
        <v>9.2184000000000008</v>
      </c>
      <c r="Q219" s="138">
        <v>2.8300000000000001E-3</v>
      </c>
      <c r="R219" s="138">
        <f>Q219*H219</f>
        <v>7.8108000000000011E-2</v>
      </c>
      <c r="S219" s="138">
        <v>0</v>
      </c>
      <c r="T219" s="139">
        <f>S219*H219</f>
        <v>0</v>
      </c>
      <c r="AR219" s="140" t="s">
        <v>228</v>
      </c>
      <c r="AT219" s="140" t="s">
        <v>138</v>
      </c>
      <c r="AU219" s="140" t="s">
        <v>89</v>
      </c>
      <c r="AY219" s="16" t="s">
        <v>136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87</v>
      </c>
      <c r="BK219" s="141">
        <f>ROUND(I219*H219,2)</f>
        <v>0</v>
      </c>
      <c r="BL219" s="16" t="s">
        <v>228</v>
      </c>
      <c r="BM219" s="140" t="s">
        <v>529</v>
      </c>
    </row>
    <row r="220" spans="2:65" s="1" customFormat="1" ht="19.5" x14ac:dyDescent="0.2">
      <c r="B220" s="28"/>
      <c r="D220" s="142" t="s">
        <v>144</v>
      </c>
      <c r="F220" s="143" t="s">
        <v>530</v>
      </c>
      <c r="L220" s="28"/>
      <c r="M220" s="144"/>
      <c r="T220" s="51"/>
      <c r="AT220" s="16" t="s">
        <v>144</v>
      </c>
      <c r="AU220" s="16" t="s">
        <v>89</v>
      </c>
    </row>
    <row r="221" spans="2:65" s="12" customFormat="1" x14ac:dyDescent="0.2">
      <c r="B221" s="145"/>
      <c r="D221" s="142" t="s">
        <v>146</v>
      </c>
      <c r="E221" s="146" t="s">
        <v>1</v>
      </c>
      <c r="F221" s="147" t="s">
        <v>531</v>
      </c>
      <c r="H221" s="148">
        <v>27.6</v>
      </c>
      <c r="L221" s="145"/>
      <c r="M221" s="149"/>
      <c r="T221" s="150"/>
      <c r="AT221" s="146" t="s">
        <v>146</v>
      </c>
      <c r="AU221" s="146" t="s">
        <v>89</v>
      </c>
      <c r="AV221" s="12" t="s">
        <v>89</v>
      </c>
      <c r="AW221" s="12" t="s">
        <v>34</v>
      </c>
      <c r="AX221" s="12" t="s">
        <v>87</v>
      </c>
      <c r="AY221" s="146" t="s">
        <v>136</v>
      </c>
    </row>
    <row r="222" spans="2:65" s="1" customFormat="1" ht="24.2" customHeight="1" x14ac:dyDescent="0.2">
      <c r="B222" s="128"/>
      <c r="C222" s="129" t="s">
        <v>532</v>
      </c>
      <c r="D222" s="129" t="s">
        <v>138</v>
      </c>
      <c r="E222" s="130" t="s">
        <v>533</v>
      </c>
      <c r="F222" s="131" t="s">
        <v>534</v>
      </c>
      <c r="G222" s="132" t="s">
        <v>271</v>
      </c>
      <c r="H222" s="133">
        <v>1343.961</v>
      </c>
      <c r="I222" s="134"/>
      <c r="J222" s="134">
        <f>ROUND(I222*H222,2)</f>
        <v>0</v>
      </c>
      <c r="K222" s="135"/>
      <c r="L222" s="28"/>
      <c r="M222" s="136" t="s">
        <v>1</v>
      </c>
      <c r="N222" s="137" t="s">
        <v>44</v>
      </c>
      <c r="O222" s="138">
        <v>0</v>
      </c>
      <c r="P222" s="138">
        <f>O222*H222</f>
        <v>0</v>
      </c>
      <c r="Q222" s="138">
        <v>0</v>
      </c>
      <c r="R222" s="138">
        <f>Q222*H222</f>
        <v>0</v>
      </c>
      <c r="S222" s="138">
        <v>0</v>
      </c>
      <c r="T222" s="139">
        <f>S222*H222</f>
        <v>0</v>
      </c>
      <c r="AR222" s="140" t="s">
        <v>228</v>
      </c>
      <c r="AT222" s="140" t="s">
        <v>138</v>
      </c>
      <c r="AU222" s="140" t="s">
        <v>89</v>
      </c>
      <c r="AY222" s="16" t="s">
        <v>136</v>
      </c>
      <c r="BE222" s="141">
        <f>IF(N222="základní",J222,0)</f>
        <v>0</v>
      </c>
      <c r="BF222" s="141">
        <f>IF(N222="snížená",J222,0)</f>
        <v>0</v>
      </c>
      <c r="BG222" s="141">
        <f>IF(N222="zákl. přenesená",J222,0)</f>
        <v>0</v>
      </c>
      <c r="BH222" s="141">
        <f>IF(N222="sníž. přenesená",J222,0)</f>
        <v>0</v>
      </c>
      <c r="BI222" s="141">
        <f>IF(N222="nulová",J222,0)</f>
        <v>0</v>
      </c>
      <c r="BJ222" s="16" t="s">
        <v>87</v>
      </c>
      <c r="BK222" s="141">
        <f>ROUND(I222*H222,2)</f>
        <v>0</v>
      </c>
      <c r="BL222" s="16" t="s">
        <v>228</v>
      </c>
      <c r="BM222" s="140" t="s">
        <v>535</v>
      </c>
    </row>
    <row r="223" spans="2:65" s="1" customFormat="1" ht="29.25" x14ac:dyDescent="0.2">
      <c r="B223" s="28"/>
      <c r="D223" s="142" t="s">
        <v>144</v>
      </c>
      <c r="F223" s="143" t="s">
        <v>536</v>
      </c>
      <c r="L223" s="28"/>
      <c r="M223" s="144"/>
      <c r="T223" s="51"/>
      <c r="AT223" s="16" t="s">
        <v>144</v>
      </c>
      <c r="AU223" s="16" t="s">
        <v>89</v>
      </c>
    </row>
    <row r="224" spans="2:65" s="11" customFormat="1" ht="22.9" customHeight="1" x14ac:dyDescent="0.2">
      <c r="B224" s="117"/>
      <c r="D224" s="118" t="s">
        <v>78</v>
      </c>
      <c r="E224" s="126" t="s">
        <v>537</v>
      </c>
      <c r="F224" s="126" t="s">
        <v>538</v>
      </c>
      <c r="J224" s="127">
        <f>BK224</f>
        <v>0</v>
      </c>
      <c r="L224" s="117"/>
      <c r="M224" s="121"/>
      <c r="P224" s="122">
        <f>SUM(P225:P231)</f>
        <v>0</v>
      </c>
      <c r="R224" s="122">
        <f>SUM(R225:R231)</f>
        <v>0</v>
      </c>
      <c r="T224" s="123">
        <f>SUM(T225:T231)</f>
        <v>0</v>
      </c>
      <c r="AR224" s="118" t="s">
        <v>89</v>
      </c>
      <c r="AT224" s="124" t="s">
        <v>78</v>
      </c>
      <c r="AU224" s="124" t="s">
        <v>87</v>
      </c>
      <c r="AY224" s="118" t="s">
        <v>136</v>
      </c>
      <c r="BK224" s="125">
        <f>SUM(BK225:BK231)</f>
        <v>0</v>
      </c>
    </row>
    <row r="225" spans="2:65" s="1" customFormat="1" ht="16.5" customHeight="1" x14ac:dyDescent="0.2">
      <c r="B225" s="128"/>
      <c r="C225" s="129" t="s">
        <v>539</v>
      </c>
      <c r="D225" s="129" t="s">
        <v>138</v>
      </c>
      <c r="E225" s="130" t="s">
        <v>540</v>
      </c>
      <c r="F225" s="131" t="s">
        <v>541</v>
      </c>
      <c r="G225" s="132" t="s">
        <v>219</v>
      </c>
      <c r="H225" s="133">
        <v>2</v>
      </c>
      <c r="I225" s="134"/>
      <c r="J225" s="134">
        <f>ROUND(I225*H225,2)</f>
        <v>0</v>
      </c>
      <c r="K225" s="135"/>
      <c r="L225" s="28"/>
      <c r="M225" s="136" t="s">
        <v>1</v>
      </c>
      <c r="N225" s="137" t="s">
        <v>44</v>
      </c>
      <c r="O225" s="138">
        <v>0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40" t="s">
        <v>228</v>
      </c>
      <c r="AT225" s="140" t="s">
        <v>138</v>
      </c>
      <c r="AU225" s="140" t="s">
        <v>89</v>
      </c>
      <c r="AY225" s="16" t="s">
        <v>136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87</v>
      </c>
      <c r="BK225" s="141">
        <f>ROUND(I225*H225,2)</f>
        <v>0</v>
      </c>
      <c r="BL225" s="16" t="s">
        <v>228</v>
      </c>
      <c r="BM225" s="140" t="s">
        <v>542</v>
      </c>
    </row>
    <row r="226" spans="2:65" s="1" customFormat="1" x14ac:dyDescent="0.2">
      <c r="B226" s="28"/>
      <c r="D226" s="142" t="s">
        <v>144</v>
      </c>
      <c r="F226" s="143" t="s">
        <v>541</v>
      </c>
      <c r="L226" s="28"/>
      <c r="M226" s="144"/>
      <c r="T226" s="51"/>
      <c r="AT226" s="16" t="s">
        <v>144</v>
      </c>
      <c r="AU226" s="16" t="s">
        <v>89</v>
      </c>
    </row>
    <row r="227" spans="2:65" s="1" customFormat="1" ht="21.75" customHeight="1" x14ac:dyDescent="0.2">
      <c r="B227" s="128"/>
      <c r="C227" s="129" t="s">
        <v>543</v>
      </c>
      <c r="D227" s="129" t="s">
        <v>138</v>
      </c>
      <c r="E227" s="130" t="s">
        <v>544</v>
      </c>
      <c r="F227" s="131" t="s">
        <v>545</v>
      </c>
      <c r="G227" s="132" t="s">
        <v>177</v>
      </c>
      <c r="H227" s="133">
        <v>197.56</v>
      </c>
      <c r="I227" s="134"/>
      <c r="J227" s="134">
        <f>ROUND(I227*H227,2)</f>
        <v>0</v>
      </c>
      <c r="K227" s="135"/>
      <c r="L227" s="28"/>
      <c r="M227" s="136" t="s">
        <v>1</v>
      </c>
      <c r="N227" s="137" t="s">
        <v>44</v>
      </c>
      <c r="O227" s="138">
        <v>0</v>
      </c>
      <c r="P227" s="138">
        <f>O227*H227</f>
        <v>0</v>
      </c>
      <c r="Q227" s="138">
        <v>0</v>
      </c>
      <c r="R227" s="138">
        <f>Q227*H227</f>
        <v>0</v>
      </c>
      <c r="S227" s="138">
        <v>0</v>
      </c>
      <c r="T227" s="139">
        <f>S227*H227</f>
        <v>0</v>
      </c>
      <c r="AR227" s="140" t="s">
        <v>228</v>
      </c>
      <c r="AT227" s="140" t="s">
        <v>138</v>
      </c>
      <c r="AU227" s="140" t="s">
        <v>89</v>
      </c>
      <c r="AY227" s="16" t="s">
        <v>136</v>
      </c>
      <c r="BE227" s="141">
        <f>IF(N227="základní",J227,0)</f>
        <v>0</v>
      </c>
      <c r="BF227" s="141">
        <f>IF(N227="snížená",J227,0)</f>
        <v>0</v>
      </c>
      <c r="BG227" s="141">
        <f>IF(N227="zákl. přenesená",J227,0)</f>
        <v>0</v>
      </c>
      <c r="BH227" s="141">
        <f>IF(N227="sníž. přenesená",J227,0)</f>
        <v>0</v>
      </c>
      <c r="BI227" s="141">
        <f>IF(N227="nulová",J227,0)</f>
        <v>0</v>
      </c>
      <c r="BJ227" s="16" t="s">
        <v>87</v>
      </c>
      <c r="BK227" s="141">
        <f>ROUND(I227*H227,2)</f>
        <v>0</v>
      </c>
      <c r="BL227" s="16" t="s">
        <v>228</v>
      </c>
      <c r="BM227" s="140" t="s">
        <v>546</v>
      </c>
    </row>
    <row r="228" spans="2:65" s="1" customFormat="1" x14ac:dyDescent="0.2">
      <c r="B228" s="28"/>
      <c r="D228" s="142" t="s">
        <v>144</v>
      </c>
      <c r="F228" s="143" t="s">
        <v>545</v>
      </c>
      <c r="L228" s="28"/>
      <c r="M228" s="144"/>
      <c r="T228" s="51"/>
      <c r="AT228" s="16" t="s">
        <v>144</v>
      </c>
      <c r="AU228" s="16" t="s">
        <v>89</v>
      </c>
    </row>
    <row r="229" spans="2:65" s="12" customFormat="1" x14ac:dyDescent="0.2">
      <c r="B229" s="145"/>
      <c r="D229" s="142" t="s">
        <v>146</v>
      </c>
      <c r="E229" s="146" t="s">
        <v>1</v>
      </c>
      <c r="F229" s="147" t="s">
        <v>547</v>
      </c>
      <c r="H229" s="148">
        <v>197.56</v>
      </c>
      <c r="L229" s="145"/>
      <c r="M229" s="149"/>
      <c r="T229" s="150"/>
      <c r="AT229" s="146" t="s">
        <v>146</v>
      </c>
      <c r="AU229" s="146" t="s">
        <v>89</v>
      </c>
      <c r="AV229" s="12" t="s">
        <v>89</v>
      </c>
      <c r="AW229" s="12" t="s">
        <v>34</v>
      </c>
      <c r="AX229" s="12" t="s">
        <v>87</v>
      </c>
      <c r="AY229" s="146" t="s">
        <v>136</v>
      </c>
    </row>
    <row r="230" spans="2:65" s="1" customFormat="1" ht="24.2" customHeight="1" x14ac:dyDescent="0.2">
      <c r="B230" s="128"/>
      <c r="C230" s="129" t="s">
        <v>548</v>
      </c>
      <c r="D230" s="129" t="s">
        <v>138</v>
      </c>
      <c r="E230" s="130" t="s">
        <v>549</v>
      </c>
      <c r="F230" s="131" t="s">
        <v>550</v>
      </c>
      <c r="G230" s="132" t="s">
        <v>271</v>
      </c>
      <c r="H230" s="133">
        <v>2861.114</v>
      </c>
      <c r="I230" s="134"/>
      <c r="J230" s="134">
        <f>ROUND(I230*H230,2)</f>
        <v>0</v>
      </c>
      <c r="K230" s="135"/>
      <c r="L230" s="28"/>
      <c r="M230" s="136" t="s">
        <v>1</v>
      </c>
      <c r="N230" s="137" t="s">
        <v>44</v>
      </c>
      <c r="O230" s="138">
        <v>0</v>
      </c>
      <c r="P230" s="138">
        <f>O230*H230</f>
        <v>0</v>
      </c>
      <c r="Q230" s="138">
        <v>0</v>
      </c>
      <c r="R230" s="138">
        <f>Q230*H230</f>
        <v>0</v>
      </c>
      <c r="S230" s="138">
        <v>0</v>
      </c>
      <c r="T230" s="139">
        <f>S230*H230</f>
        <v>0</v>
      </c>
      <c r="AR230" s="140" t="s">
        <v>228</v>
      </c>
      <c r="AT230" s="140" t="s">
        <v>138</v>
      </c>
      <c r="AU230" s="140" t="s">
        <v>89</v>
      </c>
      <c r="AY230" s="16" t="s">
        <v>136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87</v>
      </c>
      <c r="BK230" s="141">
        <f>ROUND(I230*H230,2)</f>
        <v>0</v>
      </c>
      <c r="BL230" s="16" t="s">
        <v>228</v>
      </c>
      <c r="BM230" s="140" t="s">
        <v>551</v>
      </c>
    </row>
    <row r="231" spans="2:65" s="1" customFormat="1" ht="29.25" x14ac:dyDescent="0.2">
      <c r="B231" s="28"/>
      <c r="D231" s="142" t="s">
        <v>144</v>
      </c>
      <c r="F231" s="143" t="s">
        <v>552</v>
      </c>
      <c r="L231" s="28"/>
      <c r="M231" s="144"/>
      <c r="T231" s="51"/>
      <c r="AT231" s="16" t="s">
        <v>144</v>
      </c>
      <c r="AU231" s="16" t="s">
        <v>89</v>
      </c>
    </row>
    <row r="232" spans="2:65" s="11" customFormat="1" ht="22.9" customHeight="1" x14ac:dyDescent="0.2">
      <c r="B232" s="117"/>
      <c r="D232" s="118" t="s">
        <v>78</v>
      </c>
      <c r="E232" s="126" t="s">
        <v>386</v>
      </c>
      <c r="F232" s="126" t="s">
        <v>387</v>
      </c>
      <c r="J232" s="127">
        <f>BK232</f>
        <v>0</v>
      </c>
      <c r="L232" s="117"/>
      <c r="M232" s="121"/>
      <c r="P232" s="122">
        <f>SUM(P233:P257)</f>
        <v>472.55340000000001</v>
      </c>
      <c r="R232" s="122">
        <f>SUM(R233:R257)</f>
        <v>2.1531256400000003</v>
      </c>
      <c r="T232" s="123">
        <f>SUM(T233:T257)</f>
        <v>0</v>
      </c>
      <c r="AR232" s="118" t="s">
        <v>89</v>
      </c>
      <c r="AT232" s="124" t="s">
        <v>78</v>
      </c>
      <c r="AU232" s="124" t="s">
        <v>87</v>
      </c>
      <c r="AY232" s="118" t="s">
        <v>136</v>
      </c>
      <c r="BK232" s="125">
        <f>SUM(BK233:BK257)</f>
        <v>0</v>
      </c>
    </row>
    <row r="233" spans="2:65" s="1" customFormat="1" ht="24.2" customHeight="1" x14ac:dyDescent="0.2">
      <c r="B233" s="128"/>
      <c r="C233" s="129" t="s">
        <v>553</v>
      </c>
      <c r="D233" s="129" t="s">
        <v>138</v>
      </c>
      <c r="E233" s="130" t="s">
        <v>554</v>
      </c>
      <c r="F233" s="131" t="s">
        <v>555</v>
      </c>
      <c r="G233" s="132" t="s">
        <v>177</v>
      </c>
      <c r="H233" s="133">
        <v>125.45</v>
      </c>
      <c r="I233" s="134"/>
      <c r="J233" s="134">
        <f>ROUND(I233*H233,2)</f>
        <v>0</v>
      </c>
      <c r="K233" s="135"/>
      <c r="L233" s="28"/>
      <c r="M233" s="136" t="s">
        <v>1</v>
      </c>
      <c r="N233" s="137" t="s">
        <v>44</v>
      </c>
      <c r="O233" s="138">
        <v>0</v>
      </c>
      <c r="P233" s="138">
        <f>O233*H233</f>
        <v>0</v>
      </c>
      <c r="Q233" s="138">
        <v>0</v>
      </c>
      <c r="R233" s="138">
        <f>Q233*H233</f>
        <v>0</v>
      </c>
      <c r="S233" s="138">
        <v>0</v>
      </c>
      <c r="T233" s="139">
        <f>S233*H233</f>
        <v>0</v>
      </c>
      <c r="AR233" s="140" t="s">
        <v>228</v>
      </c>
      <c r="AT233" s="140" t="s">
        <v>138</v>
      </c>
      <c r="AU233" s="140" t="s">
        <v>89</v>
      </c>
      <c r="AY233" s="16" t="s">
        <v>136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87</v>
      </c>
      <c r="BK233" s="141">
        <f>ROUND(I233*H233,2)</f>
        <v>0</v>
      </c>
      <c r="BL233" s="16" t="s">
        <v>228</v>
      </c>
      <c r="BM233" s="140" t="s">
        <v>556</v>
      </c>
    </row>
    <row r="234" spans="2:65" s="1" customFormat="1" ht="19.5" x14ac:dyDescent="0.2">
      <c r="B234" s="28"/>
      <c r="D234" s="142" t="s">
        <v>144</v>
      </c>
      <c r="F234" s="143" t="s">
        <v>555</v>
      </c>
      <c r="L234" s="28"/>
      <c r="M234" s="144"/>
      <c r="T234" s="51"/>
      <c r="AT234" s="16" t="s">
        <v>144</v>
      </c>
      <c r="AU234" s="16" t="s">
        <v>89</v>
      </c>
    </row>
    <row r="235" spans="2:65" s="1" customFormat="1" ht="33" customHeight="1" x14ac:dyDescent="0.2">
      <c r="B235" s="128"/>
      <c r="C235" s="129" t="s">
        <v>253</v>
      </c>
      <c r="D235" s="129" t="s">
        <v>138</v>
      </c>
      <c r="E235" s="130" t="s">
        <v>557</v>
      </c>
      <c r="F235" s="131" t="s">
        <v>558</v>
      </c>
      <c r="G235" s="132" t="s">
        <v>177</v>
      </c>
      <c r="H235" s="133">
        <v>272.08</v>
      </c>
      <c r="I235" s="134"/>
      <c r="J235" s="134">
        <f>ROUND(I235*H235,2)</f>
        <v>0</v>
      </c>
      <c r="K235" s="135"/>
      <c r="L235" s="28"/>
      <c r="M235" s="136" t="s">
        <v>1</v>
      </c>
      <c r="N235" s="137" t="s">
        <v>44</v>
      </c>
      <c r="O235" s="138">
        <v>0</v>
      </c>
      <c r="P235" s="138">
        <f>O235*H235</f>
        <v>0</v>
      </c>
      <c r="Q235" s="138">
        <v>0</v>
      </c>
      <c r="R235" s="138">
        <f>Q235*H235</f>
        <v>0</v>
      </c>
      <c r="S235" s="138">
        <v>0</v>
      </c>
      <c r="T235" s="139">
        <f>S235*H235</f>
        <v>0</v>
      </c>
      <c r="AR235" s="140" t="s">
        <v>228</v>
      </c>
      <c r="AT235" s="140" t="s">
        <v>138</v>
      </c>
      <c r="AU235" s="140" t="s">
        <v>89</v>
      </c>
      <c r="AY235" s="16" t="s">
        <v>136</v>
      </c>
      <c r="BE235" s="141">
        <f>IF(N235="základní",J235,0)</f>
        <v>0</v>
      </c>
      <c r="BF235" s="141">
        <f>IF(N235="snížená",J235,0)</f>
        <v>0</v>
      </c>
      <c r="BG235" s="141">
        <f>IF(N235="zákl. přenesená",J235,0)</f>
        <v>0</v>
      </c>
      <c r="BH235" s="141">
        <f>IF(N235="sníž. přenesená",J235,0)</f>
        <v>0</v>
      </c>
      <c r="BI235" s="141">
        <f>IF(N235="nulová",J235,0)</f>
        <v>0</v>
      </c>
      <c r="BJ235" s="16" t="s">
        <v>87</v>
      </c>
      <c r="BK235" s="141">
        <f>ROUND(I235*H235,2)</f>
        <v>0</v>
      </c>
      <c r="BL235" s="16" t="s">
        <v>228</v>
      </c>
      <c r="BM235" s="140" t="s">
        <v>559</v>
      </c>
    </row>
    <row r="236" spans="2:65" s="1" customFormat="1" ht="19.5" x14ac:dyDescent="0.2">
      <c r="B236" s="28"/>
      <c r="D236" s="142" t="s">
        <v>144</v>
      </c>
      <c r="F236" s="143" t="s">
        <v>558</v>
      </c>
      <c r="L236" s="28"/>
      <c r="M236" s="144"/>
      <c r="T236" s="51"/>
      <c r="AT236" s="16" t="s">
        <v>144</v>
      </c>
      <c r="AU236" s="16" t="s">
        <v>89</v>
      </c>
    </row>
    <row r="237" spans="2:65" s="12" customFormat="1" x14ac:dyDescent="0.2">
      <c r="B237" s="145"/>
      <c r="D237" s="142" t="s">
        <v>146</v>
      </c>
      <c r="E237" s="146" t="s">
        <v>1</v>
      </c>
      <c r="F237" s="147" t="s">
        <v>560</v>
      </c>
      <c r="H237" s="148">
        <v>272.08</v>
      </c>
      <c r="L237" s="145"/>
      <c r="M237" s="149"/>
      <c r="T237" s="150"/>
      <c r="AT237" s="146" t="s">
        <v>146</v>
      </c>
      <c r="AU237" s="146" t="s">
        <v>89</v>
      </c>
      <c r="AV237" s="12" t="s">
        <v>89</v>
      </c>
      <c r="AW237" s="12" t="s">
        <v>34</v>
      </c>
      <c r="AX237" s="12" t="s">
        <v>87</v>
      </c>
      <c r="AY237" s="146" t="s">
        <v>136</v>
      </c>
    </row>
    <row r="238" spans="2:65" s="1" customFormat="1" ht="24.2" customHeight="1" x14ac:dyDescent="0.2">
      <c r="B238" s="128"/>
      <c r="C238" s="129" t="s">
        <v>561</v>
      </c>
      <c r="D238" s="129" t="s">
        <v>138</v>
      </c>
      <c r="E238" s="130" t="s">
        <v>562</v>
      </c>
      <c r="F238" s="131" t="s">
        <v>563</v>
      </c>
      <c r="G238" s="132" t="s">
        <v>177</v>
      </c>
      <c r="H238" s="133">
        <v>216.34200000000001</v>
      </c>
      <c r="I238" s="134"/>
      <c r="J238" s="134">
        <f>ROUND(I238*H238,2)</f>
        <v>0</v>
      </c>
      <c r="K238" s="135"/>
      <c r="L238" s="28"/>
      <c r="M238" s="136" t="s">
        <v>1</v>
      </c>
      <c r="N238" s="137" t="s">
        <v>44</v>
      </c>
      <c r="O238" s="138">
        <v>0</v>
      </c>
      <c r="P238" s="138">
        <f>O238*H238</f>
        <v>0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228</v>
      </c>
      <c r="AT238" s="140" t="s">
        <v>138</v>
      </c>
      <c r="AU238" s="140" t="s">
        <v>89</v>
      </c>
      <c r="AY238" s="16" t="s">
        <v>136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87</v>
      </c>
      <c r="BK238" s="141">
        <f>ROUND(I238*H238,2)</f>
        <v>0</v>
      </c>
      <c r="BL238" s="16" t="s">
        <v>228</v>
      </c>
      <c r="BM238" s="140" t="s">
        <v>564</v>
      </c>
    </row>
    <row r="239" spans="2:65" s="1" customFormat="1" ht="19.5" x14ac:dyDescent="0.2">
      <c r="B239" s="28"/>
      <c r="D239" s="142" t="s">
        <v>144</v>
      </c>
      <c r="F239" s="143" t="s">
        <v>563</v>
      </c>
      <c r="L239" s="28"/>
      <c r="M239" s="144"/>
      <c r="T239" s="51"/>
      <c r="AT239" s="16" t="s">
        <v>144</v>
      </c>
      <c r="AU239" s="16" t="s">
        <v>89</v>
      </c>
    </row>
    <row r="240" spans="2:65" s="12" customFormat="1" x14ac:dyDescent="0.2">
      <c r="B240" s="145"/>
      <c r="D240" s="142" t="s">
        <v>146</v>
      </c>
      <c r="E240" s="146" t="s">
        <v>1</v>
      </c>
      <c r="F240" s="147" t="s">
        <v>565</v>
      </c>
      <c r="H240" s="148">
        <v>216.34200000000001</v>
      </c>
      <c r="L240" s="145"/>
      <c r="M240" s="149"/>
      <c r="T240" s="150"/>
      <c r="AT240" s="146" t="s">
        <v>146</v>
      </c>
      <c r="AU240" s="146" t="s">
        <v>89</v>
      </c>
      <c r="AV240" s="12" t="s">
        <v>89</v>
      </c>
      <c r="AW240" s="12" t="s">
        <v>34</v>
      </c>
      <c r="AX240" s="12" t="s">
        <v>87</v>
      </c>
      <c r="AY240" s="146" t="s">
        <v>136</v>
      </c>
    </row>
    <row r="241" spans="2:65" s="1" customFormat="1" ht="24.2" customHeight="1" x14ac:dyDescent="0.2">
      <c r="B241" s="128"/>
      <c r="C241" s="129" t="s">
        <v>566</v>
      </c>
      <c r="D241" s="129" t="s">
        <v>138</v>
      </c>
      <c r="E241" s="130" t="s">
        <v>567</v>
      </c>
      <c r="F241" s="131" t="s">
        <v>568</v>
      </c>
      <c r="G241" s="132" t="s">
        <v>295</v>
      </c>
      <c r="H241" s="133">
        <v>16</v>
      </c>
      <c r="I241" s="134"/>
      <c r="J241" s="134">
        <f>ROUND(I241*H241,2)</f>
        <v>0</v>
      </c>
      <c r="K241" s="135"/>
      <c r="L241" s="28"/>
      <c r="M241" s="136" t="s">
        <v>1</v>
      </c>
      <c r="N241" s="137" t="s">
        <v>44</v>
      </c>
      <c r="O241" s="138">
        <v>0</v>
      </c>
      <c r="P241" s="138">
        <f>O241*H241</f>
        <v>0</v>
      </c>
      <c r="Q241" s="138">
        <v>0</v>
      </c>
      <c r="R241" s="138">
        <f>Q241*H241</f>
        <v>0</v>
      </c>
      <c r="S241" s="138">
        <v>0</v>
      </c>
      <c r="T241" s="139">
        <f>S241*H241</f>
        <v>0</v>
      </c>
      <c r="AR241" s="140" t="s">
        <v>228</v>
      </c>
      <c r="AT241" s="140" t="s">
        <v>138</v>
      </c>
      <c r="AU241" s="140" t="s">
        <v>89</v>
      </c>
      <c r="AY241" s="16" t="s">
        <v>136</v>
      </c>
      <c r="BE241" s="141">
        <f>IF(N241="základní",J241,0)</f>
        <v>0</v>
      </c>
      <c r="BF241" s="141">
        <f>IF(N241="snížená",J241,0)</f>
        <v>0</v>
      </c>
      <c r="BG241" s="141">
        <f>IF(N241="zákl. přenesená",J241,0)</f>
        <v>0</v>
      </c>
      <c r="BH241" s="141">
        <f>IF(N241="sníž. přenesená",J241,0)</f>
        <v>0</v>
      </c>
      <c r="BI241" s="141">
        <f>IF(N241="nulová",J241,0)</f>
        <v>0</v>
      </c>
      <c r="BJ241" s="16" t="s">
        <v>87</v>
      </c>
      <c r="BK241" s="141">
        <f>ROUND(I241*H241,2)</f>
        <v>0</v>
      </c>
      <c r="BL241" s="16" t="s">
        <v>228</v>
      </c>
      <c r="BM241" s="140" t="s">
        <v>569</v>
      </c>
    </row>
    <row r="242" spans="2:65" s="1" customFormat="1" ht="19.5" x14ac:dyDescent="0.2">
      <c r="B242" s="28"/>
      <c r="D242" s="142" t="s">
        <v>144</v>
      </c>
      <c r="F242" s="143" t="s">
        <v>568</v>
      </c>
      <c r="L242" s="28"/>
      <c r="M242" s="144"/>
      <c r="T242" s="51"/>
      <c r="AT242" s="16" t="s">
        <v>144</v>
      </c>
      <c r="AU242" s="16" t="s">
        <v>89</v>
      </c>
    </row>
    <row r="243" spans="2:65" s="1" customFormat="1" ht="24.2" customHeight="1" x14ac:dyDescent="0.2">
      <c r="B243" s="128"/>
      <c r="C243" s="129" t="s">
        <v>570</v>
      </c>
      <c r="D243" s="129" t="s">
        <v>138</v>
      </c>
      <c r="E243" s="130" t="s">
        <v>571</v>
      </c>
      <c r="F243" s="131" t="s">
        <v>572</v>
      </c>
      <c r="G243" s="132" t="s">
        <v>295</v>
      </c>
      <c r="H243" s="133">
        <v>48</v>
      </c>
      <c r="I243" s="134"/>
      <c r="J243" s="134">
        <f>ROUND(I243*H243,2)</f>
        <v>0</v>
      </c>
      <c r="K243" s="135"/>
      <c r="L243" s="28"/>
      <c r="M243" s="136" t="s">
        <v>1</v>
      </c>
      <c r="N243" s="137" t="s">
        <v>44</v>
      </c>
      <c r="O243" s="138">
        <v>0</v>
      </c>
      <c r="P243" s="138">
        <f>O243*H243</f>
        <v>0</v>
      </c>
      <c r="Q243" s="138">
        <v>0</v>
      </c>
      <c r="R243" s="138">
        <f>Q243*H243</f>
        <v>0</v>
      </c>
      <c r="S243" s="138">
        <v>0</v>
      </c>
      <c r="T243" s="139">
        <f>S243*H243</f>
        <v>0</v>
      </c>
      <c r="AR243" s="140" t="s">
        <v>228</v>
      </c>
      <c r="AT243" s="140" t="s">
        <v>138</v>
      </c>
      <c r="AU243" s="140" t="s">
        <v>89</v>
      </c>
      <c r="AY243" s="16" t="s">
        <v>136</v>
      </c>
      <c r="BE243" s="141">
        <f>IF(N243="základní",J243,0)</f>
        <v>0</v>
      </c>
      <c r="BF243" s="141">
        <f>IF(N243="snížená",J243,0)</f>
        <v>0</v>
      </c>
      <c r="BG243" s="141">
        <f>IF(N243="zákl. přenesená",J243,0)</f>
        <v>0</v>
      </c>
      <c r="BH243" s="141">
        <f>IF(N243="sníž. přenesená",J243,0)</f>
        <v>0</v>
      </c>
      <c r="BI243" s="141">
        <f>IF(N243="nulová",J243,0)</f>
        <v>0</v>
      </c>
      <c r="BJ243" s="16" t="s">
        <v>87</v>
      </c>
      <c r="BK243" s="141">
        <f>ROUND(I243*H243,2)</f>
        <v>0</v>
      </c>
      <c r="BL243" s="16" t="s">
        <v>228</v>
      </c>
      <c r="BM243" s="140" t="s">
        <v>573</v>
      </c>
    </row>
    <row r="244" spans="2:65" s="1" customFormat="1" ht="19.5" x14ac:dyDescent="0.2">
      <c r="B244" s="28"/>
      <c r="D244" s="142" t="s">
        <v>144</v>
      </c>
      <c r="F244" s="143" t="s">
        <v>572</v>
      </c>
      <c r="L244" s="28"/>
      <c r="M244" s="144"/>
      <c r="T244" s="51"/>
      <c r="AT244" s="16" t="s">
        <v>144</v>
      </c>
      <c r="AU244" s="16" t="s">
        <v>89</v>
      </c>
    </row>
    <row r="245" spans="2:65" s="1" customFormat="1" ht="24.2" customHeight="1" x14ac:dyDescent="0.2">
      <c r="B245" s="128"/>
      <c r="C245" s="129" t="s">
        <v>574</v>
      </c>
      <c r="D245" s="129" t="s">
        <v>138</v>
      </c>
      <c r="E245" s="130" t="s">
        <v>575</v>
      </c>
      <c r="F245" s="131" t="s">
        <v>576</v>
      </c>
      <c r="G245" s="132" t="s">
        <v>219</v>
      </c>
      <c r="H245" s="133">
        <v>2</v>
      </c>
      <c r="I245" s="134"/>
      <c r="J245" s="134">
        <f>ROUND(I245*H245,2)</f>
        <v>0</v>
      </c>
      <c r="K245" s="135"/>
      <c r="L245" s="28"/>
      <c r="M245" s="136" t="s">
        <v>1</v>
      </c>
      <c r="N245" s="137" t="s">
        <v>44</v>
      </c>
      <c r="O245" s="138">
        <v>0</v>
      </c>
      <c r="P245" s="138">
        <f>O245*H245</f>
        <v>0</v>
      </c>
      <c r="Q245" s="138">
        <v>0</v>
      </c>
      <c r="R245" s="138">
        <f>Q245*H245</f>
        <v>0</v>
      </c>
      <c r="S245" s="138">
        <v>0</v>
      </c>
      <c r="T245" s="139">
        <f>S245*H245</f>
        <v>0</v>
      </c>
      <c r="AR245" s="140" t="s">
        <v>228</v>
      </c>
      <c r="AT245" s="140" t="s">
        <v>138</v>
      </c>
      <c r="AU245" s="140" t="s">
        <v>89</v>
      </c>
      <c r="AY245" s="16" t="s">
        <v>136</v>
      </c>
      <c r="BE245" s="141">
        <f>IF(N245="základní",J245,0)</f>
        <v>0</v>
      </c>
      <c r="BF245" s="141">
        <f>IF(N245="snížená",J245,0)</f>
        <v>0</v>
      </c>
      <c r="BG245" s="141">
        <f>IF(N245="zákl. přenesená",J245,0)</f>
        <v>0</v>
      </c>
      <c r="BH245" s="141">
        <f>IF(N245="sníž. přenesená",J245,0)</f>
        <v>0</v>
      </c>
      <c r="BI245" s="141">
        <f>IF(N245="nulová",J245,0)</f>
        <v>0</v>
      </c>
      <c r="BJ245" s="16" t="s">
        <v>87</v>
      </c>
      <c r="BK245" s="141">
        <f>ROUND(I245*H245,2)</f>
        <v>0</v>
      </c>
      <c r="BL245" s="16" t="s">
        <v>228</v>
      </c>
      <c r="BM245" s="140" t="s">
        <v>577</v>
      </c>
    </row>
    <row r="246" spans="2:65" s="1" customFormat="1" ht="19.5" x14ac:dyDescent="0.2">
      <c r="B246" s="28"/>
      <c r="D246" s="142" t="s">
        <v>144</v>
      </c>
      <c r="F246" s="143" t="s">
        <v>576</v>
      </c>
      <c r="L246" s="28"/>
      <c r="M246" s="144"/>
      <c r="T246" s="51"/>
      <c r="AT246" s="16" t="s">
        <v>144</v>
      </c>
      <c r="AU246" s="16" t="s">
        <v>89</v>
      </c>
    </row>
    <row r="247" spans="2:65" s="1" customFormat="1" ht="21.75" customHeight="1" x14ac:dyDescent="0.2">
      <c r="B247" s="128"/>
      <c r="C247" s="129" t="s">
        <v>578</v>
      </c>
      <c r="D247" s="129" t="s">
        <v>138</v>
      </c>
      <c r="E247" s="130" t="s">
        <v>579</v>
      </c>
      <c r="F247" s="131" t="s">
        <v>580</v>
      </c>
      <c r="G247" s="132" t="s">
        <v>219</v>
      </c>
      <c r="H247" s="133">
        <v>2</v>
      </c>
      <c r="I247" s="134"/>
      <c r="J247" s="134">
        <f>ROUND(I247*H247,2)</f>
        <v>0</v>
      </c>
      <c r="K247" s="135"/>
      <c r="L247" s="28"/>
      <c r="M247" s="136" t="s">
        <v>1</v>
      </c>
      <c r="N247" s="137" t="s">
        <v>44</v>
      </c>
      <c r="O247" s="138">
        <v>0</v>
      </c>
      <c r="P247" s="138">
        <f>O247*H247</f>
        <v>0</v>
      </c>
      <c r="Q247" s="138">
        <v>0</v>
      </c>
      <c r="R247" s="138">
        <f>Q247*H247</f>
        <v>0</v>
      </c>
      <c r="S247" s="138">
        <v>0</v>
      </c>
      <c r="T247" s="139">
        <f>S247*H247</f>
        <v>0</v>
      </c>
      <c r="AR247" s="140" t="s">
        <v>228</v>
      </c>
      <c r="AT247" s="140" t="s">
        <v>138</v>
      </c>
      <c r="AU247" s="140" t="s">
        <v>89</v>
      </c>
      <c r="AY247" s="16" t="s">
        <v>136</v>
      </c>
      <c r="BE247" s="141">
        <f>IF(N247="základní",J247,0)</f>
        <v>0</v>
      </c>
      <c r="BF247" s="141">
        <f>IF(N247="snížená",J247,0)</f>
        <v>0</v>
      </c>
      <c r="BG247" s="141">
        <f>IF(N247="zákl. přenesená",J247,0)</f>
        <v>0</v>
      </c>
      <c r="BH247" s="141">
        <f>IF(N247="sníž. přenesená",J247,0)</f>
        <v>0</v>
      </c>
      <c r="BI247" s="141">
        <f>IF(N247="nulová",J247,0)</f>
        <v>0</v>
      </c>
      <c r="BJ247" s="16" t="s">
        <v>87</v>
      </c>
      <c r="BK247" s="141">
        <f>ROUND(I247*H247,2)</f>
        <v>0</v>
      </c>
      <c r="BL247" s="16" t="s">
        <v>228</v>
      </c>
      <c r="BM247" s="140" t="s">
        <v>581</v>
      </c>
    </row>
    <row r="248" spans="2:65" s="1" customFormat="1" x14ac:dyDescent="0.2">
      <c r="B248" s="28"/>
      <c r="D248" s="142" t="s">
        <v>144</v>
      </c>
      <c r="F248" s="143" t="s">
        <v>580</v>
      </c>
      <c r="L248" s="28"/>
      <c r="M248" s="144"/>
      <c r="T248" s="51"/>
      <c r="AT248" s="16" t="s">
        <v>144</v>
      </c>
      <c r="AU248" s="16" t="s">
        <v>89</v>
      </c>
    </row>
    <row r="249" spans="2:65" s="1" customFormat="1" ht="16.5" customHeight="1" x14ac:dyDescent="0.2">
      <c r="B249" s="128"/>
      <c r="C249" s="129" t="s">
        <v>582</v>
      </c>
      <c r="D249" s="129" t="s">
        <v>138</v>
      </c>
      <c r="E249" s="130" t="s">
        <v>583</v>
      </c>
      <c r="F249" s="131" t="s">
        <v>584</v>
      </c>
      <c r="G249" s="132" t="s">
        <v>177</v>
      </c>
      <c r="H249" s="133">
        <v>859.18799999999999</v>
      </c>
      <c r="I249" s="134"/>
      <c r="J249" s="134">
        <f>ROUND(I249*H249,2)</f>
        <v>0</v>
      </c>
      <c r="K249" s="135"/>
      <c r="L249" s="28"/>
      <c r="M249" s="136" t="s">
        <v>1</v>
      </c>
      <c r="N249" s="137" t="s">
        <v>44</v>
      </c>
      <c r="O249" s="138">
        <v>0.55000000000000004</v>
      </c>
      <c r="P249" s="138">
        <f>O249*H249</f>
        <v>472.55340000000001</v>
      </c>
      <c r="Q249" s="138">
        <v>2.7999999999999998E-4</v>
      </c>
      <c r="R249" s="138">
        <f>Q249*H249</f>
        <v>0.24057263999999998</v>
      </c>
      <c r="S249" s="138">
        <v>0</v>
      </c>
      <c r="T249" s="139">
        <f>S249*H249</f>
        <v>0</v>
      </c>
      <c r="AR249" s="140" t="s">
        <v>228</v>
      </c>
      <c r="AT249" s="140" t="s">
        <v>138</v>
      </c>
      <c r="AU249" s="140" t="s">
        <v>89</v>
      </c>
      <c r="AY249" s="16" t="s">
        <v>136</v>
      </c>
      <c r="BE249" s="141">
        <f>IF(N249="základní",J249,0)</f>
        <v>0</v>
      </c>
      <c r="BF249" s="141">
        <f>IF(N249="snížená",J249,0)</f>
        <v>0</v>
      </c>
      <c r="BG249" s="141">
        <f>IF(N249="zákl. přenesená",J249,0)</f>
        <v>0</v>
      </c>
      <c r="BH249" s="141">
        <f>IF(N249="sníž. přenesená",J249,0)</f>
        <v>0</v>
      </c>
      <c r="BI249" s="141">
        <f>IF(N249="nulová",J249,0)</f>
        <v>0</v>
      </c>
      <c r="BJ249" s="16" t="s">
        <v>87</v>
      </c>
      <c r="BK249" s="141">
        <f>ROUND(I249*H249,2)</f>
        <v>0</v>
      </c>
      <c r="BL249" s="16" t="s">
        <v>228</v>
      </c>
      <c r="BM249" s="140" t="s">
        <v>585</v>
      </c>
    </row>
    <row r="250" spans="2:65" s="1" customFormat="1" ht="19.5" x14ac:dyDescent="0.2">
      <c r="B250" s="28"/>
      <c r="D250" s="142" t="s">
        <v>144</v>
      </c>
      <c r="F250" s="143" t="s">
        <v>586</v>
      </c>
      <c r="L250" s="28"/>
      <c r="M250" s="144"/>
      <c r="T250" s="51"/>
      <c r="AT250" s="16" t="s">
        <v>144</v>
      </c>
      <c r="AU250" s="16" t="s">
        <v>89</v>
      </c>
    </row>
    <row r="251" spans="2:65" s="12" customFormat="1" x14ac:dyDescent="0.2">
      <c r="B251" s="145"/>
      <c r="D251" s="142" t="s">
        <v>146</v>
      </c>
      <c r="E251" s="146" t="s">
        <v>1</v>
      </c>
      <c r="F251" s="147" t="s">
        <v>587</v>
      </c>
      <c r="H251" s="148">
        <v>859.18799999999999</v>
      </c>
      <c r="L251" s="145"/>
      <c r="M251" s="149"/>
      <c r="T251" s="150"/>
      <c r="AT251" s="146" t="s">
        <v>146</v>
      </c>
      <c r="AU251" s="146" t="s">
        <v>89</v>
      </c>
      <c r="AV251" s="12" t="s">
        <v>89</v>
      </c>
      <c r="AW251" s="12" t="s">
        <v>34</v>
      </c>
      <c r="AX251" s="12" t="s">
        <v>87</v>
      </c>
      <c r="AY251" s="146" t="s">
        <v>136</v>
      </c>
    </row>
    <row r="252" spans="2:65" s="1" customFormat="1" ht="21.75" customHeight="1" x14ac:dyDescent="0.2">
      <c r="B252" s="128"/>
      <c r="C252" s="157" t="s">
        <v>588</v>
      </c>
      <c r="D252" s="157" t="s">
        <v>160</v>
      </c>
      <c r="E252" s="158" t="s">
        <v>589</v>
      </c>
      <c r="F252" s="159" t="s">
        <v>590</v>
      </c>
      <c r="G252" s="160" t="s">
        <v>252</v>
      </c>
      <c r="H252" s="161">
        <v>1912.5530000000001</v>
      </c>
      <c r="I252" s="162"/>
      <c r="J252" s="162">
        <f>ROUND(I252*H252,2)</f>
        <v>0</v>
      </c>
      <c r="K252" s="163"/>
      <c r="L252" s="164"/>
      <c r="M252" s="165" t="s">
        <v>1</v>
      </c>
      <c r="N252" s="166" t="s">
        <v>44</v>
      </c>
      <c r="O252" s="138">
        <v>0</v>
      </c>
      <c r="P252" s="138">
        <f>O252*H252</f>
        <v>0</v>
      </c>
      <c r="Q252" s="138">
        <v>1E-3</v>
      </c>
      <c r="R252" s="138">
        <f>Q252*H252</f>
        <v>1.9125530000000002</v>
      </c>
      <c r="S252" s="138">
        <v>0</v>
      </c>
      <c r="T252" s="139">
        <f>S252*H252</f>
        <v>0</v>
      </c>
      <c r="AR252" s="140" t="s">
        <v>253</v>
      </c>
      <c r="AT252" s="140" t="s">
        <v>160</v>
      </c>
      <c r="AU252" s="140" t="s">
        <v>89</v>
      </c>
      <c r="AY252" s="16" t="s">
        <v>136</v>
      </c>
      <c r="BE252" s="141">
        <f>IF(N252="základní",J252,0)</f>
        <v>0</v>
      </c>
      <c r="BF252" s="141">
        <f>IF(N252="snížená",J252,0)</f>
        <v>0</v>
      </c>
      <c r="BG252" s="141">
        <f>IF(N252="zákl. přenesená",J252,0)</f>
        <v>0</v>
      </c>
      <c r="BH252" s="141">
        <f>IF(N252="sníž. přenesená",J252,0)</f>
        <v>0</v>
      </c>
      <c r="BI252" s="141">
        <f>IF(N252="nulová",J252,0)</f>
        <v>0</v>
      </c>
      <c r="BJ252" s="16" t="s">
        <v>87</v>
      </c>
      <c r="BK252" s="141">
        <f>ROUND(I252*H252,2)</f>
        <v>0</v>
      </c>
      <c r="BL252" s="16" t="s">
        <v>228</v>
      </c>
      <c r="BM252" s="140" t="s">
        <v>591</v>
      </c>
    </row>
    <row r="253" spans="2:65" s="1" customFormat="1" x14ac:dyDescent="0.2">
      <c r="B253" s="28"/>
      <c r="D253" s="142" t="s">
        <v>144</v>
      </c>
      <c r="F253" s="143" t="s">
        <v>590</v>
      </c>
      <c r="L253" s="28"/>
      <c r="M253" s="144"/>
      <c r="T253" s="51"/>
      <c r="AT253" s="16" t="s">
        <v>144</v>
      </c>
      <c r="AU253" s="16" t="s">
        <v>89</v>
      </c>
    </row>
    <row r="254" spans="2:65" s="12" customFormat="1" x14ac:dyDescent="0.2">
      <c r="B254" s="145"/>
      <c r="D254" s="142" t="s">
        <v>146</v>
      </c>
      <c r="E254" s="146" t="s">
        <v>1</v>
      </c>
      <c r="F254" s="147" t="s">
        <v>592</v>
      </c>
      <c r="H254" s="148">
        <v>1821.479</v>
      </c>
      <c r="L254" s="145"/>
      <c r="M254" s="149"/>
      <c r="T254" s="150"/>
      <c r="AT254" s="146" t="s">
        <v>146</v>
      </c>
      <c r="AU254" s="146" t="s">
        <v>89</v>
      </c>
      <c r="AV254" s="12" t="s">
        <v>89</v>
      </c>
      <c r="AW254" s="12" t="s">
        <v>34</v>
      </c>
      <c r="AX254" s="12" t="s">
        <v>87</v>
      </c>
      <c r="AY254" s="146" t="s">
        <v>136</v>
      </c>
    </row>
    <row r="255" spans="2:65" s="12" customFormat="1" x14ac:dyDescent="0.2">
      <c r="B255" s="145"/>
      <c r="D255" s="142" t="s">
        <v>146</v>
      </c>
      <c r="F255" s="147" t="s">
        <v>593</v>
      </c>
      <c r="H255" s="148">
        <v>1912.5530000000001</v>
      </c>
      <c r="L255" s="145"/>
      <c r="M255" s="149"/>
      <c r="T255" s="150"/>
      <c r="AT255" s="146" t="s">
        <v>146</v>
      </c>
      <c r="AU255" s="146" t="s">
        <v>89</v>
      </c>
      <c r="AV255" s="12" t="s">
        <v>89</v>
      </c>
      <c r="AW255" s="12" t="s">
        <v>3</v>
      </c>
      <c r="AX255" s="12" t="s">
        <v>87</v>
      </c>
      <c r="AY255" s="146" t="s">
        <v>136</v>
      </c>
    </row>
    <row r="256" spans="2:65" s="1" customFormat="1" ht="24.2" customHeight="1" x14ac:dyDescent="0.2">
      <c r="B256" s="128"/>
      <c r="C256" s="129" t="s">
        <v>594</v>
      </c>
      <c r="D256" s="129" t="s">
        <v>138</v>
      </c>
      <c r="E256" s="130" t="s">
        <v>595</v>
      </c>
      <c r="F256" s="131" t="s">
        <v>596</v>
      </c>
      <c r="G256" s="132" t="s">
        <v>271</v>
      </c>
      <c r="H256" s="133">
        <v>10838.698</v>
      </c>
      <c r="I256" s="134"/>
      <c r="J256" s="134">
        <f>ROUND(I256*H256,2)</f>
        <v>0</v>
      </c>
      <c r="K256" s="135"/>
      <c r="L256" s="28"/>
      <c r="M256" s="136" t="s">
        <v>1</v>
      </c>
      <c r="N256" s="137" t="s">
        <v>44</v>
      </c>
      <c r="O256" s="138">
        <v>0</v>
      </c>
      <c r="P256" s="138">
        <f>O256*H256</f>
        <v>0</v>
      </c>
      <c r="Q256" s="138">
        <v>0</v>
      </c>
      <c r="R256" s="138">
        <f>Q256*H256</f>
        <v>0</v>
      </c>
      <c r="S256" s="138">
        <v>0</v>
      </c>
      <c r="T256" s="139">
        <f>S256*H256</f>
        <v>0</v>
      </c>
      <c r="AR256" s="140" t="s">
        <v>228</v>
      </c>
      <c r="AT256" s="140" t="s">
        <v>138</v>
      </c>
      <c r="AU256" s="140" t="s">
        <v>89</v>
      </c>
      <c r="AY256" s="16" t="s">
        <v>136</v>
      </c>
      <c r="BE256" s="141">
        <f>IF(N256="základní",J256,0)</f>
        <v>0</v>
      </c>
      <c r="BF256" s="141">
        <f>IF(N256="snížená",J256,0)</f>
        <v>0</v>
      </c>
      <c r="BG256" s="141">
        <f>IF(N256="zákl. přenesená",J256,0)</f>
        <v>0</v>
      </c>
      <c r="BH256" s="141">
        <f>IF(N256="sníž. přenesená",J256,0)</f>
        <v>0</v>
      </c>
      <c r="BI256" s="141">
        <f>IF(N256="nulová",J256,0)</f>
        <v>0</v>
      </c>
      <c r="BJ256" s="16" t="s">
        <v>87</v>
      </c>
      <c r="BK256" s="141">
        <f>ROUND(I256*H256,2)</f>
        <v>0</v>
      </c>
      <c r="BL256" s="16" t="s">
        <v>228</v>
      </c>
      <c r="BM256" s="140" t="s">
        <v>597</v>
      </c>
    </row>
    <row r="257" spans="2:65" s="1" customFormat="1" ht="29.25" x14ac:dyDescent="0.2">
      <c r="B257" s="28"/>
      <c r="D257" s="142" t="s">
        <v>144</v>
      </c>
      <c r="F257" s="143" t="s">
        <v>598</v>
      </c>
      <c r="L257" s="28"/>
      <c r="M257" s="144"/>
      <c r="T257" s="51"/>
      <c r="AT257" s="16" t="s">
        <v>144</v>
      </c>
      <c r="AU257" s="16" t="s">
        <v>89</v>
      </c>
    </row>
    <row r="258" spans="2:65" s="11" customFormat="1" ht="22.9" customHeight="1" x14ac:dyDescent="0.2">
      <c r="B258" s="117"/>
      <c r="D258" s="118" t="s">
        <v>78</v>
      </c>
      <c r="E258" s="126" t="s">
        <v>599</v>
      </c>
      <c r="F258" s="126" t="s">
        <v>600</v>
      </c>
      <c r="J258" s="127">
        <f>BK258</f>
        <v>0</v>
      </c>
      <c r="L258" s="117"/>
      <c r="M258" s="121"/>
      <c r="P258" s="122">
        <f>SUM(P259:P260)</f>
        <v>0</v>
      </c>
      <c r="R258" s="122">
        <f>SUM(R259:R260)</f>
        <v>0</v>
      </c>
      <c r="T258" s="123">
        <f>SUM(T259:T260)</f>
        <v>0</v>
      </c>
      <c r="AR258" s="118" t="s">
        <v>89</v>
      </c>
      <c r="AT258" s="124" t="s">
        <v>78</v>
      </c>
      <c r="AU258" s="124" t="s">
        <v>87</v>
      </c>
      <c r="AY258" s="118" t="s">
        <v>136</v>
      </c>
      <c r="BK258" s="125">
        <f>SUM(BK259:BK260)</f>
        <v>0</v>
      </c>
    </row>
    <row r="259" spans="2:65" s="1" customFormat="1" ht="33" customHeight="1" x14ac:dyDescent="0.2">
      <c r="B259" s="128"/>
      <c r="C259" s="129" t="s">
        <v>601</v>
      </c>
      <c r="D259" s="129" t="s">
        <v>138</v>
      </c>
      <c r="E259" s="130" t="s">
        <v>602</v>
      </c>
      <c r="F259" s="131" t="s">
        <v>603</v>
      </c>
      <c r="G259" s="132" t="s">
        <v>219</v>
      </c>
      <c r="H259" s="133">
        <v>1</v>
      </c>
      <c r="I259" s="134"/>
      <c r="J259" s="134">
        <f>ROUND(I259*H259,2)</f>
        <v>0</v>
      </c>
      <c r="K259" s="135"/>
      <c r="L259" s="28"/>
      <c r="M259" s="136" t="s">
        <v>1</v>
      </c>
      <c r="N259" s="137" t="s">
        <v>44</v>
      </c>
      <c r="O259" s="138">
        <v>0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228</v>
      </c>
      <c r="AT259" s="140" t="s">
        <v>138</v>
      </c>
      <c r="AU259" s="140" t="s">
        <v>89</v>
      </c>
      <c r="AY259" s="16" t="s">
        <v>136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6" t="s">
        <v>87</v>
      </c>
      <c r="BK259" s="141">
        <f>ROUND(I259*H259,2)</f>
        <v>0</v>
      </c>
      <c r="BL259" s="16" t="s">
        <v>228</v>
      </c>
      <c r="BM259" s="140" t="s">
        <v>604</v>
      </c>
    </row>
    <row r="260" spans="2:65" s="1" customFormat="1" ht="19.5" x14ac:dyDescent="0.2">
      <c r="B260" s="28"/>
      <c r="D260" s="142" t="s">
        <v>144</v>
      </c>
      <c r="F260" s="143" t="s">
        <v>603</v>
      </c>
      <c r="L260" s="28"/>
      <c r="M260" s="167"/>
      <c r="N260" s="168"/>
      <c r="O260" s="168"/>
      <c r="P260" s="168"/>
      <c r="Q260" s="168"/>
      <c r="R260" s="168"/>
      <c r="S260" s="168"/>
      <c r="T260" s="169"/>
      <c r="AT260" s="16" t="s">
        <v>144</v>
      </c>
      <c r="AU260" s="16" t="s">
        <v>89</v>
      </c>
    </row>
    <row r="261" spans="2:65" s="1" customFormat="1" ht="6.95" customHeight="1" x14ac:dyDescent="0.2">
      <c r="B261" s="40"/>
      <c r="C261" s="41"/>
      <c r="D261" s="41"/>
      <c r="E261" s="41"/>
      <c r="F261" s="41"/>
      <c r="G261" s="41"/>
      <c r="H261" s="41"/>
      <c r="I261" s="41"/>
      <c r="J261" s="41"/>
      <c r="K261" s="41"/>
      <c r="L261" s="28"/>
    </row>
  </sheetData>
  <autoFilter ref="C127:K260" xr:uid="{00000000-0009-0000-0000-000004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83"/>
  <sheetViews>
    <sheetView showGridLines="0" workbookViewId="0">
      <selection activeCell="J128" sqref="J128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101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 x14ac:dyDescent="0.2">
      <c r="B4" s="19"/>
      <c r="D4" s="20" t="s">
        <v>105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12" t="str">
        <f>'Rekapitulace stavby'!K6</f>
        <v>Zelenka s.r.o. - Modernizace provozu</v>
      </c>
      <c r="F7" s="213"/>
      <c r="G7" s="213"/>
      <c r="H7" s="213"/>
      <c r="L7" s="19"/>
    </row>
    <row r="8" spans="2:46" s="1" customFormat="1" ht="12" customHeight="1" x14ac:dyDescent="0.2">
      <c r="B8" s="28"/>
      <c r="D8" s="25" t="s">
        <v>106</v>
      </c>
      <c r="L8" s="28"/>
    </row>
    <row r="9" spans="2:46" s="1" customFormat="1" ht="16.5" customHeight="1" x14ac:dyDescent="0.2">
      <c r="B9" s="28"/>
      <c r="E9" s="202" t="s">
        <v>605</v>
      </c>
      <c r="F9" s="211"/>
      <c r="G9" s="211"/>
      <c r="H9" s="21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27. 6. 2023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24</v>
      </c>
      <c r="L14" s="28"/>
    </row>
    <row r="15" spans="2:46" s="1" customFormat="1" ht="18" customHeight="1" x14ac:dyDescent="0.2">
      <c r="B15" s="28"/>
      <c r="E15" s="23" t="s">
        <v>25</v>
      </c>
      <c r="I15" s="25" t="s">
        <v>26</v>
      </c>
      <c r="J15" s="23" t="s">
        <v>27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28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86" t="str">
        <f>'Rekapitulace stavby'!E14</f>
        <v xml:space="preserve"> </v>
      </c>
      <c r="F18" s="186"/>
      <c r="G18" s="186"/>
      <c r="H18" s="186"/>
      <c r="I18" s="25" t="s">
        <v>26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30</v>
      </c>
      <c r="I20" s="25" t="s">
        <v>23</v>
      </c>
      <c r="J20" s="23" t="s">
        <v>31</v>
      </c>
      <c r="L20" s="28"/>
    </row>
    <row r="21" spans="2:12" s="1" customFormat="1" ht="18" customHeight="1" x14ac:dyDescent="0.2">
      <c r="B21" s="28"/>
      <c r="E21" s="23" t="s">
        <v>32</v>
      </c>
      <c r="I21" s="25" t="s">
        <v>26</v>
      </c>
      <c r="J21" s="23" t="s">
        <v>33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35</v>
      </c>
      <c r="I23" s="25" t="s">
        <v>23</v>
      </c>
      <c r="J23" s="23" t="s">
        <v>36</v>
      </c>
      <c r="L23" s="28"/>
    </row>
    <row r="24" spans="2:12" s="1" customFormat="1" ht="18" customHeight="1" x14ac:dyDescent="0.2">
      <c r="B24" s="28"/>
      <c r="E24" s="23" t="s">
        <v>37</v>
      </c>
      <c r="I24" s="25" t="s">
        <v>26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38</v>
      </c>
      <c r="L26" s="28"/>
    </row>
    <row r="27" spans="2:12" s="7" customFormat="1" ht="16.5" customHeight="1" x14ac:dyDescent="0.2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39</v>
      </c>
      <c r="J30" s="61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86" t="s">
        <v>43</v>
      </c>
      <c r="E33" s="25" t="s">
        <v>44</v>
      </c>
      <c r="F33" s="87">
        <f>ROUND((SUM(BE121:BE182)),  2)</f>
        <v>0</v>
      </c>
      <c r="I33" s="88">
        <v>0.21</v>
      </c>
      <c r="J33" s="87">
        <f>ROUND(((SUM(BE121:BE182))*I33),  2)</f>
        <v>0</v>
      </c>
      <c r="L33" s="28"/>
    </row>
    <row r="34" spans="2:12" s="1" customFormat="1" ht="14.45" customHeight="1" x14ac:dyDescent="0.2">
      <c r="B34" s="28"/>
      <c r="E34" s="25" t="s">
        <v>45</v>
      </c>
      <c r="F34" s="87">
        <f>ROUND((SUM(BF121:BF182)),  2)</f>
        <v>0</v>
      </c>
      <c r="I34" s="88">
        <v>0.15</v>
      </c>
      <c r="J34" s="87">
        <f>ROUND(((SUM(BF121:BF182))*I34),  2)</f>
        <v>0</v>
      </c>
      <c r="L34" s="28"/>
    </row>
    <row r="35" spans="2:12" s="1" customFormat="1" ht="14.45" hidden="1" customHeight="1" x14ac:dyDescent="0.2">
      <c r="B35" s="28"/>
      <c r="E35" s="25" t="s">
        <v>46</v>
      </c>
      <c r="F35" s="87">
        <f>ROUND((SUM(BG121:BG182)),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47</v>
      </c>
      <c r="F36" s="87">
        <f>ROUND((SUM(BH121:BH182)),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48</v>
      </c>
      <c r="F37" s="87">
        <f>ROUND((SUM(BI121:BI182)),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49</v>
      </c>
      <c r="E39" s="52"/>
      <c r="F39" s="52"/>
      <c r="G39" s="91" t="s">
        <v>50</v>
      </c>
      <c r="H39" s="92" t="s">
        <v>51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108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12" t="str">
        <f>E7</f>
        <v>Zelenka s.r.o. - Modernizace provozu</v>
      </c>
      <c r="F85" s="213"/>
      <c r="G85" s="213"/>
      <c r="H85" s="213"/>
      <c r="L85" s="28"/>
    </row>
    <row r="86" spans="2:47" s="1" customFormat="1" ht="12" customHeight="1" x14ac:dyDescent="0.2">
      <c r="B86" s="28"/>
      <c r="C86" s="25" t="s">
        <v>106</v>
      </c>
      <c r="L86" s="28"/>
    </row>
    <row r="87" spans="2:47" s="1" customFormat="1" ht="16.5" customHeight="1" x14ac:dyDescent="0.2">
      <c r="B87" s="28"/>
      <c r="E87" s="202" t="str">
        <f>E9</f>
        <v>SO-05 - Komunikace</v>
      </c>
      <c r="F87" s="211"/>
      <c r="G87" s="211"/>
      <c r="H87" s="21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Židlochovice</v>
      </c>
      <c r="I89" s="25" t="s">
        <v>20</v>
      </c>
      <c r="J89" s="48" t="str">
        <f>IF(J12="","",J12)</f>
        <v>27. 6. 2023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22</v>
      </c>
      <c r="F91" s="23" t="str">
        <f>E15</f>
        <v>Zelenka s.r.o., Topolová 910, Židlochovice</v>
      </c>
      <c r="I91" s="25" t="s">
        <v>30</v>
      </c>
      <c r="J91" s="26" t="str">
        <f>E21</f>
        <v>A77 architekti, Taussigova 21, Brno</v>
      </c>
      <c r="L91" s="28"/>
    </row>
    <row r="92" spans="2:47" s="1" customFormat="1" ht="15.2" customHeight="1" x14ac:dyDescent="0.2">
      <c r="B92" s="28"/>
      <c r="C92" s="25" t="s">
        <v>28</v>
      </c>
      <c r="F92" s="23" t="str">
        <f>IF(E18="","",E18)</f>
        <v xml:space="preserve"> </v>
      </c>
      <c r="I92" s="25" t="s">
        <v>35</v>
      </c>
      <c r="J92" s="26" t="str">
        <f>E24</f>
        <v>Ing. Ladislav Kopecký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109</v>
      </c>
      <c r="D94" s="89"/>
      <c r="E94" s="89"/>
      <c r="F94" s="89"/>
      <c r="G94" s="89"/>
      <c r="H94" s="89"/>
      <c r="I94" s="89"/>
      <c r="J94" s="98" t="s">
        <v>110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111</v>
      </c>
      <c r="J96" s="61">
        <f>J121</f>
        <v>0</v>
      </c>
      <c r="L96" s="28"/>
      <c r="AU96" s="16" t="s">
        <v>112</v>
      </c>
    </row>
    <row r="97" spans="2:12" s="8" customFormat="1" ht="24.95" customHeight="1" x14ac:dyDescent="0.2">
      <c r="B97" s="100"/>
      <c r="D97" s="101" t="s">
        <v>113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9" customFormat="1" ht="19.899999999999999" customHeight="1" x14ac:dyDescent="0.2">
      <c r="B98" s="104"/>
      <c r="D98" s="105" t="s">
        <v>114</v>
      </c>
      <c r="E98" s="106"/>
      <c r="F98" s="106"/>
      <c r="G98" s="106"/>
      <c r="H98" s="106"/>
      <c r="I98" s="106"/>
      <c r="J98" s="107">
        <f>J123</f>
        <v>0</v>
      </c>
      <c r="L98" s="104"/>
    </row>
    <row r="99" spans="2:12" s="9" customFormat="1" ht="19.899999999999999" customHeight="1" x14ac:dyDescent="0.2">
      <c r="B99" s="104"/>
      <c r="D99" s="105" t="s">
        <v>116</v>
      </c>
      <c r="E99" s="106"/>
      <c r="F99" s="106"/>
      <c r="G99" s="106"/>
      <c r="H99" s="106"/>
      <c r="I99" s="106"/>
      <c r="J99" s="107">
        <f>J140</f>
        <v>0</v>
      </c>
      <c r="L99" s="104"/>
    </row>
    <row r="100" spans="2:12" s="9" customFormat="1" ht="19.899999999999999" customHeight="1" x14ac:dyDescent="0.2">
      <c r="B100" s="104"/>
      <c r="D100" s="105" t="s">
        <v>606</v>
      </c>
      <c r="E100" s="106"/>
      <c r="F100" s="106"/>
      <c r="G100" s="106"/>
      <c r="H100" s="106"/>
      <c r="I100" s="106"/>
      <c r="J100" s="107">
        <f>J172</f>
        <v>0</v>
      </c>
      <c r="L100" s="104"/>
    </row>
    <row r="101" spans="2:12" s="9" customFormat="1" ht="19.899999999999999" customHeight="1" x14ac:dyDescent="0.2">
      <c r="B101" s="104"/>
      <c r="D101" s="105" t="s">
        <v>118</v>
      </c>
      <c r="E101" s="106"/>
      <c r="F101" s="106"/>
      <c r="G101" s="106"/>
      <c r="H101" s="106"/>
      <c r="I101" s="106"/>
      <c r="J101" s="107">
        <f>J180</f>
        <v>0</v>
      </c>
      <c r="L101" s="104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20" t="s">
        <v>121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5" t="s">
        <v>14</v>
      </c>
      <c r="L110" s="28"/>
    </row>
    <row r="111" spans="2:12" s="1" customFormat="1" ht="16.5" customHeight="1" x14ac:dyDescent="0.2">
      <c r="B111" s="28"/>
      <c r="E111" s="212" t="str">
        <f>E7</f>
        <v>Zelenka s.r.o. - Modernizace provozu</v>
      </c>
      <c r="F111" s="213"/>
      <c r="G111" s="213"/>
      <c r="H111" s="213"/>
      <c r="L111" s="28"/>
    </row>
    <row r="112" spans="2:12" s="1" customFormat="1" ht="12" customHeight="1" x14ac:dyDescent="0.2">
      <c r="B112" s="28"/>
      <c r="C112" s="25" t="s">
        <v>106</v>
      </c>
      <c r="L112" s="28"/>
    </row>
    <row r="113" spans="2:65" s="1" customFormat="1" ht="16.5" customHeight="1" x14ac:dyDescent="0.2">
      <c r="B113" s="28"/>
      <c r="E113" s="202" t="str">
        <f>E9</f>
        <v>SO-05 - Komunikace</v>
      </c>
      <c r="F113" s="211"/>
      <c r="G113" s="211"/>
      <c r="H113" s="211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5" t="s">
        <v>18</v>
      </c>
      <c r="F115" s="23" t="str">
        <f>F12</f>
        <v>Židlochovice</v>
      </c>
      <c r="I115" s="25" t="s">
        <v>20</v>
      </c>
      <c r="J115" s="48" t="str">
        <f>IF(J12="","",J12)</f>
        <v>27. 6. 2023</v>
      </c>
      <c r="L115" s="28"/>
    </row>
    <row r="116" spans="2:65" s="1" customFormat="1" ht="6.95" customHeight="1" x14ac:dyDescent="0.2">
      <c r="B116" s="28"/>
      <c r="L116" s="28"/>
    </row>
    <row r="117" spans="2:65" s="1" customFormat="1" ht="25.7" customHeight="1" x14ac:dyDescent="0.2">
      <c r="B117" s="28"/>
      <c r="C117" s="25" t="s">
        <v>22</v>
      </c>
      <c r="F117" s="23" t="str">
        <f>E15</f>
        <v>Zelenka s.r.o., Topolová 910, Židlochovice</v>
      </c>
      <c r="I117" s="25" t="s">
        <v>30</v>
      </c>
      <c r="J117" s="26" t="str">
        <f>E21</f>
        <v>A77 architekti, Taussigova 21, Brno</v>
      </c>
      <c r="L117" s="28"/>
    </row>
    <row r="118" spans="2:65" s="1" customFormat="1" ht="15.2" customHeight="1" x14ac:dyDescent="0.2">
      <c r="B118" s="28"/>
      <c r="C118" s="25" t="s">
        <v>28</v>
      </c>
      <c r="F118" s="23" t="str">
        <f>IF(E18="","",E18)</f>
        <v xml:space="preserve"> </v>
      </c>
      <c r="I118" s="25" t="s">
        <v>35</v>
      </c>
      <c r="J118" s="26" t="str">
        <f>E24</f>
        <v>Ing. Ladislav Kopecký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08"/>
      <c r="C120" s="109" t="s">
        <v>122</v>
      </c>
      <c r="D120" s="110" t="s">
        <v>64</v>
      </c>
      <c r="E120" s="110" t="s">
        <v>60</v>
      </c>
      <c r="F120" s="110" t="s">
        <v>61</v>
      </c>
      <c r="G120" s="110" t="s">
        <v>123</v>
      </c>
      <c r="H120" s="110" t="s">
        <v>124</v>
      </c>
      <c r="I120" s="110" t="s">
        <v>125</v>
      </c>
      <c r="J120" s="111" t="s">
        <v>110</v>
      </c>
      <c r="K120" s="112" t="s">
        <v>126</v>
      </c>
      <c r="L120" s="108"/>
      <c r="M120" s="54" t="s">
        <v>1</v>
      </c>
      <c r="N120" s="55" t="s">
        <v>43</v>
      </c>
      <c r="O120" s="55" t="s">
        <v>127</v>
      </c>
      <c r="P120" s="55" t="s">
        <v>128</v>
      </c>
      <c r="Q120" s="55" t="s">
        <v>129</v>
      </c>
      <c r="R120" s="55" t="s">
        <v>130</v>
      </c>
      <c r="S120" s="55" t="s">
        <v>131</v>
      </c>
      <c r="T120" s="56" t="s">
        <v>132</v>
      </c>
    </row>
    <row r="121" spans="2:65" s="1" customFormat="1" ht="22.9" customHeight="1" x14ac:dyDescent="0.25">
      <c r="B121" s="28"/>
      <c r="C121" s="59" t="s">
        <v>133</v>
      </c>
      <c r="J121" s="113">
        <f>BK121</f>
        <v>0</v>
      </c>
      <c r="L121" s="28"/>
      <c r="M121" s="57"/>
      <c r="N121" s="49"/>
      <c r="O121" s="49"/>
      <c r="P121" s="114">
        <f>P122</f>
        <v>772.58355599999993</v>
      </c>
      <c r="Q121" s="49"/>
      <c r="R121" s="114">
        <f>R122</f>
        <v>89.549856000000005</v>
      </c>
      <c r="S121" s="49"/>
      <c r="T121" s="115">
        <f>T122</f>
        <v>166.82974999999999</v>
      </c>
      <c r="AT121" s="16" t="s">
        <v>78</v>
      </c>
      <c r="AU121" s="16" t="s">
        <v>112</v>
      </c>
      <c r="BK121" s="116">
        <f>BK122</f>
        <v>0</v>
      </c>
    </row>
    <row r="122" spans="2:65" s="11" customFormat="1" ht="25.9" customHeight="1" x14ac:dyDescent="0.2">
      <c r="B122" s="117"/>
      <c r="D122" s="118" t="s">
        <v>78</v>
      </c>
      <c r="E122" s="119" t="s">
        <v>134</v>
      </c>
      <c r="F122" s="119" t="s">
        <v>135</v>
      </c>
      <c r="J122" s="120">
        <f>BK122</f>
        <v>0</v>
      </c>
      <c r="L122" s="117"/>
      <c r="M122" s="121"/>
      <c r="P122" s="122">
        <f>P123+P140+P172+P180</f>
        <v>772.58355599999993</v>
      </c>
      <c r="R122" s="122">
        <f>R123+R140+R172+R180</f>
        <v>89.549856000000005</v>
      </c>
      <c r="T122" s="123">
        <f>T123+T140+T172+T180</f>
        <v>166.82974999999999</v>
      </c>
      <c r="AR122" s="118" t="s">
        <v>87</v>
      </c>
      <c r="AT122" s="124" t="s">
        <v>78</v>
      </c>
      <c r="AU122" s="124" t="s">
        <v>79</v>
      </c>
      <c r="AY122" s="118" t="s">
        <v>136</v>
      </c>
      <c r="BK122" s="125">
        <f>BK123+BK140+BK172+BK180</f>
        <v>0</v>
      </c>
    </row>
    <row r="123" spans="2:65" s="11" customFormat="1" ht="22.9" customHeight="1" x14ac:dyDescent="0.2">
      <c r="B123" s="117"/>
      <c r="D123" s="118" t="s">
        <v>78</v>
      </c>
      <c r="E123" s="126" t="s">
        <v>87</v>
      </c>
      <c r="F123" s="126" t="s">
        <v>137</v>
      </c>
      <c r="J123" s="127">
        <f>BK123</f>
        <v>0</v>
      </c>
      <c r="L123" s="117"/>
      <c r="M123" s="121"/>
      <c r="P123" s="122">
        <f>SUM(P124:P139)</f>
        <v>178.49017599999999</v>
      </c>
      <c r="R123" s="122">
        <f>SUM(R124:R139)</f>
        <v>0</v>
      </c>
      <c r="T123" s="123">
        <f>SUM(T124:T139)</f>
        <v>166.82974999999999</v>
      </c>
      <c r="AR123" s="118" t="s">
        <v>87</v>
      </c>
      <c r="AT123" s="124" t="s">
        <v>78</v>
      </c>
      <c r="AU123" s="124" t="s">
        <v>87</v>
      </c>
      <c r="AY123" s="118" t="s">
        <v>136</v>
      </c>
      <c r="BK123" s="125">
        <f>SUM(BK124:BK139)</f>
        <v>0</v>
      </c>
    </row>
    <row r="124" spans="2:65" s="1" customFormat="1" ht="24.2" customHeight="1" x14ac:dyDescent="0.2">
      <c r="B124" s="128"/>
      <c r="C124" s="129" t="s">
        <v>87</v>
      </c>
      <c r="D124" s="129" t="s">
        <v>138</v>
      </c>
      <c r="E124" s="130" t="s">
        <v>607</v>
      </c>
      <c r="F124" s="131" t="s">
        <v>608</v>
      </c>
      <c r="G124" s="132" t="s">
        <v>177</v>
      </c>
      <c r="H124" s="133">
        <v>172</v>
      </c>
      <c r="I124" s="134"/>
      <c r="J124" s="134">
        <f>ROUND(I124*H124,2)</f>
        <v>0</v>
      </c>
      <c r="K124" s="135"/>
      <c r="L124" s="28"/>
      <c r="M124" s="136" t="s">
        <v>1</v>
      </c>
      <c r="N124" s="137" t="s">
        <v>44</v>
      </c>
      <c r="O124" s="138">
        <v>0.215</v>
      </c>
      <c r="P124" s="138">
        <f>O124*H124</f>
        <v>36.979999999999997</v>
      </c>
      <c r="Q124" s="138">
        <v>0</v>
      </c>
      <c r="R124" s="138">
        <f>Q124*H124</f>
        <v>0</v>
      </c>
      <c r="S124" s="138">
        <v>0.4</v>
      </c>
      <c r="T124" s="139">
        <f>S124*H124</f>
        <v>68.8</v>
      </c>
      <c r="AR124" s="140" t="s">
        <v>142</v>
      </c>
      <c r="AT124" s="140" t="s">
        <v>138</v>
      </c>
      <c r="AU124" s="140" t="s">
        <v>89</v>
      </c>
      <c r="AY124" s="16" t="s">
        <v>136</v>
      </c>
      <c r="BE124" s="141">
        <f>IF(N124="základní",J124,0)</f>
        <v>0</v>
      </c>
      <c r="BF124" s="141">
        <f>IF(N124="snížená",J124,0)</f>
        <v>0</v>
      </c>
      <c r="BG124" s="141">
        <f>IF(N124="zákl. přenesená",J124,0)</f>
        <v>0</v>
      </c>
      <c r="BH124" s="141">
        <f>IF(N124="sníž. přenesená",J124,0)</f>
        <v>0</v>
      </c>
      <c r="BI124" s="141">
        <f>IF(N124="nulová",J124,0)</f>
        <v>0</v>
      </c>
      <c r="BJ124" s="16" t="s">
        <v>87</v>
      </c>
      <c r="BK124" s="141">
        <f>ROUND(I124*H124,2)</f>
        <v>0</v>
      </c>
      <c r="BL124" s="16" t="s">
        <v>142</v>
      </c>
      <c r="BM124" s="140" t="s">
        <v>609</v>
      </c>
    </row>
    <row r="125" spans="2:65" s="1" customFormat="1" ht="48.75" x14ac:dyDescent="0.2">
      <c r="B125" s="28"/>
      <c r="D125" s="142" t="s">
        <v>144</v>
      </c>
      <c r="F125" s="143" t="s">
        <v>610</v>
      </c>
      <c r="L125" s="28"/>
      <c r="M125" s="144"/>
      <c r="T125" s="51"/>
      <c r="AT125" s="16" t="s">
        <v>144</v>
      </c>
      <c r="AU125" s="16" t="s">
        <v>89</v>
      </c>
    </row>
    <row r="126" spans="2:65" s="12" customFormat="1" x14ac:dyDescent="0.2">
      <c r="B126" s="145"/>
      <c r="D126" s="142" t="s">
        <v>146</v>
      </c>
      <c r="E126" s="146" t="s">
        <v>1</v>
      </c>
      <c r="F126" s="147" t="s">
        <v>611</v>
      </c>
      <c r="H126" s="148">
        <v>172</v>
      </c>
      <c r="L126" s="145"/>
      <c r="M126" s="149"/>
      <c r="T126" s="150"/>
      <c r="AT126" s="146" t="s">
        <v>146</v>
      </c>
      <c r="AU126" s="146" t="s">
        <v>89</v>
      </c>
      <c r="AV126" s="12" t="s">
        <v>89</v>
      </c>
      <c r="AW126" s="12" t="s">
        <v>34</v>
      </c>
      <c r="AX126" s="12" t="s">
        <v>87</v>
      </c>
      <c r="AY126" s="146" t="s">
        <v>136</v>
      </c>
    </row>
    <row r="127" spans="2:65" s="1" customFormat="1" ht="24.2" customHeight="1" x14ac:dyDescent="0.2">
      <c r="B127" s="128"/>
      <c r="C127" s="129" t="s">
        <v>89</v>
      </c>
      <c r="D127" s="129" t="s">
        <v>138</v>
      </c>
      <c r="E127" s="130" t="s">
        <v>612</v>
      </c>
      <c r="F127" s="131" t="s">
        <v>613</v>
      </c>
      <c r="G127" s="132" t="s">
        <v>177</v>
      </c>
      <c r="H127" s="133">
        <v>301.63</v>
      </c>
      <c r="I127" s="134"/>
      <c r="J127" s="134">
        <f>ROUND(I127*H127,2)</f>
        <v>0</v>
      </c>
      <c r="K127" s="135"/>
      <c r="L127" s="28"/>
      <c r="M127" s="136" t="s">
        <v>1</v>
      </c>
      <c r="N127" s="137" t="s">
        <v>44</v>
      </c>
      <c r="O127" s="138">
        <v>0.19400000000000001</v>
      </c>
      <c r="P127" s="138">
        <f>O127*H127</f>
        <v>58.516220000000004</v>
      </c>
      <c r="Q127" s="138">
        <v>0</v>
      </c>
      <c r="R127" s="138">
        <f>Q127*H127</f>
        <v>0</v>
      </c>
      <c r="S127" s="138">
        <v>0.32500000000000001</v>
      </c>
      <c r="T127" s="139">
        <f>S127*H127</f>
        <v>98.029750000000007</v>
      </c>
      <c r="AR127" s="140" t="s">
        <v>142</v>
      </c>
      <c r="AT127" s="140" t="s">
        <v>138</v>
      </c>
      <c r="AU127" s="140" t="s">
        <v>89</v>
      </c>
      <c r="AY127" s="16" t="s">
        <v>136</v>
      </c>
      <c r="BE127" s="141">
        <f>IF(N127="základní",J127,0)</f>
        <v>0</v>
      </c>
      <c r="BF127" s="141">
        <f>IF(N127="snížená",J127,0)</f>
        <v>0</v>
      </c>
      <c r="BG127" s="141">
        <f>IF(N127="zákl. přenesená",J127,0)</f>
        <v>0</v>
      </c>
      <c r="BH127" s="141">
        <f>IF(N127="sníž. přenesená",J127,0)</f>
        <v>0</v>
      </c>
      <c r="BI127" s="141">
        <f>IF(N127="nulová",J127,0)</f>
        <v>0</v>
      </c>
      <c r="BJ127" s="16" t="s">
        <v>87</v>
      </c>
      <c r="BK127" s="141">
        <f>ROUND(I127*H127,2)</f>
        <v>0</v>
      </c>
      <c r="BL127" s="16" t="s">
        <v>142</v>
      </c>
      <c r="BM127" s="140" t="s">
        <v>614</v>
      </c>
    </row>
    <row r="128" spans="2:65" s="1" customFormat="1" ht="39" x14ac:dyDescent="0.2">
      <c r="B128" s="28"/>
      <c r="D128" s="142" t="s">
        <v>144</v>
      </c>
      <c r="F128" s="143" t="s">
        <v>615</v>
      </c>
      <c r="L128" s="28"/>
      <c r="M128" s="144"/>
      <c r="T128" s="51"/>
      <c r="AT128" s="16" t="s">
        <v>144</v>
      </c>
      <c r="AU128" s="16" t="s">
        <v>89</v>
      </c>
    </row>
    <row r="129" spans="2:65" s="12" customFormat="1" x14ac:dyDescent="0.2">
      <c r="B129" s="145"/>
      <c r="D129" s="142" t="s">
        <v>146</v>
      </c>
      <c r="E129" s="146" t="s">
        <v>1</v>
      </c>
      <c r="F129" s="147" t="s">
        <v>616</v>
      </c>
      <c r="H129" s="148">
        <v>301.63</v>
      </c>
      <c r="L129" s="145"/>
      <c r="M129" s="149"/>
      <c r="T129" s="150"/>
      <c r="AT129" s="146" t="s">
        <v>146</v>
      </c>
      <c r="AU129" s="146" t="s">
        <v>89</v>
      </c>
      <c r="AV129" s="12" t="s">
        <v>89</v>
      </c>
      <c r="AW129" s="12" t="s">
        <v>34</v>
      </c>
      <c r="AX129" s="12" t="s">
        <v>87</v>
      </c>
      <c r="AY129" s="146" t="s">
        <v>136</v>
      </c>
    </row>
    <row r="130" spans="2:65" s="1" customFormat="1" ht="33" customHeight="1" x14ac:dyDescent="0.2">
      <c r="B130" s="128"/>
      <c r="C130" s="129" t="s">
        <v>152</v>
      </c>
      <c r="D130" s="129" t="s">
        <v>138</v>
      </c>
      <c r="E130" s="130" t="s">
        <v>617</v>
      </c>
      <c r="F130" s="131" t="s">
        <v>618</v>
      </c>
      <c r="G130" s="132" t="s">
        <v>141</v>
      </c>
      <c r="H130" s="133">
        <v>321.68200000000002</v>
      </c>
      <c r="I130" s="134"/>
      <c r="J130" s="134">
        <f>ROUND(I130*H130,2)</f>
        <v>0</v>
      </c>
      <c r="K130" s="135"/>
      <c r="L130" s="28"/>
      <c r="M130" s="136" t="s">
        <v>1</v>
      </c>
      <c r="N130" s="137" t="s">
        <v>44</v>
      </c>
      <c r="O130" s="138">
        <v>0.21199999999999999</v>
      </c>
      <c r="P130" s="138">
        <f>O130*H130</f>
        <v>68.196584000000001</v>
      </c>
      <c r="Q130" s="138">
        <v>0</v>
      </c>
      <c r="R130" s="138">
        <f>Q130*H130</f>
        <v>0</v>
      </c>
      <c r="S130" s="138">
        <v>0</v>
      </c>
      <c r="T130" s="139">
        <f>S130*H130</f>
        <v>0</v>
      </c>
      <c r="AR130" s="140" t="s">
        <v>142</v>
      </c>
      <c r="AT130" s="140" t="s">
        <v>138</v>
      </c>
      <c r="AU130" s="140" t="s">
        <v>89</v>
      </c>
      <c r="AY130" s="16" t="s">
        <v>136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87</v>
      </c>
      <c r="BK130" s="141">
        <f>ROUND(I130*H130,2)</f>
        <v>0</v>
      </c>
      <c r="BL130" s="16" t="s">
        <v>142</v>
      </c>
      <c r="BM130" s="140" t="s">
        <v>619</v>
      </c>
    </row>
    <row r="131" spans="2:65" s="1" customFormat="1" ht="19.5" x14ac:dyDescent="0.2">
      <c r="B131" s="28"/>
      <c r="D131" s="142" t="s">
        <v>144</v>
      </c>
      <c r="F131" s="143" t="s">
        <v>620</v>
      </c>
      <c r="L131" s="28"/>
      <c r="M131" s="144"/>
      <c r="T131" s="51"/>
      <c r="AT131" s="16" t="s">
        <v>144</v>
      </c>
      <c r="AU131" s="16" t="s">
        <v>89</v>
      </c>
    </row>
    <row r="132" spans="2:65" s="12" customFormat="1" x14ac:dyDescent="0.2">
      <c r="B132" s="145"/>
      <c r="D132" s="142" t="s">
        <v>146</v>
      </c>
      <c r="E132" s="146" t="s">
        <v>1</v>
      </c>
      <c r="F132" s="147" t="s">
        <v>621</v>
      </c>
      <c r="H132" s="148">
        <v>94.71</v>
      </c>
      <c r="L132" s="145"/>
      <c r="M132" s="149"/>
      <c r="T132" s="150"/>
      <c r="AT132" s="146" t="s">
        <v>146</v>
      </c>
      <c r="AU132" s="146" t="s">
        <v>89</v>
      </c>
      <c r="AV132" s="12" t="s">
        <v>89</v>
      </c>
      <c r="AW132" s="12" t="s">
        <v>34</v>
      </c>
      <c r="AX132" s="12" t="s">
        <v>79</v>
      </c>
      <c r="AY132" s="146" t="s">
        <v>136</v>
      </c>
    </row>
    <row r="133" spans="2:65" s="12" customFormat="1" x14ac:dyDescent="0.2">
      <c r="B133" s="145"/>
      <c r="D133" s="142" t="s">
        <v>146</v>
      </c>
      <c r="E133" s="146" t="s">
        <v>1</v>
      </c>
      <c r="F133" s="147" t="s">
        <v>622</v>
      </c>
      <c r="H133" s="148">
        <v>99.462000000000003</v>
      </c>
      <c r="L133" s="145"/>
      <c r="M133" s="149"/>
      <c r="T133" s="150"/>
      <c r="AT133" s="146" t="s">
        <v>146</v>
      </c>
      <c r="AU133" s="146" t="s">
        <v>89</v>
      </c>
      <c r="AV133" s="12" t="s">
        <v>89</v>
      </c>
      <c r="AW133" s="12" t="s">
        <v>34</v>
      </c>
      <c r="AX133" s="12" t="s">
        <v>79</v>
      </c>
      <c r="AY133" s="146" t="s">
        <v>136</v>
      </c>
    </row>
    <row r="134" spans="2:65" s="12" customFormat="1" x14ac:dyDescent="0.2">
      <c r="B134" s="145"/>
      <c r="D134" s="142" t="s">
        <v>146</v>
      </c>
      <c r="E134" s="146" t="s">
        <v>1</v>
      </c>
      <c r="F134" s="147" t="s">
        <v>623</v>
      </c>
      <c r="H134" s="148">
        <v>73.709999999999994</v>
      </c>
      <c r="L134" s="145"/>
      <c r="M134" s="149"/>
      <c r="T134" s="150"/>
      <c r="AT134" s="146" t="s">
        <v>146</v>
      </c>
      <c r="AU134" s="146" t="s">
        <v>89</v>
      </c>
      <c r="AV134" s="12" t="s">
        <v>89</v>
      </c>
      <c r="AW134" s="12" t="s">
        <v>34</v>
      </c>
      <c r="AX134" s="12" t="s">
        <v>79</v>
      </c>
      <c r="AY134" s="146" t="s">
        <v>136</v>
      </c>
    </row>
    <row r="135" spans="2:65" s="12" customFormat="1" x14ac:dyDescent="0.2">
      <c r="B135" s="145"/>
      <c r="D135" s="142" t="s">
        <v>146</v>
      </c>
      <c r="E135" s="146" t="s">
        <v>1</v>
      </c>
      <c r="F135" s="147" t="s">
        <v>624</v>
      </c>
      <c r="H135" s="148">
        <v>26.9</v>
      </c>
      <c r="L135" s="145"/>
      <c r="M135" s="149"/>
      <c r="T135" s="150"/>
      <c r="AT135" s="146" t="s">
        <v>146</v>
      </c>
      <c r="AU135" s="146" t="s">
        <v>89</v>
      </c>
      <c r="AV135" s="12" t="s">
        <v>89</v>
      </c>
      <c r="AW135" s="12" t="s">
        <v>34</v>
      </c>
      <c r="AX135" s="12" t="s">
        <v>79</v>
      </c>
      <c r="AY135" s="146" t="s">
        <v>136</v>
      </c>
    </row>
    <row r="136" spans="2:65" s="12" customFormat="1" x14ac:dyDescent="0.2">
      <c r="B136" s="145"/>
      <c r="D136" s="142" t="s">
        <v>146</v>
      </c>
      <c r="E136" s="146" t="s">
        <v>1</v>
      </c>
      <c r="F136" s="147" t="s">
        <v>624</v>
      </c>
      <c r="H136" s="148">
        <v>26.9</v>
      </c>
      <c r="L136" s="145"/>
      <c r="M136" s="149"/>
      <c r="T136" s="150"/>
      <c r="AT136" s="146" t="s">
        <v>146</v>
      </c>
      <c r="AU136" s="146" t="s">
        <v>89</v>
      </c>
      <c r="AV136" s="12" t="s">
        <v>89</v>
      </c>
      <c r="AW136" s="12" t="s">
        <v>34</v>
      </c>
      <c r="AX136" s="12" t="s">
        <v>79</v>
      </c>
      <c r="AY136" s="146" t="s">
        <v>136</v>
      </c>
    </row>
    <row r="137" spans="2:65" s="13" customFormat="1" x14ac:dyDescent="0.2">
      <c r="B137" s="151"/>
      <c r="D137" s="142" t="s">
        <v>146</v>
      </c>
      <c r="E137" s="152" t="s">
        <v>1</v>
      </c>
      <c r="F137" s="153" t="s">
        <v>159</v>
      </c>
      <c r="H137" s="154">
        <v>321.68199999999996</v>
      </c>
      <c r="L137" s="151"/>
      <c r="M137" s="155"/>
      <c r="T137" s="156"/>
      <c r="AT137" s="152" t="s">
        <v>146</v>
      </c>
      <c r="AU137" s="152" t="s">
        <v>89</v>
      </c>
      <c r="AV137" s="13" t="s">
        <v>142</v>
      </c>
      <c r="AW137" s="13" t="s">
        <v>34</v>
      </c>
      <c r="AX137" s="13" t="s">
        <v>87</v>
      </c>
      <c r="AY137" s="152" t="s">
        <v>136</v>
      </c>
    </row>
    <row r="138" spans="2:65" s="1" customFormat="1" ht="37.9" customHeight="1" x14ac:dyDescent="0.2">
      <c r="B138" s="128"/>
      <c r="C138" s="129" t="s">
        <v>142</v>
      </c>
      <c r="D138" s="129" t="s">
        <v>138</v>
      </c>
      <c r="E138" s="130" t="s">
        <v>148</v>
      </c>
      <c r="F138" s="131" t="s">
        <v>149</v>
      </c>
      <c r="G138" s="132" t="s">
        <v>141</v>
      </c>
      <c r="H138" s="133">
        <v>321.68200000000002</v>
      </c>
      <c r="I138" s="134"/>
      <c r="J138" s="134">
        <f>ROUND(I138*H138,2)</f>
        <v>0</v>
      </c>
      <c r="K138" s="135"/>
      <c r="L138" s="28"/>
      <c r="M138" s="136" t="s">
        <v>1</v>
      </c>
      <c r="N138" s="137" t="s">
        <v>44</v>
      </c>
      <c r="O138" s="138">
        <v>4.5999999999999999E-2</v>
      </c>
      <c r="P138" s="138">
        <f>O138*H138</f>
        <v>14.797372000000001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142</v>
      </c>
      <c r="AT138" s="140" t="s">
        <v>138</v>
      </c>
      <c r="AU138" s="140" t="s">
        <v>89</v>
      </c>
      <c r="AY138" s="16" t="s">
        <v>136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87</v>
      </c>
      <c r="BK138" s="141">
        <f>ROUND(I138*H138,2)</f>
        <v>0</v>
      </c>
      <c r="BL138" s="16" t="s">
        <v>142</v>
      </c>
      <c r="BM138" s="140" t="s">
        <v>625</v>
      </c>
    </row>
    <row r="139" spans="2:65" s="1" customFormat="1" ht="39" x14ac:dyDescent="0.2">
      <c r="B139" s="28"/>
      <c r="D139" s="142" t="s">
        <v>144</v>
      </c>
      <c r="F139" s="143" t="s">
        <v>151</v>
      </c>
      <c r="L139" s="28"/>
      <c r="M139" s="144"/>
      <c r="T139" s="51"/>
      <c r="AT139" s="16" t="s">
        <v>144</v>
      </c>
      <c r="AU139" s="16" t="s">
        <v>89</v>
      </c>
    </row>
    <row r="140" spans="2:65" s="11" customFormat="1" ht="22.9" customHeight="1" x14ac:dyDescent="0.2">
      <c r="B140" s="117"/>
      <c r="D140" s="118" t="s">
        <v>78</v>
      </c>
      <c r="E140" s="126" t="s">
        <v>168</v>
      </c>
      <c r="F140" s="126" t="s">
        <v>208</v>
      </c>
      <c r="J140" s="127">
        <f>BK140</f>
        <v>0</v>
      </c>
      <c r="L140" s="117"/>
      <c r="M140" s="121"/>
      <c r="P140" s="122">
        <f>SUM(P141:P171)</f>
        <v>550.20052999999996</v>
      </c>
      <c r="R140" s="122">
        <f>SUM(R141:R171)</f>
        <v>89.549856000000005</v>
      </c>
      <c r="T140" s="123">
        <f>SUM(T141:T171)</f>
        <v>0</v>
      </c>
      <c r="AR140" s="118" t="s">
        <v>87</v>
      </c>
      <c r="AT140" s="124" t="s">
        <v>78</v>
      </c>
      <c r="AU140" s="124" t="s">
        <v>87</v>
      </c>
      <c r="AY140" s="118" t="s">
        <v>136</v>
      </c>
      <c r="BK140" s="125">
        <f>SUM(BK141:BK171)</f>
        <v>0</v>
      </c>
    </row>
    <row r="141" spans="2:65" s="1" customFormat="1" ht="24.2" customHeight="1" x14ac:dyDescent="0.2">
      <c r="B141" s="128"/>
      <c r="C141" s="129" t="s">
        <v>168</v>
      </c>
      <c r="D141" s="129" t="s">
        <v>138</v>
      </c>
      <c r="E141" s="130" t="s">
        <v>626</v>
      </c>
      <c r="F141" s="131" t="s">
        <v>627</v>
      </c>
      <c r="G141" s="132" t="s">
        <v>177</v>
      </c>
      <c r="H141" s="133">
        <v>107.6</v>
      </c>
      <c r="I141" s="134"/>
      <c r="J141" s="134">
        <f>ROUND(I141*H141,2)</f>
        <v>0</v>
      </c>
      <c r="K141" s="135"/>
      <c r="L141" s="28"/>
      <c r="M141" s="136" t="s">
        <v>1</v>
      </c>
      <c r="N141" s="137" t="s">
        <v>44</v>
      </c>
      <c r="O141" s="138">
        <v>9.5000000000000001E-2</v>
      </c>
      <c r="P141" s="138">
        <f>O141*H141</f>
        <v>10.222</v>
      </c>
      <c r="Q141" s="138">
        <v>0</v>
      </c>
      <c r="R141" s="138">
        <f>Q141*H141</f>
        <v>0</v>
      </c>
      <c r="S141" s="138">
        <v>0</v>
      </c>
      <c r="T141" s="139">
        <f>S141*H141</f>
        <v>0</v>
      </c>
      <c r="AR141" s="140" t="s">
        <v>142</v>
      </c>
      <c r="AT141" s="140" t="s">
        <v>138</v>
      </c>
      <c r="AU141" s="140" t="s">
        <v>89</v>
      </c>
      <c r="AY141" s="16" t="s">
        <v>136</v>
      </c>
      <c r="BE141" s="141">
        <f>IF(N141="základní",J141,0)</f>
        <v>0</v>
      </c>
      <c r="BF141" s="141">
        <f>IF(N141="snížená",J141,0)</f>
        <v>0</v>
      </c>
      <c r="BG141" s="141">
        <f>IF(N141="zákl. přenesená",J141,0)</f>
        <v>0</v>
      </c>
      <c r="BH141" s="141">
        <f>IF(N141="sníž. přenesená",J141,0)</f>
        <v>0</v>
      </c>
      <c r="BI141" s="141">
        <f>IF(N141="nulová",J141,0)</f>
        <v>0</v>
      </c>
      <c r="BJ141" s="16" t="s">
        <v>87</v>
      </c>
      <c r="BK141" s="141">
        <f>ROUND(I141*H141,2)</f>
        <v>0</v>
      </c>
      <c r="BL141" s="16" t="s">
        <v>142</v>
      </c>
      <c r="BM141" s="140" t="s">
        <v>628</v>
      </c>
    </row>
    <row r="142" spans="2:65" s="1" customFormat="1" ht="29.25" x14ac:dyDescent="0.2">
      <c r="B142" s="28"/>
      <c r="D142" s="142" t="s">
        <v>144</v>
      </c>
      <c r="F142" s="143" t="s">
        <v>629</v>
      </c>
      <c r="L142" s="28"/>
      <c r="M142" s="144"/>
      <c r="T142" s="51"/>
      <c r="AT142" s="16" t="s">
        <v>144</v>
      </c>
      <c r="AU142" s="16" t="s">
        <v>89</v>
      </c>
    </row>
    <row r="143" spans="2:65" s="12" customFormat="1" x14ac:dyDescent="0.2">
      <c r="B143" s="145"/>
      <c r="D143" s="142" t="s">
        <v>146</v>
      </c>
      <c r="E143" s="146" t="s">
        <v>1</v>
      </c>
      <c r="F143" s="147" t="s">
        <v>630</v>
      </c>
      <c r="H143" s="148">
        <v>107.6</v>
      </c>
      <c r="L143" s="145"/>
      <c r="M143" s="149"/>
      <c r="T143" s="150"/>
      <c r="AT143" s="146" t="s">
        <v>146</v>
      </c>
      <c r="AU143" s="146" t="s">
        <v>89</v>
      </c>
      <c r="AV143" s="12" t="s">
        <v>89</v>
      </c>
      <c r="AW143" s="12" t="s">
        <v>34</v>
      </c>
      <c r="AX143" s="12" t="s">
        <v>87</v>
      </c>
      <c r="AY143" s="146" t="s">
        <v>136</v>
      </c>
    </row>
    <row r="144" spans="2:65" s="1" customFormat="1" ht="24.2" customHeight="1" x14ac:dyDescent="0.2">
      <c r="B144" s="128"/>
      <c r="C144" s="129" t="s">
        <v>174</v>
      </c>
      <c r="D144" s="129" t="s">
        <v>138</v>
      </c>
      <c r="E144" s="130" t="s">
        <v>631</v>
      </c>
      <c r="F144" s="131" t="s">
        <v>632</v>
      </c>
      <c r="G144" s="132" t="s">
        <v>177</v>
      </c>
      <c r="H144" s="133">
        <v>458.6</v>
      </c>
      <c r="I144" s="134"/>
      <c r="J144" s="134">
        <f>ROUND(I144*H144,2)</f>
        <v>0</v>
      </c>
      <c r="K144" s="135"/>
      <c r="L144" s="28"/>
      <c r="M144" s="136" t="s">
        <v>1</v>
      </c>
      <c r="N144" s="137" t="s">
        <v>44</v>
      </c>
      <c r="O144" s="138">
        <v>2.5999999999999999E-2</v>
      </c>
      <c r="P144" s="138">
        <f>O144*H144</f>
        <v>11.9236</v>
      </c>
      <c r="Q144" s="138">
        <v>0</v>
      </c>
      <c r="R144" s="138">
        <f>Q144*H144</f>
        <v>0</v>
      </c>
      <c r="S144" s="138">
        <v>0</v>
      </c>
      <c r="T144" s="139">
        <f>S144*H144</f>
        <v>0</v>
      </c>
      <c r="AR144" s="140" t="s">
        <v>142</v>
      </c>
      <c r="AT144" s="140" t="s">
        <v>138</v>
      </c>
      <c r="AU144" s="140" t="s">
        <v>89</v>
      </c>
      <c r="AY144" s="16" t="s">
        <v>136</v>
      </c>
      <c r="BE144" s="141">
        <f>IF(N144="základní",J144,0)</f>
        <v>0</v>
      </c>
      <c r="BF144" s="141">
        <f>IF(N144="snížená",J144,0)</f>
        <v>0</v>
      </c>
      <c r="BG144" s="141">
        <f>IF(N144="zákl. přenesená",J144,0)</f>
        <v>0</v>
      </c>
      <c r="BH144" s="141">
        <f>IF(N144="sníž. přenesená",J144,0)</f>
        <v>0</v>
      </c>
      <c r="BI144" s="141">
        <f>IF(N144="nulová",J144,0)</f>
        <v>0</v>
      </c>
      <c r="BJ144" s="16" t="s">
        <v>87</v>
      </c>
      <c r="BK144" s="141">
        <f>ROUND(I144*H144,2)</f>
        <v>0</v>
      </c>
      <c r="BL144" s="16" t="s">
        <v>142</v>
      </c>
      <c r="BM144" s="140" t="s">
        <v>633</v>
      </c>
    </row>
    <row r="145" spans="2:65" s="1" customFormat="1" ht="19.5" x14ac:dyDescent="0.2">
      <c r="B145" s="28"/>
      <c r="D145" s="142" t="s">
        <v>144</v>
      </c>
      <c r="F145" s="143" t="s">
        <v>634</v>
      </c>
      <c r="L145" s="28"/>
      <c r="M145" s="144"/>
      <c r="T145" s="51"/>
      <c r="AT145" s="16" t="s">
        <v>144</v>
      </c>
      <c r="AU145" s="16" t="s">
        <v>89</v>
      </c>
    </row>
    <row r="146" spans="2:65" s="12" customFormat="1" x14ac:dyDescent="0.2">
      <c r="B146" s="145"/>
      <c r="D146" s="142" t="s">
        <v>146</v>
      </c>
      <c r="E146" s="146" t="s">
        <v>1</v>
      </c>
      <c r="F146" s="147" t="s">
        <v>635</v>
      </c>
      <c r="H146" s="148">
        <v>351</v>
      </c>
      <c r="L146" s="145"/>
      <c r="M146" s="149"/>
      <c r="T146" s="150"/>
      <c r="AT146" s="146" t="s">
        <v>146</v>
      </c>
      <c r="AU146" s="146" t="s">
        <v>89</v>
      </c>
      <c r="AV146" s="12" t="s">
        <v>89</v>
      </c>
      <c r="AW146" s="12" t="s">
        <v>34</v>
      </c>
      <c r="AX146" s="12" t="s">
        <v>79</v>
      </c>
      <c r="AY146" s="146" t="s">
        <v>136</v>
      </c>
    </row>
    <row r="147" spans="2:65" s="12" customFormat="1" x14ac:dyDescent="0.2">
      <c r="B147" s="145"/>
      <c r="D147" s="142" t="s">
        <v>146</v>
      </c>
      <c r="E147" s="146" t="s">
        <v>1</v>
      </c>
      <c r="F147" s="147" t="s">
        <v>636</v>
      </c>
      <c r="H147" s="148">
        <v>107.6</v>
      </c>
      <c r="L147" s="145"/>
      <c r="M147" s="149"/>
      <c r="T147" s="150"/>
      <c r="AT147" s="146" t="s">
        <v>146</v>
      </c>
      <c r="AU147" s="146" t="s">
        <v>89</v>
      </c>
      <c r="AV147" s="12" t="s">
        <v>89</v>
      </c>
      <c r="AW147" s="12" t="s">
        <v>34</v>
      </c>
      <c r="AX147" s="12" t="s">
        <v>79</v>
      </c>
      <c r="AY147" s="146" t="s">
        <v>136</v>
      </c>
    </row>
    <row r="148" spans="2:65" s="13" customFormat="1" x14ac:dyDescent="0.2">
      <c r="B148" s="151"/>
      <c r="D148" s="142" t="s">
        <v>146</v>
      </c>
      <c r="E148" s="152" t="s">
        <v>1</v>
      </c>
      <c r="F148" s="153" t="s">
        <v>159</v>
      </c>
      <c r="H148" s="154">
        <v>458.6</v>
      </c>
      <c r="L148" s="151"/>
      <c r="M148" s="155"/>
      <c r="T148" s="156"/>
      <c r="AT148" s="152" t="s">
        <v>146</v>
      </c>
      <c r="AU148" s="152" t="s">
        <v>89</v>
      </c>
      <c r="AV148" s="13" t="s">
        <v>142</v>
      </c>
      <c r="AW148" s="13" t="s">
        <v>34</v>
      </c>
      <c r="AX148" s="13" t="s">
        <v>87</v>
      </c>
      <c r="AY148" s="152" t="s">
        <v>136</v>
      </c>
    </row>
    <row r="149" spans="2:65" s="1" customFormat="1" ht="24.2" customHeight="1" x14ac:dyDescent="0.2">
      <c r="B149" s="128"/>
      <c r="C149" s="129" t="s">
        <v>181</v>
      </c>
      <c r="D149" s="129" t="s">
        <v>138</v>
      </c>
      <c r="E149" s="130" t="s">
        <v>637</v>
      </c>
      <c r="F149" s="131" t="s">
        <v>638</v>
      </c>
      <c r="G149" s="132" t="s">
        <v>177</v>
      </c>
      <c r="H149" s="133">
        <v>704.63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44</v>
      </c>
      <c r="O149" s="138">
        <v>2.9000000000000001E-2</v>
      </c>
      <c r="P149" s="138">
        <f>O149*H149</f>
        <v>20.434270000000001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142</v>
      </c>
      <c r="AT149" s="140" t="s">
        <v>138</v>
      </c>
      <c r="AU149" s="140" t="s">
        <v>89</v>
      </c>
      <c r="AY149" s="16" t="s">
        <v>136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87</v>
      </c>
      <c r="BK149" s="141">
        <f>ROUND(I149*H149,2)</f>
        <v>0</v>
      </c>
      <c r="BL149" s="16" t="s">
        <v>142</v>
      </c>
      <c r="BM149" s="140" t="s">
        <v>639</v>
      </c>
    </row>
    <row r="150" spans="2:65" s="1" customFormat="1" ht="19.5" x14ac:dyDescent="0.2">
      <c r="B150" s="28"/>
      <c r="D150" s="142" t="s">
        <v>144</v>
      </c>
      <c r="F150" s="143" t="s">
        <v>640</v>
      </c>
      <c r="L150" s="28"/>
      <c r="M150" s="144"/>
      <c r="T150" s="51"/>
      <c r="AT150" s="16" t="s">
        <v>144</v>
      </c>
      <c r="AU150" s="16" t="s">
        <v>89</v>
      </c>
    </row>
    <row r="151" spans="2:65" s="12" customFormat="1" x14ac:dyDescent="0.2">
      <c r="B151" s="145"/>
      <c r="D151" s="142" t="s">
        <v>146</v>
      </c>
      <c r="E151" s="146" t="s">
        <v>1</v>
      </c>
      <c r="F151" s="147" t="s">
        <v>641</v>
      </c>
      <c r="H151" s="148">
        <v>231</v>
      </c>
      <c r="L151" s="145"/>
      <c r="M151" s="149"/>
      <c r="T151" s="150"/>
      <c r="AT151" s="146" t="s">
        <v>146</v>
      </c>
      <c r="AU151" s="146" t="s">
        <v>89</v>
      </c>
      <c r="AV151" s="12" t="s">
        <v>89</v>
      </c>
      <c r="AW151" s="12" t="s">
        <v>34</v>
      </c>
      <c r="AX151" s="12" t="s">
        <v>79</v>
      </c>
      <c r="AY151" s="146" t="s">
        <v>136</v>
      </c>
    </row>
    <row r="152" spans="2:65" s="12" customFormat="1" x14ac:dyDescent="0.2">
      <c r="B152" s="145"/>
      <c r="D152" s="142" t="s">
        <v>146</v>
      </c>
      <c r="E152" s="146" t="s">
        <v>1</v>
      </c>
      <c r="F152" s="147" t="s">
        <v>642</v>
      </c>
      <c r="H152" s="148">
        <v>473.63</v>
      </c>
      <c r="L152" s="145"/>
      <c r="M152" s="149"/>
      <c r="T152" s="150"/>
      <c r="AT152" s="146" t="s">
        <v>146</v>
      </c>
      <c r="AU152" s="146" t="s">
        <v>89</v>
      </c>
      <c r="AV152" s="12" t="s">
        <v>89</v>
      </c>
      <c r="AW152" s="12" t="s">
        <v>34</v>
      </c>
      <c r="AX152" s="12" t="s">
        <v>79</v>
      </c>
      <c r="AY152" s="146" t="s">
        <v>136</v>
      </c>
    </row>
    <row r="153" spans="2:65" s="13" customFormat="1" x14ac:dyDescent="0.2">
      <c r="B153" s="151"/>
      <c r="D153" s="142" t="s">
        <v>146</v>
      </c>
      <c r="E153" s="152" t="s">
        <v>1</v>
      </c>
      <c r="F153" s="153" t="s">
        <v>159</v>
      </c>
      <c r="H153" s="154">
        <v>704.63</v>
      </c>
      <c r="L153" s="151"/>
      <c r="M153" s="155"/>
      <c r="T153" s="156"/>
      <c r="AT153" s="152" t="s">
        <v>146</v>
      </c>
      <c r="AU153" s="152" t="s">
        <v>89</v>
      </c>
      <c r="AV153" s="13" t="s">
        <v>142</v>
      </c>
      <c r="AW153" s="13" t="s">
        <v>34</v>
      </c>
      <c r="AX153" s="13" t="s">
        <v>87</v>
      </c>
      <c r="AY153" s="152" t="s">
        <v>136</v>
      </c>
    </row>
    <row r="154" spans="2:65" s="1" customFormat="1" ht="24.2" customHeight="1" x14ac:dyDescent="0.2">
      <c r="B154" s="128"/>
      <c r="C154" s="129" t="s">
        <v>164</v>
      </c>
      <c r="D154" s="129" t="s">
        <v>138</v>
      </c>
      <c r="E154" s="130" t="s">
        <v>643</v>
      </c>
      <c r="F154" s="131" t="s">
        <v>644</v>
      </c>
      <c r="G154" s="132" t="s">
        <v>177</v>
      </c>
      <c r="H154" s="133">
        <v>473.63</v>
      </c>
      <c r="I154" s="134"/>
      <c r="J154" s="134">
        <f>ROUND(I154*H154,2)</f>
        <v>0</v>
      </c>
      <c r="K154" s="135"/>
      <c r="L154" s="28"/>
      <c r="M154" s="136" t="s">
        <v>1</v>
      </c>
      <c r="N154" s="137" t="s">
        <v>44</v>
      </c>
      <c r="O154" s="138">
        <v>0.38200000000000001</v>
      </c>
      <c r="P154" s="138">
        <f>O154*H154</f>
        <v>180.92666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142</v>
      </c>
      <c r="AT154" s="140" t="s">
        <v>138</v>
      </c>
      <c r="AU154" s="140" t="s">
        <v>89</v>
      </c>
      <c r="AY154" s="16" t="s">
        <v>136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87</v>
      </c>
      <c r="BK154" s="141">
        <f>ROUND(I154*H154,2)</f>
        <v>0</v>
      </c>
      <c r="BL154" s="16" t="s">
        <v>142</v>
      </c>
      <c r="BM154" s="140" t="s">
        <v>645</v>
      </c>
    </row>
    <row r="155" spans="2:65" s="1" customFormat="1" ht="19.5" x14ac:dyDescent="0.2">
      <c r="B155" s="28"/>
      <c r="D155" s="142" t="s">
        <v>144</v>
      </c>
      <c r="F155" s="143" t="s">
        <v>646</v>
      </c>
      <c r="L155" s="28"/>
      <c r="M155" s="144"/>
      <c r="T155" s="51"/>
      <c r="AT155" s="16" t="s">
        <v>144</v>
      </c>
      <c r="AU155" s="16" t="s">
        <v>89</v>
      </c>
    </row>
    <row r="156" spans="2:65" s="1" customFormat="1" ht="24.2" customHeight="1" x14ac:dyDescent="0.2">
      <c r="B156" s="128"/>
      <c r="C156" s="129" t="s">
        <v>191</v>
      </c>
      <c r="D156" s="129" t="s">
        <v>138</v>
      </c>
      <c r="E156" s="130" t="s">
        <v>647</v>
      </c>
      <c r="F156" s="131" t="s">
        <v>648</v>
      </c>
      <c r="G156" s="132" t="s">
        <v>177</v>
      </c>
      <c r="H156" s="133">
        <v>231</v>
      </c>
      <c r="I156" s="134"/>
      <c r="J156" s="134">
        <f>ROUND(I156*H156,2)</f>
        <v>0</v>
      </c>
      <c r="K156" s="135"/>
      <c r="L156" s="28"/>
      <c r="M156" s="136" t="s">
        <v>1</v>
      </c>
      <c r="N156" s="137" t="s">
        <v>44</v>
      </c>
      <c r="O156" s="138">
        <v>0.435</v>
      </c>
      <c r="P156" s="138">
        <f>O156*H156</f>
        <v>100.485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142</v>
      </c>
      <c r="AT156" s="140" t="s">
        <v>138</v>
      </c>
      <c r="AU156" s="140" t="s">
        <v>89</v>
      </c>
      <c r="AY156" s="16" t="s">
        <v>136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87</v>
      </c>
      <c r="BK156" s="141">
        <f>ROUND(I156*H156,2)</f>
        <v>0</v>
      </c>
      <c r="BL156" s="16" t="s">
        <v>142</v>
      </c>
      <c r="BM156" s="140" t="s">
        <v>649</v>
      </c>
    </row>
    <row r="157" spans="2:65" s="1" customFormat="1" ht="19.5" x14ac:dyDescent="0.2">
      <c r="B157" s="28"/>
      <c r="D157" s="142" t="s">
        <v>144</v>
      </c>
      <c r="F157" s="143" t="s">
        <v>650</v>
      </c>
      <c r="L157" s="28"/>
      <c r="M157" s="144"/>
      <c r="T157" s="51"/>
      <c r="AT157" s="16" t="s">
        <v>144</v>
      </c>
      <c r="AU157" s="16" t="s">
        <v>89</v>
      </c>
    </row>
    <row r="158" spans="2:65" s="1" customFormat="1" ht="33" customHeight="1" x14ac:dyDescent="0.2">
      <c r="B158" s="128"/>
      <c r="C158" s="129" t="s">
        <v>197</v>
      </c>
      <c r="D158" s="129" t="s">
        <v>138</v>
      </c>
      <c r="E158" s="130" t="s">
        <v>651</v>
      </c>
      <c r="F158" s="131" t="s">
        <v>652</v>
      </c>
      <c r="G158" s="132" t="s">
        <v>177</v>
      </c>
      <c r="H158" s="133">
        <v>215.2</v>
      </c>
      <c r="I158" s="134"/>
      <c r="J158" s="134">
        <f>ROUND(I158*H158,2)</f>
        <v>0</v>
      </c>
      <c r="K158" s="135"/>
      <c r="L158" s="28"/>
      <c r="M158" s="136" t="s">
        <v>1</v>
      </c>
      <c r="N158" s="137" t="s">
        <v>44</v>
      </c>
      <c r="O158" s="138">
        <v>0.56999999999999995</v>
      </c>
      <c r="P158" s="138">
        <f>O158*H158</f>
        <v>122.66399999999999</v>
      </c>
      <c r="Q158" s="138">
        <v>8.9219999999999994E-2</v>
      </c>
      <c r="R158" s="138">
        <f>Q158*H158</f>
        <v>19.200143999999998</v>
      </c>
      <c r="S158" s="138">
        <v>0</v>
      </c>
      <c r="T158" s="139">
        <f>S158*H158</f>
        <v>0</v>
      </c>
      <c r="AR158" s="140" t="s">
        <v>142</v>
      </c>
      <c r="AT158" s="140" t="s">
        <v>138</v>
      </c>
      <c r="AU158" s="140" t="s">
        <v>89</v>
      </c>
      <c r="AY158" s="16" t="s">
        <v>136</v>
      </c>
      <c r="BE158" s="141">
        <f>IF(N158="základní",J158,0)</f>
        <v>0</v>
      </c>
      <c r="BF158" s="141">
        <f>IF(N158="snížená",J158,0)</f>
        <v>0</v>
      </c>
      <c r="BG158" s="141">
        <f>IF(N158="zákl. přenesená",J158,0)</f>
        <v>0</v>
      </c>
      <c r="BH158" s="141">
        <f>IF(N158="sníž. přenesená",J158,0)</f>
        <v>0</v>
      </c>
      <c r="BI158" s="141">
        <f>IF(N158="nulová",J158,0)</f>
        <v>0</v>
      </c>
      <c r="BJ158" s="16" t="s">
        <v>87</v>
      </c>
      <c r="BK158" s="141">
        <f>ROUND(I158*H158,2)</f>
        <v>0</v>
      </c>
      <c r="BL158" s="16" t="s">
        <v>142</v>
      </c>
      <c r="BM158" s="140" t="s">
        <v>653</v>
      </c>
    </row>
    <row r="159" spans="2:65" s="1" customFormat="1" ht="48.75" x14ac:dyDescent="0.2">
      <c r="B159" s="28"/>
      <c r="D159" s="142" t="s">
        <v>144</v>
      </c>
      <c r="F159" s="143" t="s">
        <v>654</v>
      </c>
      <c r="L159" s="28"/>
      <c r="M159" s="144"/>
      <c r="T159" s="51"/>
      <c r="AT159" s="16" t="s">
        <v>144</v>
      </c>
      <c r="AU159" s="16" t="s">
        <v>89</v>
      </c>
    </row>
    <row r="160" spans="2:65" s="12" customFormat="1" x14ac:dyDescent="0.2">
      <c r="B160" s="145"/>
      <c r="D160" s="142" t="s">
        <v>146</v>
      </c>
      <c r="E160" s="146" t="s">
        <v>1</v>
      </c>
      <c r="F160" s="147" t="s">
        <v>655</v>
      </c>
      <c r="H160" s="148">
        <v>107.6</v>
      </c>
      <c r="L160" s="145"/>
      <c r="M160" s="149"/>
      <c r="T160" s="150"/>
      <c r="AT160" s="146" t="s">
        <v>146</v>
      </c>
      <c r="AU160" s="146" t="s">
        <v>89</v>
      </c>
      <c r="AV160" s="12" t="s">
        <v>89</v>
      </c>
      <c r="AW160" s="12" t="s">
        <v>34</v>
      </c>
      <c r="AX160" s="12" t="s">
        <v>79</v>
      </c>
      <c r="AY160" s="146" t="s">
        <v>136</v>
      </c>
    </row>
    <row r="161" spans="2:65" s="12" customFormat="1" x14ac:dyDescent="0.2">
      <c r="B161" s="145"/>
      <c r="D161" s="142" t="s">
        <v>146</v>
      </c>
      <c r="E161" s="146" t="s">
        <v>1</v>
      </c>
      <c r="F161" s="147" t="s">
        <v>636</v>
      </c>
      <c r="H161" s="148">
        <v>107.6</v>
      </c>
      <c r="L161" s="145"/>
      <c r="M161" s="149"/>
      <c r="T161" s="150"/>
      <c r="AT161" s="146" t="s">
        <v>146</v>
      </c>
      <c r="AU161" s="146" t="s">
        <v>89</v>
      </c>
      <c r="AV161" s="12" t="s">
        <v>89</v>
      </c>
      <c r="AW161" s="12" t="s">
        <v>34</v>
      </c>
      <c r="AX161" s="12" t="s">
        <v>79</v>
      </c>
      <c r="AY161" s="146" t="s">
        <v>136</v>
      </c>
    </row>
    <row r="162" spans="2:65" s="13" customFormat="1" x14ac:dyDescent="0.2">
      <c r="B162" s="151"/>
      <c r="D162" s="142" t="s">
        <v>146</v>
      </c>
      <c r="E162" s="152" t="s">
        <v>1</v>
      </c>
      <c r="F162" s="153" t="s">
        <v>159</v>
      </c>
      <c r="H162" s="154">
        <v>215.2</v>
      </c>
      <c r="L162" s="151"/>
      <c r="M162" s="155"/>
      <c r="T162" s="156"/>
      <c r="AT162" s="152" t="s">
        <v>146</v>
      </c>
      <c r="AU162" s="152" t="s">
        <v>89</v>
      </c>
      <c r="AV162" s="13" t="s">
        <v>142</v>
      </c>
      <c r="AW162" s="13" t="s">
        <v>34</v>
      </c>
      <c r="AX162" s="13" t="s">
        <v>87</v>
      </c>
      <c r="AY162" s="152" t="s">
        <v>136</v>
      </c>
    </row>
    <row r="163" spans="2:65" s="1" customFormat="1" ht="16.5" customHeight="1" x14ac:dyDescent="0.2">
      <c r="B163" s="128"/>
      <c r="C163" s="157" t="s">
        <v>202</v>
      </c>
      <c r="D163" s="157" t="s">
        <v>160</v>
      </c>
      <c r="E163" s="158" t="s">
        <v>656</v>
      </c>
      <c r="F163" s="159" t="s">
        <v>657</v>
      </c>
      <c r="G163" s="160" t="s">
        <v>177</v>
      </c>
      <c r="H163" s="161">
        <v>219.50399999999999</v>
      </c>
      <c r="I163" s="162"/>
      <c r="J163" s="162">
        <f>ROUND(I163*H163,2)</f>
        <v>0</v>
      </c>
      <c r="K163" s="163"/>
      <c r="L163" s="164"/>
      <c r="M163" s="165" t="s">
        <v>1</v>
      </c>
      <c r="N163" s="166" t="s">
        <v>44</v>
      </c>
      <c r="O163" s="138">
        <v>0</v>
      </c>
      <c r="P163" s="138">
        <f>O163*H163</f>
        <v>0</v>
      </c>
      <c r="Q163" s="138">
        <v>0.113</v>
      </c>
      <c r="R163" s="138">
        <f>Q163*H163</f>
        <v>24.803951999999999</v>
      </c>
      <c r="S163" s="138">
        <v>0</v>
      </c>
      <c r="T163" s="139">
        <f>S163*H163</f>
        <v>0</v>
      </c>
      <c r="AR163" s="140" t="s">
        <v>164</v>
      </c>
      <c r="AT163" s="140" t="s">
        <v>160</v>
      </c>
      <c r="AU163" s="140" t="s">
        <v>89</v>
      </c>
      <c r="AY163" s="16" t="s">
        <v>136</v>
      </c>
      <c r="BE163" s="141">
        <f>IF(N163="základní",J163,0)</f>
        <v>0</v>
      </c>
      <c r="BF163" s="141">
        <f>IF(N163="snížená",J163,0)</f>
        <v>0</v>
      </c>
      <c r="BG163" s="141">
        <f>IF(N163="zákl. přenesená",J163,0)</f>
        <v>0</v>
      </c>
      <c r="BH163" s="141">
        <f>IF(N163="sníž. přenesená",J163,0)</f>
        <v>0</v>
      </c>
      <c r="BI163" s="141">
        <f>IF(N163="nulová",J163,0)</f>
        <v>0</v>
      </c>
      <c r="BJ163" s="16" t="s">
        <v>87</v>
      </c>
      <c r="BK163" s="141">
        <f>ROUND(I163*H163,2)</f>
        <v>0</v>
      </c>
      <c r="BL163" s="16" t="s">
        <v>142</v>
      </c>
      <c r="BM163" s="140" t="s">
        <v>658</v>
      </c>
    </row>
    <row r="164" spans="2:65" s="1" customFormat="1" x14ac:dyDescent="0.2">
      <c r="B164" s="28"/>
      <c r="D164" s="142" t="s">
        <v>144</v>
      </c>
      <c r="F164" s="143" t="s">
        <v>657</v>
      </c>
      <c r="L164" s="28"/>
      <c r="M164" s="144"/>
      <c r="T164" s="51"/>
      <c r="AT164" s="16" t="s">
        <v>144</v>
      </c>
      <c r="AU164" s="16" t="s">
        <v>89</v>
      </c>
    </row>
    <row r="165" spans="2:65" s="12" customFormat="1" x14ac:dyDescent="0.2">
      <c r="B165" s="145"/>
      <c r="D165" s="142" t="s">
        <v>146</v>
      </c>
      <c r="F165" s="147" t="s">
        <v>659</v>
      </c>
      <c r="H165" s="148">
        <v>219.50399999999999</v>
      </c>
      <c r="L165" s="145"/>
      <c r="M165" s="149"/>
      <c r="T165" s="150"/>
      <c r="AT165" s="146" t="s">
        <v>146</v>
      </c>
      <c r="AU165" s="146" t="s">
        <v>89</v>
      </c>
      <c r="AV165" s="12" t="s">
        <v>89</v>
      </c>
      <c r="AW165" s="12" t="s">
        <v>3</v>
      </c>
      <c r="AX165" s="12" t="s">
        <v>87</v>
      </c>
      <c r="AY165" s="146" t="s">
        <v>136</v>
      </c>
    </row>
    <row r="166" spans="2:65" s="1" customFormat="1" ht="33" customHeight="1" x14ac:dyDescent="0.2">
      <c r="B166" s="128"/>
      <c r="C166" s="129" t="s">
        <v>209</v>
      </c>
      <c r="D166" s="129" t="s">
        <v>138</v>
      </c>
      <c r="E166" s="130" t="s">
        <v>660</v>
      </c>
      <c r="F166" s="131" t="s">
        <v>661</v>
      </c>
      <c r="G166" s="132" t="s">
        <v>177</v>
      </c>
      <c r="H166" s="133">
        <v>175.5</v>
      </c>
      <c r="I166" s="134"/>
      <c r="J166" s="134">
        <f>ROUND(I166*H166,2)</f>
        <v>0</v>
      </c>
      <c r="K166" s="135"/>
      <c r="L166" s="28"/>
      <c r="M166" s="136" t="s">
        <v>1</v>
      </c>
      <c r="N166" s="137" t="s">
        <v>44</v>
      </c>
      <c r="O166" s="138">
        <v>0.59</v>
      </c>
      <c r="P166" s="138">
        <f>O166*H166</f>
        <v>103.54499999999999</v>
      </c>
      <c r="Q166" s="138">
        <v>0.11162</v>
      </c>
      <c r="R166" s="138">
        <f>Q166*H166</f>
        <v>19.589310000000001</v>
      </c>
      <c r="S166" s="138">
        <v>0</v>
      </c>
      <c r="T166" s="139">
        <f>S166*H166</f>
        <v>0</v>
      </c>
      <c r="AR166" s="140" t="s">
        <v>142</v>
      </c>
      <c r="AT166" s="140" t="s">
        <v>138</v>
      </c>
      <c r="AU166" s="140" t="s">
        <v>89</v>
      </c>
      <c r="AY166" s="16" t="s">
        <v>136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87</v>
      </c>
      <c r="BK166" s="141">
        <f>ROUND(I166*H166,2)</f>
        <v>0</v>
      </c>
      <c r="BL166" s="16" t="s">
        <v>142</v>
      </c>
      <c r="BM166" s="140" t="s">
        <v>662</v>
      </c>
    </row>
    <row r="167" spans="2:65" s="1" customFormat="1" ht="48.75" x14ac:dyDescent="0.2">
      <c r="B167" s="28"/>
      <c r="D167" s="142" t="s">
        <v>144</v>
      </c>
      <c r="F167" s="143" t="s">
        <v>663</v>
      </c>
      <c r="L167" s="28"/>
      <c r="M167" s="144"/>
      <c r="T167" s="51"/>
      <c r="AT167" s="16" t="s">
        <v>144</v>
      </c>
      <c r="AU167" s="16" t="s">
        <v>89</v>
      </c>
    </row>
    <row r="168" spans="2:65" s="12" customFormat="1" x14ac:dyDescent="0.2">
      <c r="B168" s="145"/>
      <c r="D168" s="142" t="s">
        <v>146</v>
      </c>
      <c r="E168" s="146" t="s">
        <v>1</v>
      </c>
      <c r="F168" s="147" t="s">
        <v>664</v>
      </c>
      <c r="H168" s="148">
        <v>175.5</v>
      </c>
      <c r="L168" s="145"/>
      <c r="M168" s="149"/>
      <c r="T168" s="150"/>
      <c r="AT168" s="146" t="s">
        <v>146</v>
      </c>
      <c r="AU168" s="146" t="s">
        <v>89</v>
      </c>
      <c r="AV168" s="12" t="s">
        <v>89</v>
      </c>
      <c r="AW168" s="12" t="s">
        <v>34</v>
      </c>
      <c r="AX168" s="12" t="s">
        <v>87</v>
      </c>
      <c r="AY168" s="146" t="s">
        <v>136</v>
      </c>
    </row>
    <row r="169" spans="2:65" s="1" customFormat="1" ht="24.2" customHeight="1" x14ac:dyDescent="0.2">
      <c r="B169" s="128"/>
      <c r="C169" s="157" t="s">
        <v>216</v>
      </c>
      <c r="D169" s="157" t="s">
        <v>160</v>
      </c>
      <c r="E169" s="158" t="s">
        <v>665</v>
      </c>
      <c r="F169" s="159" t="s">
        <v>666</v>
      </c>
      <c r="G169" s="160" t="s">
        <v>177</v>
      </c>
      <c r="H169" s="161">
        <v>179.01</v>
      </c>
      <c r="I169" s="162"/>
      <c r="J169" s="162">
        <f>ROUND(I169*H169,2)</f>
        <v>0</v>
      </c>
      <c r="K169" s="163"/>
      <c r="L169" s="164"/>
      <c r="M169" s="165" t="s">
        <v>1</v>
      </c>
      <c r="N169" s="166" t="s">
        <v>44</v>
      </c>
      <c r="O169" s="138">
        <v>0</v>
      </c>
      <c r="P169" s="138">
        <f>O169*H169</f>
        <v>0</v>
      </c>
      <c r="Q169" s="138">
        <v>0.14499999999999999</v>
      </c>
      <c r="R169" s="138">
        <f>Q169*H169</f>
        <v>25.956449999999997</v>
      </c>
      <c r="S169" s="138">
        <v>0</v>
      </c>
      <c r="T169" s="139">
        <f>S169*H169</f>
        <v>0</v>
      </c>
      <c r="AR169" s="140" t="s">
        <v>164</v>
      </c>
      <c r="AT169" s="140" t="s">
        <v>160</v>
      </c>
      <c r="AU169" s="140" t="s">
        <v>89</v>
      </c>
      <c r="AY169" s="16" t="s">
        <v>136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87</v>
      </c>
      <c r="BK169" s="141">
        <f>ROUND(I169*H169,2)</f>
        <v>0</v>
      </c>
      <c r="BL169" s="16" t="s">
        <v>142</v>
      </c>
      <c r="BM169" s="140" t="s">
        <v>667</v>
      </c>
    </row>
    <row r="170" spans="2:65" s="1" customFormat="1" x14ac:dyDescent="0.2">
      <c r="B170" s="28"/>
      <c r="D170" s="142" t="s">
        <v>144</v>
      </c>
      <c r="F170" s="143" t="s">
        <v>666</v>
      </c>
      <c r="L170" s="28"/>
      <c r="M170" s="144"/>
      <c r="T170" s="51"/>
      <c r="AT170" s="16" t="s">
        <v>144</v>
      </c>
      <c r="AU170" s="16" t="s">
        <v>89</v>
      </c>
    </row>
    <row r="171" spans="2:65" s="12" customFormat="1" x14ac:dyDescent="0.2">
      <c r="B171" s="145"/>
      <c r="D171" s="142" t="s">
        <v>146</v>
      </c>
      <c r="F171" s="147" t="s">
        <v>668</v>
      </c>
      <c r="H171" s="148">
        <v>179.01</v>
      </c>
      <c r="L171" s="145"/>
      <c r="M171" s="149"/>
      <c r="T171" s="150"/>
      <c r="AT171" s="146" t="s">
        <v>146</v>
      </c>
      <c r="AU171" s="146" t="s">
        <v>89</v>
      </c>
      <c r="AV171" s="12" t="s">
        <v>89</v>
      </c>
      <c r="AW171" s="12" t="s">
        <v>3</v>
      </c>
      <c r="AX171" s="12" t="s">
        <v>87</v>
      </c>
      <c r="AY171" s="146" t="s">
        <v>136</v>
      </c>
    </row>
    <row r="172" spans="2:65" s="11" customFormat="1" ht="22.9" customHeight="1" x14ac:dyDescent="0.2">
      <c r="B172" s="117"/>
      <c r="D172" s="118" t="s">
        <v>78</v>
      </c>
      <c r="E172" s="126" t="s">
        <v>669</v>
      </c>
      <c r="F172" s="126" t="s">
        <v>670</v>
      </c>
      <c r="J172" s="127">
        <f>BK172</f>
        <v>0</v>
      </c>
      <c r="L172" s="117"/>
      <c r="M172" s="121"/>
      <c r="P172" s="122">
        <f>SUM(P173:P179)</f>
        <v>8.3414999999999999</v>
      </c>
      <c r="R172" s="122">
        <f>SUM(R173:R179)</f>
        <v>0</v>
      </c>
      <c r="T172" s="123">
        <f>SUM(T173:T179)</f>
        <v>0</v>
      </c>
      <c r="AR172" s="118" t="s">
        <v>87</v>
      </c>
      <c r="AT172" s="124" t="s">
        <v>78</v>
      </c>
      <c r="AU172" s="124" t="s">
        <v>87</v>
      </c>
      <c r="AY172" s="118" t="s">
        <v>136</v>
      </c>
      <c r="BK172" s="125">
        <f>SUM(BK173:BK179)</f>
        <v>0</v>
      </c>
    </row>
    <row r="173" spans="2:65" s="1" customFormat="1" ht="21.75" customHeight="1" x14ac:dyDescent="0.2">
      <c r="B173" s="128"/>
      <c r="C173" s="129" t="s">
        <v>221</v>
      </c>
      <c r="D173" s="129" t="s">
        <v>138</v>
      </c>
      <c r="E173" s="130" t="s">
        <v>671</v>
      </c>
      <c r="F173" s="131" t="s">
        <v>672</v>
      </c>
      <c r="G173" s="132" t="s">
        <v>163</v>
      </c>
      <c r="H173" s="133">
        <v>166.83</v>
      </c>
      <c r="I173" s="134"/>
      <c r="J173" s="134">
        <f>ROUND(I173*H173,2)</f>
        <v>0</v>
      </c>
      <c r="K173" s="135"/>
      <c r="L173" s="28"/>
      <c r="M173" s="136" t="s">
        <v>1</v>
      </c>
      <c r="N173" s="137" t="s">
        <v>44</v>
      </c>
      <c r="O173" s="138">
        <v>0.03</v>
      </c>
      <c r="P173" s="138">
        <f>O173*H173</f>
        <v>5.0049000000000001</v>
      </c>
      <c r="Q173" s="138">
        <v>0</v>
      </c>
      <c r="R173" s="138">
        <f>Q173*H173</f>
        <v>0</v>
      </c>
      <c r="S173" s="138">
        <v>0</v>
      </c>
      <c r="T173" s="139">
        <f>S173*H173</f>
        <v>0</v>
      </c>
      <c r="AR173" s="140" t="s">
        <v>142</v>
      </c>
      <c r="AT173" s="140" t="s">
        <v>138</v>
      </c>
      <c r="AU173" s="140" t="s">
        <v>89</v>
      </c>
      <c r="AY173" s="16" t="s">
        <v>136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87</v>
      </c>
      <c r="BK173" s="141">
        <f>ROUND(I173*H173,2)</f>
        <v>0</v>
      </c>
      <c r="BL173" s="16" t="s">
        <v>142</v>
      </c>
      <c r="BM173" s="140" t="s">
        <v>673</v>
      </c>
    </row>
    <row r="174" spans="2:65" s="1" customFormat="1" ht="19.5" x14ac:dyDescent="0.2">
      <c r="B174" s="28"/>
      <c r="D174" s="142" t="s">
        <v>144</v>
      </c>
      <c r="F174" s="143" t="s">
        <v>674</v>
      </c>
      <c r="L174" s="28"/>
      <c r="M174" s="144"/>
      <c r="T174" s="51"/>
      <c r="AT174" s="16" t="s">
        <v>144</v>
      </c>
      <c r="AU174" s="16" t="s">
        <v>89</v>
      </c>
    </row>
    <row r="175" spans="2:65" s="1" customFormat="1" ht="24.2" customHeight="1" x14ac:dyDescent="0.2">
      <c r="B175" s="128"/>
      <c r="C175" s="129" t="s">
        <v>8</v>
      </c>
      <c r="D175" s="129" t="s">
        <v>138</v>
      </c>
      <c r="E175" s="130" t="s">
        <v>675</v>
      </c>
      <c r="F175" s="131" t="s">
        <v>676</v>
      </c>
      <c r="G175" s="132" t="s">
        <v>163</v>
      </c>
      <c r="H175" s="133">
        <v>1668.3</v>
      </c>
      <c r="I175" s="134"/>
      <c r="J175" s="134">
        <f>ROUND(I175*H175,2)</f>
        <v>0</v>
      </c>
      <c r="K175" s="135"/>
      <c r="L175" s="28"/>
      <c r="M175" s="136" t="s">
        <v>1</v>
      </c>
      <c r="N175" s="137" t="s">
        <v>44</v>
      </c>
      <c r="O175" s="138">
        <v>2E-3</v>
      </c>
      <c r="P175" s="138">
        <f>O175*H175</f>
        <v>3.3365999999999998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142</v>
      </c>
      <c r="AT175" s="140" t="s">
        <v>138</v>
      </c>
      <c r="AU175" s="140" t="s">
        <v>89</v>
      </c>
      <c r="AY175" s="16" t="s">
        <v>136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87</v>
      </c>
      <c r="BK175" s="141">
        <f>ROUND(I175*H175,2)</f>
        <v>0</v>
      </c>
      <c r="BL175" s="16" t="s">
        <v>142</v>
      </c>
      <c r="BM175" s="140" t="s">
        <v>677</v>
      </c>
    </row>
    <row r="176" spans="2:65" s="1" customFormat="1" ht="29.25" x14ac:dyDescent="0.2">
      <c r="B176" s="28"/>
      <c r="D176" s="142" t="s">
        <v>144</v>
      </c>
      <c r="F176" s="143" t="s">
        <v>678</v>
      </c>
      <c r="L176" s="28"/>
      <c r="M176" s="144"/>
      <c r="T176" s="51"/>
      <c r="AT176" s="16" t="s">
        <v>144</v>
      </c>
      <c r="AU176" s="16" t="s">
        <v>89</v>
      </c>
    </row>
    <row r="177" spans="2:65" s="12" customFormat="1" x14ac:dyDescent="0.2">
      <c r="B177" s="145"/>
      <c r="D177" s="142" t="s">
        <v>146</v>
      </c>
      <c r="F177" s="147" t="s">
        <v>679</v>
      </c>
      <c r="H177" s="148">
        <v>1668.3</v>
      </c>
      <c r="L177" s="145"/>
      <c r="M177" s="149"/>
      <c r="T177" s="150"/>
      <c r="AT177" s="146" t="s">
        <v>146</v>
      </c>
      <c r="AU177" s="146" t="s">
        <v>89</v>
      </c>
      <c r="AV177" s="12" t="s">
        <v>89</v>
      </c>
      <c r="AW177" s="12" t="s">
        <v>3</v>
      </c>
      <c r="AX177" s="12" t="s">
        <v>87</v>
      </c>
      <c r="AY177" s="146" t="s">
        <v>136</v>
      </c>
    </row>
    <row r="178" spans="2:65" s="1" customFormat="1" ht="37.9" customHeight="1" x14ac:dyDescent="0.2">
      <c r="B178" s="128"/>
      <c r="C178" s="129" t="s">
        <v>228</v>
      </c>
      <c r="D178" s="129" t="s">
        <v>138</v>
      </c>
      <c r="E178" s="130" t="s">
        <v>680</v>
      </c>
      <c r="F178" s="131" t="s">
        <v>681</v>
      </c>
      <c r="G178" s="132" t="s">
        <v>163</v>
      </c>
      <c r="H178" s="133">
        <v>166.83</v>
      </c>
      <c r="I178" s="134"/>
      <c r="J178" s="134">
        <f>ROUND(I178*H178,2)</f>
        <v>0</v>
      </c>
      <c r="K178" s="135"/>
      <c r="L178" s="28"/>
      <c r="M178" s="136" t="s">
        <v>1</v>
      </c>
      <c r="N178" s="137" t="s">
        <v>44</v>
      </c>
      <c r="O178" s="138">
        <v>0</v>
      </c>
      <c r="P178" s="138">
        <f>O178*H178</f>
        <v>0</v>
      </c>
      <c r="Q178" s="138">
        <v>0</v>
      </c>
      <c r="R178" s="138">
        <f>Q178*H178</f>
        <v>0</v>
      </c>
      <c r="S178" s="138">
        <v>0</v>
      </c>
      <c r="T178" s="139">
        <f>S178*H178</f>
        <v>0</v>
      </c>
      <c r="AR178" s="140" t="s">
        <v>142</v>
      </c>
      <c r="AT178" s="140" t="s">
        <v>138</v>
      </c>
      <c r="AU178" s="140" t="s">
        <v>89</v>
      </c>
      <c r="AY178" s="16" t="s">
        <v>136</v>
      </c>
      <c r="BE178" s="141">
        <f>IF(N178="základní",J178,0)</f>
        <v>0</v>
      </c>
      <c r="BF178" s="141">
        <f>IF(N178="snížená",J178,0)</f>
        <v>0</v>
      </c>
      <c r="BG178" s="141">
        <f>IF(N178="zákl. přenesená",J178,0)</f>
        <v>0</v>
      </c>
      <c r="BH178" s="141">
        <f>IF(N178="sníž. přenesená",J178,0)</f>
        <v>0</v>
      </c>
      <c r="BI178" s="141">
        <f>IF(N178="nulová",J178,0)</f>
        <v>0</v>
      </c>
      <c r="BJ178" s="16" t="s">
        <v>87</v>
      </c>
      <c r="BK178" s="141">
        <f>ROUND(I178*H178,2)</f>
        <v>0</v>
      </c>
      <c r="BL178" s="16" t="s">
        <v>142</v>
      </c>
      <c r="BM178" s="140" t="s">
        <v>682</v>
      </c>
    </row>
    <row r="179" spans="2:65" s="1" customFormat="1" ht="29.25" x14ac:dyDescent="0.2">
      <c r="B179" s="28"/>
      <c r="D179" s="142" t="s">
        <v>144</v>
      </c>
      <c r="F179" s="143" t="s">
        <v>683</v>
      </c>
      <c r="L179" s="28"/>
      <c r="M179" s="144"/>
      <c r="T179" s="51"/>
      <c r="AT179" s="16" t="s">
        <v>144</v>
      </c>
      <c r="AU179" s="16" t="s">
        <v>89</v>
      </c>
    </row>
    <row r="180" spans="2:65" s="11" customFormat="1" ht="22.9" customHeight="1" x14ac:dyDescent="0.2">
      <c r="B180" s="117"/>
      <c r="D180" s="118" t="s">
        <v>78</v>
      </c>
      <c r="E180" s="126" t="s">
        <v>232</v>
      </c>
      <c r="F180" s="126" t="s">
        <v>233</v>
      </c>
      <c r="J180" s="127">
        <f>BK180</f>
        <v>0</v>
      </c>
      <c r="L180" s="117"/>
      <c r="M180" s="121"/>
      <c r="P180" s="122">
        <f>SUM(P181:P182)</f>
        <v>35.551349999999999</v>
      </c>
      <c r="R180" s="122">
        <f>SUM(R181:R182)</f>
        <v>0</v>
      </c>
      <c r="T180" s="123">
        <f>SUM(T181:T182)</f>
        <v>0</v>
      </c>
      <c r="AR180" s="118" t="s">
        <v>87</v>
      </c>
      <c r="AT180" s="124" t="s">
        <v>78</v>
      </c>
      <c r="AU180" s="124" t="s">
        <v>87</v>
      </c>
      <c r="AY180" s="118" t="s">
        <v>136</v>
      </c>
      <c r="BK180" s="125">
        <f>SUM(BK181:BK182)</f>
        <v>0</v>
      </c>
    </row>
    <row r="181" spans="2:65" s="1" customFormat="1" ht="24.2" customHeight="1" x14ac:dyDescent="0.2">
      <c r="B181" s="128"/>
      <c r="C181" s="129" t="s">
        <v>234</v>
      </c>
      <c r="D181" s="129" t="s">
        <v>138</v>
      </c>
      <c r="E181" s="130" t="s">
        <v>684</v>
      </c>
      <c r="F181" s="131" t="s">
        <v>685</v>
      </c>
      <c r="G181" s="132" t="s">
        <v>163</v>
      </c>
      <c r="H181" s="133">
        <v>89.55</v>
      </c>
      <c r="I181" s="134"/>
      <c r="J181" s="134">
        <f>ROUND(I181*H181,2)</f>
        <v>0</v>
      </c>
      <c r="K181" s="135"/>
      <c r="L181" s="28"/>
      <c r="M181" s="136" t="s">
        <v>1</v>
      </c>
      <c r="N181" s="137" t="s">
        <v>44</v>
      </c>
      <c r="O181" s="138">
        <v>0.39700000000000002</v>
      </c>
      <c r="P181" s="138">
        <f>O181*H181</f>
        <v>35.551349999999999</v>
      </c>
      <c r="Q181" s="138">
        <v>0</v>
      </c>
      <c r="R181" s="138">
        <f>Q181*H181</f>
        <v>0</v>
      </c>
      <c r="S181" s="138">
        <v>0</v>
      </c>
      <c r="T181" s="139">
        <f>S181*H181</f>
        <v>0</v>
      </c>
      <c r="AR181" s="140" t="s">
        <v>142</v>
      </c>
      <c r="AT181" s="140" t="s">
        <v>138</v>
      </c>
      <c r="AU181" s="140" t="s">
        <v>89</v>
      </c>
      <c r="AY181" s="16" t="s">
        <v>136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87</v>
      </c>
      <c r="BK181" s="141">
        <f>ROUND(I181*H181,2)</f>
        <v>0</v>
      </c>
      <c r="BL181" s="16" t="s">
        <v>142</v>
      </c>
      <c r="BM181" s="140" t="s">
        <v>686</v>
      </c>
    </row>
    <row r="182" spans="2:65" s="1" customFormat="1" ht="19.5" x14ac:dyDescent="0.2">
      <c r="B182" s="28"/>
      <c r="D182" s="142" t="s">
        <v>144</v>
      </c>
      <c r="F182" s="143" t="s">
        <v>687</v>
      </c>
      <c r="L182" s="28"/>
      <c r="M182" s="167"/>
      <c r="N182" s="168"/>
      <c r="O182" s="168"/>
      <c r="P182" s="168"/>
      <c r="Q182" s="168"/>
      <c r="R182" s="168"/>
      <c r="S182" s="168"/>
      <c r="T182" s="169"/>
      <c r="AT182" s="16" t="s">
        <v>144</v>
      </c>
      <c r="AU182" s="16" t="s">
        <v>89</v>
      </c>
    </row>
    <row r="183" spans="2:65" s="1" customFormat="1" ht="6.95" customHeight="1" x14ac:dyDescent="0.2">
      <c r="B183" s="40"/>
      <c r="C183" s="41"/>
      <c r="D183" s="41"/>
      <c r="E183" s="41"/>
      <c r="F183" s="41"/>
      <c r="G183" s="41"/>
      <c r="H183" s="41"/>
      <c r="I183" s="41"/>
      <c r="J183" s="41"/>
      <c r="K183" s="41"/>
      <c r="L183" s="28"/>
    </row>
  </sheetData>
  <autoFilter ref="C120:K182" xr:uid="{00000000-0009-0000-0000-000005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3"/>
  <sheetViews>
    <sheetView showGridLines="0" topLeftCell="A122" workbookViewId="0">
      <selection activeCell="Y134" sqref="Y133:Y134"/>
    </sheetView>
  </sheetViews>
  <sheetFormatPr defaultRowHeight="11.2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104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89</v>
      </c>
    </row>
    <row r="4" spans="2:46" ht="24.95" customHeight="1" x14ac:dyDescent="0.2">
      <c r="B4" s="19"/>
      <c r="D4" s="20" t="s">
        <v>105</v>
      </c>
      <c r="L4" s="19"/>
      <c r="M4" s="83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14</v>
      </c>
      <c r="L6" s="19"/>
    </row>
    <row r="7" spans="2:46" ht="16.5" customHeight="1" x14ac:dyDescent="0.2">
      <c r="B7" s="19"/>
      <c r="E7" s="212" t="str">
        <f>'Rekapitulace stavby'!K6</f>
        <v>Zelenka s.r.o. - Modernizace provozu</v>
      </c>
      <c r="F7" s="213"/>
      <c r="G7" s="213"/>
      <c r="H7" s="213"/>
      <c r="L7" s="19"/>
    </row>
    <row r="8" spans="2:46" s="1" customFormat="1" ht="12" customHeight="1" x14ac:dyDescent="0.2">
      <c r="B8" s="28"/>
      <c r="D8" s="25" t="s">
        <v>106</v>
      </c>
      <c r="L8" s="28"/>
    </row>
    <row r="9" spans="2:46" s="1" customFormat="1" ht="16.5" customHeight="1" x14ac:dyDescent="0.2">
      <c r="B9" s="28"/>
      <c r="E9" s="202" t="s">
        <v>688</v>
      </c>
      <c r="F9" s="211"/>
      <c r="G9" s="211"/>
      <c r="H9" s="211"/>
      <c r="L9" s="28"/>
    </row>
    <row r="10" spans="2:46" s="1" customFormat="1" x14ac:dyDescent="0.2">
      <c r="B10" s="28"/>
      <c r="L10" s="28"/>
    </row>
    <row r="11" spans="2:46" s="1" customFormat="1" ht="12" customHeight="1" x14ac:dyDescent="0.2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customHeight="1" x14ac:dyDescent="0.2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27. 6. 2023</v>
      </c>
      <c r="L12" s="28"/>
    </row>
    <row r="13" spans="2:46" s="1" customFormat="1" ht="10.9" customHeight="1" x14ac:dyDescent="0.2">
      <c r="B13" s="28"/>
      <c r="L13" s="28"/>
    </row>
    <row r="14" spans="2:46" s="1" customFormat="1" ht="12" customHeight="1" x14ac:dyDescent="0.2">
      <c r="B14" s="28"/>
      <c r="D14" s="25" t="s">
        <v>22</v>
      </c>
      <c r="I14" s="25" t="s">
        <v>23</v>
      </c>
      <c r="J14" s="23" t="s">
        <v>24</v>
      </c>
      <c r="L14" s="28"/>
    </row>
    <row r="15" spans="2:46" s="1" customFormat="1" ht="18" customHeight="1" x14ac:dyDescent="0.2">
      <c r="B15" s="28"/>
      <c r="E15" s="23" t="s">
        <v>25</v>
      </c>
      <c r="I15" s="25" t="s">
        <v>26</v>
      </c>
      <c r="J15" s="23" t="s">
        <v>27</v>
      </c>
      <c r="L15" s="28"/>
    </row>
    <row r="16" spans="2:46" s="1" customFormat="1" ht="6.95" customHeight="1" x14ac:dyDescent="0.2">
      <c r="B16" s="28"/>
      <c r="L16" s="28"/>
    </row>
    <row r="17" spans="2:12" s="1" customFormat="1" ht="12" customHeight="1" x14ac:dyDescent="0.2">
      <c r="B17" s="28"/>
      <c r="D17" s="25" t="s">
        <v>28</v>
      </c>
      <c r="I17" s="25" t="s">
        <v>23</v>
      </c>
      <c r="J17" s="23" t="str">
        <f>'Rekapitulace stavby'!AN13</f>
        <v/>
      </c>
      <c r="L17" s="28"/>
    </row>
    <row r="18" spans="2:12" s="1" customFormat="1" ht="18" customHeight="1" x14ac:dyDescent="0.2">
      <c r="B18" s="28"/>
      <c r="E18" s="186" t="str">
        <f>'Rekapitulace stavby'!E14</f>
        <v xml:space="preserve"> </v>
      </c>
      <c r="F18" s="186"/>
      <c r="G18" s="186"/>
      <c r="H18" s="186"/>
      <c r="I18" s="25" t="s">
        <v>26</v>
      </c>
      <c r="J18" s="23" t="str">
        <f>'Rekapitulace stavby'!AN14</f>
        <v/>
      </c>
      <c r="L18" s="28"/>
    </row>
    <row r="19" spans="2:12" s="1" customFormat="1" ht="6.95" customHeight="1" x14ac:dyDescent="0.2">
      <c r="B19" s="28"/>
      <c r="L19" s="28"/>
    </row>
    <row r="20" spans="2:12" s="1" customFormat="1" ht="12" customHeight="1" x14ac:dyDescent="0.2">
      <c r="B20" s="28"/>
      <c r="D20" s="25" t="s">
        <v>30</v>
      </c>
      <c r="I20" s="25" t="s">
        <v>23</v>
      </c>
      <c r="J20" s="23" t="s">
        <v>31</v>
      </c>
      <c r="L20" s="28"/>
    </row>
    <row r="21" spans="2:12" s="1" customFormat="1" ht="18" customHeight="1" x14ac:dyDescent="0.2">
      <c r="B21" s="28"/>
      <c r="E21" s="23" t="s">
        <v>32</v>
      </c>
      <c r="I21" s="25" t="s">
        <v>26</v>
      </c>
      <c r="J21" s="23" t="s">
        <v>33</v>
      </c>
      <c r="L21" s="28"/>
    </row>
    <row r="22" spans="2:12" s="1" customFormat="1" ht="6.95" customHeight="1" x14ac:dyDescent="0.2">
      <c r="B22" s="28"/>
      <c r="L22" s="28"/>
    </row>
    <row r="23" spans="2:12" s="1" customFormat="1" ht="12" customHeight="1" x14ac:dyDescent="0.2">
      <c r="B23" s="28"/>
      <c r="D23" s="25" t="s">
        <v>35</v>
      </c>
      <c r="I23" s="25" t="s">
        <v>23</v>
      </c>
      <c r="J23" s="23" t="s">
        <v>36</v>
      </c>
      <c r="L23" s="28"/>
    </row>
    <row r="24" spans="2:12" s="1" customFormat="1" ht="18" customHeight="1" x14ac:dyDescent="0.2">
      <c r="B24" s="28"/>
      <c r="E24" s="23" t="s">
        <v>37</v>
      </c>
      <c r="I24" s="25" t="s">
        <v>26</v>
      </c>
      <c r="J24" s="23" t="s">
        <v>1</v>
      </c>
      <c r="L24" s="28"/>
    </row>
    <row r="25" spans="2:12" s="1" customFormat="1" ht="6.95" customHeight="1" x14ac:dyDescent="0.2">
      <c r="B25" s="28"/>
      <c r="L25" s="28"/>
    </row>
    <row r="26" spans="2:12" s="1" customFormat="1" ht="12" customHeight="1" x14ac:dyDescent="0.2">
      <c r="B26" s="28"/>
      <c r="D26" s="25" t="s">
        <v>38</v>
      </c>
      <c r="L26" s="28"/>
    </row>
    <row r="27" spans="2:12" s="7" customFormat="1" ht="16.5" customHeight="1" x14ac:dyDescent="0.2">
      <c r="B27" s="84"/>
      <c r="E27" s="188" t="s">
        <v>1</v>
      </c>
      <c r="F27" s="188"/>
      <c r="G27" s="188"/>
      <c r="H27" s="188"/>
      <c r="L27" s="84"/>
    </row>
    <row r="28" spans="2:12" s="1" customFormat="1" ht="6.95" customHeight="1" x14ac:dyDescent="0.2">
      <c r="B28" s="28"/>
      <c r="L28" s="28"/>
    </row>
    <row r="29" spans="2:12" s="1" customFormat="1" ht="6.95" customHeight="1" x14ac:dyDescent="0.2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customHeight="1" x14ac:dyDescent="0.2">
      <c r="B30" s="28"/>
      <c r="D30" s="85" t="s">
        <v>39</v>
      </c>
      <c r="J30" s="61">
        <f>ROUND(J121, 2)</f>
        <v>0</v>
      </c>
      <c r="L30" s="28"/>
    </row>
    <row r="31" spans="2:12" s="1" customFormat="1" ht="6.95" customHeight="1" x14ac:dyDescent="0.2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 x14ac:dyDescent="0.2">
      <c r="B32" s="28"/>
      <c r="F32" s="31" t="s">
        <v>41</v>
      </c>
      <c r="I32" s="31" t="s">
        <v>40</v>
      </c>
      <c r="J32" s="31" t="s">
        <v>42</v>
      </c>
      <c r="L32" s="28"/>
    </row>
    <row r="33" spans="2:12" s="1" customFormat="1" ht="14.45" customHeight="1" x14ac:dyDescent="0.2">
      <c r="B33" s="28"/>
      <c r="D33" s="86" t="s">
        <v>43</v>
      </c>
      <c r="E33" s="25" t="s">
        <v>44</v>
      </c>
      <c r="F33" s="87">
        <f>ROUND((SUM(BE121:BE152)),  2)</f>
        <v>0</v>
      </c>
      <c r="I33" s="88">
        <v>0.21</v>
      </c>
      <c r="J33" s="87">
        <f>ROUND(((SUM(BE121:BE152))*I33),  2)</f>
        <v>0</v>
      </c>
      <c r="L33" s="28"/>
    </row>
    <row r="34" spans="2:12" s="1" customFormat="1" ht="14.45" customHeight="1" x14ac:dyDescent="0.2">
      <c r="B34" s="28"/>
      <c r="E34" s="25" t="s">
        <v>45</v>
      </c>
      <c r="F34" s="87">
        <f>ROUND((SUM(BF121:BF152)),  2)</f>
        <v>0</v>
      </c>
      <c r="I34" s="88">
        <v>0.15</v>
      </c>
      <c r="J34" s="87">
        <f>ROUND(((SUM(BF121:BF152))*I34),  2)</f>
        <v>0</v>
      </c>
      <c r="L34" s="28"/>
    </row>
    <row r="35" spans="2:12" s="1" customFormat="1" ht="14.45" hidden="1" customHeight="1" x14ac:dyDescent="0.2">
      <c r="B35" s="28"/>
      <c r="E35" s="25" t="s">
        <v>46</v>
      </c>
      <c r="F35" s="87">
        <f>ROUND((SUM(BG121:BG152)),  2)</f>
        <v>0</v>
      </c>
      <c r="I35" s="88">
        <v>0.21</v>
      </c>
      <c r="J35" s="87">
        <f>0</f>
        <v>0</v>
      </c>
      <c r="L35" s="28"/>
    </row>
    <row r="36" spans="2:12" s="1" customFormat="1" ht="14.45" hidden="1" customHeight="1" x14ac:dyDescent="0.2">
      <c r="B36" s="28"/>
      <c r="E36" s="25" t="s">
        <v>47</v>
      </c>
      <c r="F36" s="87">
        <f>ROUND((SUM(BH121:BH152)),  2)</f>
        <v>0</v>
      </c>
      <c r="I36" s="88">
        <v>0.15</v>
      </c>
      <c r="J36" s="87">
        <f>0</f>
        <v>0</v>
      </c>
      <c r="L36" s="28"/>
    </row>
    <row r="37" spans="2:12" s="1" customFormat="1" ht="14.45" hidden="1" customHeight="1" x14ac:dyDescent="0.2">
      <c r="B37" s="28"/>
      <c r="E37" s="25" t="s">
        <v>48</v>
      </c>
      <c r="F37" s="87">
        <f>ROUND((SUM(BI121:BI152)),  2)</f>
        <v>0</v>
      </c>
      <c r="I37" s="88">
        <v>0</v>
      </c>
      <c r="J37" s="87">
        <f>0</f>
        <v>0</v>
      </c>
      <c r="L37" s="28"/>
    </row>
    <row r="38" spans="2:12" s="1" customFormat="1" ht="6.95" customHeight="1" x14ac:dyDescent="0.2">
      <c r="B38" s="28"/>
      <c r="L38" s="28"/>
    </row>
    <row r="39" spans="2:12" s="1" customFormat="1" ht="25.35" customHeight="1" x14ac:dyDescent="0.2">
      <c r="B39" s="28"/>
      <c r="C39" s="89"/>
      <c r="D39" s="90" t="s">
        <v>49</v>
      </c>
      <c r="E39" s="52"/>
      <c r="F39" s="52"/>
      <c r="G39" s="91" t="s">
        <v>50</v>
      </c>
      <c r="H39" s="92" t="s">
        <v>51</v>
      </c>
      <c r="I39" s="52"/>
      <c r="J39" s="93">
        <f>SUM(J30:J37)</f>
        <v>0</v>
      </c>
      <c r="K39" s="94"/>
      <c r="L39" s="28"/>
    </row>
    <row r="40" spans="2:12" s="1" customFormat="1" ht="14.45" customHeight="1" x14ac:dyDescent="0.2">
      <c r="B40" s="28"/>
      <c r="L40" s="28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28"/>
      <c r="D50" s="37" t="s">
        <v>52</v>
      </c>
      <c r="E50" s="38"/>
      <c r="F50" s="38"/>
      <c r="G50" s="37" t="s">
        <v>53</v>
      </c>
      <c r="H50" s="38"/>
      <c r="I50" s="38"/>
      <c r="J50" s="38"/>
      <c r="K50" s="38"/>
      <c r="L50" s="28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28"/>
      <c r="D61" s="39" t="s">
        <v>54</v>
      </c>
      <c r="E61" s="30"/>
      <c r="F61" s="95" t="s">
        <v>55</v>
      </c>
      <c r="G61" s="39" t="s">
        <v>54</v>
      </c>
      <c r="H61" s="30"/>
      <c r="I61" s="30"/>
      <c r="J61" s="96" t="s">
        <v>55</v>
      </c>
      <c r="K61" s="30"/>
      <c r="L61" s="28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28"/>
      <c r="D65" s="37" t="s">
        <v>56</v>
      </c>
      <c r="E65" s="38"/>
      <c r="F65" s="38"/>
      <c r="G65" s="37" t="s">
        <v>57</v>
      </c>
      <c r="H65" s="38"/>
      <c r="I65" s="38"/>
      <c r="J65" s="38"/>
      <c r="K65" s="38"/>
      <c r="L65" s="28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28"/>
      <c r="D76" s="39" t="s">
        <v>54</v>
      </c>
      <c r="E76" s="30"/>
      <c r="F76" s="95" t="s">
        <v>55</v>
      </c>
      <c r="G76" s="39" t="s">
        <v>54</v>
      </c>
      <c r="H76" s="30"/>
      <c r="I76" s="30"/>
      <c r="J76" s="96" t="s">
        <v>55</v>
      </c>
      <c r="K76" s="30"/>
      <c r="L76" s="28"/>
    </row>
    <row r="77" spans="2:12" s="1" customFormat="1" ht="14.45" customHeight="1" x14ac:dyDescent="0.2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 x14ac:dyDescent="0.2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 x14ac:dyDescent="0.2">
      <c r="B82" s="28"/>
      <c r="C82" s="20" t="s">
        <v>108</v>
      </c>
      <c r="L82" s="28"/>
    </row>
    <row r="83" spans="2:47" s="1" customFormat="1" ht="6.95" customHeight="1" x14ac:dyDescent="0.2">
      <c r="B83" s="28"/>
      <c r="L83" s="28"/>
    </row>
    <row r="84" spans="2:47" s="1" customFormat="1" ht="12" customHeight="1" x14ac:dyDescent="0.2">
      <c r="B84" s="28"/>
      <c r="C84" s="25" t="s">
        <v>14</v>
      </c>
      <c r="L84" s="28"/>
    </row>
    <row r="85" spans="2:47" s="1" customFormat="1" ht="16.5" customHeight="1" x14ac:dyDescent="0.2">
      <c r="B85" s="28"/>
      <c r="E85" s="212" t="str">
        <f>E7</f>
        <v>Zelenka s.r.o. - Modernizace provozu</v>
      </c>
      <c r="F85" s="213"/>
      <c r="G85" s="213"/>
      <c r="H85" s="213"/>
      <c r="L85" s="28"/>
    </row>
    <row r="86" spans="2:47" s="1" customFormat="1" ht="12" customHeight="1" x14ac:dyDescent="0.2">
      <c r="B86" s="28"/>
      <c r="C86" s="25" t="s">
        <v>106</v>
      </c>
      <c r="L86" s="28"/>
    </row>
    <row r="87" spans="2:47" s="1" customFormat="1" ht="16.5" customHeight="1" x14ac:dyDescent="0.2">
      <c r="B87" s="28"/>
      <c r="E87" s="202" t="str">
        <f>E9</f>
        <v>SO-06 - VRN</v>
      </c>
      <c r="F87" s="211"/>
      <c r="G87" s="211"/>
      <c r="H87" s="211"/>
      <c r="L87" s="28"/>
    </row>
    <row r="88" spans="2:47" s="1" customFormat="1" ht="6.95" customHeight="1" x14ac:dyDescent="0.2">
      <c r="B88" s="28"/>
      <c r="L88" s="28"/>
    </row>
    <row r="89" spans="2:47" s="1" customFormat="1" ht="12" customHeight="1" x14ac:dyDescent="0.2">
      <c r="B89" s="28"/>
      <c r="C89" s="25" t="s">
        <v>18</v>
      </c>
      <c r="F89" s="23" t="str">
        <f>F12</f>
        <v>Židlochovice</v>
      </c>
      <c r="I89" s="25" t="s">
        <v>20</v>
      </c>
      <c r="J89" s="48" t="str">
        <f>IF(J12="","",J12)</f>
        <v>27. 6. 2023</v>
      </c>
      <c r="L89" s="28"/>
    </row>
    <row r="90" spans="2:47" s="1" customFormat="1" ht="6.95" customHeight="1" x14ac:dyDescent="0.2">
      <c r="B90" s="28"/>
      <c r="L90" s="28"/>
    </row>
    <row r="91" spans="2:47" s="1" customFormat="1" ht="25.7" customHeight="1" x14ac:dyDescent="0.2">
      <c r="B91" s="28"/>
      <c r="C91" s="25" t="s">
        <v>22</v>
      </c>
      <c r="F91" s="23" t="str">
        <f>E15</f>
        <v>Zelenka s.r.o., Topolová 910, Židlochovice</v>
      </c>
      <c r="I91" s="25" t="s">
        <v>30</v>
      </c>
      <c r="J91" s="26" t="str">
        <f>E21</f>
        <v>A77 architekti, Taussigova 21, Brno</v>
      </c>
      <c r="L91" s="28"/>
    </row>
    <row r="92" spans="2:47" s="1" customFormat="1" ht="15.2" customHeight="1" x14ac:dyDescent="0.2">
      <c r="B92" s="28"/>
      <c r="C92" s="25" t="s">
        <v>28</v>
      </c>
      <c r="F92" s="23" t="str">
        <f>IF(E18="","",E18)</f>
        <v xml:space="preserve"> </v>
      </c>
      <c r="I92" s="25" t="s">
        <v>35</v>
      </c>
      <c r="J92" s="26" t="str">
        <f>E24</f>
        <v>Ing. Ladislav Kopecký</v>
      </c>
      <c r="L92" s="28"/>
    </row>
    <row r="93" spans="2:47" s="1" customFormat="1" ht="10.35" customHeight="1" x14ac:dyDescent="0.2">
      <c r="B93" s="28"/>
      <c r="L93" s="28"/>
    </row>
    <row r="94" spans="2:47" s="1" customFormat="1" ht="29.25" customHeight="1" x14ac:dyDescent="0.2">
      <c r="B94" s="28"/>
      <c r="C94" s="97" t="s">
        <v>109</v>
      </c>
      <c r="D94" s="89"/>
      <c r="E94" s="89"/>
      <c r="F94" s="89"/>
      <c r="G94" s="89"/>
      <c r="H94" s="89"/>
      <c r="I94" s="89"/>
      <c r="J94" s="98" t="s">
        <v>110</v>
      </c>
      <c r="K94" s="89"/>
      <c r="L94" s="28"/>
    </row>
    <row r="95" spans="2:47" s="1" customFormat="1" ht="10.35" customHeight="1" x14ac:dyDescent="0.2">
      <c r="B95" s="28"/>
      <c r="L95" s="28"/>
    </row>
    <row r="96" spans="2:47" s="1" customFormat="1" ht="22.9" customHeight="1" x14ac:dyDescent="0.2">
      <c r="B96" s="28"/>
      <c r="C96" s="99" t="s">
        <v>111</v>
      </c>
      <c r="J96" s="61">
        <f>J121</f>
        <v>0</v>
      </c>
      <c r="L96" s="28"/>
      <c r="AU96" s="16" t="s">
        <v>112</v>
      </c>
    </row>
    <row r="97" spans="2:12" s="8" customFormat="1" ht="24.95" customHeight="1" x14ac:dyDescent="0.2">
      <c r="B97" s="100"/>
      <c r="D97" s="101" t="s">
        <v>689</v>
      </c>
      <c r="E97" s="102"/>
      <c r="F97" s="102"/>
      <c r="G97" s="102"/>
      <c r="H97" s="102"/>
      <c r="I97" s="102"/>
      <c r="J97" s="103">
        <f>J122</f>
        <v>0</v>
      </c>
      <c r="L97" s="100"/>
    </row>
    <row r="98" spans="2:12" s="9" customFormat="1" ht="19.899999999999999" customHeight="1" x14ac:dyDescent="0.2">
      <c r="B98" s="104"/>
      <c r="D98" s="105" t="s">
        <v>690</v>
      </c>
      <c r="E98" s="106"/>
      <c r="F98" s="106"/>
      <c r="G98" s="106"/>
      <c r="H98" s="106"/>
      <c r="I98" s="106"/>
      <c r="J98" s="107">
        <f>J127</f>
        <v>0</v>
      </c>
      <c r="L98" s="104"/>
    </row>
    <row r="99" spans="2:12" s="9" customFormat="1" ht="19.899999999999999" customHeight="1" x14ac:dyDescent="0.2">
      <c r="B99" s="104"/>
      <c r="D99" s="105" t="s">
        <v>691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9" customFormat="1" ht="19.899999999999999" customHeight="1" x14ac:dyDescent="0.2">
      <c r="B100" s="104"/>
      <c r="D100" s="105" t="s">
        <v>692</v>
      </c>
      <c r="E100" s="106"/>
      <c r="F100" s="106"/>
      <c r="G100" s="106"/>
      <c r="H100" s="106"/>
      <c r="I100" s="106"/>
      <c r="J100" s="107">
        <f>J137</f>
        <v>0</v>
      </c>
      <c r="L100" s="104"/>
    </row>
    <row r="101" spans="2:12" s="9" customFormat="1" ht="19.899999999999999" customHeight="1" x14ac:dyDescent="0.2">
      <c r="B101" s="104"/>
      <c r="D101" s="105" t="s">
        <v>693</v>
      </c>
      <c r="E101" s="106"/>
      <c r="F101" s="106"/>
      <c r="G101" s="106"/>
      <c r="H101" s="106"/>
      <c r="I101" s="106"/>
      <c r="J101" s="107">
        <f>J144</f>
        <v>0</v>
      </c>
      <c r="L101" s="104"/>
    </row>
    <row r="102" spans="2:12" s="1" customFormat="1" ht="21.75" customHeight="1" x14ac:dyDescent="0.2">
      <c r="B102" s="28"/>
      <c r="L102" s="28"/>
    </row>
    <row r="103" spans="2:12" s="1" customFormat="1" ht="6.95" customHeight="1" x14ac:dyDescent="0.2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7" spans="2:12" s="1" customFormat="1" ht="6.95" customHeight="1" x14ac:dyDescent="0.2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 x14ac:dyDescent="0.2">
      <c r="B108" s="28"/>
      <c r="C108" s="20" t="s">
        <v>121</v>
      </c>
      <c r="L108" s="28"/>
    </row>
    <row r="109" spans="2:12" s="1" customFormat="1" ht="6.95" customHeight="1" x14ac:dyDescent="0.2">
      <c r="B109" s="28"/>
      <c r="L109" s="28"/>
    </row>
    <row r="110" spans="2:12" s="1" customFormat="1" ht="12" customHeight="1" x14ac:dyDescent="0.2">
      <c r="B110" s="28"/>
      <c r="C110" s="25" t="s">
        <v>14</v>
      </c>
      <c r="L110" s="28"/>
    </row>
    <row r="111" spans="2:12" s="1" customFormat="1" ht="16.5" customHeight="1" x14ac:dyDescent="0.2">
      <c r="B111" s="28"/>
      <c r="E111" s="212" t="str">
        <f>E7</f>
        <v>Zelenka s.r.o. - Modernizace provozu</v>
      </c>
      <c r="F111" s="213"/>
      <c r="G111" s="213"/>
      <c r="H111" s="213"/>
      <c r="L111" s="28"/>
    </row>
    <row r="112" spans="2:12" s="1" customFormat="1" ht="12" customHeight="1" x14ac:dyDescent="0.2">
      <c r="B112" s="28"/>
      <c r="C112" s="25" t="s">
        <v>106</v>
      </c>
      <c r="L112" s="28"/>
    </row>
    <row r="113" spans="2:65" s="1" customFormat="1" ht="16.5" customHeight="1" x14ac:dyDescent="0.2">
      <c r="B113" s="28"/>
      <c r="E113" s="202" t="str">
        <f>E9</f>
        <v>SO-06 - VRN</v>
      </c>
      <c r="F113" s="211"/>
      <c r="G113" s="211"/>
      <c r="H113" s="211"/>
      <c r="L113" s="28"/>
    </row>
    <row r="114" spans="2:65" s="1" customFormat="1" ht="6.95" customHeight="1" x14ac:dyDescent="0.2">
      <c r="B114" s="28"/>
      <c r="L114" s="28"/>
    </row>
    <row r="115" spans="2:65" s="1" customFormat="1" ht="12" customHeight="1" x14ac:dyDescent="0.2">
      <c r="B115" s="28"/>
      <c r="C115" s="25" t="s">
        <v>18</v>
      </c>
      <c r="F115" s="23" t="str">
        <f>F12</f>
        <v>Židlochovice</v>
      </c>
      <c r="I115" s="25" t="s">
        <v>20</v>
      </c>
      <c r="J115" s="48" t="str">
        <f>IF(J12="","",J12)</f>
        <v>27. 6. 2023</v>
      </c>
      <c r="L115" s="28"/>
    </row>
    <row r="116" spans="2:65" s="1" customFormat="1" ht="6.95" customHeight="1" x14ac:dyDescent="0.2">
      <c r="B116" s="28"/>
      <c r="L116" s="28"/>
    </row>
    <row r="117" spans="2:65" s="1" customFormat="1" ht="25.7" customHeight="1" x14ac:dyDescent="0.2">
      <c r="B117" s="28"/>
      <c r="C117" s="25" t="s">
        <v>22</v>
      </c>
      <c r="F117" s="23" t="str">
        <f>E15</f>
        <v>Zelenka s.r.o., Topolová 910, Židlochovice</v>
      </c>
      <c r="I117" s="25" t="s">
        <v>30</v>
      </c>
      <c r="J117" s="26" t="str">
        <f>E21</f>
        <v>A77 architekti, Taussigova 21, Brno</v>
      </c>
      <c r="L117" s="28"/>
    </row>
    <row r="118" spans="2:65" s="1" customFormat="1" ht="15.2" customHeight="1" x14ac:dyDescent="0.2">
      <c r="B118" s="28"/>
      <c r="C118" s="25" t="s">
        <v>28</v>
      </c>
      <c r="F118" s="23" t="str">
        <f>IF(E18="","",E18)</f>
        <v xml:space="preserve"> </v>
      </c>
      <c r="I118" s="25" t="s">
        <v>35</v>
      </c>
      <c r="J118" s="26" t="str">
        <f>E24</f>
        <v>Ing. Ladislav Kopecký</v>
      </c>
      <c r="L118" s="28"/>
    </row>
    <row r="119" spans="2:65" s="1" customFormat="1" ht="10.35" customHeight="1" x14ac:dyDescent="0.2">
      <c r="B119" s="28"/>
      <c r="L119" s="28"/>
    </row>
    <row r="120" spans="2:65" s="10" customFormat="1" ht="29.25" customHeight="1" x14ac:dyDescent="0.2">
      <c r="B120" s="108"/>
      <c r="C120" s="109" t="s">
        <v>122</v>
      </c>
      <c r="D120" s="110" t="s">
        <v>64</v>
      </c>
      <c r="E120" s="110" t="s">
        <v>60</v>
      </c>
      <c r="F120" s="110" t="s">
        <v>61</v>
      </c>
      <c r="G120" s="110" t="s">
        <v>123</v>
      </c>
      <c r="H120" s="110" t="s">
        <v>124</v>
      </c>
      <c r="I120" s="110" t="s">
        <v>125</v>
      </c>
      <c r="J120" s="111" t="s">
        <v>110</v>
      </c>
      <c r="K120" s="112" t="s">
        <v>126</v>
      </c>
      <c r="L120" s="108"/>
      <c r="M120" s="54" t="s">
        <v>1</v>
      </c>
      <c r="N120" s="55" t="s">
        <v>43</v>
      </c>
      <c r="O120" s="55" t="s">
        <v>127</v>
      </c>
      <c r="P120" s="55" t="s">
        <v>128</v>
      </c>
      <c r="Q120" s="55" t="s">
        <v>129</v>
      </c>
      <c r="R120" s="55" t="s">
        <v>130</v>
      </c>
      <c r="S120" s="55" t="s">
        <v>131</v>
      </c>
      <c r="T120" s="56" t="s">
        <v>132</v>
      </c>
    </row>
    <row r="121" spans="2:65" s="1" customFormat="1" ht="22.9" customHeight="1" x14ac:dyDescent="0.25">
      <c r="B121" s="28"/>
      <c r="C121" s="59" t="s">
        <v>133</v>
      </c>
      <c r="J121" s="113">
        <f>BK121</f>
        <v>0</v>
      </c>
      <c r="L121" s="28"/>
      <c r="M121" s="57"/>
      <c r="N121" s="49"/>
      <c r="O121" s="49"/>
      <c r="P121" s="114">
        <f>P122</f>
        <v>0</v>
      </c>
      <c r="Q121" s="49"/>
      <c r="R121" s="114">
        <f>R122</f>
        <v>0</v>
      </c>
      <c r="S121" s="49"/>
      <c r="T121" s="115">
        <f>T122</f>
        <v>0</v>
      </c>
      <c r="AT121" s="16" t="s">
        <v>78</v>
      </c>
      <c r="AU121" s="16" t="s">
        <v>112</v>
      </c>
      <c r="BK121" s="116">
        <f>BK122</f>
        <v>0</v>
      </c>
    </row>
    <row r="122" spans="2:65" s="11" customFormat="1" ht="25.9" customHeight="1" x14ac:dyDescent="0.2">
      <c r="B122" s="117"/>
      <c r="D122" s="118" t="s">
        <v>78</v>
      </c>
      <c r="E122" s="119" t="s">
        <v>103</v>
      </c>
      <c r="F122" s="119" t="s">
        <v>694</v>
      </c>
      <c r="J122" s="120">
        <f>BK122</f>
        <v>0</v>
      </c>
      <c r="L122" s="117"/>
      <c r="M122" s="121"/>
      <c r="P122" s="122">
        <f>P123+SUM(P124:P127)+P130+P137+P144</f>
        <v>0</v>
      </c>
      <c r="R122" s="122">
        <f>R123+SUM(R124:R127)+R130+R137+R144</f>
        <v>0</v>
      </c>
      <c r="T122" s="123">
        <f>T123+SUM(T124:T127)+T130+T137+T144</f>
        <v>0</v>
      </c>
      <c r="AR122" s="118" t="s">
        <v>168</v>
      </c>
      <c r="AT122" s="124" t="s">
        <v>78</v>
      </c>
      <c r="AU122" s="124" t="s">
        <v>79</v>
      </c>
      <c r="AY122" s="118" t="s">
        <v>136</v>
      </c>
      <c r="BK122" s="125">
        <f>BK123+SUM(BK124:BK127)+BK130+BK137+BK144</f>
        <v>0</v>
      </c>
    </row>
    <row r="123" spans="2:65" s="1" customFormat="1" ht="16.5" customHeight="1" x14ac:dyDescent="0.2">
      <c r="B123" s="128"/>
      <c r="C123" s="129" t="s">
        <v>87</v>
      </c>
      <c r="D123" s="129" t="s">
        <v>138</v>
      </c>
      <c r="E123" s="130" t="s">
        <v>695</v>
      </c>
      <c r="F123" s="131" t="s">
        <v>696</v>
      </c>
      <c r="G123" s="132" t="s">
        <v>219</v>
      </c>
      <c r="H123" s="133">
        <v>1</v>
      </c>
      <c r="I123" s="134"/>
      <c r="J123" s="134">
        <f>ROUND(I123*H123,2)</f>
        <v>0</v>
      </c>
      <c r="K123" s="135"/>
      <c r="L123" s="28"/>
      <c r="M123" s="136" t="s">
        <v>1</v>
      </c>
      <c r="N123" s="137" t="s">
        <v>44</v>
      </c>
      <c r="O123" s="138">
        <v>0</v>
      </c>
      <c r="P123" s="138">
        <f>O123*H123</f>
        <v>0</v>
      </c>
      <c r="Q123" s="138">
        <v>0</v>
      </c>
      <c r="R123" s="138">
        <f>Q123*H123</f>
        <v>0</v>
      </c>
      <c r="S123" s="138">
        <v>0</v>
      </c>
      <c r="T123" s="139">
        <f>S123*H123</f>
        <v>0</v>
      </c>
      <c r="AR123" s="140" t="s">
        <v>142</v>
      </c>
      <c r="AT123" s="140" t="s">
        <v>138</v>
      </c>
      <c r="AU123" s="140" t="s">
        <v>87</v>
      </c>
      <c r="AY123" s="16" t="s">
        <v>136</v>
      </c>
      <c r="BE123" s="141">
        <f>IF(N123="základní",J123,0)</f>
        <v>0</v>
      </c>
      <c r="BF123" s="141">
        <f>IF(N123="snížená",J123,0)</f>
        <v>0</v>
      </c>
      <c r="BG123" s="141">
        <f>IF(N123="zákl. přenesená",J123,0)</f>
        <v>0</v>
      </c>
      <c r="BH123" s="141">
        <f>IF(N123="sníž. přenesená",J123,0)</f>
        <v>0</v>
      </c>
      <c r="BI123" s="141">
        <f>IF(N123="nulová",J123,0)</f>
        <v>0</v>
      </c>
      <c r="BJ123" s="16" t="s">
        <v>87</v>
      </c>
      <c r="BK123" s="141">
        <f>ROUND(I123*H123,2)</f>
        <v>0</v>
      </c>
      <c r="BL123" s="16" t="s">
        <v>142</v>
      </c>
      <c r="BM123" s="140" t="s">
        <v>697</v>
      </c>
    </row>
    <row r="124" spans="2:65" s="1" customFormat="1" x14ac:dyDescent="0.2">
      <c r="B124" s="28"/>
      <c r="D124" s="142" t="s">
        <v>144</v>
      </c>
      <c r="F124" s="143" t="s">
        <v>696</v>
      </c>
      <c r="L124" s="28"/>
      <c r="M124" s="144"/>
      <c r="T124" s="51"/>
      <c r="AT124" s="16" t="s">
        <v>144</v>
      </c>
      <c r="AU124" s="16" t="s">
        <v>87</v>
      </c>
    </row>
    <row r="125" spans="2:65" s="1" customFormat="1" ht="16.5" customHeight="1" x14ac:dyDescent="0.2">
      <c r="B125" s="128"/>
      <c r="C125" s="129" t="s">
        <v>89</v>
      </c>
      <c r="D125" s="129" t="s">
        <v>138</v>
      </c>
      <c r="E125" s="130" t="s">
        <v>698</v>
      </c>
      <c r="F125" s="131" t="s">
        <v>699</v>
      </c>
      <c r="G125" s="132" t="s">
        <v>219</v>
      </c>
      <c r="H125" s="133">
        <v>1</v>
      </c>
      <c r="I125" s="134"/>
      <c r="J125" s="134">
        <f>ROUND(I125*H125,2)</f>
        <v>0</v>
      </c>
      <c r="K125" s="135"/>
      <c r="L125" s="28"/>
      <c r="M125" s="136" t="s">
        <v>1</v>
      </c>
      <c r="N125" s="137" t="s">
        <v>44</v>
      </c>
      <c r="O125" s="138">
        <v>0</v>
      </c>
      <c r="P125" s="138">
        <f>O125*H125</f>
        <v>0</v>
      </c>
      <c r="Q125" s="138">
        <v>0</v>
      </c>
      <c r="R125" s="138">
        <f>Q125*H125</f>
        <v>0</v>
      </c>
      <c r="S125" s="138">
        <v>0</v>
      </c>
      <c r="T125" s="139">
        <f>S125*H125</f>
        <v>0</v>
      </c>
      <c r="AR125" s="140" t="s">
        <v>142</v>
      </c>
      <c r="AT125" s="140" t="s">
        <v>138</v>
      </c>
      <c r="AU125" s="140" t="s">
        <v>87</v>
      </c>
      <c r="AY125" s="16" t="s">
        <v>136</v>
      </c>
      <c r="BE125" s="141">
        <f>IF(N125="základní",J125,0)</f>
        <v>0</v>
      </c>
      <c r="BF125" s="141">
        <f>IF(N125="snížená",J125,0)</f>
        <v>0</v>
      </c>
      <c r="BG125" s="141">
        <f>IF(N125="zákl. přenesená",J125,0)</f>
        <v>0</v>
      </c>
      <c r="BH125" s="141">
        <f>IF(N125="sníž. přenesená",J125,0)</f>
        <v>0</v>
      </c>
      <c r="BI125" s="141">
        <f>IF(N125="nulová",J125,0)</f>
        <v>0</v>
      </c>
      <c r="BJ125" s="16" t="s">
        <v>87</v>
      </c>
      <c r="BK125" s="141">
        <f>ROUND(I125*H125,2)</f>
        <v>0</v>
      </c>
      <c r="BL125" s="16" t="s">
        <v>142</v>
      </c>
      <c r="BM125" s="140" t="s">
        <v>700</v>
      </c>
    </row>
    <row r="126" spans="2:65" s="1" customFormat="1" x14ac:dyDescent="0.2">
      <c r="B126" s="28"/>
      <c r="D126" s="142" t="s">
        <v>144</v>
      </c>
      <c r="F126" s="143" t="s">
        <v>699</v>
      </c>
      <c r="L126" s="28"/>
      <c r="M126" s="144"/>
      <c r="T126" s="51"/>
      <c r="AT126" s="16" t="s">
        <v>144</v>
      </c>
      <c r="AU126" s="16" t="s">
        <v>87</v>
      </c>
    </row>
    <row r="127" spans="2:65" s="11" customFormat="1" ht="22.9" customHeight="1" x14ac:dyDescent="0.2">
      <c r="B127" s="117"/>
      <c r="D127" s="118" t="s">
        <v>78</v>
      </c>
      <c r="E127" s="126" t="s">
        <v>701</v>
      </c>
      <c r="F127" s="126" t="s">
        <v>702</v>
      </c>
      <c r="J127" s="127">
        <f>BK127</f>
        <v>0</v>
      </c>
      <c r="L127" s="117"/>
      <c r="M127" s="121"/>
      <c r="P127" s="122">
        <f>SUM(P128:P129)</f>
        <v>0</v>
      </c>
      <c r="R127" s="122">
        <f>SUM(R128:R129)</f>
        <v>0</v>
      </c>
      <c r="T127" s="123">
        <f>SUM(T128:T129)</f>
        <v>0</v>
      </c>
      <c r="AR127" s="118" t="s">
        <v>168</v>
      </c>
      <c r="AT127" s="124" t="s">
        <v>78</v>
      </c>
      <c r="AU127" s="124" t="s">
        <v>87</v>
      </c>
      <c r="AY127" s="118" t="s">
        <v>136</v>
      </c>
      <c r="BK127" s="125">
        <f>SUM(BK128:BK129)</f>
        <v>0</v>
      </c>
    </row>
    <row r="128" spans="2:65" s="1" customFormat="1" ht="16.5" customHeight="1" x14ac:dyDescent="0.2">
      <c r="B128" s="128"/>
      <c r="C128" s="129" t="s">
        <v>152</v>
      </c>
      <c r="D128" s="129" t="s">
        <v>138</v>
      </c>
      <c r="E128" s="130" t="s">
        <v>703</v>
      </c>
      <c r="F128" s="131" t="s">
        <v>704</v>
      </c>
      <c r="G128" s="132" t="s">
        <v>219</v>
      </c>
      <c r="H128" s="133">
        <v>1</v>
      </c>
      <c r="I128" s="134"/>
      <c r="J128" s="134">
        <f>ROUND(I128*H128,2)</f>
        <v>0</v>
      </c>
      <c r="K128" s="135"/>
      <c r="L128" s="28"/>
      <c r="M128" s="136" t="s">
        <v>1</v>
      </c>
      <c r="N128" s="137" t="s">
        <v>44</v>
      </c>
      <c r="O128" s="138">
        <v>0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705</v>
      </c>
      <c r="AT128" s="140" t="s">
        <v>138</v>
      </c>
      <c r="AU128" s="140" t="s">
        <v>89</v>
      </c>
      <c r="AY128" s="16" t="s">
        <v>136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87</v>
      </c>
      <c r="BK128" s="141">
        <f>ROUND(I128*H128,2)</f>
        <v>0</v>
      </c>
      <c r="BL128" s="16" t="s">
        <v>705</v>
      </c>
      <c r="BM128" s="140" t="s">
        <v>706</v>
      </c>
    </row>
    <row r="129" spans="2:65" s="1" customFormat="1" x14ac:dyDescent="0.2">
      <c r="B129" s="28"/>
      <c r="D129" s="142" t="s">
        <v>144</v>
      </c>
      <c r="F129" s="143" t="s">
        <v>704</v>
      </c>
      <c r="L129" s="28"/>
      <c r="M129" s="144"/>
      <c r="T129" s="51"/>
      <c r="AT129" s="16" t="s">
        <v>144</v>
      </c>
      <c r="AU129" s="16" t="s">
        <v>89</v>
      </c>
    </row>
    <row r="130" spans="2:65" s="11" customFormat="1" ht="22.9" customHeight="1" x14ac:dyDescent="0.2">
      <c r="B130" s="117"/>
      <c r="D130" s="118" t="s">
        <v>78</v>
      </c>
      <c r="E130" s="126" t="s">
        <v>707</v>
      </c>
      <c r="F130" s="126" t="s">
        <v>708</v>
      </c>
      <c r="J130" s="127">
        <f>BK130</f>
        <v>0</v>
      </c>
      <c r="L130" s="117"/>
      <c r="M130" s="121"/>
      <c r="P130" s="122">
        <f>SUM(P131:P136)</f>
        <v>0</v>
      </c>
      <c r="R130" s="122">
        <f>SUM(R131:R136)</f>
        <v>0</v>
      </c>
      <c r="T130" s="123">
        <f>SUM(T131:T136)</f>
        <v>0</v>
      </c>
      <c r="AR130" s="118" t="s">
        <v>168</v>
      </c>
      <c r="AT130" s="124" t="s">
        <v>78</v>
      </c>
      <c r="AU130" s="124" t="s">
        <v>87</v>
      </c>
      <c r="AY130" s="118" t="s">
        <v>136</v>
      </c>
      <c r="BK130" s="125">
        <f>SUM(BK131:BK136)</f>
        <v>0</v>
      </c>
    </row>
    <row r="131" spans="2:65" s="1" customFormat="1" ht="16.5" customHeight="1" x14ac:dyDescent="0.2">
      <c r="B131" s="128"/>
      <c r="C131" s="129" t="s">
        <v>142</v>
      </c>
      <c r="D131" s="129" t="s">
        <v>138</v>
      </c>
      <c r="E131" s="130" t="s">
        <v>709</v>
      </c>
      <c r="F131" s="131" t="s">
        <v>708</v>
      </c>
      <c r="G131" s="132" t="s">
        <v>219</v>
      </c>
      <c r="H131" s="133">
        <v>1</v>
      </c>
      <c r="I131" s="134"/>
      <c r="J131" s="134">
        <f>ROUND(I131*H131,2)</f>
        <v>0</v>
      </c>
      <c r="K131" s="135"/>
      <c r="L131" s="28"/>
      <c r="M131" s="136" t="s">
        <v>1</v>
      </c>
      <c r="N131" s="137" t="s">
        <v>44</v>
      </c>
      <c r="O131" s="138">
        <v>0</v>
      </c>
      <c r="P131" s="138">
        <f>O131*H131</f>
        <v>0</v>
      </c>
      <c r="Q131" s="138">
        <v>0</v>
      </c>
      <c r="R131" s="138">
        <f>Q131*H131</f>
        <v>0</v>
      </c>
      <c r="S131" s="138">
        <v>0</v>
      </c>
      <c r="T131" s="139">
        <f>S131*H131</f>
        <v>0</v>
      </c>
      <c r="AR131" s="140" t="s">
        <v>705</v>
      </c>
      <c r="AT131" s="140" t="s">
        <v>138</v>
      </c>
      <c r="AU131" s="140" t="s">
        <v>89</v>
      </c>
      <c r="AY131" s="16" t="s">
        <v>136</v>
      </c>
      <c r="BE131" s="141">
        <f>IF(N131="základní",J131,0)</f>
        <v>0</v>
      </c>
      <c r="BF131" s="141">
        <f>IF(N131="snížená",J131,0)</f>
        <v>0</v>
      </c>
      <c r="BG131" s="141">
        <f>IF(N131="zákl. přenesená",J131,0)</f>
        <v>0</v>
      </c>
      <c r="BH131" s="141">
        <f>IF(N131="sníž. přenesená",J131,0)</f>
        <v>0</v>
      </c>
      <c r="BI131" s="141">
        <f>IF(N131="nulová",J131,0)</f>
        <v>0</v>
      </c>
      <c r="BJ131" s="16" t="s">
        <v>87</v>
      </c>
      <c r="BK131" s="141">
        <f>ROUND(I131*H131,2)</f>
        <v>0</v>
      </c>
      <c r="BL131" s="16" t="s">
        <v>705</v>
      </c>
      <c r="BM131" s="140" t="s">
        <v>710</v>
      </c>
    </row>
    <row r="132" spans="2:65" s="1" customFormat="1" x14ac:dyDescent="0.2">
      <c r="B132" s="28"/>
      <c r="D132" s="142" t="s">
        <v>144</v>
      </c>
      <c r="F132" s="143" t="s">
        <v>708</v>
      </c>
      <c r="L132" s="28"/>
      <c r="M132" s="144"/>
      <c r="T132" s="51"/>
      <c r="AT132" s="16" t="s">
        <v>144</v>
      </c>
      <c r="AU132" s="16" t="s">
        <v>89</v>
      </c>
    </row>
    <row r="133" spans="2:65" s="1" customFormat="1" ht="16.5" customHeight="1" x14ac:dyDescent="0.2">
      <c r="B133" s="128"/>
      <c r="C133" s="129" t="s">
        <v>168</v>
      </c>
      <c r="D133" s="129" t="s">
        <v>138</v>
      </c>
      <c r="E133" s="130" t="s">
        <v>711</v>
      </c>
      <c r="F133" s="131" t="s">
        <v>712</v>
      </c>
      <c r="G133" s="132" t="s">
        <v>219</v>
      </c>
      <c r="H133" s="133">
        <v>1</v>
      </c>
      <c r="I133" s="134"/>
      <c r="J133" s="134">
        <f>ROUND(I133*H133,2)</f>
        <v>0</v>
      </c>
      <c r="K133" s="135"/>
      <c r="L133" s="28"/>
      <c r="M133" s="136" t="s">
        <v>1</v>
      </c>
      <c r="N133" s="137" t="s">
        <v>44</v>
      </c>
      <c r="O133" s="138">
        <v>0</v>
      </c>
      <c r="P133" s="138">
        <f>O133*H133</f>
        <v>0</v>
      </c>
      <c r="Q133" s="138">
        <v>0</v>
      </c>
      <c r="R133" s="138">
        <f>Q133*H133</f>
        <v>0</v>
      </c>
      <c r="S133" s="138">
        <v>0</v>
      </c>
      <c r="T133" s="139">
        <f>S133*H133</f>
        <v>0</v>
      </c>
      <c r="AR133" s="140" t="s">
        <v>705</v>
      </c>
      <c r="AT133" s="140" t="s">
        <v>138</v>
      </c>
      <c r="AU133" s="140" t="s">
        <v>89</v>
      </c>
      <c r="AY133" s="16" t="s">
        <v>136</v>
      </c>
      <c r="BE133" s="141">
        <f>IF(N133="základní",J133,0)</f>
        <v>0</v>
      </c>
      <c r="BF133" s="141">
        <f>IF(N133="snížená",J133,0)</f>
        <v>0</v>
      </c>
      <c r="BG133" s="141">
        <f>IF(N133="zákl. přenesená",J133,0)</f>
        <v>0</v>
      </c>
      <c r="BH133" s="141">
        <f>IF(N133="sníž. přenesená",J133,0)</f>
        <v>0</v>
      </c>
      <c r="BI133" s="141">
        <f>IF(N133="nulová",J133,0)</f>
        <v>0</v>
      </c>
      <c r="BJ133" s="16" t="s">
        <v>87</v>
      </c>
      <c r="BK133" s="141">
        <f>ROUND(I133*H133,2)</f>
        <v>0</v>
      </c>
      <c r="BL133" s="16" t="s">
        <v>705</v>
      </c>
      <c r="BM133" s="140" t="s">
        <v>713</v>
      </c>
    </row>
    <row r="134" spans="2:65" s="1" customFormat="1" x14ac:dyDescent="0.2">
      <c r="B134" s="28"/>
      <c r="D134" s="142" t="s">
        <v>144</v>
      </c>
      <c r="F134" s="143" t="s">
        <v>712</v>
      </c>
      <c r="L134" s="28"/>
      <c r="M134" s="144"/>
      <c r="T134" s="51"/>
      <c r="AT134" s="16" t="s">
        <v>144</v>
      </c>
      <c r="AU134" s="16" t="s">
        <v>89</v>
      </c>
    </row>
    <row r="135" spans="2:65" s="1" customFormat="1" ht="16.5" customHeight="1" x14ac:dyDescent="0.2">
      <c r="B135" s="128"/>
      <c r="C135" s="129" t="s">
        <v>174</v>
      </c>
      <c r="D135" s="129" t="s">
        <v>138</v>
      </c>
      <c r="E135" s="130" t="s">
        <v>714</v>
      </c>
      <c r="F135" s="131" t="s">
        <v>715</v>
      </c>
      <c r="G135" s="132" t="s">
        <v>219</v>
      </c>
      <c r="H135" s="133">
        <v>1</v>
      </c>
      <c r="I135" s="134"/>
      <c r="J135" s="134">
        <f>ROUND(I135*H135,2)</f>
        <v>0</v>
      </c>
      <c r="K135" s="135"/>
      <c r="L135" s="28"/>
      <c r="M135" s="136" t="s">
        <v>1</v>
      </c>
      <c r="N135" s="137" t="s">
        <v>44</v>
      </c>
      <c r="O135" s="138">
        <v>0</v>
      </c>
      <c r="P135" s="138">
        <f>O135*H135</f>
        <v>0</v>
      </c>
      <c r="Q135" s="138">
        <v>0</v>
      </c>
      <c r="R135" s="138">
        <f>Q135*H135</f>
        <v>0</v>
      </c>
      <c r="S135" s="138">
        <v>0</v>
      </c>
      <c r="T135" s="139">
        <f>S135*H135</f>
        <v>0</v>
      </c>
      <c r="AR135" s="140" t="s">
        <v>705</v>
      </c>
      <c r="AT135" s="140" t="s">
        <v>138</v>
      </c>
      <c r="AU135" s="140" t="s">
        <v>89</v>
      </c>
      <c r="AY135" s="16" t="s">
        <v>136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87</v>
      </c>
      <c r="BK135" s="141">
        <f>ROUND(I135*H135,2)</f>
        <v>0</v>
      </c>
      <c r="BL135" s="16" t="s">
        <v>705</v>
      </c>
      <c r="BM135" s="140" t="s">
        <v>716</v>
      </c>
    </row>
    <row r="136" spans="2:65" s="1" customFormat="1" x14ac:dyDescent="0.2">
      <c r="B136" s="28"/>
      <c r="D136" s="142" t="s">
        <v>144</v>
      </c>
      <c r="F136" s="143" t="s">
        <v>715</v>
      </c>
      <c r="L136" s="28"/>
      <c r="M136" s="144"/>
      <c r="T136" s="51"/>
      <c r="AT136" s="16" t="s">
        <v>144</v>
      </c>
      <c r="AU136" s="16" t="s">
        <v>89</v>
      </c>
    </row>
    <row r="137" spans="2:65" s="11" customFormat="1" ht="22.9" customHeight="1" x14ac:dyDescent="0.2">
      <c r="B137" s="117"/>
      <c r="D137" s="118" t="s">
        <v>78</v>
      </c>
      <c r="E137" s="126" t="s">
        <v>717</v>
      </c>
      <c r="F137" s="126" t="s">
        <v>718</v>
      </c>
      <c r="J137" s="127">
        <f>BK137</f>
        <v>0</v>
      </c>
      <c r="L137" s="117"/>
      <c r="M137" s="121"/>
      <c r="P137" s="122">
        <f>SUM(P138:P143)</f>
        <v>0</v>
      </c>
      <c r="R137" s="122">
        <f>SUM(R138:R143)</f>
        <v>0</v>
      </c>
      <c r="T137" s="123">
        <f>SUM(T138:T143)</f>
        <v>0</v>
      </c>
      <c r="AR137" s="118" t="s">
        <v>168</v>
      </c>
      <c r="AT137" s="124" t="s">
        <v>78</v>
      </c>
      <c r="AU137" s="124" t="s">
        <v>87</v>
      </c>
      <c r="AY137" s="118" t="s">
        <v>136</v>
      </c>
      <c r="BK137" s="125">
        <f>SUM(BK138:BK143)</f>
        <v>0</v>
      </c>
    </row>
    <row r="138" spans="2:65" s="1" customFormat="1" ht="16.5" customHeight="1" x14ac:dyDescent="0.2">
      <c r="B138" s="128"/>
      <c r="C138" s="129" t="s">
        <v>181</v>
      </c>
      <c r="D138" s="129" t="s">
        <v>138</v>
      </c>
      <c r="E138" s="130" t="s">
        <v>719</v>
      </c>
      <c r="F138" s="131" t="s">
        <v>720</v>
      </c>
      <c r="G138" s="132" t="s">
        <v>219</v>
      </c>
      <c r="H138" s="133">
        <v>1</v>
      </c>
      <c r="I138" s="134"/>
      <c r="J138" s="134">
        <f>ROUND(I138*H138,2)</f>
        <v>0</v>
      </c>
      <c r="K138" s="135"/>
      <c r="L138" s="28"/>
      <c r="M138" s="136" t="s">
        <v>1</v>
      </c>
      <c r="N138" s="137" t="s">
        <v>44</v>
      </c>
      <c r="O138" s="138">
        <v>0</v>
      </c>
      <c r="P138" s="138">
        <f>O138*H138</f>
        <v>0</v>
      </c>
      <c r="Q138" s="138">
        <v>0</v>
      </c>
      <c r="R138" s="138">
        <f>Q138*H138</f>
        <v>0</v>
      </c>
      <c r="S138" s="138">
        <v>0</v>
      </c>
      <c r="T138" s="139">
        <f>S138*H138</f>
        <v>0</v>
      </c>
      <c r="AR138" s="140" t="s">
        <v>705</v>
      </c>
      <c r="AT138" s="140" t="s">
        <v>138</v>
      </c>
      <c r="AU138" s="140" t="s">
        <v>89</v>
      </c>
      <c r="AY138" s="16" t="s">
        <v>136</v>
      </c>
      <c r="BE138" s="141">
        <f>IF(N138="základní",J138,0)</f>
        <v>0</v>
      </c>
      <c r="BF138" s="141">
        <f>IF(N138="snížená",J138,0)</f>
        <v>0</v>
      </c>
      <c r="BG138" s="141">
        <f>IF(N138="zákl. přenesená",J138,0)</f>
        <v>0</v>
      </c>
      <c r="BH138" s="141">
        <f>IF(N138="sníž. přenesená",J138,0)</f>
        <v>0</v>
      </c>
      <c r="BI138" s="141">
        <f>IF(N138="nulová",J138,0)</f>
        <v>0</v>
      </c>
      <c r="BJ138" s="16" t="s">
        <v>87</v>
      </c>
      <c r="BK138" s="141">
        <f>ROUND(I138*H138,2)</f>
        <v>0</v>
      </c>
      <c r="BL138" s="16" t="s">
        <v>705</v>
      </c>
      <c r="BM138" s="140" t="s">
        <v>721</v>
      </c>
    </row>
    <row r="139" spans="2:65" s="1" customFormat="1" x14ac:dyDescent="0.2">
      <c r="B139" s="28"/>
      <c r="D139" s="142" t="s">
        <v>144</v>
      </c>
      <c r="F139" s="143" t="s">
        <v>720</v>
      </c>
      <c r="L139" s="28"/>
      <c r="M139" s="144"/>
      <c r="T139" s="51"/>
      <c r="AT139" s="16" t="s">
        <v>144</v>
      </c>
      <c r="AU139" s="16" t="s">
        <v>89</v>
      </c>
    </row>
    <row r="140" spans="2:65" s="1" customFormat="1" ht="16.5" customHeight="1" x14ac:dyDescent="0.2">
      <c r="B140" s="128"/>
      <c r="C140" s="129" t="s">
        <v>164</v>
      </c>
      <c r="D140" s="129" t="s">
        <v>138</v>
      </c>
      <c r="E140" s="130" t="s">
        <v>722</v>
      </c>
      <c r="F140" s="131" t="s">
        <v>723</v>
      </c>
      <c r="G140" s="132" t="s">
        <v>219</v>
      </c>
      <c r="H140" s="133">
        <v>1</v>
      </c>
      <c r="I140" s="134"/>
      <c r="J140" s="134">
        <f>ROUND(I140*H140,2)</f>
        <v>0</v>
      </c>
      <c r="K140" s="135"/>
      <c r="L140" s="28"/>
      <c r="M140" s="136" t="s">
        <v>1</v>
      </c>
      <c r="N140" s="137" t="s">
        <v>44</v>
      </c>
      <c r="O140" s="138">
        <v>0</v>
      </c>
      <c r="P140" s="138">
        <f>O140*H140</f>
        <v>0</v>
      </c>
      <c r="Q140" s="138">
        <v>0</v>
      </c>
      <c r="R140" s="138">
        <f>Q140*H140</f>
        <v>0</v>
      </c>
      <c r="S140" s="138">
        <v>0</v>
      </c>
      <c r="T140" s="139">
        <f>S140*H140</f>
        <v>0</v>
      </c>
      <c r="AR140" s="140" t="s">
        <v>705</v>
      </c>
      <c r="AT140" s="140" t="s">
        <v>138</v>
      </c>
      <c r="AU140" s="140" t="s">
        <v>89</v>
      </c>
      <c r="AY140" s="16" t="s">
        <v>136</v>
      </c>
      <c r="BE140" s="141">
        <f>IF(N140="základní",J140,0)</f>
        <v>0</v>
      </c>
      <c r="BF140" s="141">
        <f>IF(N140="snížená",J140,0)</f>
        <v>0</v>
      </c>
      <c r="BG140" s="141">
        <f>IF(N140="zákl. přenesená",J140,0)</f>
        <v>0</v>
      </c>
      <c r="BH140" s="141">
        <f>IF(N140="sníž. přenesená",J140,0)</f>
        <v>0</v>
      </c>
      <c r="BI140" s="141">
        <f>IF(N140="nulová",J140,0)</f>
        <v>0</v>
      </c>
      <c r="BJ140" s="16" t="s">
        <v>87</v>
      </c>
      <c r="BK140" s="141">
        <f>ROUND(I140*H140,2)</f>
        <v>0</v>
      </c>
      <c r="BL140" s="16" t="s">
        <v>705</v>
      </c>
      <c r="BM140" s="140" t="s">
        <v>724</v>
      </c>
    </row>
    <row r="141" spans="2:65" s="1" customFormat="1" x14ac:dyDescent="0.2">
      <c r="B141" s="28"/>
      <c r="D141" s="142" t="s">
        <v>144</v>
      </c>
      <c r="F141" s="143" t="s">
        <v>723</v>
      </c>
      <c r="L141" s="28"/>
      <c r="M141" s="144"/>
      <c r="T141" s="51"/>
      <c r="AT141" s="16" t="s">
        <v>144</v>
      </c>
      <c r="AU141" s="16" t="s">
        <v>89</v>
      </c>
    </row>
    <row r="142" spans="2:65" s="1" customFormat="1" ht="16.5" customHeight="1" x14ac:dyDescent="0.2">
      <c r="B142" s="128"/>
      <c r="C142" s="129" t="s">
        <v>191</v>
      </c>
      <c r="D142" s="129" t="s">
        <v>138</v>
      </c>
      <c r="E142" s="130" t="s">
        <v>725</v>
      </c>
      <c r="F142" s="131" t="s">
        <v>726</v>
      </c>
      <c r="G142" s="132" t="s">
        <v>219</v>
      </c>
      <c r="H142" s="133">
        <v>1</v>
      </c>
      <c r="I142" s="134"/>
      <c r="J142" s="134">
        <f>ROUND(I142*H142,2)</f>
        <v>0</v>
      </c>
      <c r="K142" s="135"/>
      <c r="L142" s="28"/>
      <c r="M142" s="136" t="s">
        <v>1</v>
      </c>
      <c r="N142" s="137" t="s">
        <v>44</v>
      </c>
      <c r="O142" s="138">
        <v>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705</v>
      </c>
      <c r="AT142" s="140" t="s">
        <v>138</v>
      </c>
      <c r="AU142" s="140" t="s">
        <v>89</v>
      </c>
      <c r="AY142" s="16" t="s">
        <v>136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87</v>
      </c>
      <c r="BK142" s="141">
        <f>ROUND(I142*H142,2)</f>
        <v>0</v>
      </c>
      <c r="BL142" s="16" t="s">
        <v>705</v>
      </c>
      <c r="BM142" s="140" t="s">
        <v>727</v>
      </c>
    </row>
    <row r="143" spans="2:65" s="1" customFormat="1" x14ac:dyDescent="0.2">
      <c r="B143" s="28"/>
      <c r="D143" s="142" t="s">
        <v>144</v>
      </c>
      <c r="F143" s="143" t="s">
        <v>726</v>
      </c>
      <c r="L143" s="28"/>
      <c r="M143" s="144"/>
      <c r="T143" s="51"/>
      <c r="AT143" s="16" t="s">
        <v>144</v>
      </c>
      <c r="AU143" s="16" t="s">
        <v>89</v>
      </c>
    </row>
    <row r="144" spans="2:65" s="11" customFormat="1" ht="22.9" customHeight="1" x14ac:dyDescent="0.2">
      <c r="B144" s="117"/>
      <c r="D144" s="118" t="s">
        <v>78</v>
      </c>
      <c r="E144" s="126" t="s">
        <v>728</v>
      </c>
      <c r="F144" s="126" t="s">
        <v>729</v>
      </c>
      <c r="J144" s="127">
        <f>BK144</f>
        <v>0</v>
      </c>
      <c r="L144" s="117"/>
      <c r="M144" s="121"/>
      <c r="P144" s="122">
        <f>SUM(P145:P152)</f>
        <v>0</v>
      </c>
      <c r="R144" s="122">
        <f>SUM(R145:R152)</f>
        <v>0</v>
      </c>
      <c r="T144" s="123">
        <f>SUM(T145:T152)</f>
        <v>0</v>
      </c>
      <c r="AR144" s="118" t="s">
        <v>168</v>
      </c>
      <c r="AT144" s="124" t="s">
        <v>78</v>
      </c>
      <c r="AU144" s="124" t="s">
        <v>87</v>
      </c>
      <c r="AY144" s="118" t="s">
        <v>136</v>
      </c>
      <c r="BK144" s="125">
        <f>SUM(BK145:BK152)</f>
        <v>0</v>
      </c>
    </row>
    <row r="145" spans="2:65" s="1" customFormat="1" ht="16.5" customHeight="1" x14ac:dyDescent="0.2">
      <c r="B145" s="128"/>
      <c r="C145" s="129" t="s">
        <v>197</v>
      </c>
      <c r="D145" s="129" t="s">
        <v>138</v>
      </c>
      <c r="E145" s="130" t="s">
        <v>730</v>
      </c>
      <c r="F145" s="131" t="s">
        <v>731</v>
      </c>
      <c r="G145" s="132" t="s">
        <v>219</v>
      </c>
      <c r="H145" s="133">
        <v>1</v>
      </c>
      <c r="I145" s="134"/>
      <c r="J145" s="134">
        <f>ROUND(I145*H145,2)</f>
        <v>0</v>
      </c>
      <c r="K145" s="135"/>
      <c r="L145" s="28"/>
      <c r="M145" s="136" t="s">
        <v>1</v>
      </c>
      <c r="N145" s="137" t="s">
        <v>44</v>
      </c>
      <c r="O145" s="138">
        <v>0</v>
      </c>
      <c r="P145" s="138">
        <f>O145*H145</f>
        <v>0</v>
      </c>
      <c r="Q145" s="138">
        <v>0</v>
      </c>
      <c r="R145" s="138">
        <f>Q145*H145</f>
        <v>0</v>
      </c>
      <c r="S145" s="138">
        <v>0</v>
      </c>
      <c r="T145" s="139">
        <f>S145*H145</f>
        <v>0</v>
      </c>
      <c r="AR145" s="140" t="s">
        <v>705</v>
      </c>
      <c r="AT145" s="140" t="s">
        <v>138</v>
      </c>
      <c r="AU145" s="140" t="s">
        <v>89</v>
      </c>
      <c r="AY145" s="16" t="s">
        <v>136</v>
      </c>
      <c r="BE145" s="141">
        <f>IF(N145="základní",J145,0)</f>
        <v>0</v>
      </c>
      <c r="BF145" s="141">
        <f>IF(N145="snížená",J145,0)</f>
        <v>0</v>
      </c>
      <c r="BG145" s="141">
        <f>IF(N145="zákl. přenesená",J145,0)</f>
        <v>0</v>
      </c>
      <c r="BH145" s="141">
        <f>IF(N145="sníž. přenesená",J145,0)</f>
        <v>0</v>
      </c>
      <c r="BI145" s="141">
        <f>IF(N145="nulová",J145,0)</f>
        <v>0</v>
      </c>
      <c r="BJ145" s="16" t="s">
        <v>87</v>
      </c>
      <c r="BK145" s="141">
        <f>ROUND(I145*H145,2)</f>
        <v>0</v>
      </c>
      <c r="BL145" s="16" t="s">
        <v>705</v>
      </c>
      <c r="BM145" s="140" t="s">
        <v>732</v>
      </c>
    </row>
    <row r="146" spans="2:65" s="1" customFormat="1" x14ac:dyDescent="0.2">
      <c r="B146" s="28"/>
      <c r="D146" s="142" t="s">
        <v>144</v>
      </c>
      <c r="F146" s="143" t="s">
        <v>731</v>
      </c>
      <c r="L146" s="28"/>
      <c r="M146" s="144"/>
      <c r="T146" s="51"/>
      <c r="AT146" s="16" t="s">
        <v>144</v>
      </c>
      <c r="AU146" s="16" t="s">
        <v>89</v>
      </c>
    </row>
    <row r="147" spans="2:65" s="1" customFormat="1" ht="16.5" customHeight="1" x14ac:dyDescent="0.2">
      <c r="B147" s="128"/>
      <c r="C147" s="129" t="s">
        <v>202</v>
      </c>
      <c r="D147" s="129" t="s">
        <v>138</v>
      </c>
      <c r="E147" s="130" t="s">
        <v>733</v>
      </c>
      <c r="F147" s="131" t="s">
        <v>734</v>
      </c>
      <c r="G147" s="132" t="s">
        <v>219</v>
      </c>
      <c r="H147" s="133">
        <v>1</v>
      </c>
      <c r="I147" s="134"/>
      <c r="J147" s="134">
        <f>ROUND(I147*H147,2)</f>
        <v>0</v>
      </c>
      <c r="K147" s="135"/>
      <c r="L147" s="28"/>
      <c r="M147" s="136" t="s">
        <v>1</v>
      </c>
      <c r="N147" s="137" t="s">
        <v>44</v>
      </c>
      <c r="O147" s="138">
        <v>0</v>
      </c>
      <c r="P147" s="138">
        <f>O147*H147</f>
        <v>0</v>
      </c>
      <c r="Q147" s="138">
        <v>0</v>
      </c>
      <c r="R147" s="138">
        <f>Q147*H147</f>
        <v>0</v>
      </c>
      <c r="S147" s="138">
        <v>0</v>
      </c>
      <c r="T147" s="139">
        <f>S147*H147</f>
        <v>0</v>
      </c>
      <c r="AR147" s="140" t="s">
        <v>705</v>
      </c>
      <c r="AT147" s="140" t="s">
        <v>138</v>
      </c>
      <c r="AU147" s="140" t="s">
        <v>89</v>
      </c>
      <c r="AY147" s="16" t="s">
        <v>136</v>
      </c>
      <c r="BE147" s="141">
        <f>IF(N147="základní",J147,0)</f>
        <v>0</v>
      </c>
      <c r="BF147" s="141">
        <f>IF(N147="snížená",J147,0)</f>
        <v>0</v>
      </c>
      <c r="BG147" s="141">
        <f>IF(N147="zákl. přenesená",J147,0)</f>
        <v>0</v>
      </c>
      <c r="BH147" s="141">
        <f>IF(N147="sníž. přenesená",J147,0)</f>
        <v>0</v>
      </c>
      <c r="BI147" s="141">
        <f>IF(N147="nulová",J147,0)</f>
        <v>0</v>
      </c>
      <c r="BJ147" s="16" t="s">
        <v>87</v>
      </c>
      <c r="BK147" s="141">
        <f>ROUND(I147*H147,2)</f>
        <v>0</v>
      </c>
      <c r="BL147" s="16" t="s">
        <v>705</v>
      </c>
      <c r="BM147" s="140" t="s">
        <v>735</v>
      </c>
    </row>
    <row r="148" spans="2:65" s="1" customFormat="1" x14ac:dyDescent="0.2">
      <c r="B148" s="28"/>
      <c r="D148" s="142" t="s">
        <v>144</v>
      </c>
      <c r="F148" s="143" t="s">
        <v>734</v>
      </c>
      <c r="L148" s="28"/>
      <c r="M148" s="144"/>
      <c r="T148" s="51"/>
      <c r="AT148" s="16" t="s">
        <v>144</v>
      </c>
      <c r="AU148" s="16" t="s">
        <v>89</v>
      </c>
    </row>
    <row r="149" spans="2:65" s="1" customFormat="1" ht="16.5" customHeight="1" x14ac:dyDescent="0.2">
      <c r="B149" s="128"/>
      <c r="C149" s="129" t="s">
        <v>209</v>
      </c>
      <c r="D149" s="129" t="s">
        <v>138</v>
      </c>
      <c r="E149" s="130" t="s">
        <v>736</v>
      </c>
      <c r="F149" s="131" t="s">
        <v>737</v>
      </c>
      <c r="G149" s="132" t="s">
        <v>219</v>
      </c>
      <c r="H149" s="133">
        <v>1</v>
      </c>
      <c r="I149" s="134"/>
      <c r="J149" s="134">
        <f>ROUND(I149*H149,2)</f>
        <v>0</v>
      </c>
      <c r="K149" s="135"/>
      <c r="L149" s="28"/>
      <c r="M149" s="136" t="s">
        <v>1</v>
      </c>
      <c r="N149" s="137" t="s">
        <v>44</v>
      </c>
      <c r="O149" s="138">
        <v>0</v>
      </c>
      <c r="P149" s="138">
        <f>O149*H149</f>
        <v>0</v>
      </c>
      <c r="Q149" s="138">
        <v>0</v>
      </c>
      <c r="R149" s="138">
        <f>Q149*H149</f>
        <v>0</v>
      </c>
      <c r="S149" s="138">
        <v>0</v>
      </c>
      <c r="T149" s="139">
        <f>S149*H149</f>
        <v>0</v>
      </c>
      <c r="AR149" s="140" t="s">
        <v>705</v>
      </c>
      <c r="AT149" s="140" t="s">
        <v>138</v>
      </c>
      <c r="AU149" s="140" t="s">
        <v>89</v>
      </c>
      <c r="AY149" s="16" t="s">
        <v>136</v>
      </c>
      <c r="BE149" s="141">
        <f>IF(N149="základní",J149,0)</f>
        <v>0</v>
      </c>
      <c r="BF149" s="141">
        <f>IF(N149="snížená",J149,0)</f>
        <v>0</v>
      </c>
      <c r="BG149" s="141">
        <f>IF(N149="zákl. přenesená",J149,0)</f>
        <v>0</v>
      </c>
      <c r="BH149" s="141">
        <f>IF(N149="sníž. přenesená",J149,0)</f>
        <v>0</v>
      </c>
      <c r="BI149" s="141">
        <f>IF(N149="nulová",J149,0)</f>
        <v>0</v>
      </c>
      <c r="BJ149" s="16" t="s">
        <v>87</v>
      </c>
      <c r="BK149" s="141">
        <f>ROUND(I149*H149,2)</f>
        <v>0</v>
      </c>
      <c r="BL149" s="16" t="s">
        <v>705</v>
      </c>
      <c r="BM149" s="140" t="s">
        <v>738</v>
      </c>
    </row>
    <row r="150" spans="2:65" s="1" customFormat="1" x14ac:dyDescent="0.2">
      <c r="B150" s="28"/>
      <c r="D150" s="142" t="s">
        <v>144</v>
      </c>
      <c r="F150" s="143" t="s">
        <v>737</v>
      </c>
      <c r="L150" s="28"/>
      <c r="M150" s="144"/>
      <c r="T150" s="51"/>
      <c r="AT150" s="16" t="s">
        <v>144</v>
      </c>
      <c r="AU150" s="16" t="s">
        <v>89</v>
      </c>
    </row>
    <row r="151" spans="2:65" s="1" customFormat="1" ht="33" customHeight="1" x14ac:dyDescent="0.2">
      <c r="B151" s="128"/>
      <c r="C151" s="129" t="s">
        <v>216</v>
      </c>
      <c r="D151" s="129" t="s">
        <v>138</v>
      </c>
      <c r="E151" s="130" t="s">
        <v>739</v>
      </c>
      <c r="F151" s="131" t="s">
        <v>740</v>
      </c>
      <c r="G151" s="132" t="s">
        <v>271</v>
      </c>
      <c r="H151" s="133">
        <v>76546.789999999994</v>
      </c>
      <c r="I151" s="134"/>
      <c r="J151" s="134">
        <f>ROUND(I151*H151,2)</f>
        <v>0</v>
      </c>
      <c r="K151" s="135"/>
      <c r="L151" s="28"/>
      <c r="M151" s="136" t="s">
        <v>1</v>
      </c>
      <c r="N151" s="137" t="s">
        <v>44</v>
      </c>
      <c r="O151" s="138">
        <v>0</v>
      </c>
      <c r="P151" s="138">
        <f>O151*H151</f>
        <v>0</v>
      </c>
      <c r="Q151" s="138">
        <v>0</v>
      </c>
      <c r="R151" s="138">
        <f>Q151*H151</f>
        <v>0</v>
      </c>
      <c r="S151" s="138">
        <v>0</v>
      </c>
      <c r="T151" s="139">
        <f>S151*H151</f>
        <v>0</v>
      </c>
      <c r="AR151" s="140" t="s">
        <v>705</v>
      </c>
      <c r="AT151" s="140" t="s">
        <v>138</v>
      </c>
      <c r="AU151" s="140" t="s">
        <v>89</v>
      </c>
      <c r="AY151" s="16" t="s">
        <v>136</v>
      </c>
      <c r="BE151" s="141">
        <f>IF(N151="základní",J151,0)</f>
        <v>0</v>
      </c>
      <c r="BF151" s="141">
        <f>IF(N151="snížená",J151,0)</f>
        <v>0</v>
      </c>
      <c r="BG151" s="141">
        <f>IF(N151="zákl. přenesená",J151,0)</f>
        <v>0</v>
      </c>
      <c r="BH151" s="141">
        <f>IF(N151="sníž. přenesená",J151,0)</f>
        <v>0</v>
      </c>
      <c r="BI151" s="141">
        <f>IF(N151="nulová",J151,0)</f>
        <v>0</v>
      </c>
      <c r="BJ151" s="16" t="s">
        <v>87</v>
      </c>
      <c r="BK151" s="141">
        <f>ROUND(I151*H151,2)</f>
        <v>0</v>
      </c>
      <c r="BL151" s="16" t="s">
        <v>705</v>
      </c>
      <c r="BM151" s="140" t="s">
        <v>741</v>
      </c>
    </row>
    <row r="152" spans="2:65" s="1" customFormat="1" ht="19.5" x14ac:dyDescent="0.2">
      <c r="B152" s="28"/>
      <c r="D152" s="142" t="s">
        <v>144</v>
      </c>
      <c r="F152" s="143" t="s">
        <v>740</v>
      </c>
      <c r="L152" s="28"/>
      <c r="M152" s="167"/>
      <c r="N152" s="168"/>
      <c r="O152" s="168"/>
      <c r="P152" s="168"/>
      <c r="Q152" s="168"/>
      <c r="R152" s="168"/>
      <c r="S152" s="168"/>
      <c r="T152" s="169"/>
      <c r="AT152" s="16" t="s">
        <v>144</v>
      </c>
      <c r="AU152" s="16" t="s">
        <v>89</v>
      </c>
    </row>
    <row r="153" spans="2:65" s="1" customFormat="1" ht="6.95" customHeight="1" x14ac:dyDescent="0.2">
      <c r="B153" s="40"/>
      <c r="C153" s="41"/>
      <c r="D153" s="41"/>
      <c r="E153" s="41"/>
      <c r="F153" s="41"/>
      <c r="G153" s="41"/>
      <c r="H153" s="41"/>
      <c r="I153" s="41"/>
      <c r="J153" s="41"/>
      <c r="K153" s="41"/>
      <c r="L153" s="28"/>
    </row>
  </sheetData>
  <autoFilter ref="C120:K152" xr:uid="{00000000-0009-0000-0000-000006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SO-01 - Mostová váha</vt:lpstr>
      <vt:lpstr>SO-02 - Brány a oplocení</vt:lpstr>
      <vt:lpstr>SO-03 - Dezinfekční brod</vt:lpstr>
      <vt:lpstr>SO-04 - Seník</vt:lpstr>
      <vt:lpstr>SO-05 - Komunikace</vt:lpstr>
      <vt:lpstr>SO-06 - VRN</vt:lpstr>
      <vt:lpstr>'Rekapitulace stavby'!Názvy_tisku</vt:lpstr>
      <vt:lpstr>'SO-01 - Mostová váha'!Názvy_tisku</vt:lpstr>
      <vt:lpstr>'SO-02 - Brány a oplocení'!Názvy_tisku</vt:lpstr>
      <vt:lpstr>'SO-03 - Dezinfekční brod'!Názvy_tisku</vt:lpstr>
      <vt:lpstr>'SO-04 - Seník'!Názvy_tisku</vt:lpstr>
      <vt:lpstr>'SO-05 - Komunikace'!Názvy_tisku</vt:lpstr>
      <vt:lpstr>'SO-06 - VRN'!Názvy_tisku</vt:lpstr>
      <vt:lpstr>'Rekapitulace stavby'!Oblast_tisku</vt:lpstr>
      <vt:lpstr>'SO-01 - Mostová váha'!Oblast_tisku</vt:lpstr>
      <vt:lpstr>'SO-02 - Brány a oplocení'!Oblast_tisku</vt:lpstr>
      <vt:lpstr>'SO-03 - Dezinfekční brod'!Oblast_tisku</vt:lpstr>
      <vt:lpstr>'SO-04 - Seník'!Oblast_tisku</vt:lpstr>
      <vt:lpstr>'SO-05 - Komunikace'!Oblast_tisku</vt:lpstr>
      <vt:lpstr>'SO-06 -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LAPTOP-83M9SS7B\42073</dc:creator>
  <cp:lastModifiedBy>Matěj Prokop</cp:lastModifiedBy>
  <dcterms:created xsi:type="dcterms:W3CDTF">2023-07-12T11:35:07Z</dcterms:created>
  <dcterms:modified xsi:type="dcterms:W3CDTF">2025-02-28T14:36:40Z</dcterms:modified>
</cp:coreProperties>
</file>