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85" windowWidth="20775" windowHeight="10680" activeTab="5"/>
  </bookViews>
  <sheets>
    <sheet name="Rekapitulace stavby" sheetId="1" r:id="rId1"/>
    <sheet name="SO-01 - Zpevněná plocha" sheetId="2" r:id="rId2"/>
    <sheet name="SO-02 - Jímka" sheetId="3" r:id="rId3"/>
    <sheet name="SO-03 - Opěrná zeď systém..." sheetId="4" r:id="rId4"/>
    <sheet name="VON - Vedlejší a ostatní ..." sheetId="5" r:id="rId5"/>
    <sheet name="Pokyny pro vyplnění" sheetId="6" r:id="rId6"/>
  </sheets>
  <definedNames>
    <definedName name="_xlnm._FilterDatabase" localSheetId="1" hidden="1">'SO-01 - Zpevněná plocha'!$C$83:$K$171</definedName>
    <definedName name="_xlnm._FilterDatabase" localSheetId="2" hidden="1">'SO-02 - Jímka'!$C$88:$K$318</definedName>
    <definedName name="_xlnm._FilterDatabase" localSheetId="3" hidden="1">'SO-03 - Opěrná zeď systém...'!$C$83:$K$129</definedName>
    <definedName name="_xlnm._FilterDatabase" localSheetId="4" hidden="1">'VON - Vedlejší a ostatní ...'!$C$81:$K$100</definedName>
    <definedName name="_xlnm.Print_Titles" localSheetId="0">'Rekapitulace stavby'!$52:$52</definedName>
    <definedName name="_xlnm.Print_Titles" localSheetId="1">'SO-01 - Zpevněná plocha'!$83:$83</definedName>
    <definedName name="_xlnm.Print_Titles" localSheetId="2">'SO-02 - Jímka'!$88:$88</definedName>
    <definedName name="_xlnm.Print_Titles" localSheetId="3">'SO-03 - Opěrná zeď systém...'!$83:$83</definedName>
    <definedName name="_xlnm.Print_Titles" localSheetId="4">'VON - Vedlejší a ostatní ...'!$81:$81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'SO-01 - Zpevněná plocha'!$C$4:$J$39,'SO-01 - Zpevněná plocha'!$C$45:$J$65,'SO-01 - Zpevněná plocha'!$C$71:$K$171</definedName>
    <definedName name="_xlnm.Print_Area" localSheetId="2">'SO-02 - Jímka'!$C$4:$J$39,'SO-02 - Jímka'!$C$45:$J$70,'SO-02 - Jímka'!$C$76:$K$318</definedName>
    <definedName name="_xlnm.Print_Area" localSheetId="3">'SO-03 - Opěrná zeď systém...'!$C$4:$J$39,'SO-03 - Opěrná zeď systém...'!$C$45:$J$65,'SO-03 - Opěrná zeď systém...'!$C$71:$K$129</definedName>
    <definedName name="_xlnm.Print_Area" localSheetId="4">'VON - Vedlejší a ostatní ...'!$C$4:$J$39,'VON - Vedlejší a ostatní ...'!$C$45:$J$63,'VON - Vedlejší a ostatní ...'!$C$69:$K$100</definedName>
  </definedNames>
  <calcPr calcId="125725"/>
</workbook>
</file>

<file path=xl/calcChain.xml><?xml version="1.0" encoding="utf-8"?>
<calcChain xmlns="http://schemas.openxmlformats.org/spreadsheetml/2006/main">
  <c r="J87" i="4"/>
  <c r="J37" i="5"/>
  <c r="J36"/>
  <c r="AY58" i="1"/>
  <c r="J35" i="5"/>
  <c r="AX58" i="1"/>
  <c r="BI98" i="5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T84"/>
  <c r="R85"/>
  <c r="R84"/>
  <c r="P85"/>
  <c r="P84"/>
  <c r="J78"/>
  <c r="F78"/>
  <c r="F76"/>
  <c r="E74"/>
  <c r="J54"/>
  <c r="F54"/>
  <c r="F52"/>
  <c r="E50"/>
  <c r="J24"/>
  <c r="E24"/>
  <c r="J55" s="1"/>
  <c r="J23"/>
  <c r="J18"/>
  <c r="E18"/>
  <c r="F79" s="1"/>
  <c r="J17"/>
  <c r="J12"/>
  <c r="J76"/>
  <c r="E7"/>
  <c r="E72" s="1"/>
  <c r="J37" i="4"/>
  <c r="J36"/>
  <c r="AY57" i="1" s="1"/>
  <c r="J35" i="4"/>
  <c r="AX57" i="1"/>
  <c r="BI127" i="4"/>
  <c r="BH127"/>
  <c r="BG127"/>
  <c r="BF127"/>
  <c r="T127"/>
  <c r="T126" s="1"/>
  <c r="R127"/>
  <c r="R126"/>
  <c r="P127"/>
  <c r="P126" s="1"/>
  <c r="BI122"/>
  <c r="BH122"/>
  <c r="BG122"/>
  <c r="BF122"/>
  <c r="T122"/>
  <c r="T121"/>
  <c r="R122"/>
  <c r="R121" s="1"/>
  <c r="P122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 s="1"/>
  <c r="J23"/>
  <c r="J18"/>
  <c r="E18"/>
  <c r="F55" s="1"/>
  <c r="J17"/>
  <c r="J12"/>
  <c r="J78"/>
  <c r="E7"/>
  <c r="E48"/>
  <c r="J37" i="3"/>
  <c r="J36"/>
  <c r="AY56" i="1" s="1"/>
  <c r="J35" i="3"/>
  <c r="AX56" i="1" s="1"/>
  <c r="BI316" i="3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T278" s="1"/>
  <c r="R279"/>
  <c r="R278"/>
  <c r="P279"/>
  <c r="P278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T218" s="1"/>
  <c r="R219"/>
  <c r="R218" s="1"/>
  <c r="P219"/>
  <c r="P218" s="1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86"/>
  <c r="J17"/>
  <c r="J12"/>
  <c r="J52"/>
  <c r="E7"/>
  <c r="E79" s="1"/>
  <c r="J37" i="2"/>
  <c r="J36"/>
  <c r="AY55" i="1"/>
  <c r="J35" i="2"/>
  <c r="AX55" i="1"/>
  <c r="BI169" i="2"/>
  <c r="BH169"/>
  <c r="BG169"/>
  <c r="BF169"/>
  <c r="T169"/>
  <c r="T168"/>
  <c r="R169"/>
  <c r="R168" s="1"/>
  <c r="P169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 s="1"/>
  <c r="J23"/>
  <c r="J18"/>
  <c r="E18"/>
  <c r="F55" s="1"/>
  <c r="J17"/>
  <c r="J12"/>
  <c r="J52"/>
  <c r="E7"/>
  <c r="E74"/>
  <c r="L50" i="1"/>
  <c r="AM50"/>
  <c r="AM49"/>
  <c r="L49"/>
  <c r="AM47"/>
  <c r="L47"/>
  <c r="L45"/>
  <c r="L44"/>
  <c r="BK110" i="2"/>
  <c r="BK154"/>
  <c r="J132"/>
  <c r="J97"/>
  <c r="J248" i="3"/>
  <c r="J203"/>
  <c r="J256"/>
  <c r="J166"/>
  <c r="J297"/>
  <c r="J250"/>
  <c r="J175"/>
  <c r="BK104"/>
  <c r="BK129"/>
  <c r="BK98" i="4"/>
  <c r="J106"/>
  <c r="J85" i="5"/>
  <c r="J123" i="2"/>
  <c r="J147"/>
  <c r="J87"/>
  <c r="BK284" i="3"/>
  <c r="J245"/>
  <c r="J180"/>
  <c r="BK297"/>
  <c r="J171"/>
  <c r="BK295"/>
  <c r="J229"/>
  <c r="BK92"/>
  <c r="BK191"/>
  <c r="J108"/>
  <c r="BK91" i="4"/>
  <c r="J95" i="5"/>
  <c r="BK151" i="2"/>
  <c r="BK115"/>
  <c r="J158"/>
  <c r="J151"/>
  <c r="BK87"/>
  <c r="J299" i="3"/>
  <c r="J198"/>
  <c r="J142"/>
  <c r="BK279"/>
  <c r="BK184"/>
  <c r="BK96"/>
  <c r="J194"/>
  <c r="BK166"/>
  <c r="J310"/>
  <c r="J214"/>
  <c r="BK154"/>
  <c r="J114" i="4"/>
  <c r="J110"/>
  <c r="J154" i="2"/>
  <c r="BK93"/>
  <c r="BK132"/>
  <c r="AS54" i="1"/>
  <c r="J132" i="3"/>
  <c r="BK269"/>
  <c r="BK187"/>
  <c r="J313"/>
  <c r="J154"/>
  <c r="J259"/>
  <c r="BK194"/>
  <c r="J146"/>
  <c r="J104"/>
  <c r="BK110" i="4"/>
  <c r="BK89" i="5"/>
  <c r="BK141" i="2"/>
  <c r="BK169"/>
  <c r="BK162"/>
  <c r="J119"/>
  <c r="J304" i="3"/>
  <c r="J150"/>
  <c r="J274"/>
  <c r="J191"/>
  <c r="BK108"/>
  <c r="BK307"/>
  <c r="J261"/>
  <c r="J163"/>
  <c r="J242"/>
  <c r="BK142"/>
  <c r="BK106" i="4"/>
  <c r="J127"/>
  <c r="BK95" i="5"/>
  <c r="J169" i="2"/>
  <c r="BK123"/>
  <c r="J106"/>
  <c r="BK313" i="3"/>
  <c r="BK250"/>
  <c r="BK229"/>
  <c r="BK264"/>
  <c r="BK150"/>
  <c r="BK304"/>
  <c r="BK235"/>
  <c r="BK180"/>
  <c r="J119"/>
  <c r="BK112"/>
  <c r="BK94" i="4"/>
  <c r="BK92" i="5"/>
  <c r="BK128" i="2"/>
  <c r="BK119"/>
  <c r="J102"/>
  <c r="J269" i="3"/>
  <c r="BK224"/>
  <c r="BK146"/>
  <c r="J100"/>
  <c r="BK288"/>
  <c r="BK100"/>
  <c r="BK259"/>
  <c r="J187"/>
  <c r="J307"/>
  <c r="BK210"/>
  <c r="BK171"/>
  <c r="BK102" i="4"/>
  <c r="J98"/>
  <c r="J89" i="5"/>
  <c r="BK106" i="2"/>
  <c r="BK136"/>
  <c r="BK147"/>
  <c r="BK253" i="3"/>
  <c r="BK219"/>
  <c r="J137"/>
  <c r="BK261"/>
  <c r="J92"/>
  <c r="BK299"/>
  <c r="J184"/>
  <c r="J116"/>
  <c r="BK206"/>
  <c r="BK116"/>
  <c r="J122" i="4"/>
  <c r="J91"/>
  <c r="BK85" i="5"/>
  <c r="J90" i="2"/>
  <c r="J93"/>
  <c r="BK90"/>
  <c r="J288" i="3"/>
  <c r="BK242"/>
  <c r="BK126"/>
  <c r="BK245"/>
  <c r="BK310"/>
  <c r="BK256"/>
  <c r="J219"/>
  <c r="J253"/>
  <c r="BK175"/>
  <c r="BK127" i="4"/>
  <c r="BK87"/>
  <c r="J98" i="5"/>
  <c r="J162" i="2"/>
  <c r="BK164"/>
  <c r="J164"/>
  <c r="J115"/>
  <c r="J291" i="3"/>
  <c r="BK239"/>
  <c r="BK163"/>
  <c r="J210"/>
  <c r="BK119"/>
  <c r="BK291"/>
  <c r="BK214"/>
  <c r="J126"/>
  <c r="BK248"/>
  <c r="J117" i="4"/>
  <c r="BK117"/>
  <c r="BK98" i="5"/>
  <c r="BK158" i="2"/>
  <c r="BK97"/>
  <c r="J110"/>
  <c r="BK316" i="3"/>
  <c r="J295"/>
  <c r="J235"/>
  <c r="BK123"/>
  <c r="J224"/>
  <c r="J123"/>
  <c r="J239"/>
  <c r="BK198"/>
  <c r="J129"/>
  <c r="J279"/>
  <c r="BK159"/>
  <c r="BK122" i="4"/>
  <c r="J102"/>
  <c r="J136" i="2"/>
  <c r="BK102"/>
  <c r="J141"/>
  <c r="J128"/>
  <c r="J316" i="3"/>
  <c r="J264"/>
  <c r="J159"/>
  <c r="J96"/>
  <c r="J206"/>
  <c r="J112"/>
  <c r="J284"/>
  <c r="BK137"/>
  <c r="BK274"/>
  <c r="BK203"/>
  <c r="BK132"/>
  <c r="J94" i="4"/>
  <c r="BK114"/>
  <c r="J92" i="5"/>
  <c r="R223" i="3" l="1"/>
  <c r="P223"/>
  <c r="T223"/>
  <c r="P86" i="2"/>
  <c r="BK114"/>
  <c r="J114" s="1"/>
  <c r="J62" s="1"/>
  <c r="R114"/>
  <c r="P146"/>
  <c r="P91" i="3"/>
  <c r="T170"/>
  <c r="BK234"/>
  <c r="J234" s="1"/>
  <c r="J65" s="1"/>
  <c r="P263"/>
  <c r="P283"/>
  <c r="P282"/>
  <c r="BK86" i="4"/>
  <c r="J86" s="1"/>
  <c r="J61" s="1"/>
  <c r="BK101"/>
  <c r="J101" s="1"/>
  <c r="J62" s="1"/>
  <c r="BK88" i="5"/>
  <c r="J88" s="1"/>
  <c r="J62" s="1"/>
  <c r="BK86" i="2"/>
  <c r="J86" s="1"/>
  <c r="J61" s="1"/>
  <c r="T86"/>
  <c r="T114"/>
  <c r="R146"/>
  <c r="R91" i="3"/>
  <c r="P170"/>
  <c r="P234"/>
  <c r="BK263"/>
  <c r="J263"/>
  <c r="J66" s="1"/>
  <c r="BK283"/>
  <c r="J283" s="1"/>
  <c r="J69" s="1"/>
  <c r="R86" i="4"/>
  <c r="P101"/>
  <c r="P88" i="5"/>
  <c r="P83"/>
  <c r="P82" s="1"/>
  <c r="AU58" i="1" s="1"/>
  <c r="T91" i="3"/>
  <c r="BK170"/>
  <c r="J170" s="1"/>
  <c r="J62" s="1"/>
  <c r="R234"/>
  <c r="T263"/>
  <c r="T283"/>
  <c r="T282" s="1"/>
  <c r="T86" i="4"/>
  <c r="R101"/>
  <c r="R88" i="5"/>
  <c r="R83" s="1"/>
  <c r="R82" s="1"/>
  <c r="R86" i="2"/>
  <c r="R85" s="1"/>
  <c r="R84" s="1"/>
  <c r="P114"/>
  <c r="BK146"/>
  <c r="J146" s="1"/>
  <c r="J63" s="1"/>
  <c r="T146"/>
  <c r="BK91" i="3"/>
  <c r="J91" s="1"/>
  <c r="J61" s="1"/>
  <c r="R170"/>
  <c r="T234"/>
  <c r="R263"/>
  <c r="R283"/>
  <c r="R282"/>
  <c r="P86" i="4"/>
  <c r="P85" s="1"/>
  <c r="P84" s="1"/>
  <c r="AU57" i="1" s="1"/>
  <c r="T101" i="4"/>
  <c r="T88" i="5"/>
  <c r="T83" s="1"/>
  <c r="T82" s="1"/>
  <c r="BK168" i="2"/>
  <c r="J168" s="1"/>
  <c r="J64" s="1"/>
  <c r="BK278" i="3"/>
  <c r="J278" s="1"/>
  <c r="J67" s="1"/>
  <c r="BK121" i="4"/>
  <c r="J121"/>
  <c r="J63" s="1"/>
  <c r="BK126"/>
  <c r="J126" s="1"/>
  <c r="J64" s="1"/>
  <c r="BK218" i="3"/>
  <c r="J218" s="1"/>
  <c r="J63" s="1"/>
  <c r="BK84" i="5"/>
  <c r="J84"/>
  <c r="J61" s="1"/>
  <c r="BK223" i="3"/>
  <c r="J223" s="1"/>
  <c r="J64" s="1"/>
  <c r="E48" i="5"/>
  <c r="F55"/>
  <c r="BE92"/>
  <c r="BE95"/>
  <c r="J79"/>
  <c r="J52"/>
  <c r="BE85"/>
  <c r="BE89"/>
  <c r="BE98"/>
  <c r="F81" i="4"/>
  <c r="BE91"/>
  <c r="BE122"/>
  <c r="J52"/>
  <c r="E74"/>
  <c r="BE94"/>
  <c r="BE106"/>
  <c r="BE110"/>
  <c r="BE127"/>
  <c r="J55"/>
  <c r="BE98"/>
  <c r="BE102"/>
  <c r="BE114"/>
  <c r="BE117"/>
  <c r="BE87"/>
  <c r="J83" i="3"/>
  <c r="BE92"/>
  <c r="BE96"/>
  <c r="BE100"/>
  <c r="BE163"/>
  <c r="BE229"/>
  <c r="BE235"/>
  <c r="BE242"/>
  <c r="BE256"/>
  <c r="BE261"/>
  <c r="BE284"/>
  <c r="BE288"/>
  <c r="BE291"/>
  <c r="BE295"/>
  <c r="BE297"/>
  <c r="BE304"/>
  <c r="F55"/>
  <c r="BE142"/>
  <c r="BE146"/>
  <c r="BE203"/>
  <c r="BE206"/>
  <c r="BE219"/>
  <c r="BE245"/>
  <c r="BE264"/>
  <c r="BE274"/>
  <c r="BE307"/>
  <c r="BE313"/>
  <c r="J55"/>
  <c r="BE112"/>
  <c r="BE126"/>
  <c r="BE129"/>
  <c r="BE132"/>
  <c r="BE137"/>
  <c r="BE154"/>
  <c r="BE171"/>
  <c r="BE194"/>
  <c r="BE198"/>
  <c r="BE214"/>
  <c r="BE224"/>
  <c r="BE239"/>
  <c r="BE248"/>
  <c r="BE253"/>
  <c r="BE259"/>
  <c r="E48"/>
  <c r="BE104"/>
  <c r="BE108"/>
  <c r="BE116"/>
  <c r="BE119"/>
  <c r="BE123"/>
  <c r="BE150"/>
  <c r="BE159"/>
  <c r="BE166"/>
  <c r="BE175"/>
  <c r="BE180"/>
  <c r="BE184"/>
  <c r="BE187"/>
  <c r="BE191"/>
  <c r="BE210"/>
  <c r="BE250"/>
  <c r="BE269"/>
  <c r="BE279"/>
  <c r="BE299"/>
  <c r="BE310"/>
  <c r="BE316"/>
  <c r="F81" i="2"/>
  <c r="BE90"/>
  <c r="BE102"/>
  <c r="E48"/>
  <c r="BE115"/>
  <c r="BE123"/>
  <c r="BE154"/>
  <c r="BE158"/>
  <c r="BE162"/>
  <c r="J55"/>
  <c r="J78"/>
  <c r="BE87"/>
  <c r="BE93"/>
  <c r="BE110"/>
  <c r="BE119"/>
  <c r="BE128"/>
  <c r="BE132"/>
  <c r="BE141"/>
  <c r="BE151"/>
  <c r="BE169"/>
  <c r="BE97"/>
  <c r="BE106"/>
  <c r="BE136"/>
  <c r="BE147"/>
  <c r="BE164"/>
  <c r="J34" i="4"/>
  <c r="AW57" i="1" s="1"/>
  <c r="F36" i="4"/>
  <c r="BC57" i="1" s="1"/>
  <c r="F35" i="2"/>
  <c r="BB55" i="1" s="1"/>
  <c r="F36" i="5"/>
  <c r="BC58" i="1" s="1"/>
  <c r="F34" i="2"/>
  <c r="BA55" i="1" s="1"/>
  <c r="J34" i="3"/>
  <c r="AW56" i="1" s="1"/>
  <c r="F37" i="3"/>
  <c r="BD56" i="1" s="1"/>
  <c r="F34" i="3"/>
  <c r="BA56" i="1" s="1"/>
  <c r="F36" i="3"/>
  <c r="BC56" i="1" s="1"/>
  <c r="F36" i="2"/>
  <c r="BC55" i="1" s="1"/>
  <c r="J34" i="5"/>
  <c r="AW58" i="1" s="1"/>
  <c r="F35" i="5"/>
  <c r="BB58" i="1" s="1"/>
  <c r="F35" i="3"/>
  <c r="BB56" i="1" s="1"/>
  <c r="F34" i="4"/>
  <c r="BA57" i="1" s="1"/>
  <c r="F35" i="4"/>
  <c r="BB57" i="1" s="1"/>
  <c r="F34" i="5"/>
  <c r="BA58" i="1" s="1"/>
  <c r="J34" i="2"/>
  <c r="AW55" i="1" s="1"/>
  <c r="F37" i="4"/>
  <c r="BD57" i="1" s="1"/>
  <c r="F37" i="2"/>
  <c r="BD55" i="1" s="1"/>
  <c r="F37" i="5"/>
  <c r="BD58" i="1" s="1"/>
  <c r="T85" i="4" l="1"/>
  <c r="T84" s="1"/>
  <c r="R85"/>
  <c r="R84" s="1"/>
  <c r="T85" i="2"/>
  <c r="T84" s="1"/>
  <c r="P90" i="3"/>
  <c r="P89" s="1"/>
  <c r="AU56" i="1" s="1"/>
  <c r="T90" i="3"/>
  <c r="T89"/>
  <c r="R90"/>
  <c r="R89"/>
  <c r="P85" i="2"/>
  <c r="P84"/>
  <c r="AU55" i="1" s="1"/>
  <c r="BK282" i="3"/>
  <c r="J282" s="1"/>
  <c r="J68" s="1"/>
  <c r="BK83" i="5"/>
  <c r="BK82" s="1"/>
  <c r="J82" s="1"/>
  <c r="J59" s="1"/>
  <c r="BK90" i="3"/>
  <c r="J90" s="1"/>
  <c r="J60" s="1"/>
  <c r="BK85" i="4"/>
  <c r="J85" s="1"/>
  <c r="J60" s="1"/>
  <c r="BK85" i="2"/>
  <c r="J85" s="1"/>
  <c r="J60" s="1"/>
  <c r="F33" i="3"/>
  <c r="AZ56" i="1" s="1"/>
  <c r="F33" i="4"/>
  <c r="AZ57" i="1" s="1"/>
  <c r="J33" i="3"/>
  <c r="AV56" i="1" s="1"/>
  <c r="AT56" s="1"/>
  <c r="F33" i="2"/>
  <c r="AZ55" i="1" s="1"/>
  <c r="BC54"/>
  <c r="W32" s="1"/>
  <c r="BB54"/>
  <c r="W31" s="1"/>
  <c r="J33" i="2"/>
  <c r="AV55" i="1" s="1"/>
  <c r="AT55" s="1"/>
  <c r="F33" i="5"/>
  <c r="AZ58" i="1" s="1"/>
  <c r="BA54"/>
  <c r="W30" s="1"/>
  <c r="J33" i="5"/>
  <c r="AV58" i="1" s="1"/>
  <c r="AT58" s="1"/>
  <c r="J33" i="4"/>
  <c r="AV57" i="1" s="1"/>
  <c r="AT57" s="1"/>
  <c r="BD54"/>
  <c r="W33" s="1"/>
  <c r="BK84" i="2" l="1"/>
  <c r="J84" s="1"/>
  <c r="J59" s="1"/>
  <c r="BK89" i="3"/>
  <c r="J89" s="1"/>
  <c r="J59" s="1"/>
  <c r="BK84" i="4"/>
  <c r="J84" s="1"/>
  <c r="J59" s="1"/>
  <c r="J83" i="5"/>
  <c r="J60" s="1"/>
  <c r="AW54" i="1"/>
  <c r="AK30" s="1"/>
  <c r="AX54"/>
  <c r="AU54"/>
  <c r="AZ54"/>
  <c r="W29" s="1"/>
  <c r="J30" i="5"/>
  <c r="AG58" i="1" s="1"/>
  <c r="AY54"/>
  <c r="J39" i="5" l="1"/>
  <c r="AN58" i="1"/>
  <c r="J30" i="3"/>
  <c r="AG56" i="1" s="1"/>
  <c r="J30" i="4"/>
  <c r="AG57" i="1" s="1"/>
  <c r="J30" i="2"/>
  <c r="AG55" i="1" s="1"/>
  <c r="AV54"/>
  <c r="AK29" s="1"/>
  <c r="J39" i="3" l="1"/>
  <c r="J39" i="2"/>
  <c r="J39" i="4"/>
  <c r="AN55" i="1"/>
  <c r="AN57"/>
  <c r="AN56"/>
  <c r="AT54"/>
  <c r="AG54"/>
  <c r="AK26" s="1"/>
  <c r="AN54" l="1"/>
  <c r="AK35"/>
</calcChain>
</file>

<file path=xl/sharedStrings.xml><?xml version="1.0" encoding="utf-8"?>
<sst xmlns="http://schemas.openxmlformats.org/spreadsheetml/2006/main" count="4033" uniqueCount="916">
  <si>
    <t>Export Komplet</t>
  </si>
  <si>
    <t>VZ</t>
  </si>
  <si>
    <t>2.0</t>
  </si>
  <si>
    <t/>
  </si>
  <si>
    <t>False</t>
  </si>
  <si>
    <t>{1e6cc13b-953c-4610-bd39-a468c3cd00ef}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</si>
  <si>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</si>
  <si>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</si>
  <si>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</si>
  <si>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</si>
  <si>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</si>
  <si>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</si>
  <si>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</si>
  <si>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</si>
  <si>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SYN</t>
  </si>
  <si>
    <t>Stavba:</t>
  </si>
  <si>
    <t>Kompostárna - Centrum pro nakládání s inertními odpady - Malinové Dolce u Litomyšle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</si>
  <si>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</si>
  <si>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</si>
  <si>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</si>
  <si>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</si>
  <si>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</si>
  <si>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</si>
  <si>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</si>
  <si>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</si>
  <si>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48172022</t>
  </si>
  <si>
    <t>TRAMON, s.r.o., Smetanovo nám. 23, Litomyšl 57001</t>
  </si>
  <si>
    <t>DIČ:</t>
  </si>
  <si>
    <t>CZ48172022</t>
  </si>
  <si>
    <t>Zhotovitel: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</si>
  <si>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</si>
  <si>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</si>
  <si>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</si>
  <si>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</si>
  <si>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</si>
  <si>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</si>
  <si>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</si>
  <si>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</si>
  <si>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</si>
  <si>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</si>
  <si>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</si>
  <si>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</si>
  <si>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</si>
  <si>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</si>
  <si>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</si>
  <si>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</si>
  <si>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</si>
  <si>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</si>
  <si>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</si>
  <si>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</si>
  <si>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</si>
  <si>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</si>
  <si>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</si>
  <si>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</si>
  <si>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</si>
  <si>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</si>
  <si>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</si>
  <si>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</si>
  <si>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</si>
  <si>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</si>
  <si>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</si>
  <si>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</si>
  <si>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</si>
  <si>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</si>
  <si>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</si>
  <si>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</si>
  <si>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</si>
  <si>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</si>
  <si>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</si>
  <si>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</si>
  <si>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</si>
  <si>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</si>
  <si>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</si>
  <si>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</si>
  <si>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</si>
  <si>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</si>
  <si>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Zpevněná plocha</t>
  </si>
  <si>
    <t>STA</t>
  </si>
  <si>
    <t>1</t>
  </si>
  <si>
    <t>{4ead5314-0793-4c4b-a89f-a4980fdadbf3}</t>
  </si>
  <si>
    <t>822 5</t>
  </si>
  <si>
    <t>2</t>
  </si>
  <si>
    <t>SO-02</t>
  </si>
  <si>
    <t>Jímka</t>
  </si>
  <si>
    <t>{98491b9b-44cb-4150-a816-ed3eb633e34d}</t>
  </si>
  <si>
    <t>814 2</t>
  </si>
  <si>
    <t>SO-03</t>
  </si>
  <si>
    <t>Opěrná zeď systém Lego</t>
  </si>
  <si>
    <t>{9cd10e86-d41b-4cf3-a26d-b2cd942b7d35}</t>
  </si>
  <si>
    <t>VON</t>
  </si>
  <si>
    <t>Vedlejší a ostatní náklady</t>
  </si>
  <si>
    <t>{1704fa44-5656-4366-81aa-d9d9815c8a0f}</t>
  </si>
  <si>
    <t>KRYCÍ LIST SOUPISU PRACÍ</t>
  </si>
  <si>
    <t>Objekt:</t>
  </si>
  <si>
    <t>SO-01 - Zpevněná plocha</t>
  </si>
  <si>
    <t>TRAMON, s.r.o., Litomyšl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</si>
  <si>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</si>
  <si>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</si>
  <si>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</si>
  <si>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</si>
  <si>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</si>
  <si>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</si>
  <si>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</si>
  <si>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</si>
  <si>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</si>
  <si>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</si>
  <si>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</si>
  <si>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</si>
  <si>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</si>
  <si>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</si>
  <si>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</si>
  <si>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</si>
  <si>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</si>
  <si>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</si>
  <si>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</si>
  <si>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</si>
  <si>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</si>
  <si>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</si>
  <si>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</si>
  <si>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</si>
  <si>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</si>
  <si>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</si>
  <si>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</si>
  <si>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</si>
  <si>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</si>
  <si>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</si>
  <si>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2023 02</t>
  </si>
  <si>
    <t>4</t>
  </si>
  <si>
    <t>-197838449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</si>
  <si>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</si>
  <si>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</si>
  <si>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</si>
  <si>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https://podminky.urs.cz/item/CS_URS_2023_02/111251101</t>
  </si>
  <si>
    <t>112155311</t>
  </si>
  <si>
    <t>Štěpkování keřového porostu středně hustého s naložením</t>
  </si>
  <si>
    <t>-1647049822</t>
  </si>
  <si>
    <t>Štěpkování s naložením na dopravní prostředek a odvozem do 20 km keřového porostu středně hustého</t>
  </si>
  <si>
    <t>https://podminky.urs.cz/item/CS_URS_2023_02/112155311</t>
  </si>
  <si>
    <t>3</t>
  </si>
  <si>
    <t>122252205</t>
  </si>
  <si>
    <t>Odkopávky a prokopávky nezapažené pro silnice a dálnice v hornině třídy těžitelnosti I objem do 1000 m3 strojně</t>
  </si>
  <si>
    <t>m3</t>
  </si>
  <si>
    <t>-1652906100</t>
  </si>
  <si>
    <t>Odkopávky a prokopávky nezapažené pro silnice a dálnice strojně v hornině třídy těžitelnosti I přes 500 do 1 000 m3</t>
  </si>
  <si>
    <t>https://podminky.urs.cz/item/CS_URS_2023_02/122252205</t>
  </si>
  <si>
    <t>VV</t>
  </si>
  <si>
    <t>"viz. Tabulka kubatur D.1.1.5." 921,4</t>
  </si>
  <si>
    <t>171151131</t>
  </si>
  <si>
    <t>Uložení sypaniny z hornin nesoudržných a soudržných střídavě do násypů zhutněných strojně</t>
  </si>
  <si>
    <t>801357227</t>
  </si>
  <si>
    <t>Uložení sypanin do násypů strojně s rozprostřením sypaniny ve vrstvách a s hrubým urovnáním zhutněných z hornin nesoudržných a soudržných střídavě ukládaných</t>
  </si>
  <si>
    <t>https://podminky.urs.cz/item/CS_URS_2023_02/171151131</t>
  </si>
  <si>
    <t>P</t>
  </si>
  <si>
    <t>Poznámka k položce:_x000D_
- nedostatek zeminy na násyp bude dovezen z SO-02: 1033,6-921,4=112,2 m3 (doprava řešena v SO-02)</t>
  </si>
  <si>
    <t>"viz. Tabulka kubatur D.1.1.5." 1033,6</t>
  </si>
  <si>
    <t>5</t>
  </si>
  <si>
    <t>181951112</t>
  </si>
  <si>
    <t>Úprava pláně v hornině třídy těžitelnosti I skupiny 1 až 3 se zhutněním strojně</t>
  </si>
  <si>
    <t>1922393697</t>
  </si>
  <si>
    <t>Úprava pláně vyrovnáním výškových rozdílů strojně v hornině třídy těžitelnosti I, skupiny 1 až 3 se zhutněním</t>
  </si>
  <si>
    <t>https://podminky.urs.cz/item/CS_URS_2023_02/181951112</t>
  </si>
  <si>
    <t>"viz. Tabulka kubatur D.1.1.5." 4221,9</t>
  </si>
  <si>
    <t>6</t>
  </si>
  <si>
    <t>182151111</t>
  </si>
  <si>
    <t>Svahování v zářezech v hornině třídy těžitelnosti I skupiny 1 až 3 strojně</t>
  </si>
  <si>
    <t>261230083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</si>
  <si>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</si>
  <si>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</si>
  <si>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"viz. Tabulka kubatur D.1.1.5." 67,2</t>
  </si>
  <si>
    <t>7</t>
  </si>
  <si>
    <t>182251101</t>
  </si>
  <si>
    <t>Svahování násypů strojně</t>
  </si>
  <si>
    <t>1315628247</t>
  </si>
  <si>
    <t>Svahování trvalých svahů do projektovaných profilů strojně s potřebným přemístěním výkopku při svahování násypů v jakékoliv hornině</t>
  </si>
  <si>
    <t>https://podminky.urs.cz/item/CS_URS_2023_02/182251101</t>
  </si>
  <si>
    <t>"viz. Tabulka kubatur D.1.1.5." 629,2</t>
  </si>
  <si>
    <t>Komunikace pozemní</t>
  </si>
  <si>
    <t>8</t>
  </si>
  <si>
    <t>564851111</t>
  </si>
  <si>
    <t>Podklad ze štěrkodrtě ŠD plochy přes 100 m2 tl 150 mm</t>
  </si>
  <si>
    <t>107137589</t>
  </si>
  <si>
    <t>Podklad ze štěrkodrti ŠD s rozprostřením a zhutněním plochy přes 100 m2, po zhutnění tl. 150 mm</t>
  </si>
  <si>
    <t>https://podminky.urs.cz/item/CS_URS_2023_02/564851111</t>
  </si>
  <si>
    <t>"viz. TZ D.1.1.a)" 4452,0</t>
  </si>
  <si>
    <t>9</t>
  </si>
  <si>
    <t>564861111</t>
  </si>
  <si>
    <t>Podklad ze štěrkodrtě ŠD plochy přes 100 m2 tl 200 mm</t>
  </si>
  <si>
    <t>1726065361</t>
  </si>
  <si>
    <t>Podklad ze štěrkodrti ŠD s rozprostřením a zhutněním plochy přes 100 m2, po zhutnění tl. 200 mm</t>
  </si>
  <si>
    <t>https://podminky.urs.cz/item/CS_URS_2023_02/564861111</t>
  </si>
  <si>
    <t>10</t>
  </si>
  <si>
    <t>565166122</t>
  </si>
  <si>
    <t>Asfaltový beton vrstva podkladní ACP 22 (obalované kamenivo OKH) tl 90 mm š přes 3 m</t>
  </si>
  <si>
    <t>396307276</t>
  </si>
  <si>
    <t>Asfaltový beton vrstva podkladní ACP 22 (obalované kamenivo hrubozrnné - OKH) s rozprostřením a zhutněním v pruhu šířky přes 3 m, po zhutnění tl. 90 mm</t>
  </si>
  <si>
    <t>https://podminky.urs.cz/item/CS_URS_2023_02/565166122</t>
  </si>
  <si>
    <t>Poznámka k položce:_x000D_
ACP 22+</t>
  </si>
  <si>
    <t>11</t>
  </si>
  <si>
    <t>573191111</t>
  </si>
  <si>
    <t>Postřik infiltrační kationaktivní emulzí v množství 1 kg/m2</t>
  </si>
  <si>
    <t>-1222149754</t>
  </si>
  <si>
    <t>Postřik infiltrační kationaktivní emulzí v množství 1,00 kg/m2</t>
  </si>
  <si>
    <t>https://podminky.urs.cz/item/CS_URS_2023_02/573191111</t>
  </si>
  <si>
    <t>12</t>
  </si>
  <si>
    <t>573211112</t>
  </si>
  <si>
    <t>Postřik živičný spojovací z asfaltu v množství 0,70 kg/m2</t>
  </si>
  <si>
    <t>-1270336213</t>
  </si>
  <si>
    <t>Postřik spojovací PS bez posypu kamenivem z asfaltu silničního, v množství 0,70 kg/m2</t>
  </si>
  <si>
    <t>https://podminky.urs.cz/item/CS_URS_2023_02/573211112</t>
  </si>
  <si>
    <t>"viz. TZ D.1.1.a)" 2*4452,0</t>
  </si>
  <si>
    <t>13</t>
  </si>
  <si>
    <t>577134221</t>
  </si>
  <si>
    <t>Asfaltový beton vrstva obrusná ACO 11 (ABS) tř. II tl 40 mm š přes 3 m z nemodifikovaného asfaltu</t>
  </si>
  <si>
    <t>-2059942188</t>
  </si>
  <si>
    <t>Asfaltový beton vrstva obrusná ACO 11 (ABS) s rozprostřením a se zhutněním z nemodifikovaného asfaltu v pruhu šířky přes 3 m tř. II, po zhutnění tl. 40 mm</t>
  </si>
  <si>
    <t>https://podminky.urs.cz/item/CS_URS_2023_02/577134221</t>
  </si>
  <si>
    <t>Poznámka k položce:_x000D_
ACO 11+</t>
  </si>
  <si>
    <t>14</t>
  </si>
  <si>
    <t>577155122</t>
  </si>
  <si>
    <t>Asfaltový beton vrstva ložní ACL 16 (ABH) tl 60 mm š přes 3 m z nemodifikovaného asfaltu</t>
  </si>
  <si>
    <t>-327732700</t>
  </si>
  <si>
    <t>Asfaltový beton vrstva ložní ACL 16 (ABH) s rozprostřením a zhutněním z nemodifikovaného asfaltu v pruhu šířky přes 3 m, po zhutnění tl. 60 mm</t>
  </si>
  <si>
    <t>https://podminky.urs.cz/item/CS_URS_2023_02/577155122</t>
  </si>
  <si>
    <t>Poznámka k položce:_x000D_
ACL 16+</t>
  </si>
  <si>
    <t>Ostatní konstrukce a práce, bourání</t>
  </si>
  <si>
    <t>916131213</t>
  </si>
  <si>
    <t>Osazení silničního obrubníku betonového stojatého s boční opěrou do lože z betonu prostého</t>
  </si>
  <si>
    <t>m</t>
  </si>
  <si>
    <t>633713866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</si>
  <si>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</si>
  <si>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</si>
  <si>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"viz. TZ D.1.1.a)" 430,0</t>
  </si>
  <si>
    <t>16</t>
  </si>
  <si>
    <t>M</t>
  </si>
  <si>
    <t>59217034</t>
  </si>
  <si>
    <t>obrubník betonový silniční 1000x150x300mm</t>
  </si>
  <si>
    <t>8952669</t>
  </si>
  <si>
    <t>430*1,02 'Přepočtené koeficientem množství</t>
  </si>
  <si>
    <t>17</t>
  </si>
  <si>
    <t>916991121</t>
  </si>
  <si>
    <t>Lože pod obrubníky, krajníky nebo obruby z dlažebních kostek z betonu prostého</t>
  </si>
  <si>
    <t>1527005831</t>
  </si>
  <si>
    <t>Lože pod obrubníky, krajníky nebo obruby z dlažebních kostek z betonu prostého</t>
  </si>
  <si>
    <t>https://podminky.urs.cz/item/CS_URS_2023_02/916991121</t>
  </si>
  <si>
    <t>"obrubníky - lože nad 10 cm - viz. D.1.1.3." 430,0*0,55*0,2</t>
  </si>
  <si>
    <t>18</t>
  </si>
  <si>
    <t>935112211</t>
  </si>
  <si>
    <t>Osazení příkopového žlabu do betonu tl 100 mm z betonových tvárnic š 800 mm</t>
  </si>
  <si>
    <t>-1841235809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</si>
  <si>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</si>
  <si>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https://podminky.urs.cz/item/CS_URS_2023_02/935112211</t>
  </si>
  <si>
    <t>"žlabovky - viz. TZ D.1.1.a)" 223,0</t>
  </si>
  <si>
    <t>19</t>
  </si>
  <si>
    <t>59227003</t>
  </si>
  <si>
    <t>žlabovka příkopová betonová s lomenými stěnami 330x570x140mm</t>
  </si>
  <si>
    <t>-1446999679</t>
  </si>
  <si>
    <t>20</t>
  </si>
  <si>
    <t>935112911</t>
  </si>
  <si>
    <t>Příplatek ZKD tl 10 mm lože přes 100 mm u příkopového žlabu osazeného do betonu</t>
  </si>
  <si>
    <t>-228463447</t>
  </si>
  <si>
    <t>Osazení betonového příkopového žlabu s vyplněním a zatřením spár cementovou maltou Příplatek k cenám za každých dalších i započatých 10 mm tloušťky lože přes 100 mm</t>
  </si>
  <si>
    <t>https://podminky.urs.cz/item/CS_URS_2023_02/935112911</t>
  </si>
  <si>
    <t>"žlabovky - lože nad 10 cm" 20*223,0*0,6</t>
  </si>
  <si>
    <t>998</t>
  </si>
  <si>
    <t>Přesun hmot</t>
  </si>
  <si>
    <t>998225111</t>
  </si>
  <si>
    <t>Přesun hmot pro pozemní komunikace s krytem z kamene, monolitickým betonovým nebo živičným</t>
  </si>
  <si>
    <t>t</t>
  </si>
  <si>
    <t>-116254641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</si>
  <si>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</si>
  <si>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</si>
  <si>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SO-02 - Jímka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</si>
  <si>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</si>
  <si>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</si>
  <si>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</si>
  <si>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</si>
  <si>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</si>
  <si>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767 - Konstrukce zámečnické</t>
  </si>
  <si>
    <t>121151113</t>
  </si>
  <si>
    <t>Sejmutí ornice plochy do 500 m2 tl vrstvy do 200 mm strojně</t>
  </si>
  <si>
    <t>-426164866</t>
  </si>
  <si>
    <t>Sejmutí ornice strojně při souvislé ploše přes 100 do 500 m2, tl. vrstvy do 200 mm</t>
  </si>
  <si>
    <t>https://podminky.urs.cz/item/CS_URS_2023_02/121151113</t>
  </si>
  <si>
    <t>"potrubí - viz. D.1.1.1." 209,25*1,1</t>
  </si>
  <si>
    <t>131251205</t>
  </si>
  <si>
    <t>Hloubení jam zapažených v hornině třídy těžitelnosti I skupiny 3 objem do 1000 m3 strojně</t>
  </si>
  <si>
    <t>-633256399</t>
  </si>
  <si>
    <t>Hloubení zapažených jam a zářezů strojně s urovnáním dna do předepsaného profilu a spádu v hornině třídy těžitelnosti I skupiny 3 přes 500 do 1 000 m3</t>
  </si>
  <si>
    <t>https://podminky.urs.cz/item/CS_URS_2023_02/131251205</t>
  </si>
  <si>
    <t>"jímka - viz. D.1.1.6. (50%)" (23,1*10,1*2,7+5,0*5,0*1,0)*0,5</t>
  </si>
  <si>
    <t>131351205</t>
  </si>
  <si>
    <t>Hloubení jam zapažených v hornině třídy těžitelnosti II skupiny 4 objem do 1000 m3 strojně</t>
  </si>
  <si>
    <t>-40529721</t>
  </si>
  <si>
    <t>Hloubení zapažených jam a zářezů strojně s urovnáním dna do předepsaného profilu a spádu v hornině třídy těžitelnosti II skupiny 4 přes 500 do 1 000 m3</t>
  </si>
  <si>
    <t>https://podminky.urs.cz/item/CS_URS_2023_02/131351205</t>
  </si>
  <si>
    <t>132254204</t>
  </si>
  <si>
    <t>Hloubení zapažených rýh š do 2000 mm v hornině třídy těžitelnosti I skupiny 3 objem do 500 m3</t>
  </si>
  <si>
    <t>1992136643</t>
  </si>
  <si>
    <t>Hloubení zapažených rýh šířky přes 800 do 2 000 mm strojně s urovnáním dna do předepsaného profilu a spádu v hornině třídy těžitelnosti I skupiny 3 přes 100 do 500 m3</t>
  </si>
  <si>
    <t>https://podminky.urs.cz/item/CS_URS_2023_02/132254204</t>
  </si>
  <si>
    <t>"potrubí - viz. D.1.1.1. (80%)" 209,25*1,1*1,5*0,8</t>
  </si>
  <si>
    <t>132354204</t>
  </si>
  <si>
    <t>Hloubení zapažených rýh š do 2000 mm v hornině třídy těžitelnosti II skupiny 4 objem do 500 m3</t>
  </si>
  <si>
    <t>710219970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</si>
  <si>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</si>
  <si>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https://podminky.urs.cz/item/CS_URS_2023_02/132354204</t>
  </si>
  <si>
    <t>"potrubí - viz. D.1.1.1. (20%)" 209,25*1,1*1,5*0,2</t>
  </si>
  <si>
    <t>151101101</t>
  </si>
  <si>
    <t>Zřízení příložného pažení a rozepření stěn rýh hl do 2 m</t>
  </si>
  <si>
    <t>840103567</t>
  </si>
  <si>
    <t>Zřízení pažení a rozepření stěn rýh pro podzemní vedení příložné pro jakoukoliv mezerovitost, hloubky do 2 m</t>
  </si>
  <si>
    <t>https://podminky.urs.cz/item/CS_URS_2023_02/151101101</t>
  </si>
  <si>
    <t>"potrubí - viz. D.1.1.1." 209,25*1,7*2</t>
  </si>
  <si>
    <t>151101111</t>
  </si>
  <si>
    <t>Odstranění příložného pažení a rozepření stěn rýh hl do 2 m</t>
  </si>
  <si>
    <t>-549056887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</si>
  <si>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</si>
  <si>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</si>
  <si>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151101201</t>
  </si>
  <si>
    <t>Zřízení příložného pažení stěn výkopu hl do 4 m</t>
  </si>
  <si>
    <t>1524081830</t>
  </si>
  <si>
    <t>Zřízení pažení stěn výkopu bez rozepření nebo vzepření příložné, hloubky do 4 m</t>
  </si>
  <si>
    <t>https://podminky.urs.cz/item/CS_URS_2023_02/151101201</t>
  </si>
  <si>
    <t>"jímka - viz. D.1.1.6." (23,1+10,1)*2*2,7+5,0*4*1,0</t>
  </si>
  <si>
    <t>151101211</t>
  </si>
  <si>
    <t>Odstranění příložného pažení stěn hl do 4 m</t>
  </si>
  <si>
    <t>1236689793</t>
  </si>
  <si>
    <t>Odstranění pažení stěn výkopu bez rozepření nebo vzepření s uložením pažin na vzdálenost do 3 m od okraje výkopu příložné, hloubky do 4 m</t>
  </si>
  <si>
    <t>https://podminky.urs.cz/item/CS_URS_2023_02/151101211</t>
  </si>
  <si>
    <t>151101401</t>
  </si>
  <si>
    <t>Zřízení vzepření stěn při pažení příložném hl do 4 m</t>
  </si>
  <si>
    <t>-1956395856</t>
  </si>
  <si>
    <t>Zřízení vzepření zapažených stěn výkopů s potřebným přepažováním při pažení příložném, hloubky do 4 m</t>
  </si>
  <si>
    <t>https://podminky.urs.cz/item/CS_URS_2023_02/151101401</t>
  </si>
  <si>
    <t>151101411</t>
  </si>
  <si>
    <t>Odstranění vzepření stěn při pažení příložném hl do 4 m</t>
  </si>
  <si>
    <t>1896703119</t>
  </si>
  <si>
    <t>Odstranění vzepření stěn výkopů s uložením materiálu na vzdálenost do 3 m od kraje výkopu při pažení příložném, hloubky do 4 m</t>
  </si>
  <si>
    <t>https://podminky.urs.cz/item/CS_URS_2023_02/151101411</t>
  </si>
  <si>
    <t>162351103</t>
  </si>
  <si>
    <t>Vodorovné přemístění přes 50 do 500 m výkopku/sypaniny z horniny třídy těžitelnosti I skupiny 1 až 3</t>
  </si>
  <si>
    <t>1077611147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</si>
  <si>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</si>
  <si>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</si>
  <si>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"přebytečná zemina na násyp v SO-01" 112,2</t>
  </si>
  <si>
    <t>"přebytečná zemina" 327,5+276,2-(461,4+112,2)</t>
  </si>
  <si>
    <t>162351123</t>
  </si>
  <si>
    <t>Vodorovné přemístění přes 50 do 500 m výkopku/sypaniny z hornin třídy těžitelnosti II skupiny 4 a 5</t>
  </si>
  <si>
    <t>1311379402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</si>
  <si>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</si>
  <si>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https://podminky.urs.cz/item/CS_URS_2023_02/162351123</t>
  </si>
  <si>
    <t>Poznámka k položce:_x000D_
V SO-01 chybí na násyp 112,2 m3 zeminy. Zemina bude dovezena z SO-02: veškerý přebytek h. 3 = 89,4 m3 a zbytek 22.8 m3 h.4.</t>
  </si>
  <si>
    <t>"přebytečná zemina" 327,5+69,0</t>
  </si>
  <si>
    <t>167151111</t>
  </si>
  <si>
    <t>Nakládání výkopku z hornin třídy těžitelnosti I skupiny 1 až 3 přes 100 m3</t>
  </si>
  <si>
    <t>-483414878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</si>
  <si>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</si>
  <si>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</si>
  <si>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"přebytečná zemina" 327,5+276,2-461,4</t>
  </si>
  <si>
    <t>171201231</t>
  </si>
  <si>
    <t>Poplatek za uložení zeminy a kamení na recyklační skládce (skládkovné) kód odpadu 17 05 04</t>
  </si>
  <si>
    <t>-1402682833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</si>
  <si>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</si>
  <si>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</si>
  <si>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"přebytečná zemina" 30,1*1,8+396,5*2,0</t>
  </si>
  <si>
    <t>171251201</t>
  </si>
  <si>
    <t>Uložení sypaniny na skládky nebo meziskládky</t>
  </si>
  <si>
    <t>1156195737</t>
  </si>
  <si>
    <t>Uložení sypaniny na skládky nebo meziskládky bez hutnění s upravením uložené sypaniny do předepsaného tvaru</t>
  </si>
  <si>
    <t>https://podminky.urs.cz/item/CS_URS_2023_02/171251201</t>
  </si>
  <si>
    <t>"přebytečná zemina" 30,1+396,5</t>
  </si>
  <si>
    <t>174151101</t>
  </si>
  <si>
    <t>Zásyp jam, šachet rýh nebo kolem objektů sypaninou se zhutněním</t>
  </si>
  <si>
    <t>972590703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</si>
  <si>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</si>
  <si>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</si>
  <si>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"jímka - viz. D.1.1.6." 23,1*10,1*2,7+5,0*5,0*1,0-(22,1*9,1*0,2+22,35*8,9*0,5+19,9*6,9*2,0+2,9*2,9*0,3)</t>
  </si>
  <si>
    <t>"potrubí - viz. D.1.1.1." 209,25*1,1*0,97</t>
  </si>
  <si>
    <t>175151101</t>
  </si>
  <si>
    <t>Obsypání potrubí strojně sypaninou bez prohození, uloženou do 3 m</t>
  </si>
  <si>
    <t>2082646903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</si>
  <si>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</si>
  <si>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</si>
  <si>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"potrubí - viz. D.1.1.1." 209,25*1,1*0,43</t>
  </si>
  <si>
    <t>58337303</t>
  </si>
  <si>
    <t>štěrkopísek frakce 0/8</t>
  </si>
  <si>
    <t>1465783480</t>
  </si>
  <si>
    <t>98,98*1,67*1,05</t>
  </si>
  <si>
    <t>181351103</t>
  </si>
  <si>
    <t>Rozprostření ornice tl vrstvy do 200 mm pl přes 100 do 500 m2 v rovině nebo ve svahu do 1:5 strojně</t>
  </si>
  <si>
    <t>-85964074</t>
  </si>
  <si>
    <t>Rozprostření a urovnání ornice v rovině nebo ve svahu sklonu do 1:5 strojně při souvislé ploše přes 100 do 500 m2, tl. vrstvy do 200 mm</t>
  </si>
  <si>
    <t>https://podminky.urs.cz/item/CS_URS_2023_02/181351103</t>
  </si>
  <si>
    <t>Zakládání</t>
  </si>
  <si>
    <t>273313611</t>
  </si>
  <si>
    <t>Základové desky z betonu tř. C 16/20</t>
  </si>
  <si>
    <t>-756998845</t>
  </si>
  <si>
    <t>Základy z betonu prostého desky z betonu kamenem neprokládaného tř. C 16/20</t>
  </si>
  <si>
    <t>https://podminky.urs.cz/item/CS_URS_2023_02/273313611</t>
  </si>
  <si>
    <t>"podkladní beton jímky - viz. D.1.1.6." 22,1*9,1*0,2</t>
  </si>
  <si>
    <t>22</t>
  </si>
  <si>
    <t>273326121</t>
  </si>
  <si>
    <t>Základové desky z ŽB se zvýšenými nároky na prostředí tř. C 25/30</t>
  </si>
  <si>
    <t>399514471</t>
  </si>
  <si>
    <t>Základy z betonu železového desky z betonu se zvýšenými nároky na prostředí tř. C 25/30</t>
  </si>
  <si>
    <t>https://podminky.urs.cz/item/CS_URS_2023_02/273326121</t>
  </si>
  <si>
    <t>Poznámka k položce:_x000D_
C 25/30 XA2</t>
  </si>
  <si>
    <t>"dno jímky - viz. D.1.1.6." 21,9*8,9*0,5+2,45*0,45*0,5</t>
  </si>
  <si>
    <t>23</t>
  </si>
  <si>
    <t>273351121</t>
  </si>
  <si>
    <t>Zřízení bednění základových desek</t>
  </si>
  <si>
    <t>-770723206</t>
  </si>
  <si>
    <t>Bednění základů desek zřízení</t>
  </si>
  <si>
    <t>https://podminky.urs.cz/item/CS_URS_2023_02/273351121</t>
  </si>
  <si>
    <t>"podkladní beton jímky - viz. D.1.1.6." (22,1+9,1)*2*0,2+3,9*0,2</t>
  </si>
  <si>
    <t>24</t>
  </si>
  <si>
    <t>273351122</t>
  </si>
  <si>
    <t>Odstranění bednění základových desek</t>
  </si>
  <si>
    <t>-858833842</t>
  </si>
  <si>
    <t>Bednění základů desek odstranění</t>
  </si>
  <si>
    <t>https://podminky.urs.cz/item/CS_URS_2023_02/273351122</t>
  </si>
  <si>
    <t>25</t>
  </si>
  <si>
    <t>273356021</t>
  </si>
  <si>
    <t>Bednění základových desek ploch rovinných zřízení</t>
  </si>
  <si>
    <t>1697502728</t>
  </si>
  <si>
    <t>Bednění základů z betonu prostého nebo železového desek pro plochy rovinné zřízení</t>
  </si>
  <si>
    <t>https://podminky.urs.cz/item/CS_URS_2023_02/273356021</t>
  </si>
  <si>
    <t>"dno jímky - viz. D.1.1.6." (21,9+8,9)*2*0,5</t>
  </si>
  <si>
    <t>26</t>
  </si>
  <si>
    <t>273356022</t>
  </si>
  <si>
    <t>Bednění základových desek ploch rovinných odstranění</t>
  </si>
  <si>
    <t>-682691719</t>
  </si>
  <si>
    <t>Bednění základů z betonu prostého nebo železového desek pro plochy rovinné odstranění</t>
  </si>
  <si>
    <t>https://podminky.urs.cz/item/CS_URS_2023_02/273356022</t>
  </si>
  <si>
    <t>27</t>
  </si>
  <si>
    <t>274326121</t>
  </si>
  <si>
    <t>Základové pasy z ŽB se zvýšenými nároky na prostředí tř. C 25/30</t>
  </si>
  <si>
    <t>-2008893139</t>
  </si>
  <si>
    <t>Základy z betonu železového pasy z betonu se zvýšenými nároky na prostředí tř. C 25/30</t>
  </si>
  <si>
    <t>https://podminky.urs.cz/item/CS_URS_2023_02/274326121</t>
  </si>
  <si>
    <t>"stěny jímky - viz. D.1.1.6." (19,9+6,0)*2*0,45*2,0+(2,9+2,0)*2*0,45*1,0</t>
  </si>
  <si>
    <t>28</t>
  </si>
  <si>
    <t>274356021</t>
  </si>
  <si>
    <t>Bednění základových pasů ploch rovinných zřízení</t>
  </si>
  <si>
    <t>-478063138</t>
  </si>
  <si>
    <t>Bednění základů z betonu prostého nebo železového pasů pro plochy rovinné zřízení</t>
  </si>
  <si>
    <t>https://podminky.urs.cz/item/CS_URS_2023_02/274356021</t>
  </si>
  <si>
    <t>"vnější stěny jímky - viz. D.1.1.6." (19,9+6,9)*2*2,0+(2,9*1,0+2,45*0,8)*2</t>
  </si>
  <si>
    <t>"vnitřní stěny jímky - viz. D.1.1.6." (19,0+6,0)*2*2,0+2,0*4*1,0</t>
  </si>
  <si>
    <t>29</t>
  </si>
  <si>
    <t>274356022</t>
  </si>
  <si>
    <t>Bednění základových pasů ploch rovinných odstranění</t>
  </si>
  <si>
    <t>-649129397</t>
  </si>
  <si>
    <t>Bednění základů z betonu prostého nebo železového pasů pro plochy rovinné odstranění</t>
  </si>
  <si>
    <t>https://podminky.urs.cz/item/CS_URS_2023_02/274356022</t>
  </si>
  <si>
    <t>30</t>
  </si>
  <si>
    <t>274366001</t>
  </si>
  <si>
    <t>Výztuž základových pasů z betonářské oceli 10 216</t>
  </si>
  <si>
    <t>-778813357</t>
  </si>
  <si>
    <t>Výztuž základů pasů z oceli 10 216 (E)</t>
  </si>
  <si>
    <t>https://podminky.urs.cz/item/CS_URS_2023_02/274366001</t>
  </si>
  <si>
    <t>"jímka - viz. D.1.1.7.-8.." 303,03*0,001</t>
  </si>
  <si>
    <t>31</t>
  </si>
  <si>
    <t>274366006</t>
  </si>
  <si>
    <t>Výztuž základových pasů z betonářské oceli 10 505</t>
  </si>
  <si>
    <t>1981984613</t>
  </si>
  <si>
    <t>Výztuž základů pasů z oceli 10 505 (R) nebo BSt 500</t>
  </si>
  <si>
    <t>https://podminky.urs.cz/item/CS_URS_2023_02/274366006</t>
  </si>
  <si>
    <t>"jímka - viz. D.1.1.7.-8.." 1170,0*0,001</t>
  </si>
  <si>
    <t>32</t>
  </si>
  <si>
    <t>274366011</t>
  </si>
  <si>
    <t>Výztuž základových pasů z drátů typu Kari</t>
  </si>
  <si>
    <t>2077941372</t>
  </si>
  <si>
    <t>Výztuž základů pasů ze svařovaných sítí z drátů typu Kari</t>
  </si>
  <si>
    <t>https://podminky.urs.cz/item/CS_URS_2023_02/274366011</t>
  </si>
  <si>
    <t>"jímka - viz. D.1.1.7.-8.." 6256,8*0,001</t>
  </si>
  <si>
    <t>Vodorovné konstrukce</t>
  </si>
  <si>
    <t>33</t>
  </si>
  <si>
    <t>451573111</t>
  </si>
  <si>
    <t>Lože pod potrubí otevřený výkop ze štěrkopísku</t>
  </si>
  <si>
    <t>2106073364</t>
  </si>
  <si>
    <t>Lože pod potrubí, stoky a drobné objekty v otevřeném výkopu z písku a štěrkopísku do 63 mm</t>
  </si>
  <si>
    <t>https://podminky.urs.cz/item/CS_URS_2023_02/451573111</t>
  </si>
  <si>
    <t>"potrubí - viz. D.1.1.1." 209,25*1,1*0,1</t>
  </si>
  <si>
    <t>Úpravy povrchů, podlahy a osazování výplní</t>
  </si>
  <si>
    <t>34</t>
  </si>
  <si>
    <t>618631111</t>
  </si>
  <si>
    <t>Stěrka z těsnící malty dvouvrstvá vnitřních rovinných ploch konstrukcí ČOV nebo nádrží</t>
  </si>
  <si>
    <t>-1014974539</t>
  </si>
  <si>
    <t>Vnitřní úprava povrchu betonových konstrukcí čistíren odpadních vod, nádrží, vodojemů, kanálů stěrkou z těsnící cementové malty dvouvrstvou, ploch rovinných</t>
  </si>
  <si>
    <t>https://podminky.urs.cz/item/CS_URS_2023_02/618631111</t>
  </si>
  <si>
    <t>Poznámka k položce:_x000D_
- hydroizolační stěrka na styčné plochy s vodou na vnitřní straně jímky</t>
  </si>
  <si>
    <t>35</t>
  </si>
  <si>
    <t>628631111</t>
  </si>
  <si>
    <t>Stěrka z těsnící malty dvouvrstvá vnějších rovinných ploch konstrukcí ČOV nebo nádrží</t>
  </si>
  <si>
    <t>-652825480</t>
  </si>
  <si>
    <t>Vnější úprava povrchu betonových konstrukcí čistíren odpadních vod, nádrží, vodojemů, kanálů stěrkou z těsnící cementové malty dvouvrstvou, ploch rovinných</t>
  </si>
  <si>
    <t>https://podminky.urs.cz/item/CS_URS_2023_02/628631111</t>
  </si>
  <si>
    <t>Poznámka k položce:_x000D_
- ochranný nátěr na styčné plochy se zeminou na vnější straně jímky</t>
  </si>
  <si>
    <t>Trubní vedení</t>
  </si>
  <si>
    <t>36</t>
  </si>
  <si>
    <t>871241141</t>
  </si>
  <si>
    <t>Montáž potrubí z PE100 SDR 11 otevřený výkop svařovaných na tupo D 90 x 8,2 mm</t>
  </si>
  <si>
    <t>270647989</t>
  </si>
  <si>
    <t>Montáž vodovodního potrubí z plastů v otevřeném výkopu z polyetylenu PE 100 svařovaných na tupo SDR 11/PN16 D 90 x 8,2 mm</t>
  </si>
  <si>
    <t>https://podminky.urs.cz/item/CS_URS_2023_02/871241141</t>
  </si>
  <si>
    <t>"potrubí - viz. D.1.1.1." 209,25</t>
  </si>
  <si>
    <t>37</t>
  </si>
  <si>
    <t>28613115</t>
  </si>
  <si>
    <t>trubka vodovodní PE100 RC PN 16 SDR11 90x8,2mm</t>
  </si>
  <si>
    <t>119696719</t>
  </si>
  <si>
    <t>209,25*1,015 'Přepočtené koeficientem množství</t>
  </si>
  <si>
    <t>38</t>
  </si>
  <si>
    <t>879311101-R</t>
  </si>
  <si>
    <t>Postřikovací příslušenství</t>
  </si>
  <si>
    <t>soubor</t>
  </si>
  <si>
    <t>2061842649</t>
  </si>
  <si>
    <t>Poznámka k položce:_x000D_
Cena zahrnuje montáž a dodávku hadice 2x20 m, postřikovače s rychlospojkou a stojánkem - 2 ks, spojky, přechodky a případně další součástky.</t>
  </si>
  <si>
    <t>39</t>
  </si>
  <si>
    <t>891247212</t>
  </si>
  <si>
    <t>Montáž hydrantů nadzemních DN 80</t>
  </si>
  <si>
    <t>kus</t>
  </si>
  <si>
    <t>1070645992</t>
  </si>
  <si>
    <t>Montáž vodovodních armatur na potrubí hydrantů nadzemních DN 80</t>
  </si>
  <si>
    <t>https://podminky.urs.cz/item/CS_URS_2023_02/891247212</t>
  </si>
  <si>
    <t>40</t>
  </si>
  <si>
    <t>42273682</t>
  </si>
  <si>
    <t>hydrant nadzemní DN 80 tvárná litina dvojitý uzávěr s koulí krycí v 1500mm</t>
  </si>
  <si>
    <t>-743293109</t>
  </si>
  <si>
    <t>41</t>
  </si>
  <si>
    <t>899501221</t>
  </si>
  <si>
    <t>Stupadla do šachet ocelová s PE povlakem vidlicová pro přímé zabudování do hmoždinek</t>
  </si>
  <si>
    <t>-1113242312</t>
  </si>
  <si>
    <t>Stupadla do šachet a drobných objektů ocelová s PE povlakem vidlicová pro přímé zabudování do hmoždinek</t>
  </si>
  <si>
    <t>https://podminky.urs.cz/item/CS_URS_2023_02/899501221</t>
  </si>
  <si>
    <t>42</t>
  </si>
  <si>
    <t>899922192</t>
  </si>
  <si>
    <t xml:space="preserve">Montáž čerpadla pro čerpání závlahové vody </t>
  </si>
  <si>
    <t>-754837829</t>
  </si>
  <si>
    <t xml:space="preserve">Čerpadlo pro čerpání závlahové vody montáž čerpadla pro čerpání závlahové vody ostatních typů </t>
  </si>
  <si>
    <t>https://podminky.urs.cz/item/CS_URS_2023_02/899922192</t>
  </si>
  <si>
    <t>43</t>
  </si>
  <si>
    <t>42611099-R</t>
  </si>
  <si>
    <t>Čerpadlo ponorné kalové Qmax 660 l/min 400V</t>
  </si>
  <si>
    <t>-683568556</t>
  </si>
  <si>
    <t>Poznámka k položce:_x000D_
- výtlak min. 50 m, minimální průtok 400 l/min</t>
  </si>
  <si>
    <t>44</t>
  </si>
  <si>
    <t>899999010-R</t>
  </si>
  <si>
    <t>Napojení potrubí na čerpadlo vč. příslušenství</t>
  </si>
  <si>
    <t>kpl</t>
  </si>
  <si>
    <t>-102823930</t>
  </si>
  <si>
    <t>45</t>
  </si>
  <si>
    <t>899999011-R</t>
  </si>
  <si>
    <t>Napojení potrubí na hydrant</t>
  </si>
  <si>
    <t>1713737432</t>
  </si>
  <si>
    <t>46</t>
  </si>
  <si>
    <t>931626212</t>
  </si>
  <si>
    <t>Úprava dilatační spáry těžkými asfaltovými pásy</t>
  </si>
  <si>
    <t>915097463</t>
  </si>
  <si>
    <t>Úprava dilatační spáry konstrukcí z prostého nebo železového betonu asfaltová úprava těžkými asfaltovými pásy</t>
  </si>
  <si>
    <t>https://podminky.urs.cz/item/CS_URS_2023_02/931626212</t>
  </si>
  <si>
    <t>"stěny jímky - viz. D.1.1.6. (dvojitý pás)" 2*6*0,45*2,0</t>
  </si>
  <si>
    <t>"dno jímky - viz. D.1.1.6. (dvojitý pás)" 2*3*8,9*0,5</t>
  </si>
  <si>
    <t>47</t>
  </si>
  <si>
    <t>931994106</t>
  </si>
  <si>
    <t>Těsnění dilatační spáry betonové konstrukce vnitřním těsnicím pásem</t>
  </si>
  <si>
    <t>1051765615</t>
  </si>
  <si>
    <t>Těsnění spáry betonové konstrukce pásy, profily, tmely těsnicím pásem vnitřním, spáry dilatační</t>
  </si>
  <si>
    <t>https://podminky.urs.cz/item/CS_URS_2023_02/931994106</t>
  </si>
  <si>
    <t>"stěny jímky - viz. D.1.1.6." 6*2,25</t>
  </si>
  <si>
    <t>"dno jímky - viz. D.1.1.6." 3*8,9</t>
  </si>
  <si>
    <t>48</t>
  </si>
  <si>
    <t>934956125</t>
  </si>
  <si>
    <t>Hradítka z dubového dřeva tl 60 mm</t>
  </si>
  <si>
    <t>1436044884</t>
  </si>
  <si>
    <t>Přepadová a ochranná zařízení nádrží dřevěná hradítka (dluže požeráku) š.150 mm, bez nátěru, s potřebným kováním z dubového dřeva, tl. 60 mm</t>
  </si>
  <si>
    <t>https://podminky.urs.cz/item/CS_URS_2023_02/934956125</t>
  </si>
  <si>
    <t>"norná stěna - viz. D.1.1.6." 6,0*1,2</t>
  </si>
  <si>
    <t>49</t>
  </si>
  <si>
    <t>998142251</t>
  </si>
  <si>
    <t>Přesun hmot pro nádrže, jímky, zásobníky a jámy betonové monolitické v do 25 m</t>
  </si>
  <si>
    <t>-1898180561</t>
  </si>
  <si>
    <t>Přesun hmot pro nádrže, jímky, zásobníky a jámy pozemní mimo zemědělství se svislou nosnou konstrukcí monolitickou betonovou tyčovou nebo plošnou vodorovná dopravní vzdálenost do 50 m výšky do 25 m</t>
  </si>
  <si>
    <t>https://podminky.urs.cz/item/CS_URS_2023_02/998142251</t>
  </si>
  <si>
    <t>PSV</t>
  </si>
  <si>
    <t>Práce a dodávky PSV</t>
  </si>
  <si>
    <t>767</t>
  </si>
  <si>
    <t>Konstrukce zámečnické</t>
  </si>
  <si>
    <t>50</t>
  </si>
  <si>
    <t>767995111</t>
  </si>
  <si>
    <t>Montáž atypických zámečnických konstrukcí hm do 5 kg</t>
  </si>
  <si>
    <t>kg</t>
  </si>
  <si>
    <t>-152599510</t>
  </si>
  <si>
    <t>Montáž ostatních atypických zámečnických konstrukcí hmotnosti do 5 kg</t>
  </si>
  <si>
    <t>https://podminky.urs.cz/item/CS_URS_2023_02/767995111</t>
  </si>
  <si>
    <t>"trubka pro sloupek zábradlí (osazení při betonáži) - viz. D.1.1.6. (28 ks dl. 0,3 m)" 44,45</t>
  </si>
  <si>
    <t>51</t>
  </si>
  <si>
    <t>14011040</t>
  </si>
  <si>
    <t>trubka ocelová bezešvá hladká jakost 11 353 70x3,2mm</t>
  </si>
  <si>
    <t>1695267614</t>
  </si>
  <si>
    <t>28*0,3</t>
  </si>
  <si>
    <t>52</t>
  </si>
  <si>
    <t>767995112</t>
  </si>
  <si>
    <t>Montáž atypických zámečnických konstrukcí hm přes 5 do 10 kg</t>
  </si>
  <si>
    <t>-46924572</t>
  </si>
  <si>
    <t>Montáž ostatních atypických zámečnických konstrukcí hmotnosti přes 5 do 10 kg</t>
  </si>
  <si>
    <t>https://podminky.urs.cz/item/CS_URS_2023_02/767995112</t>
  </si>
  <si>
    <t>"sloupek zábradlí - viz. D.1.1.6. (28 ks dl. 1,4 m)" 177,1</t>
  </si>
  <si>
    <t>53</t>
  </si>
  <si>
    <t>55399080-R</t>
  </si>
  <si>
    <t>Sloupek zábradlí z trubky 60,3/3,2, dl. 1,4 m vč. víčka, žárového pozinkování a nátěru</t>
  </si>
  <si>
    <t>931327162</t>
  </si>
  <si>
    <t>54</t>
  </si>
  <si>
    <t>1000111736</t>
  </si>
  <si>
    <t>Řetěz svařovaný dlouhý článek DIN 5685C d=5mm, pozink</t>
  </si>
  <si>
    <t>1690889109</t>
  </si>
  <si>
    <t>55</t>
  </si>
  <si>
    <t>767995114</t>
  </si>
  <si>
    <t>Montáž atypických zámečnických konstrukcí hm přes 20 do 50 kg</t>
  </si>
  <si>
    <t>-2130719913</t>
  </si>
  <si>
    <t>Montáž ostatních atypických zámečnických konstrukcí hmotnosti přes 20 do 50 kg</t>
  </si>
  <si>
    <t>https://podminky.urs.cz/item/CS_URS_2023_02/767995114</t>
  </si>
  <si>
    <t>"norná stěna - 2xU80 + H100 - viz. D.1.1.6." 46,7+55,08</t>
  </si>
  <si>
    <t>"síto - rám z tyče D 20 mm + pletivo - viz. D.1.1.6. (2 ks)" (9,0*2,45+3,0*0,6)*2</t>
  </si>
  <si>
    <t>56</t>
  </si>
  <si>
    <t>13010814</t>
  </si>
  <si>
    <t>ocel profilová jakost S235JR (11 375) průřez U (UPN) 80</t>
  </si>
  <si>
    <t>2089882861</t>
  </si>
  <si>
    <t>46,7*1,08*0,001</t>
  </si>
  <si>
    <t>57</t>
  </si>
  <si>
    <t>13010970</t>
  </si>
  <si>
    <t>ocel profilová jakost S235JR (11 375) průřez HEB 100</t>
  </si>
  <si>
    <t>-1149999062</t>
  </si>
  <si>
    <t>55,08*1,08*0,001</t>
  </si>
  <si>
    <t>58</t>
  </si>
  <si>
    <t>55399031-R</t>
  </si>
  <si>
    <t xml:space="preserve">Síto 3,0 x 0,8 m </t>
  </si>
  <si>
    <t>-288314871</t>
  </si>
  <si>
    <t>Poznámka k položce:_x000D_
- poplastované pletivo v ocelovém rámu z tyče průměr 20 mm, dl. 9,0 m (vč. pozinkování+nátěru)</t>
  </si>
  <si>
    <t>59</t>
  </si>
  <si>
    <t>767999003-R</t>
  </si>
  <si>
    <t>Žárové pozinkování</t>
  </si>
  <si>
    <t>-1401773788</t>
  </si>
  <si>
    <t>"norná stěna - 2xU80 + H100 - viz. D.1.1.6." (46,7+55,08)*1,08</t>
  </si>
  <si>
    <t>60</t>
  </si>
  <si>
    <t>998767101</t>
  </si>
  <si>
    <t>Přesun hmot tonážní pro zámečnické konstrukce v objektech v do 6 m</t>
  </si>
  <si>
    <t>1942098698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</si>
  <si>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</si>
  <si>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</si>
  <si>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SO-03 - Opěrná zeď systém Lego</t>
  </si>
  <si>
    <t xml:space="preserve">    3 - Svislé a kompletní konstrukce</t>
  </si>
  <si>
    <t>132351255</t>
  </si>
  <si>
    <t>Hloubení rýh nezapažených š do 2000 mm v hornině třídy těžitelnosti II skupiny 4 objem do 1000 m3 strojně</t>
  </si>
  <si>
    <t>1535315214</t>
  </si>
  <si>
    <t>Hloubení nezapažených rýh šířky přes 800 do 2 000 mm strojně s urovnáním dna do předepsaného profilu a spádu v hornině třídy těžitelnosti II skupiny 4 přes 500 do 1 000 m3</t>
  </si>
  <si>
    <t>https://podminky.urs.cz/item/CS_URS_2023_02/132351255</t>
  </si>
  <si>
    <t>545,0*1,5*1,2</t>
  </si>
  <si>
    <t>-691874178</t>
  </si>
  <si>
    <t>-860253590</t>
  </si>
  <si>
    <t>"přebytečná zemina" 981,0*1,8</t>
  </si>
  <si>
    <t>-1791140440</t>
  </si>
  <si>
    <t>213311141</t>
  </si>
  <si>
    <t>Polštáře zhutněné pod základy ze štěrkopísku tříděného</t>
  </si>
  <si>
    <t>88084540</t>
  </si>
  <si>
    <t>https://podminky.urs.cz/item/CS_URS_2023_02/213311141</t>
  </si>
  <si>
    <t>545,0*1,5*0,1</t>
  </si>
  <si>
    <t>274321411</t>
  </si>
  <si>
    <t>Základové pasy ze ŽB bez zvýšených nároků na prostředí tř. C 20/25</t>
  </si>
  <si>
    <t>-275684207</t>
  </si>
  <si>
    <t>Základy z betonu železového (bez výztuže) pasy z betonu bez zvláštních nároků na prostředí tř. C 20/25</t>
  </si>
  <si>
    <t>https://podminky.urs.cz/item/CS_URS_2023_02/274321411</t>
  </si>
  <si>
    <t>274351121</t>
  </si>
  <si>
    <t>Zřízení bednění základových pasů rovného</t>
  </si>
  <si>
    <t>1870651775</t>
  </si>
  <si>
    <t>Bednění základů pasů rovné zřízení</t>
  </si>
  <si>
    <t>https://podminky.urs.cz/item/CS_URS_2023_02/274351121</t>
  </si>
  <si>
    <t>545,0*0,2*2</t>
  </si>
  <si>
    <t>274351122</t>
  </si>
  <si>
    <t>Odstranění bednění základových pasů rovného</t>
  </si>
  <si>
    <t>-2076955326</t>
  </si>
  <si>
    <t>Bednění základů pasů rovné odstranění</t>
  </si>
  <si>
    <t>https://podminky.urs.cz/item/CS_URS_2023_02/274351122</t>
  </si>
  <si>
    <t>274362021</t>
  </si>
  <si>
    <t>Výztuž základových pasů svařovanými sítěmi Kari</t>
  </si>
  <si>
    <t>-592108011</t>
  </si>
  <si>
    <t>Výztuž základů pasů ze svařovaných sítí z drátů typu KARI</t>
  </si>
  <si>
    <t>https://podminky.urs.cz/item/CS_URS_2023_02/274362021</t>
  </si>
  <si>
    <t>((544,9+1,4)*2*1,1+544,9*1,4*2)*12,34*0,001</t>
  </si>
  <si>
    <t>Svislé a kompletní konstrukce</t>
  </si>
  <si>
    <t>327112121</t>
  </si>
  <si>
    <t>Opěrná zeď nebo dělicí stěna z betonových bloků ukládaných na pero a drážku tl 800 mm</t>
  </si>
  <si>
    <t>738933246</t>
  </si>
  <si>
    <t>Opěrné zdi nebo dělicí stěny z betonových bloků ukládaných na pero a drážku tloušťky 800 mm</t>
  </si>
  <si>
    <t>https://podminky.urs.cz/item/CS_URS_2023_02/327112121</t>
  </si>
  <si>
    <t>545,0*3,0</t>
  </si>
  <si>
    <t>998152111</t>
  </si>
  <si>
    <t>Přesun hmot pro montované zdi a valy v do 12 m</t>
  </si>
  <si>
    <t>344285050</t>
  </si>
  <si>
    <t>Přesun hmot pro zdi a valy samostatné montované z dílců železobetonových nebo z předpjatého betonu vodorovná dopravní vzdálenost do 50 m, pro zdi výšky do 12 m</t>
  </si>
  <si>
    <t>https://podminky.urs.cz/item/CS_URS_2023_02/998152111</t>
  </si>
  <si>
    <t>VON - Vedlejší a ostatní náklady</t>
  </si>
  <si>
    <t>VRN - Vedlejší rozpočtové náklady</t>
  </si>
  <si>
    <t xml:space="preserve">    VRN3 - Vedlejší náklady</t>
  </si>
  <si>
    <t xml:space="preserve">    VRN9 - Ostatní náklady</t>
  </si>
  <si>
    <t>VRN</t>
  </si>
  <si>
    <t>Vedlejší rozpočtové náklady</t>
  </si>
  <si>
    <t>VRN3</t>
  </si>
  <si>
    <t>Vedlejší náklady</t>
  </si>
  <si>
    <t>031002000</t>
  </si>
  <si>
    <t>Zařízení staveniště</t>
  </si>
  <si>
    <t>1024</t>
  </si>
  <si>
    <t>-540986629</t>
  </si>
  <si>
    <t xml:space="preserve">Zřízení zařízení staveniště a jeho následné odstranění. </t>
  </si>
  <si>
    <t>Poznámka k položce:_x000D_
Zřízení zařízení staveniště, jeho připojení na sítě, oplocení prostoru a jejich následné odstranění. Zajištění přístupu k jednotlivým úsekům stavby za účelem provádění a uvedení do původního stavu po ukončení stavby (včetně osetí travním semenem), náhrada za dočasné zábory ploch. Zajištění výkopů zábradlím. Zřízení čistících zón před výjezdem z obvodu staveniště. Zajištění bezpečnosti práce. Ochrany životního prostředí (stromů, porostů a vegetačních ploch dle ČSN 83 9061).</t>
  </si>
  <si>
    <t>VRN9</t>
  </si>
  <si>
    <t>Ostatní náklady</t>
  </si>
  <si>
    <t>090001000</t>
  </si>
  <si>
    <t xml:space="preserve">Geodetické vytýčení před zahájením realizace 
stavebních prací </t>
  </si>
  <si>
    <t>-166354430</t>
  </si>
  <si>
    <t>Poznámka k položce:_x000D_
zpevněná plocha 202x22 m, jímka 20x7 m, potrubí dl. 209 m</t>
  </si>
  <si>
    <t>091003000</t>
  </si>
  <si>
    <t>Geodetické práce po výstavbě</t>
  </si>
  <si>
    <t>-1902243394</t>
  </si>
  <si>
    <t>Poznámka k položce:_x000D_
Geodetické zaměření skutečně provedeného díla pro kolaudační řízení. 3x v grafické (tištěné) podobě a 1x v digitálním vyhotovení. Bude zaměřena také chránička dl. 125 m.</t>
  </si>
  <si>
    <t>091204000</t>
  </si>
  <si>
    <t>Dokumentace skutečného provedení stavby</t>
  </si>
  <si>
    <t>-955265231</t>
  </si>
  <si>
    <t xml:space="preserve">Poznámka k položce:_x000D_
Vypracování projektové dokumentace skutečného provedení díla 3x v grafické (tištěné) podobě a 1x v digitálním vyhotovení_x000D_
</t>
  </si>
  <si>
    <t>091404000</t>
  </si>
  <si>
    <t>Zkoušky, atesty a revize podle ČSN a případných jiných právních nebo technických předpisů</t>
  </si>
  <si>
    <t>318486557</t>
  </si>
  <si>
    <t>Poznámka k položce:_x000D_
Zajištění všech ostatních nezbytných zkoušek, atestů a revizí podle ČSN a případných jiných právních nebo technických předpisů platných v době provádění a předání díla, kterými bude prokázáno dosažení předepsané kvality a předepsaných technických parametrů díla.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</si>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</sst>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564851111" TargetMode="External"/><Relationship Id="rId13" Type="http://schemas.openxmlformats.org/officeDocument/2006/relationships/hyperlink" Target="https://podminky.urs.cz/item/CS_URS_2023_02/577134221" TargetMode="External"/><Relationship Id="rId18" Type="http://schemas.openxmlformats.org/officeDocument/2006/relationships/hyperlink" Target="https://podminky.urs.cz/item/CS_URS_2023_02/935112911" TargetMode="External"/><Relationship Id="rId3" Type="http://schemas.openxmlformats.org/officeDocument/2006/relationships/hyperlink" Target="https://podminky.urs.cz/item/CS_URS_2023_02/122252205" TargetMode="External"/><Relationship Id="rId7" Type="http://schemas.openxmlformats.org/officeDocument/2006/relationships/hyperlink" Target="https://podminky.urs.cz/item/CS_URS_2023_02/182251101" TargetMode="External"/><Relationship Id="rId12" Type="http://schemas.openxmlformats.org/officeDocument/2006/relationships/hyperlink" Target="https://podminky.urs.cz/item/CS_URS_2023_02/573211112" TargetMode="External"/><Relationship Id="rId17" Type="http://schemas.openxmlformats.org/officeDocument/2006/relationships/hyperlink" Target="https://podminky.urs.cz/item/CS_URS_2023_02/935112211" TargetMode="External"/><Relationship Id="rId2" Type="http://schemas.openxmlformats.org/officeDocument/2006/relationships/hyperlink" Target="https://podminky.urs.cz/item/CS_URS_2023_02/112155311" TargetMode="External"/><Relationship Id="rId16" Type="http://schemas.openxmlformats.org/officeDocument/2006/relationships/hyperlink" Target="https://podminky.urs.cz/item/CS_URS_2023_02/91699112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11251101" TargetMode="External"/><Relationship Id="rId6" Type="http://schemas.openxmlformats.org/officeDocument/2006/relationships/hyperlink" Target="https://podminky.urs.cz/item/CS_URS_2023_02/182151111" TargetMode="External"/><Relationship Id="rId11" Type="http://schemas.openxmlformats.org/officeDocument/2006/relationships/hyperlink" Target="https://podminky.urs.cz/item/CS_URS_2023_02/573191111" TargetMode="External"/><Relationship Id="rId5" Type="http://schemas.openxmlformats.org/officeDocument/2006/relationships/hyperlink" Target="https://podminky.urs.cz/item/CS_URS_2023_02/181951112" TargetMode="External"/><Relationship Id="rId15" Type="http://schemas.openxmlformats.org/officeDocument/2006/relationships/hyperlink" Target="https://podminky.urs.cz/item/CS_URS_2023_02/916131213" TargetMode="External"/><Relationship Id="rId10" Type="http://schemas.openxmlformats.org/officeDocument/2006/relationships/hyperlink" Target="https://podminky.urs.cz/item/CS_URS_2023_02/565166122" TargetMode="External"/><Relationship Id="rId19" Type="http://schemas.openxmlformats.org/officeDocument/2006/relationships/hyperlink" Target="https://podminky.urs.cz/item/CS_URS_2023_02/998225111" TargetMode="External"/><Relationship Id="rId4" Type="http://schemas.openxmlformats.org/officeDocument/2006/relationships/hyperlink" Target="https://podminky.urs.cz/item/CS_URS_2023_02/171151131" TargetMode="External"/><Relationship Id="rId9" Type="http://schemas.openxmlformats.org/officeDocument/2006/relationships/hyperlink" Target="https://podminky.urs.cz/item/CS_URS_2023_02/564861111" TargetMode="External"/><Relationship Id="rId14" Type="http://schemas.openxmlformats.org/officeDocument/2006/relationships/hyperlink" Target="https://podminky.urs.cz/item/CS_URS_2023_02/577155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51101201" TargetMode="External"/><Relationship Id="rId13" Type="http://schemas.openxmlformats.org/officeDocument/2006/relationships/hyperlink" Target="https://podminky.urs.cz/item/CS_URS_2023_02/162351123" TargetMode="External"/><Relationship Id="rId18" Type="http://schemas.openxmlformats.org/officeDocument/2006/relationships/hyperlink" Target="https://podminky.urs.cz/item/CS_URS_2023_02/175151101" TargetMode="External"/><Relationship Id="rId26" Type="http://schemas.openxmlformats.org/officeDocument/2006/relationships/hyperlink" Target="https://podminky.urs.cz/item/CS_URS_2023_02/274326121" TargetMode="External"/><Relationship Id="rId39" Type="http://schemas.openxmlformats.org/officeDocument/2006/relationships/hyperlink" Target="https://podminky.urs.cz/item/CS_URS_2023_02/931626212" TargetMode="External"/><Relationship Id="rId3" Type="http://schemas.openxmlformats.org/officeDocument/2006/relationships/hyperlink" Target="https://podminky.urs.cz/item/CS_URS_2023_02/131351205" TargetMode="External"/><Relationship Id="rId21" Type="http://schemas.openxmlformats.org/officeDocument/2006/relationships/hyperlink" Target="https://podminky.urs.cz/item/CS_URS_2023_02/273326121" TargetMode="External"/><Relationship Id="rId34" Type="http://schemas.openxmlformats.org/officeDocument/2006/relationships/hyperlink" Target="https://podminky.urs.cz/item/CS_URS_2023_02/628631111" TargetMode="External"/><Relationship Id="rId42" Type="http://schemas.openxmlformats.org/officeDocument/2006/relationships/hyperlink" Target="https://podminky.urs.cz/item/CS_URS_2023_02/998142251" TargetMode="External"/><Relationship Id="rId47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151101111" TargetMode="External"/><Relationship Id="rId12" Type="http://schemas.openxmlformats.org/officeDocument/2006/relationships/hyperlink" Target="https://podminky.urs.cz/item/CS_URS_2023_02/162351103" TargetMode="External"/><Relationship Id="rId17" Type="http://schemas.openxmlformats.org/officeDocument/2006/relationships/hyperlink" Target="https://podminky.urs.cz/item/CS_URS_2023_02/174151101" TargetMode="External"/><Relationship Id="rId25" Type="http://schemas.openxmlformats.org/officeDocument/2006/relationships/hyperlink" Target="https://podminky.urs.cz/item/CS_URS_2023_02/273356022" TargetMode="External"/><Relationship Id="rId33" Type="http://schemas.openxmlformats.org/officeDocument/2006/relationships/hyperlink" Target="https://podminky.urs.cz/item/CS_URS_2023_02/618631111" TargetMode="External"/><Relationship Id="rId38" Type="http://schemas.openxmlformats.org/officeDocument/2006/relationships/hyperlink" Target="https://podminky.urs.cz/item/CS_URS_2023_02/899922192" TargetMode="External"/><Relationship Id="rId46" Type="http://schemas.openxmlformats.org/officeDocument/2006/relationships/hyperlink" Target="https://podminky.urs.cz/item/CS_URS_2023_02/998767101" TargetMode="External"/><Relationship Id="rId2" Type="http://schemas.openxmlformats.org/officeDocument/2006/relationships/hyperlink" Target="https://podminky.urs.cz/item/CS_URS_2023_02/131251205" TargetMode="External"/><Relationship Id="rId16" Type="http://schemas.openxmlformats.org/officeDocument/2006/relationships/hyperlink" Target="https://podminky.urs.cz/item/CS_URS_2023_02/171251201" TargetMode="External"/><Relationship Id="rId20" Type="http://schemas.openxmlformats.org/officeDocument/2006/relationships/hyperlink" Target="https://podminky.urs.cz/item/CS_URS_2023_02/273313611" TargetMode="External"/><Relationship Id="rId29" Type="http://schemas.openxmlformats.org/officeDocument/2006/relationships/hyperlink" Target="https://podminky.urs.cz/item/CS_URS_2023_02/274366001" TargetMode="External"/><Relationship Id="rId41" Type="http://schemas.openxmlformats.org/officeDocument/2006/relationships/hyperlink" Target="https://podminky.urs.cz/item/CS_URS_2023_02/934956125" TargetMode="External"/><Relationship Id="rId1" Type="http://schemas.openxmlformats.org/officeDocument/2006/relationships/hyperlink" Target="https://podminky.urs.cz/item/CS_URS_2023_02/121151113" TargetMode="External"/><Relationship Id="rId6" Type="http://schemas.openxmlformats.org/officeDocument/2006/relationships/hyperlink" Target="https://podminky.urs.cz/item/CS_URS_2023_02/151101101" TargetMode="External"/><Relationship Id="rId11" Type="http://schemas.openxmlformats.org/officeDocument/2006/relationships/hyperlink" Target="https://podminky.urs.cz/item/CS_URS_2023_02/151101411" TargetMode="External"/><Relationship Id="rId24" Type="http://schemas.openxmlformats.org/officeDocument/2006/relationships/hyperlink" Target="https://podminky.urs.cz/item/CS_URS_2023_02/273356021" TargetMode="External"/><Relationship Id="rId32" Type="http://schemas.openxmlformats.org/officeDocument/2006/relationships/hyperlink" Target="https://podminky.urs.cz/item/CS_URS_2023_02/451573111" TargetMode="External"/><Relationship Id="rId37" Type="http://schemas.openxmlformats.org/officeDocument/2006/relationships/hyperlink" Target="https://podminky.urs.cz/item/CS_URS_2023_02/899501221" TargetMode="External"/><Relationship Id="rId40" Type="http://schemas.openxmlformats.org/officeDocument/2006/relationships/hyperlink" Target="https://podminky.urs.cz/item/CS_URS_2023_02/931994106" TargetMode="External"/><Relationship Id="rId45" Type="http://schemas.openxmlformats.org/officeDocument/2006/relationships/hyperlink" Target="https://podminky.urs.cz/item/CS_URS_2023_02/767995114" TargetMode="External"/><Relationship Id="rId5" Type="http://schemas.openxmlformats.org/officeDocument/2006/relationships/hyperlink" Target="https://podminky.urs.cz/item/CS_URS_2023_02/132354204" TargetMode="External"/><Relationship Id="rId15" Type="http://schemas.openxmlformats.org/officeDocument/2006/relationships/hyperlink" Target="https://podminky.urs.cz/item/CS_URS_2023_02/171201231" TargetMode="External"/><Relationship Id="rId23" Type="http://schemas.openxmlformats.org/officeDocument/2006/relationships/hyperlink" Target="https://podminky.urs.cz/item/CS_URS_2023_02/273351122" TargetMode="External"/><Relationship Id="rId28" Type="http://schemas.openxmlformats.org/officeDocument/2006/relationships/hyperlink" Target="https://podminky.urs.cz/item/CS_URS_2023_02/274356022" TargetMode="External"/><Relationship Id="rId36" Type="http://schemas.openxmlformats.org/officeDocument/2006/relationships/hyperlink" Target="https://podminky.urs.cz/item/CS_URS_2023_02/891247212" TargetMode="External"/><Relationship Id="rId10" Type="http://schemas.openxmlformats.org/officeDocument/2006/relationships/hyperlink" Target="https://podminky.urs.cz/item/CS_URS_2023_02/151101401" TargetMode="External"/><Relationship Id="rId19" Type="http://schemas.openxmlformats.org/officeDocument/2006/relationships/hyperlink" Target="https://podminky.urs.cz/item/CS_URS_2023_02/181351103" TargetMode="External"/><Relationship Id="rId31" Type="http://schemas.openxmlformats.org/officeDocument/2006/relationships/hyperlink" Target="https://podminky.urs.cz/item/CS_URS_2023_02/274366011" TargetMode="External"/><Relationship Id="rId44" Type="http://schemas.openxmlformats.org/officeDocument/2006/relationships/hyperlink" Target="https://podminky.urs.cz/item/CS_URS_2023_02/767995112" TargetMode="External"/><Relationship Id="rId4" Type="http://schemas.openxmlformats.org/officeDocument/2006/relationships/hyperlink" Target="https://podminky.urs.cz/item/CS_URS_2023_02/132254204" TargetMode="External"/><Relationship Id="rId9" Type="http://schemas.openxmlformats.org/officeDocument/2006/relationships/hyperlink" Target="https://podminky.urs.cz/item/CS_URS_2023_02/151101211" TargetMode="External"/><Relationship Id="rId14" Type="http://schemas.openxmlformats.org/officeDocument/2006/relationships/hyperlink" Target="https://podminky.urs.cz/item/CS_URS_2023_02/167151111" TargetMode="External"/><Relationship Id="rId22" Type="http://schemas.openxmlformats.org/officeDocument/2006/relationships/hyperlink" Target="https://podminky.urs.cz/item/CS_URS_2023_02/273351121" TargetMode="External"/><Relationship Id="rId27" Type="http://schemas.openxmlformats.org/officeDocument/2006/relationships/hyperlink" Target="https://podminky.urs.cz/item/CS_URS_2023_02/274356021" TargetMode="External"/><Relationship Id="rId30" Type="http://schemas.openxmlformats.org/officeDocument/2006/relationships/hyperlink" Target="https://podminky.urs.cz/item/CS_URS_2023_02/274366006" TargetMode="External"/><Relationship Id="rId35" Type="http://schemas.openxmlformats.org/officeDocument/2006/relationships/hyperlink" Target="https://podminky.urs.cz/item/CS_URS_2023_02/871241141" TargetMode="External"/><Relationship Id="rId43" Type="http://schemas.openxmlformats.org/officeDocument/2006/relationships/hyperlink" Target="https://podminky.urs.cz/item/CS_URS_2023_02/767995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4351122" TargetMode="External"/><Relationship Id="rId3" Type="http://schemas.openxmlformats.org/officeDocument/2006/relationships/hyperlink" Target="https://podminky.urs.cz/item/CS_URS_2023_02/171201231" TargetMode="External"/><Relationship Id="rId7" Type="http://schemas.openxmlformats.org/officeDocument/2006/relationships/hyperlink" Target="https://podminky.urs.cz/item/CS_URS_2023_02/274351121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62351123" TargetMode="External"/><Relationship Id="rId1" Type="http://schemas.openxmlformats.org/officeDocument/2006/relationships/hyperlink" Target="https://podminky.urs.cz/item/CS_URS_2023_02/132351255" TargetMode="External"/><Relationship Id="rId6" Type="http://schemas.openxmlformats.org/officeDocument/2006/relationships/hyperlink" Target="https://podminky.urs.cz/item/CS_URS_2023_02/274321411" TargetMode="External"/><Relationship Id="rId11" Type="http://schemas.openxmlformats.org/officeDocument/2006/relationships/hyperlink" Target="https://podminky.urs.cz/item/CS_URS_2023_02/998152111" TargetMode="External"/><Relationship Id="rId5" Type="http://schemas.openxmlformats.org/officeDocument/2006/relationships/hyperlink" Target="https://podminky.urs.cz/item/CS_URS_2023_02/213311141" TargetMode="External"/><Relationship Id="rId10" Type="http://schemas.openxmlformats.org/officeDocument/2006/relationships/hyperlink" Target="https://podminky.urs.cz/item/CS_URS_2023_02/327112121" TargetMode="External"/><Relationship Id="rId4" Type="http://schemas.openxmlformats.org/officeDocument/2006/relationships/hyperlink" Target="https://podminky.urs.cz/item/CS_URS_2023_02/171251201" TargetMode="External"/><Relationship Id="rId9" Type="http://schemas.openxmlformats.org/officeDocument/2006/relationships/hyperlink" Target="https://podminky.urs.cz/item/CS_URS_2023_02/27436202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opLeftCell="A19" workbookViewId="0">
      <selection activeCell="A40" sqref="A4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2" t="s">
        <v>6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s="1" customFormat="1" ht="12" customHeight="1">
      <c r="B5" s="19"/>
      <c r="D5" s="22" t="s">
        <v>13</v>
      </c>
      <c r="K5" s="27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R5" s="19"/>
      <c r="BS5" s="16" t="s">
        <v>7</v>
      </c>
    </row>
    <row r="6" spans="1:74" s="1" customFormat="1" ht="36.950000000000003" customHeight="1">
      <c r="B6" s="19"/>
      <c r="D6" s="24" t="s">
        <v>15</v>
      </c>
      <c r="K6" s="277" t="s">
        <v>16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R6" s="19"/>
      <c r="BS6" s="16" t="s">
        <v>7</v>
      </c>
    </row>
    <row r="7" spans="1:74" s="1" customFormat="1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s="1" customFormat="1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s="1" customFormat="1" ht="14.45" customHeight="1">
      <c r="B9" s="19"/>
      <c r="AR9" s="19"/>
      <c r="BS9" s="16" t="s">
        <v>7</v>
      </c>
    </row>
    <row r="10" spans="1:74" s="1" customFormat="1" ht="12" customHeight="1">
      <c r="B10" s="19"/>
      <c r="D10" s="25" t="s">
        <v>23</v>
      </c>
      <c r="AK10" s="25" t="s">
        <v>24</v>
      </c>
      <c r="AN10" s="23" t="s">
        <v>25</v>
      </c>
      <c r="AR10" s="19"/>
      <c r="BS10" s="16" t="s">
        <v>7</v>
      </c>
    </row>
    <row r="11" spans="1:74" s="1" customFormat="1" ht="18.399999999999999" customHeight="1">
      <c r="B11" s="19"/>
      <c r="E11" s="23" t="s">
        <v>26</v>
      </c>
      <c r="AK11" s="25" t="s">
        <v>27</v>
      </c>
      <c r="AN11" s="23" t="s">
        <v>28</v>
      </c>
      <c r="AR11" s="19"/>
      <c r="BS11" s="16" t="s">
        <v>7</v>
      </c>
    </row>
    <row r="12" spans="1:74" s="1" customFormat="1" ht="6.95" customHeight="1">
      <c r="B12" s="19"/>
      <c r="AR12" s="19"/>
      <c r="BS12" s="16" t="s">
        <v>7</v>
      </c>
    </row>
    <row r="13" spans="1:74" s="1" customFormat="1" ht="12" customHeight="1">
      <c r="B13" s="19"/>
      <c r="D13" s="25" t="s">
        <v>29</v>
      </c>
      <c r="AK13" s="25" t="s">
        <v>24</v>
      </c>
      <c r="AN13" s="23" t="s">
        <v>3</v>
      </c>
      <c r="AR13" s="19"/>
      <c r="BS13" s="16" t="s">
        <v>7</v>
      </c>
    </row>
    <row r="14" spans="1:74" ht="12.75">
      <c r="B14" s="19"/>
      <c r="E14" s="23" t="s">
        <v>20</v>
      </c>
      <c r="AK14" s="25" t="s">
        <v>27</v>
      </c>
      <c r="AN14" s="23" t="s">
        <v>3</v>
      </c>
      <c r="AR14" s="19"/>
      <c r="BS14" s="16" t="s">
        <v>7</v>
      </c>
    </row>
    <row r="15" spans="1:74" s="1" customFormat="1" ht="6.95" customHeight="1">
      <c r="B15" s="19"/>
      <c r="AR15" s="19"/>
      <c r="BS15" s="16" t="s">
        <v>4</v>
      </c>
    </row>
    <row r="16" spans="1:74" s="1" customFormat="1" ht="12" customHeight="1">
      <c r="B16" s="19"/>
      <c r="D16" s="25" t="s">
        <v>30</v>
      </c>
      <c r="AK16" s="25" t="s">
        <v>24</v>
      </c>
      <c r="AN16" s="23" t="s">
        <v>3</v>
      </c>
      <c r="AR16" s="19"/>
      <c r="BS16" s="16" t="s">
        <v>4</v>
      </c>
    </row>
    <row r="17" spans="1:71" s="1" customFormat="1" ht="18.399999999999999" customHeight="1">
      <c r="B17" s="19"/>
      <c r="E17" s="23" t="s">
        <v>31</v>
      </c>
      <c r="AK17" s="25" t="s">
        <v>27</v>
      </c>
      <c r="AN17" s="23" t="s">
        <v>3</v>
      </c>
      <c r="AR17" s="19"/>
      <c r="BS17" s="16" t="s">
        <v>32</v>
      </c>
    </row>
    <row r="18" spans="1:71" s="1" customFormat="1" ht="6.95" customHeight="1">
      <c r="B18" s="19"/>
      <c r="AR18" s="19"/>
      <c r="BS18" s="16" t="s">
        <v>7</v>
      </c>
    </row>
    <row r="19" spans="1:71" s="1" customFormat="1" ht="12" customHeight="1">
      <c r="B19" s="19"/>
      <c r="D19" s="25" t="s">
        <v>33</v>
      </c>
      <c r="AK19" s="25" t="s">
        <v>24</v>
      </c>
      <c r="AN19" s="23" t="s">
        <v>3</v>
      </c>
      <c r="AR19" s="19"/>
      <c r="BS19" s="16" t="s">
        <v>7</v>
      </c>
    </row>
    <row r="20" spans="1:71" s="1" customFormat="1" ht="18.399999999999999" customHeight="1">
      <c r="B20" s="19"/>
      <c r="E20" s="23" t="s">
        <v>20</v>
      </c>
      <c r="AK20" s="25" t="s">
        <v>27</v>
      </c>
      <c r="AN20" s="23" t="s">
        <v>3</v>
      </c>
      <c r="AR20" s="19"/>
      <c r="BS20" s="16" t="s">
        <v>32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34</v>
      </c>
      <c r="AR22" s="19"/>
    </row>
    <row r="23" spans="1:71" s="1" customFormat="1" ht="47.25" customHeight="1">
      <c r="B23" s="19"/>
      <c r="E23" s="278" t="s">
        <v>35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9">
        <f>ROUND(AG54,2)</f>
        <v>0</v>
      </c>
      <c r="AL26" s="280"/>
      <c r="AM26" s="280"/>
      <c r="AN26" s="280"/>
      <c r="AO26" s="280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1" t="s">
        <v>37</v>
      </c>
      <c r="M28" s="281"/>
      <c r="N28" s="281"/>
      <c r="O28" s="281"/>
      <c r="P28" s="281"/>
      <c r="Q28" s="28"/>
      <c r="R28" s="28"/>
      <c r="S28" s="28"/>
      <c r="T28" s="28"/>
      <c r="U28" s="28"/>
      <c r="V28" s="28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F28" s="28"/>
      <c r="AG28" s="28"/>
      <c r="AH28" s="28"/>
      <c r="AI28" s="28"/>
      <c r="AJ28" s="28"/>
      <c r="AK28" s="281" t="s">
        <v>39</v>
      </c>
      <c r="AL28" s="281"/>
      <c r="AM28" s="281"/>
      <c r="AN28" s="281"/>
      <c r="AO28" s="281"/>
      <c r="AP28" s="28"/>
      <c r="AQ28" s="28"/>
      <c r="AR28" s="29"/>
      <c r="BE28" s="28"/>
    </row>
    <row r="29" spans="1:71" s="3" customFormat="1" ht="14.45" customHeight="1">
      <c r="B29" s="33"/>
      <c r="D29" s="25" t="s">
        <v>40</v>
      </c>
      <c r="F29" s="25" t="s">
        <v>41</v>
      </c>
      <c r="L29" s="272">
        <v>0.21</v>
      </c>
      <c r="M29" s="273"/>
      <c r="N29" s="273"/>
      <c r="O29" s="273"/>
      <c r="P29" s="273"/>
      <c r="W29" s="274">
        <f>ROUND(AZ54, 2)</f>
        <v>0</v>
      </c>
      <c r="X29" s="273"/>
      <c r="Y29" s="273"/>
      <c r="Z29" s="273"/>
      <c r="AA29" s="273"/>
      <c r="AB29" s="273"/>
      <c r="AC29" s="273"/>
      <c r="AD29" s="273"/>
      <c r="AE29" s="273"/>
      <c r="AK29" s="274">
        <f>ROUND(AV54, 2)</f>
        <v>0</v>
      </c>
      <c r="AL29" s="273"/>
      <c r="AM29" s="273"/>
      <c r="AN29" s="273"/>
      <c r="AO29" s="273"/>
      <c r="AR29" s="33"/>
    </row>
    <row r="30" spans="1:71" s="3" customFormat="1" ht="14.45" customHeight="1">
      <c r="B30" s="33"/>
      <c r="F30" s="25" t="s">
        <v>42</v>
      </c>
      <c r="L30" s="272">
        <v>0.15</v>
      </c>
      <c r="M30" s="273"/>
      <c r="N30" s="273"/>
      <c r="O30" s="273"/>
      <c r="P30" s="273"/>
      <c r="W30" s="274">
        <f>ROUND(BA54, 2)</f>
        <v>0</v>
      </c>
      <c r="X30" s="273"/>
      <c r="Y30" s="273"/>
      <c r="Z30" s="273"/>
      <c r="AA30" s="273"/>
      <c r="AB30" s="273"/>
      <c r="AC30" s="273"/>
      <c r="AD30" s="273"/>
      <c r="AE30" s="273"/>
      <c r="AK30" s="274">
        <f>ROUND(AW54, 2)</f>
        <v>0</v>
      </c>
      <c r="AL30" s="273"/>
      <c r="AM30" s="273"/>
      <c r="AN30" s="273"/>
      <c r="AO30" s="273"/>
      <c r="AR30" s="33"/>
    </row>
    <row r="31" spans="1:71" s="3" customFormat="1" ht="14.45" hidden="1" customHeight="1">
      <c r="B31" s="33"/>
      <c r="F31" s="25" t="s">
        <v>43</v>
      </c>
      <c r="L31" s="272">
        <v>0.21</v>
      </c>
      <c r="M31" s="273"/>
      <c r="N31" s="273"/>
      <c r="O31" s="273"/>
      <c r="P31" s="273"/>
      <c r="W31" s="274">
        <f>ROUND(BB54, 2)</f>
        <v>0</v>
      </c>
      <c r="X31" s="273"/>
      <c r="Y31" s="273"/>
      <c r="Z31" s="273"/>
      <c r="AA31" s="273"/>
      <c r="AB31" s="273"/>
      <c r="AC31" s="273"/>
      <c r="AD31" s="273"/>
      <c r="AE31" s="273"/>
      <c r="AK31" s="274">
        <v>0</v>
      </c>
      <c r="AL31" s="273"/>
      <c r="AM31" s="273"/>
      <c r="AN31" s="273"/>
      <c r="AO31" s="273"/>
      <c r="AR31" s="33"/>
    </row>
    <row r="32" spans="1:71" s="3" customFormat="1" ht="14.45" hidden="1" customHeight="1">
      <c r="B32" s="33"/>
      <c r="F32" s="25" t="s">
        <v>44</v>
      </c>
      <c r="L32" s="272">
        <v>0.15</v>
      </c>
      <c r="M32" s="273"/>
      <c r="N32" s="273"/>
      <c r="O32" s="273"/>
      <c r="P32" s="273"/>
      <c r="W32" s="274">
        <f>ROUND(BC54, 2)</f>
        <v>0</v>
      </c>
      <c r="X32" s="273"/>
      <c r="Y32" s="273"/>
      <c r="Z32" s="273"/>
      <c r="AA32" s="273"/>
      <c r="AB32" s="273"/>
      <c r="AC32" s="273"/>
      <c r="AD32" s="273"/>
      <c r="AE32" s="273"/>
      <c r="AK32" s="274">
        <v>0</v>
      </c>
      <c r="AL32" s="273"/>
      <c r="AM32" s="273"/>
      <c r="AN32" s="273"/>
      <c r="AO32" s="273"/>
      <c r="AR32" s="33"/>
    </row>
    <row r="33" spans="1:57" s="3" customFormat="1" ht="14.45" hidden="1" customHeight="1">
      <c r="B33" s="33"/>
      <c r="F33" s="25" t="s">
        <v>45</v>
      </c>
      <c r="L33" s="272">
        <v>0</v>
      </c>
      <c r="M33" s="273"/>
      <c r="N33" s="273"/>
      <c r="O33" s="273"/>
      <c r="P33" s="273"/>
      <c r="W33" s="274">
        <f>ROUND(BD54, 2)</f>
        <v>0</v>
      </c>
      <c r="X33" s="273"/>
      <c r="Y33" s="273"/>
      <c r="Z33" s="273"/>
      <c r="AA33" s="273"/>
      <c r="AB33" s="273"/>
      <c r="AC33" s="273"/>
      <c r="AD33" s="273"/>
      <c r="AE33" s="273"/>
      <c r="AK33" s="274">
        <v>0</v>
      </c>
      <c r="AL33" s="273"/>
      <c r="AM33" s="273"/>
      <c r="AN33" s="273"/>
      <c r="AO33" s="273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86" t="s">
        <v>48</v>
      </c>
      <c r="Y35" s="284"/>
      <c r="Z35" s="284"/>
      <c r="AA35" s="284"/>
      <c r="AB35" s="284"/>
      <c r="AC35" s="36"/>
      <c r="AD35" s="36"/>
      <c r="AE35" s="36"/>
      <c r="AF35" s="36"/>
      <c r="AG35" s="36"/>
      <c r="AH35" s="36"/>
      <c r="AI35" s="36"/>
      <c r="AJ35" s="36"/>
      <c r="AK35" s="283">
        <f>SUM(AK26:AK33)</f>
        <v>0</v>
      </c>
      <c r="AL35" s="284"/>
      <c r="AM35" s="284"/>
      <c r="AN35" s="284"/>
      <c r="AO35" s="285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6.95" customHeight="1">
      <c r="A37" s="28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  <c r="BE37" s="28"/>
    </row>
    <row r="41" spans="1:57" s="2" customFormat="1" ht="6.95" customHeight="1">
      <c r="A41" s="28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  <c r="BE41" s="28"/>
    </row>
    <row r="42" spans="1:57" s="2" customFormat="1" ht="24.95" customHeight="1">
      <c r="A42" s="28"/>
      <c r="B42" s="29"/>
      <c r="C42" s="20" t="s">
        <v>49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9"/>
      <c r="BE42" s="28"/>
    </row>
    <row r="43" spans="1:57" s="2" customFormat="1" ht="6.95" customHeight="1">
      <c r="A43" s="28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9"/>
      <c r="BE43" s="28"/>
    </row>
    <row r="44" spans="1:57" s="4" customFormat="1" ht="12" customHeight="1">
      <c r="B44" s="42"/>
      <c r="C44" s="25" t="s">
        <v>13</v>
      </c>
      <c r="L44" s="4" t="str">
        <f>K5</f>
        <v>SYN</v>
      </c>
      <c r="AR44" s="42"/>
    </row>
    <row r="45" spans="1:57" s="5" customFormat="1" ht="36.950000000000003" customHeight="1">
      <c r="B45" s="43"/>
      <c r="C45" s="44" t="s">
        <v>15</v>
      </c>
      <c r="L45" s="254" t="str">
        <f>K6</f>
        <v>Kompostárna - Centrum pro nakládání s inertními odpady - Malinové Dolce u Litomyšle</v>
      </c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R45" s="43"/>
    </row>
    <row r="46" spans="1:57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9"/>
      <c r="BE46" s="28"/>
    </row>
    <row r="47" spans="1:57" s="2" customFormat="1" ht="12" customHeight="1">
      <c r="A47" s="28"/>
      <c r="B47" s="29"/>
      <c r="C47" s="25" t="s">
        <v>19</v>
      </c>
      <c r="D47" s="28"/>
      <c r="E47" s="28"/>
      <c r="F47" s="28"/>
      <c r="G47" s="28"/>
      <c r="H47" s="28"/>
      <c r="I47" s="28"/>
      <c r="J47" s="28"/>
      <c r="K47" s="28"/>
      <c r="L47" s="45" t="str">
        <f>IF(K8="","",K8)</f>
        <v xml:space="preserve"> 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5" t="s">
        <v>21</v>
      </c>
      <c r="AJ47" s="28"/>
      <c r="AK47" s="28"/>
      <c r="AL47" s="28"/>
      <c r="AM47" s="256" t="str">
        <f>IF(AN8= "","",AN8)</f>
        <v>14. 8. 2023</v>
      </c>
      <c r="AN47" s="256"/>
      <c r="AO47" s="28"/>
      <c r="AP47" s="28"/>
      <c r="AQ47" s="28"/>
      <c r="AR47" s="29"/>
      <c r="BE47" s="28"/>
    </row>
    <row r="48" spans="1:57" s="2" customFormat="1" ht="6.95" customHeight="1">
      <c r="A48" s="28"/>
      <c r="B48" s="29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9"/>
      <c r="BE48" s="28"/>
    </row>
    <row r="49" spans="1:91" s="2" customFormat="1" ht="25.7" customHeight="1">
      <c r="A49" s="28"/>
      <c r="B49" s="29"/>
      <c r="C49" s="25" t="s">
        <v>23</v>
      </c>
      <c r="D49" s="28"/>
      <c r="E49" s="28"/>
      <c r="F49" s="28"/>
      <c r="G49" s="28"/>
      <c r="H49" s="28"/>
      <c r="I49" s="28"/>
      <c r="J49" s="28"/>
      <c r="K49" s="28"/>
      <c r="L49" s="4" t="str">
        <f>IF(E11= "","",E11)</f>
        <v>TRAMON, s.r.o., Smetanovo nám. 23, Litomyšl 57001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5" t="s">
        <v>30</v>
      </c>
      <c r="AJ49" s="28"/>
      <c r="AK49" s="28"/>
      <c r="AL49" s="28"/>
      <c r="AM49" s="257" t="str">
        <f>IF(E17="","",E17)</f>
        <v>Agroprojekce Litomyšl, s.r.o.</v>
      </c>
      <c r="AN49" s="258"/>
      <c r="AO49" s="258"/>
      <c r="AP49" s="258"/>
      <c r="AQ49" s="28"/>
      <c r="AR49" s="29"/>
      <c r="AS49" s="259" t="s">
        <v>50</v>
      </c>
      <c r="AT49" s="260"/>
      <c r="AU49" s="47"/>
      <c r="AV49" s="47"/>
      <c r="AW49" s="47"/>
      <c r="AX49" s="47"/>
      <c r="AY49" s="47"/>
      <c r="AZ49" s="47"/>
      <c r="BA49" s="47"/>
      <c r="BB49" s="47"/>
      <c r="BC49" s="47"/>
      <c r="BD49" s="48"/>
      <c r="BE49" s="28"/>
    </row>
    <row r="50" spans="1:91" s="2" customFormat="1" ht="15.2" customHeight="1">
      <c r="A50" s="28"/>
      <c r="B50" s="29"/>
      <c r="C50" s="25" t="s">
        <v>29</v>
      </c>
      <c r="D50" s="28"/>
      <c r="E50" s="28"/>
      <c r="F50" s="28"/>
      <c r="G50" s="28"/>
      <c r="H50" s="28"/>
      <c r="I50" s="28"/>
      <c r="J50" s="28"/>
      <c r="K50" s="28"/>
      <c r="L50" s="4" t="str">
        <f>IF(E14="","",E14)</f>
        <v xml:space="preserve"> 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5" t="s">
        <v>33</v>
      </c>
      <c r="AJ50" s="28"/>
      <c r="AK50" s="28"/>
      <c r="AL50" s="28"/>
      <c r="AM50" s="257" t="str">
        <f>IF(E20="","",E20)</f>
        <v xml:space="preserve"> </v>
      </c>
      <c r="AN50" s="258"/>
      <c r="AO50" s="258"/>
      <c r="AP50" s="258"/>
      <c r="AQ50" s="28"/>
      <c r="AR50" s="29"/>
      <c r="AS50" s="261"/>
      <c r="AT50" s="262"/>
      <c r="AU50" s="49"/>
      <c r="AV50" s="49"/>
      <c r="AW50" s="49"/>
      <c r="AX50" s="49"/>
      <c r="AY50" s="49"/>
      <c r="AZ50" s="49"/>
      <c r="BA50" s="49"/>
      <c r="BB50" s="49"/>
      <c r="BC50" s="49"/>
      <c r="BD50" s="50"/>
      <c r="BE50" s="28"/>
    </row>
    <row r="51" spans="1:91" s="2" customFormat="1" ht="10.9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9"/>
      <c r="AS51" s="261"/>
      <c r="AT51" s="262"/>
      <c r="AU51" s="49"/>
      <c r="AV51" s="49"/>
      <c r="AW51" s="49"/>
      <c r="AX51" s="49"/>
      <c r="AY51" s="49"/>
      <c r="AZ51" s="49"/>
      <c r="BA51" s="49"/>
      <c r="BB51" s="49"/>
      <c r="BC51" s="49"/>
      <c r="BD51" s="50"/>
      <c r="BE51" s="28"/>
    </row>
    <row r="52" spans="1:91" s="2" customFormat="1" ht="29.25" customHeight="1">
      <c r="A52" s="28"/>
      <c r="B52" s="29"/>
      <c r="C52" s="263" t="s">
        <v>51</v>
      </c>
      <c r="D52" s="264"/>
      <c r="E52" s="264"/>
      <c r="F52" s="264"/>
      <c r="G52" s="264"/>
      <c r="H52" s="51"/>
      <c r="I52" s="265" t="s">
        <v>52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6" t="s">
        <v>53</v>
      </c>
      <c r="AH52" s="264"/>
      <c r="AI52" s="264"/>
      <c r="AJ52" s="264"/>
      <c r="AK52" s="264"/>
      <c r="AL52" s="264"/>
      <c r="AM52" s="264"/>
      <c r="AN52" s="265" t="s">
        <v>54</v>
      </c>
      <c r="AO52" s="264"/>
      <c r="AP52" s="264"/>
      <c r="AQ52" s="52" t="s">
        <v>55</v>
      </c>
      <c r="AR52" s="29"/>
      <c r="AS52" s="53" t="s">
        <v>56</v>
      </c>
      <c r="AT52" s="54" t="s">
        <v>57</v>
      </c>
      <c r="AU52" s="54" t="s">
        <v>58</v>
      </c>
      <c r="AV52" s="54" t="s">
        <v>59</v>
      </c>
      <c r="AW52" s="54" t="s">
        <v>60</v>
      </c>
      <c r="AX52" s="54" t="s">
        <v>61</v>
      </c>
      <c r="AY52" s="54" t="s">
        <v>62</v>
      </c>
      <c r="AZ52" s="54" t="s">
        <v>63</v>
      </c>
      <c r="BA52" s="54" t="s">
        <v>64</v>
      </c>
      <c r="BB52" s="54" t="s">
        <v>65</v>
      </c>
      <c r="BC52" s="54" t="s">
        <v>66</v>
      </c>
      <c r="BD52" s="55" t="s">
        <v>67</v>
      </c>
      <c r="BE52" s="28"/>
    </row>
    <row r="53" spans="1:91" s="2" customFormat="1" ht="10.9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9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  <c r="BE53" s="28"/>
    </row>
    <row r="54" spans="1:91" s="6" customFormat="1" ht="32.450000000000003" customHeight="1">
      <c r="B54" s="59"/>
      <c r="C54" s="60" t="s">
        <v>68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70">
        <f>ROUND(SUM(AG55:AG58),2)</f>
        <v>0</v>
      </c>
      <c r="AH54" s="270"/>
      <c r="AI54" s="270"/>
      <c r="AJ54" s="270"/>
      <c r="AK54" s="270"/>
      <c r="AL54" s="270"/>
      <c r="AM54" s="270"/>
      <c r="AN54" s="271">
        <f>SUM(AG54,AT54)</f>
        <v>0</v>
      </c>
      <c r="AO54" s="271"/>
      <c r="AP54" s="271"/>
      <c r="AQ54" s="63" t="s">
        <v>3</v>
      </c>
      <c r="AR54" s="59"/>
      <c r="AS54" s="64">
        <f>ROUND(SUM(AS55:AS58),2)</f>
        <v>0</v>
      </c>
      <c r="AT54" s="65">
        <f>ROUND(SUM(AV54:AW54),2)</f>
        <v>0</v>
      </c>
      <c r="AU54" s="66">
        <f>ROUND(SUM(AU55:AU58),5)</f>
        <v>12781.44887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ROUND(SUM(AZ55:AZ58),2)</f>
        <v>0</v>
      </c>
      <c r="BA54" s="65">
        <f>ROUND(SUM(BA55:BA58),2)</f>
        <v>0</v>
      </c>
      <c r="BB54" s="65">
        <f>ROUND(SUM(BB55:BB58),2)</f>
        <v>0</v>
      </c>
      <c r="BC54" s="65">
        <f>ROUND(SUM(BC55:BC58),2)</f>
        <v>0</v>
      </c>
      <c r="BD54" s="67">
        <f>ROUND(SUM(BD55:BD58),2)</f>
        <v>0</v>
      </c>
      <c r="BS54" s="68" t="s">
        <v>69</v>
      </c>
      <c r="BT54" s="68" t="s">
        <v>70</v>
      </c>
      <c r="BU54" s="69" t="s">
        <v>71</v>
      </c>
      <c r="BV54" s="68" t="s">
        <v>72</v>
      </c>
      <c r="BW54" s="68" t="s">
        <v>5</v>
      </c>
      <c r="BX54" s="68" t="s">
        <v>73</v>
      </c>
      <c r="CL54" s="68" t="s">
        <v>3</v>
      </c>
    </row>
    <row r="55" spans="1:91" s="7" customFormat="1" ht="16.5" customHeight="1">
      <c r="A55" s="70" t="s">
        <v>74</v>
      </c>
      <c r="B55" s="71"/>
      <c r="C55" s="72"/>
      <c r="D55" s="269" t="s">
        <v>75</v>
      </c>
      <c r="E55" s="269"/>
      <c r="F55" s="269"/>
      <c r="G55" s="269"/>
      <c r="H55" s="269"/>
      <c r="I55" s="73"/>
      <c r="J55" s="269" t="s">
        <v>76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7">
        <f>'SO-01 - Zpevněná plocha'!J30</f>
        <v>0</v>
      </c>
      <c r="AH55" s="268"/>
      <c r="AI55" s="268"/>
      <c r="AJ55" s="268"/>
      <c r="AK55" s="268"/>
      <c r="AL55" s="268"/>
      <c r="AM55" s="268"/>
      <c r="AN55" s="267">
        <f>SUM(AG55,AT55)</f>
        <v>0</v>
      </c>
      <c r="AO55" s="268"/>
      <c r="AP55" s="268"/>
      <c r="AQ55" s="74" t="s">
        <v>77</v>
      </c>
      <c r="AR55" s="71"/>
      <c r="AS55" s="75">
        <v>0</v>
      </c>
      <c r="AT55" s="76">
        <f>ROUND(SUM(AV55:AW55),2)</f>
        <v>0</v>
      </c>
      <c r="AU55" s="77">
        <f>'SO-01 - Zpevněná plocha'!P84</f>
        <v>1538.9385639999998</v>
      </c>
      <c r="AV55" s="76">
        <f>'SO-01 - Zpevněná plocha'!J33</f>
        <v>0</v>
      </c>
      <c r="AW55" s="76">
        <f>'SO-01 - Zpevněná plocha'!J34</f>
        <v>0</v>
      </c>
      <c r="AX55" s="76">
        <f>'SO-01 - Zpevněná plocha'!J35</f>
        <v>0</v>
      </c>
      <c r="AY55" s="76">
        <f>'SO-01 - Zpevněná plocha'!J36</f>
        <v>0</v>
      </c>
      <c r="AZ55" s="76">
        <f>'SO-01 - Zpevněná plocha'!F33</f>
        <v>0</v>
      </c>
      <c r="BA55" s="76">
        <f>'SO-01 - Zpevněná plocha'!F34</f>
        <v>0</v>
      </c>
      <c r="BB55" s="76">
        <f>'SO-01 - Zpevněná plocha'!F35</f>
        <v>0</v>
      </c>
      <c r="BC55" s="76">
        <f>'SO-01 - Zpevněná plocha'!F36</f>
        <v>0</v>
      </c>
      <c r="BD55" s="78">
        <f>'SO-01 - Zpevněná plocha'!F37</f>
        <v>0</v>
      </c>
      <c r="BT55" s="79" t="s">
        <v>78</v>
      </c>
      <c r="BV55" s="79" t="s">
        <v>72</v>
      </c>
      <c r="BW55" s="79" t="s">
        <v>79</v>
      </c>
      <c r="BX55" s="79" t="s">
        <v>5</v>
      </c>
      <c r="CL55" s="79" t="s">
        <v>80</v>
      </c>
      <c r="CM55" s="79" t="s">
        <v>81</v>
      </c>
    </row>
    <row r="56" spans="1:91" s="7" customFormat="1" ht="16.5" customHeight="1">
      <c r="A56" s="70" t="s">
        <v>74</v>
      </c>
      <c r="B56" s="71"/>
      <c r="C56" s="72"/>
      <c r="D56" s="269" t="s">
        <v>82</v>
      </c>
      <c r="E56" s="269"/>
      <c r="F56" s="269"/>
      <c r="G56" s="269"/>
      <c r="H56" s="269"/>
      <c r="I56" s="73"/>
      <c r="J56" s="269" t="s">
        <v>83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7">
        <f>'SO-02 - Jímka'!J30</f>
        <v>0</v>
      </c>
      <c r="AH56" s="268"/>
      <c r="AI56" s="268"/>
      <c r="AJ56" s="268"/>
      <c r="AK56" s="268"/>
      <c r="AL56" s="268"/>
      <c r="AM56" s="268"/>
      <c r="AN56" s="267">
        <f>SUM(AG56,AT56)</f>
        <v>0</v>
      </c>
      <c r="AO56" s="268"/>
      <c r="AP56" s="268"/>
      <c r="AQ56" s="74" t="s">
        <v>77</v>
      </c>
      <c r="AR56" s="71"/>
      <c r="AS56" s="75">
        <v>0</v>
      </c>
      <c r="AT56" s="76">
        <f>ROUND(SUM(AV56:AW56),2)</f>
        <v>0</v>
      </c>
      <c r="AU56" s="77">
        <f>'SO-02 - Jímka'!P89</f>
        <v>2432.2065899999998</v>
      </c>
      <c r="AV56" s="76">
        <f>'SO-02 - Jímka'!J33</f>
        <v>0</v>
      </c>
      <c r="AW56" s="76">
        <f>'SO-02 - Jímka'!J34</f>
        <v>0</v>
      </c>
      <c r="AX56" s="76">
        <f>'SO-02 - Jímka'!J35</f>
        <v>0</v>
      </c>
      <c r="AY56" s="76">
        <f>'SO-02 - Jímka'!J36</f>
        <v>0</v>
      </c>
      <c r="AZ56" s="76">
        <f>'SO-02 - Jímka'!F33</f>
        <v>0</v>
      </c>
      <c r="BA56" s="76">
        <f>'SO-02 - Jímka'!F34</f>
        <v>0</v>
      </c>
      <c r="BB56" s="76">
        <f>'SO-02 - Jímka'!F35</f>
        <v>0</v>
      </c>
      <c r="BC56" s="76">
        <f>'SO-02 - Jímka'!F36</f>
        <v>0</v>
      </c>
      <c r="BD56" s="78">
        <f>'SO-02 - Jímka'!F37</f>
        <v>0</v>
      </c>
      <c r="BT56" s="79" t="s">
        <v>78</v>
      </c>
      <c r="BV56" s="79" t="s">
        <v>72</v>
      </c>
      <c r="BW56" s="79" t="s">
        <v>84</v>
      </c>
      <c r="BX56" s="79" t="s">
        <v>5</v>
      </c>
      <c r="CL56" s="79" t="s">
        <v>85</v>
      </c>
      <c r="CM56" s="79" t="s">
        <v>81</v>
      </c>
    </row>
    <row r="57" spans="1:91" s="7" customFormat="1" ht="16.5" customHeight="1">
      <c r="A57" s="70" t="s">
        <v>74</v>
      </c>
      <c r="B57" s="71"/>
      <c r="C57" s="72"/>
      <c r="D57" s="269" t="s">
        <v>86</v>
      </c>
      <c r="E57" s="269"/>
      <c r="F57" s="269"/>
      <c r="G57" s="269"/>
      <c r="H57" s="269"/>
      <c r="I57" s="73"/>
      <c r="J57" s="269" t="s">
        <v>87</v>
      </c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7">
        <f>'SO-03 - Opěrná zeď systém...'!J30</f>
        <v>0</v>
      </c>
      <c r="AH57" s="268"/>
      <c r="AI57" s="268"/>
      <c r="AJ57" s="268"/>
      <c r="AK57" s="268"/>
      <c r="AL57" s="268"/>
      <c r="AM57" s="268"/>
      <c r="AN57" s="267">
        <f>SUM(AG57,AT57)</f>
        <v>0</v>
      </c>
      <c r="AO57" s="268"/>
      <c r="AP57" s="268"/>
      <c r="AQ57" s="74" t="s">
        <v>77</v>
      </c>
      <c r="AR57" s="71"/>
      <c r="AS57" s="75">
        <v>0</v>
      </c>
      <c r="AT57" s="76">
        <f>ROUND(SUM(AV57:AW57),2)</f>
        <v>0</v>
      </c>
      <c r="AU57" s="77">
        <f>'SO-03 - Opěrná zeď systém...'!P84</f>
        <v>8810.303711999999</v>
      </c>
      <c r="AV57" s="76">
        <f>'SO-03 - Opěrná zeď systém...'!J33</f>
        <v>0</v>
      </c>
      <c r="AW57" s="76">
        <f>'SO-03 - Opěrná zeď systém...'!J34</f>
        <v>0</v>
      </c>
      <c r="AX57" s="76">
        <f>'SO-03 - Opěrná zeď systém...'!J35</f>
        <v>0</v>
      </c>
      <c r="AY57" s="76">
        <f>'SO-03 - Opěrná zeď systém...'!J36</f>
        <v>0</v>
      </c>
      <c r="AZ57" s="76">
        <f>'SO-03 - Opěrná zeď systém...'!F33</f>
        <v>0</v>
      </c>
      <c r="BA57" s="76">
        <f>'SO-03 - Opěrná zeď systém...'!F34</f>
        <v>0</v>
      </c>
      <c r="BB57" s="76">
        <f>'SO-03 - Opěrná zeď systém...'!F35</f>
        <v>0</v>
      </c>
      <c r="BC57" s="76">
        <f>'SO-03 - Opěrná zeď systém...'!F36</f>
        <v>0</v>
      </c>
      <c r="BD57" s="78">
        <f>'SO-03 - Opěrná zeď systém...'!F37</f>
        <v>0</v>
      </c>
      <c r="BT57" s="79" t="s">
        <v>78</v>
      </c>
      <c r="BV57" s="79" t="s">
        <v>72</v>
      </c>
      <c r="BW57" s="79" t="s">
        <v>88</v>
      </c>
      <c r="BX57" s="79" t="s">
        <v>5</v>
      </c>
      <c r="CL57" s="79" t="s">
        <v>85</v>
      </c>
      <c r="CM57" s="79" t="s">
        <v>81</v>
      </c>
    </row>
    <row r="58" spans="1:91" s="7" customFormat="1" ht="16.5" customHeight="1">
      <c r="A58" s="70" t="s">
        <v>74</v>
      </c>
      <c r="B58" s="71"/>
      <c r="C58" s="72"/>
      <c r="D58" s="269" t="s">
        <v>89</v>
      </c>
      <c r="E58" s="269"/>
      <c r="F58" s="269"/>
      <c r="G58" s="269"/>
      <c r="H58" s="269"/>
      <c r="I58" s="73"/>
      <c r="J58" s="269" t="s">
        <v>90</v>
      </c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7">
        <f>'VON - Vedlejší a ostatní ...'!J30</f>
        <v>0</v>
      </c>
      <c r="AH58" s="268"/>
      <c r="AI58" s="268"/>
      <c r="AJ58" s="268"/>
      <c r="AK58" s="268"/>
      <c r="AL58" s="268"/>
      <c r="AM58" s="268"/>
      <c r="AN58" s="267">
        <f>SUM(AG58,AT58)</f>
        <v>0</v>
      </c>
      <c r="AO58" s="268"/>
      <c r="AP58" s="268"/>
      <c r="AQ58" s="74" t="s">
        <v>89</v>
      </c>
      <c r="AR58" s="71"/>
      <c r="AS58" s="80">
        <v>0</v>
      </c>
      <c r="AT58" s="81">
        <f>ROUND(SUM(AV58:AW58),2)</f>
        <v>0</v>
      </c>
      <c r="AU58" s="82">
        <f>'VON - Vedlejší a ostatní ...'!P82</f>
        <v>0</v>
      </c>
      <c r="AV58" s="81">
        <f>'VON - Vedlejší a ostatní ...'!J33</f>
        <v>0</v>
      </c>
      <c r="AW58" s="81">
        <f>'VON - Vedlejší a ostatní ...'!J34</f>
        <v>0</v>
      </c>
      <c r="AX58" s="81">
        <f>'VON - Vedlejší a ostatní ...'!J35</f>
        <v>0</v>
      </c>
      <c r="AY58" s="81">
        <f>'VON - Vedlejší a ostatní ...'!J36</f>
        <v>0</v>
      </c>
      <c r="AZ58" s="81">
        <f>'VON - Vedlejší a ostatní ...'!F33</f>
        <v>0</v>
      </c>
      <c r="BA58" s="81">
        <f>'VON - Vedlejší a ostatní ...'!F34</f>
        <v>0</v>
      </c>
      <c r="BB58" s="81">
        <f>'VON - Vedlejší a ostatní ...'!F35</f>
        <v>0</v>
      </c>
      <c r="BC58" s="81">
        <f>'VON - Vedlejší a ostatní ...'!F36</f>
        <v>0</v>
      </c>
      <c r="BD58" s="83">
        <f>'VON - Vedlejší a ostatní ...'!F37</f>
        <v>0</v>
      </c>
      <c r="BT58" s="79" t="s">
        <v>78</v>
      </c>
      <c r="BV58" s="79" t="s">
        <v>72</v>
      </c>
      <c r="BW58" s="79" t="s">
        <v>91</v>
      </c>
      <c r="BX58" s="79" t="s">
        <v>5</v>
      </c>
      <c r="CL58" s="79" t="s">
        <v>3</v>
      </c>
      <c r="CM58" s="79" t="s">
        <v>81</v>
      </c>
    </row>
    <row r="59" spans="1:91" s="2" customFormat="1" ht="30" customHeight="1">
      <c r="A59" s="28"/>
      <c r="B59" s="29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9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</row>
    <row r="60" spans="1:91" s="2" customFormat="1" ht="6.95" customHeight="1">
      <c r="A60" s="28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29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</row>
  </sheetData>
  <mergeCells count="52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58:AP58"/>
    <mergeCell ref="AG58:AM58"/>
    <mergeCell ref="J58:AF58"/>
    <mergeCell ref="D58:H58"/>
    <mergeCell ref="AG54:AM54"/>
    <mergeCell ref="AN54:AP54"/>
    <mergeCell ref="J56:AF56"/>
    <mergeCell ref="D56:H56"/>
    <mergeCell ref="AN56:AP56"/>
    <mergeCell ref="AG56:AM56"/>
    <mergeCell ref="J57:AF57"/>
    <mergeCell ref="AG57:AM57"/>
    <mergeCell ref="D57:H57"/>
    <mergeCell ref="AN57:AP57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L45:AO45"/>
    <mergeCell ref="AM47:AN47"/>
    <mergeCell ref="AM49:AP49"/>
    <mergeCell ref="AS49:AT51"/>
    <mergeCell ref="AM50:AP50"/>
  </mergeCells>
  <hyperlinks>
    <hyperlink ref="A55" location="'SO-01 - Zpevněná plocha'!C2" display="/"/>
    <hyperlink ref="A56" location="'SO-02 - Jímka'!C2" display="/"/>
    <hyperlink ref="A57" location="'SO-03 - Opěrná zeď systém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72"/>
  <sheetViews>
    <sheetView showGridLines="0" topLeftCell="A149" workbookViewId="0">
      <selection activeCell="I169" sqref="I16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282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79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92</v>
      </c>
      <c r="L4" s="19"/>
      <c r="M4" s="85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15</v>
      </c>
      <c r="L6" s="19"/>
    </row>
    <row r="7" spans="1:46" s="1" customFormat="1" ht="16.5" customHeight="1">
      <c r="B7" s="19"/>
      <c r="E7" s="288" t="str">
        <f>'Rekapitulace stavby'!K6</f>
        <v>Kompostárna - Centrum pro nakládání s inertními odpady - Malinové Dolce u Litomyšle</v>
      </c>
      <c r="F7" s="289"/>
      <c r="G7" s="289"/>
      <c r="H7" s="289"/>
      <c r="L7" s="19"/>
    </row>
    <row r="8" spans="1:46" s="2" customFormat="1" ht="12" customHeight="1">
      <c r="A8" s="28"/>
      <c r="B8" s="29"/>
      <c r="C8" s="28"/>
      <c r="D8" s="25" t="s">
        <v>93</v>
      </c>
      <c r="E8" s="28"/>
      <c r="F8" s="28"/>
      <c r="G8" s="28"/>
      <c r="H8" s="28"/>
      <c r="I8" s="28"/>
      <c r="J8" s="28"/>
      <c r="K8" s="28"/>
      <c r="L8" s="8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54" t="s">
        <v>94</v>
      </c>
      <c r="F9" s="287"/>
      <c r="G9" s="287"/>
      <c r="H9" s="287"/>
      <c r="I9" s="28"/>
      <c r="J9" s="28"/>
      <c r="K9" s="28"/>
      <c r="L9" s="8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86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17</v>
      </c>
      <c r="E11" s="28"/>
      <c r="F11" s="23" t="s">
        <v>80</v>
      </c>
      <c r="G11" s="28"/>
      <c r="H11" s="28"/>
      <c r="I11" s="25" t="s">
        <v>18</v>
      </c>
      <c r="J11" s="23" t="s">
        <v>3</v>
      </c>
      <c r="K11" s="28"/>
      <c r="L11" s="8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46" t="str">
        <f>'Rekapitulace stavby'!AN8</f>
        <v>14. 8. 2023</v>
      </c>
      <c r="K12" s="28"/>
      <c r="L12" s="8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23</v>
      </c>
      <c r="E14" s="28"/>
      <c r="F14" s="28"/>
      <c r="G14" s="28"/>
      <c r="H14" s="28"/>
      <c r="I14" s="25" t="s">
        <v>24</v>
      </c>
      <c r="J14" s="23" t="s">
        <v>3</v>
      </c>
      <c r="K14" s="28"/>
      <c r="L14" s="86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95</v>
      </c>
      <c r="F15" s="28"/>
      <c r="G15" s="28"/>
      <c r="H15" s="28"/>
      <c r="I15" s="25" t="s">
        <v>27</v>
      </c>
      <c r="J15" s="23" t="s">
        <v>3</v>
      </c>
      <c r="K15" s="28"/>
      <c r="L15" s="8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86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29</v>
      </c>
      <c r="E17" s="28"/>
      <c r="F17" s="28"/>
      <c r="G17" s="28"/>
      <c r="H17" s="28"/>
      <c r="I17" s="25" t="s">
        <v>24</v>
      </c>
      <c r="J17" s="23" t="str">
        <f>'Rekapitulace stavby'!AN13</f>
        <v/>
      </c>
      <c r="K17" s="28"/>
      <c r="L17" s="86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75" t="str">
        <f>'Rekapitulace stavby'!E14</f>
        <v xml:space="preserve"> </v>
      </c>
      <c r="F18" s="275"/>
      <c r="G18" s="275"/>
      <c r="H18" s="275"/>
      <c r="I18" s="25" t="s">
        <v>27</v>
      </c>
      <c r="J18" s="23" t="str">
        <f>'Rekapitulace stavby'!AN14</f>
        <v/>
      </c>
      <c r="K18" s="28"/>
      <c r="L18" s="86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86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30</v>
      </c>
      <c r="E20" s="28"/>
      <c r="F20" s="28"/>
      <c r="G20" s="28"/>
      <c r="H20" s="28"/>
      <c r="I20" s="25" t="s">
        <v>24</v>
      </c>
      <c r="J20" s="23" t="s">
        <v>3</v>
      </c>
      <c r="K20" s="28"/>
      <c r="L20" s="8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31</v>
      </c>
      <c r="F21" s="28"/>
      <c r="G21" s="28"/>
      <c r="H21" s="28"/>
      <c r="I21" s="25" t="s">
        <v>27</v>
      </c>
      <c r="J21" s="23" t="s">
        <v>3</v>
      </c>
      <c r="K21" s="28"/>
      <c r="L21" s="86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86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33</v>
      </c>
      <c r="E23" s="28"/>
      <c r="F23" s="28"/>
      <c r="G23" s="28"/>
      <c r="H23" s="28"/>
      <c r="I23" s="25" t="s">
        <v>24</v>
      </c>
      <c r="J23" s="23" t="str">
        <f>IF('Rekapitulace stavby'!AN19="","",'Rekapitulace stavby'!AN19)</f>
        <v/>
      </c>
      <c r="K23" s="28"/>
      <c r="L23" s="86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86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86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34</v>
      </c>
      <c r="E26" s="28"/>
      <c r="F26" s="28"/>
      <c r="G26" s="28"/>
      <c r="H26" s="28"/>
      <c r="I26" s="28"/>
      <c r="J26" s="28"/>
      <c r="K26" s="28"/>
      <c r="L26" s="8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7"/>
      <c r="B27" s="88"/>
      <c r="C27" s="87"/>
      <c r="D27" s="87"/>
      <c r="E27" s="278" t="s">
        <v>3</v>
      </c>
      <c r="F27" s="278"/>
      <c r="G27" s="278"/>
      <c r="H27" s="27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86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86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36</v>
      </c>
      <c r="E30" s="28"/>
      <c r="F30" s="28"/>
      <c r="G30" s="28"/>
      <c r="H30" s="28"/>
      <c r="I30" s="28"/>
      <c r="J30" s="62">
        <f>ROUND(J84, 2)</f>
        <v>0</v>
      </c>
      <c r="K30" s="28"/>
      <c r="L30" s="8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86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38</v>
      </c>
      <c r="G32" s="28"/>
      <c r="H32" s="28"/>
      <c r="I32" s="32" t="s">
        <v>37</v>
      </c>
      <c r="J32" s="32" t="s">
        <v>39</v>
      </c>
      <c r="K32" s="28"/>
      <c r="L32" s="86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40</v>
      </c>
      <c r="E33" s="25" t="s">
        <v>41</v>
      </c>
      <c r="F33" s="92">
        <f>ROUND((SUM(BE84:BE171)),  2)</f>
        <v>0</v>
      </c>
      <c r="G33" s="28"/>
      <c r="H33" s="28"/>
      <c r="I33" s="93">
        <v>0.21</v>
      </c>
      <c r="J33" s="92">
        <f>ROUND(((SUM(BE84:BE171))*I33),  2)</f>
        <v>0</v>
      </c>
      <c r="K33" s="28"/>
      <c r="L33" s="86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42</v>
      </c>
      <c r="F34" s="92">
        <f>ROUND((SUM(BF84:BF171)),  2)</f>
        <v>0</v>
      </c>
      <c r="G34" s="28"/>
      <c r="H34" s="28"/>
      <c r="I34" s="93">
        <v>0.15</v>
      </c>
      <c r="J34" s="92">
        <f>ROUND(((SUM(BF84:BF171))*I34),  2)</f>
        <v>0</v>
      </c>
      <c r="K34" s="28"/>
      <c r="L34" s="86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43</v>
      </c>
      <c r="F35" s="92">
        <f>ROUND((SUM(BG84:BG171)),  2)</f>
        <v>0</v>
      </c>
      <c r="G35" s="28"/>
      <c r="H35" s="28"/>
      <c r="I35" s="93">
        <v>0.21</v>
      </c>
      <c r="J35" s="92">
        <f>0</f>
        <v>0</v>
      </c>
      <c r="K35" s="28"/>
      <c r="L35" s="86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44</v>
      </c>
      <c r="F36" s="92">
        <f>ROUND((SUM(BH84:BH171)),  2)</f>
        <v>0</v>
      </c>
      <c r="G36" s="28"/>
      <c r="H36" s="28"/>
      <c r="I36" s="93">
        <v>0.15</v>
      </c>
      <c r="J36" s="92">
        <f>0</f>
        <v>0</v>
      </c>
      <c r="K36" s="28"/>
      <c r="L36" s="86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45</v>
      </c>
      <c r="F37" s="92">
        <f>ROUND((SUM(BI84:BI171)),  2)</f>
        <v>0</v>
      </c>
      <c r="G37" s="28"/>
      <c r="H37" s="28"/>
      <c r="I37" s="93">
        <v>0</v>
      </c>
      <c r="J37" s="92">
        <f>0</f>
        <v>0</v>
      </c>
      <c r="K37" s="28"/>
      <c r="L37" s="86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86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46</v>
      </c>
      <c r="E39" s="51"/>
      <c r="F39" s="51"/>
      <c r="G39" s="96" t="s">
        <v>47</v>
      </c>
      <c r="H39" s="97" t="s">
        <v>48</v>
      </c>
      <c r="I39" s="51"/>
      <c r="J39" s="98">
        <f>SUM(J30:J37)</f>
        <v>0</v>
      </c>
      <c r="K39" s="99"/>
      <c r="L39" s="86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86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2" customFormat="1" ht="6.95" customHeight="1">
      <c r="A44" s="28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86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4.95" customHeight="1">
      <c r="A45" s="28"/>
      <c r="B45" s="29"/>
      <c r="C45" s="20" t="s">
        <v>96</v>
      </c>
      <c r="D45" s="28"/>
      <c r="E45" s="28"/>
      <c r="F45" s="28"/>
      <c r="G45" s="28"/>
      <c r="H45" s="28"/>
      <c r="I45" s="28"/>
      <c r="J45" s="28"/>
      <c r="K45" s="28"/>
      <c r="L45" s="86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86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2" customFormat="1" ht="12" customHeight="1">
      <c r="A47" s="28"/>
      <c r="B47" s="29"/>
      <c r="C47" s="25" t="s">
        <v>15</v>
      </c>
      <c r="D47" s="28"/>
      <c r="E47" s="28"/>
      <c r="F47" s="28"/>
      <c r="G47" s="28"/>
      <c r="H47" s="28"/>
      <c r="I47" s="28"/>
      <c r="J47" s="28"/>
      <c r="K47" s="28"/>
      <c r="L47" s="8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2" customFormat="1" ht="16.5" customHeight="1">
      <c r="A48" s="28"/>
      <c r="B48" s="29"/>
      <c r="C48" s="28"/>
      <c r="D48" s="28"/>
      <c r="E48" s="288" t="str">
        <f>E7</f>
        <v>Kompostárna - Centrum pro nakládání s inertními odpady - Malinové Dolce u Litomyšle</v>
      </c>
      <c r="F48" s="289"/>
      <c r="G48" s="289"/>
      <c r="H48" s="289"/>
      <c r="I48" s="28"/>
      <c r="J48" s="28"/>
      <c r="K48" s="28"/>
      <c r="L48" s="86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2" customFormat="1" ht="12" customHeight="1">
      <c r="A49" s="28"/>
      <c r="B49" s="29"/>
      <c r="C49" s="25" t="s">
        <v>93</v>
      </c>
      <c r="D49" s="28"/>
      <c r="E49" s="28"/>
      <c r="F49" s="28"/>
      <c r="G49" s="28"/>
      <c r="H49" s="28"/>
      <c r="I49" s="28"/>
      <c r="J49" s="28"/>
      <c r="K49" s="28"/>
      <c r="L49" s="86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2" customFormat="1" ht="16.5" customHeight="1">
      <c r="A50" s="28"/>
      <c r="B50" s="29"/>
      <c r="C50" s="28"/>
      <c r="D50" s="28"/>
      <c r="E50" s="254" t="str">
        <f>E9</f>
        <v>SO-01 - Zpevněná plocha</v>
      </c>
      <c r="F50" s="287"/>
      <c r="G50" s="287"/>
      <c r="H50" s="287"/>
      <c r="I50" s="28"/>
      <c r="J50" s="28"/>
      <c r="K50" s="28"/>
      <c r="L50" s="8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2" customFormat="1" ht="6.95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86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2" customFormat="1" ht="12" customHeight="1">
      <c r="A52" s="28"/>
      <c r="B52" s="29"/>
      <c r="C52" s="25" t="s">
        <v>19</v>
      </c>
      <c r="D52" s="28"/>
      <c r="E52" s="28"/>
      <c r="F52" s="23" t="str">
        <f>F12</f>
        <v xml:space="preserve"> </v>
      </c>
      <c r="G52" s="28"/>
      <c r="H52" s="28"/>
      <c r="I52" s="25" t="s">
        <v>21</v>
      </c>
      <c r="J52" s="46" t="str">
        <f>IF(J12="","",J12)</f>
        <v>14. 8. 2023</v>
      </c>
      <c r="K52" s="28"/>
      <c r="L52" s="86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2" customFormat="1" ht="6.95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8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2" customFormat="1" ht="25.7" customHeight="1">
      <c r="A54" s="28"/>
      <c r="B54" s="29"/>
      <c r="C54" s="25" t="s">
        <v>23</v>
      </c>
      <c r="D54" s="28"/>
      <c r="E54" s="28"/>
      <c r="F54" s="23" t="str">
        <f>E15</f>
        <v>TRAMON, s.r.o., Litomyšl</v>
      </c>
      <c r="G54" s="28"/>
      <c r="H54" s="28"/>
      <c r="I54" s="25" t="s">
        <v>30</v>
      </c>
      <c r="J54" s="26" t="str">
        <f>E21</f>
        <v>Agroprojekce Litomyšl, s.r.o.</v>
      </c>
      <c r="K54" s="28"/>
      <c r="L54" s="86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2" customFormat="1" ht="15.2" customHeight="1">
      <c r="A55" s="28"/>
      <c r="B55" s="29"/>
      <c r="C55" s="25" t="s">
        <v>29</v>
      </c>
      <c r="D55" s="28"/>
      <c r="E55" s="28"/>
      <c r="F55" s="23" t="str">
        <f>IF(E18="","",E18)</f>
        <v xml:space="preserve"> </v>
      </c>
      <c r="G55" s="28"/>
      <c r="H55" s="28"/>
      <c r="I55" s="25" t="s">
        <v>33</v>
      </c>
      <c r="J55" s="26" t="str">
        <f>E24</f>
        <v xml:space="preserve"> </v>
      </c>
      <c r="K55" s="28"/>
      <c r="L55" s="86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2" customFormat="1" ht="10.35" customHeight="1">
      <c r="A56" s="28"/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8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2" customFormat="1" ht="29.25" customHeight="1">
      <c r="A57" s="28"/>
      <c r="B57" s="29"/>
      <c r="C57" s="100" t="s">
        <v>97</v>
      </c>
      <c r="D57" s="94"/>
      <c r="E57" s="94"/>
      <c r="F57" s="94"/>
      <c r="G57" s="94"/>
      <c r="H57" s="94"/>
      <c r="I57" s="94"/>
      <c r="J57" s="101" t="s">
        <v>98</v>
      </c>
      <c r="K57" s="94"/>
      <c r="L57" s="86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2" customFormat="1" ht="10.35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86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2" customFormat="1" ht="22.9" customHeight="1">
      <c r="A59" s="28"/>
      <c r="B59" s="29"/>
      <c r="C59" s="102" t="s">
        <v>68</v>
      </c>
      <c r="D59" s="28"/>
      <c r="E59" s="28"/>
      <c r="F59" s="28"/>
      <c r="G59" s="28"/>
      <c r="H59" s="28"/>
      <c r="I59" s="28"/>
      <c r="J59" s="62">
        <f>J84</f>
        <v>0</v>
      </c>
      <c r="K59" s="28"/>
      <c r="L59" s="86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16" t="s">
        <v>99</v>
      </c>
    </row>
    <row r="60" spans="1:47" s="9" customFormat="1" ht="24.95" customHeight="1">
      <c r="B60" s="103"/>
      <c r="D60" s="104" t="s">
        <v>100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1:47" s="10" customFormat="1" ht="19.899999999999999" customHeight="1">
      <c r="B61" s="107"/>
      <c r="D61" s="108" t="s">
        <v>101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1:47" s="10" customFormat="1" ht="19.899999999999999" customHeight="1">
      <c r="B62" s="107"/>
      <c r="D62" s="108" t="s">
        <v>102</v>
      </c>
      <c r="E62" s="109"/>
      <c r="F62" s="109"/>
      <c r="G62" s="109"/>
      <c r="H62" s="109"/>
      <c r="I62" s="109"/>
      <c r="J62" s="110">
        <f>J114</f>
        <v>0</v>
      </c>
      <c r="L62" s="107"/>
    </row>
    <row r="63" spans="1:47" s="10" customFormat="1" ht="19.899999999999999" customHeight="1">
      <c r="B63" s="107"/>
      <c r="D63" s="108" t="s">
        <v>103</v>
      </c>
      <c r="E63" s="109"/>
      <c r="F63" s="109"/>
      <c r="G63" s="109"/>
      <c r="H63" s="109"/>
      <c r="I63" s="109"/>
      <c r="J63" s="110">
        <f>J146</f>
        <v>0</v>
      </c>
      <c r="L63" s="107"/>
    </row>
    <row r="64" spans="1:47" s="10" customFormat="1" ht="19.899999999999999" customHeight="1">
      <c r="B64" s="107"/>
      <c r="D64" s="108" t="s">
        <v>104</v>
      </c>
      <c r="E64" s="109"/>
      <c r="F64" s="109"/>
      <c r="G64" s="109"/>
      <c r="H64" s="109"/>
      <c r="I64" s="109"/>
      <c r="J64" s="110">
        <f>J168</f>
        <v>0</v>
      </c>
      <c r="L64" s="107"/>
    </row>
    <row r="65" spans="1:31" s="2" customFormat="1" ht="21.75" customHeight="1">
      <c r="A65" s="28"/>
      <c r="B65" s="29"/>
      <c r="C65" s="28"/>
      <c r="D65" s="28"/>
      <c r="E65" s="28"/>
      <c r="F65" s="28"/>
      <c r="G65" s="28"/>
      <c r="H65" s="28"/>
      <c r="I65" s="28"/>
      <c r="J65" s="28"/>
      <c r="K65" s="28"/>
      <c r="L65" s="86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s="2" customFormat="1" ht="6.95" customHeight="1">
      <c r="A66" s="28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86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70" spans="1:31" s="2" customFormat="1" ht="6.95" customHeight="1">
      <c r="A70" s="28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86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s="2" customFormat="1" ht="24.95" customHeight="1">
      <c r="A71" s="28"/>
      <c r="B71" s="29"/>
      <c r="C71" s="20" t="s">
        <v>105</v>
      </c>
      <c r="D71" s="28"/>
      <c r="E71" s="28"/>
      <c r="F71" s="28"/>
      <c r="G71" s="28"/>
      <c r="H71" s="28"/>
      <c r="I71" s="28"/>
      <c r="J71" s="28"/>
      <c r="K71" s="28"/>
      <c r="L71" s="86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s="2" customFormat="1" ht="6.95" customHeight="1">
      <c r="A72" s="28"/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86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s="2" customFormat="1" ht="12" customHeight="1">
      <c r="A73" s="28"/>
      <c r="B73" s="29"/>
      <c r="C73" s="25" t="s">
        <v>15</v>
      </c>
      <c r="D73" s="28"/>
      <c r="E73" s="28"/>
      <c r="F73" s="28"/>
      <c r="G73" s="28"/>
      <c r="H73" s="28"/>
      <c r="I73" s="28"/>
      <c r="J73" s="28"/>
      <c r="K73" s="28"/>
      <c r="L73" s="86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s="2" customFormat="1" ht="16.5" customHeight="1">
      <c r="A74" s="28"/>
      <c r="B74" s="29"/>
      <c r="C74" s="28"/>
      <c r="D74" s="28"/>
      <c r="E74" s="288" t="str">
        <f>E7</f>
        <v>Kompostárna - Centrum pro nakládání s inertními odpady - Malinové Dolce u Litomyšle</v>
      </c>
      <c r="F74" s="289"/>
      <c r="G74" s="289"/>
      <c r="H74" s="289"/>
      <c r="I74" s="28"/>
      <c r="J74" s="28"/>
      <c r="K74" s="28"/>
      <c r="L74" s="86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s="2" customFormat="1" ht="12" customHeight="1">
      <c r="A75" s="28"/>
      <c r="B75" s="29"/>
      <c r="C75" s="25" t="s">
        <v>93</v>
      </c>
      <c r="D75" s="28"/>
      <c r="E75" s="28"/>
      <c r="F75" s="28"/>
      <c r="G75" s="28"/>
      <c r="H75" s="28"/>
      <c r="I75" s="28"/>
      <c r="J75" s="28"/>
      <c r="K75" s="28"/>
      <c r="L75" s="86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2" customFormat="1" ht="16.5" customHeight="1">
      <c r="A76" s="28"/>
      <c r="B76" s="29"/>
      <c r="C76" s="28"/>
      <c r="D76" s="28"/>
      <c r="E76" s="254" t="str">
        <f>E9</f>
        <v>SO-01 - Zpevněná plocha</v>
      </c>
      <c r="F76" s="287"/>
      <c r="G76" s="287"/>
      <c r="H76" s="287"/>
      <c r="I76" s="28"/>
      <c r="J76" s="28"/>
      <c r="K76" s="28"/>
      <c r="L76" s="86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6.95" customHeight="1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8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2" customFormat="1" ht="12" customHeight="1">
      <c r="A78" s="28"/>
      <c r="B78" s="29"/>
      <c r="C78" s="25" t="s">
        <v>19</v>
      </c>
      <c r="D78" s="28"/>
      <c r="E78" s="28"/>
      <c r="F78" s="23" t="str">
        <f>F12</f>
        <v xml:space="preserve"> </v>
      </c>
      <c r="G78" s="28"/>
      <c r="H78" s="28"/>
      <c r="I78" s="25" t="s">
        <v>21</v>
      </c>
      <c r="J78" s="46" t="str">
        <f>IF(J12="","",J12)</f>
        <v>14. 8. 2023</v>
      </c>
      <c r="K78" s="28"/>
      <c r="L78" s="86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2" customFormat="1" ht="6.95" customHeight="1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86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2" customFormat="1" ht="25.7" customHeight="1">
      <c r="A80" s="28"/>
      <c r="B80" s="29"/>
      <c r="C80" s="25" t="s">
        <v>23</v>
      </c>
      <c r="D80" s="28"/>
      <c r="E80" s="28"/>
      <c r="F80" s="23" t="str">
        <f>E15</f>
        <v>TRAMON, s.r.o., Litomyšl</v>
      </c>
      <c r="G80" s="28"/>
      <c r="H80" s="28"/>
      <c r="I80" s="25" t="s">
        <v>30</v>
      </c>
      <c r="J80" s="26" t="str">
        <f>E21</f>
        <v>Agroprojekce Litomyšl, s.r.o.</v>
      </c>
      <c r="K80" s="28"/>
      <c r="L80" s="86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2" customFormat="1" ht="15.2" customHeight="1">
      <c r="A81" s="28"/>
      <c r="B81" s="29"/>
      <c r="C81" s="25" t="s">
        <v>29</v>
      </c>
      <c r="D81" s="28"/>
      <c r="E81" s="28"/>
      <c r="F81" s="23" t="str">
        <f>IF(E18="","",E18)</f>
        <v xml:space="preserve"> </v>
      </c>
      <c r="G81" s="28"/>
      <c r="H81" s="28"/>
      <c r="I81" s="25" t="s">
        <v>33</v>
      </c>
      <c r="J81" s="26" t="str">
        <f>E24</f>
        <v xml:space="preserve"> </v>
      </c>
      <c r="K81" s="28"/>
      <c r="L81" s="86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65" s="2" customFormat="1" ht="10.35" customHeight="1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86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65" s="11" customFormat="1" ht="29.25" customHeight="1">
      <c r="A83" s="111"/>
      <c r="B83" s="112"/>
      <c r="C83" s="113" t="s">
        <v>106</v>
      </c>
      <c r="D83" s="114" t="s">
        <v>55</v>
      </c>
      <c r="E83" s="114" t="s">
        <v>51</v>
      </c>
      <c r="F83" s="114" t="s">
        <v>52</v>
      </c>
      <c r="G83" s="114" t="s">
        <v>107</v>
      </c>
      <c r="H83" s="114" t="s">
        <v>108</v>
      </c>
      <c r="I83" s="114" t="s">
        <v>109</v>
      </c>
      <c r="J83" s="114" t="s">
        <v>98</v>
      </c>
      <c r="K83" s="115" t="s">
        <v>110</v>
      </c>
      <c r="L83" s="116"/>
      <c r="M83" s="53" t="s">
        <v>3</v>
      </c>
      <c r="N83" s="54" t="s">
        <v>40</v>
      </c>
      <c r="O83" s="54" t="s">
        <v>111</v>
      </c>
      <c r="P83" s="54" t="s">
        <v>112</v>
      </c>
      <c r="Q83" s="54" t="s">
        <v>113</v>
      </c>
      <c r="R83" s="54" t="s">
        <v>114</v>
      </c>
      <c r="S83" s="54" t="s">
        <v>115</v>
      </c>
      <c r="T83" s="55" t="s">
        <v>116</v>
      </c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</row>
    <row r="84" spans="1:65" s="2" customFormat="1" ht="22.9" customHeight="1">
      <c r="A84" s="28"/>
      <c r="B84" s="29"/>
      <c r="C84" s="60" t="s">
        <v>117</v>
      </c>
      <c r="D84" s="28"/>
      <c r="E84" s="28"/>
      <c r="F84" s="28"/>
      <c r="G84" s="28"/>
      <c r="H84" s="28"/>
      <c r="I84" s="28"/>
      <c r="J84" s="117">
        <f>BK84</f>
        <v>0</v>
      </c>
      <c r="K84" s="28"/>
      <c r="L84" s="29"/>
      <c r="M84" s="56"/>
      <c r="N84" s="47"/>
      <c r="O84" s="57"/>
      <c r="P84" s="118">
        <f>P85</f>
        <v>1538.9385639999998</v>
      </c>
      <c r="Q84" s="57"/>
      <c r="R84" s="118">
        <f>R85</f>
        <v>3935.8035919999998</v>
      </c>
      <c r="S84" s="57"/>
      <c r="T84" s="119">
        <f>T85</f>
        <v>0</v>
      </c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T84" s="16" t="s">
        <v>69</v>
      </c>
      <c r="AU84" s="16" t="s">
        <v>99</v>
      </c>
      <c r="BK84" s="120">
        <f>BK85</f>
        <v>0</v>
      </c>
    </row>
    <row r="85" spans="1:65" s="12" customFormat="1" ht="25.9" customHeight="1">
      <c r="B85" s="121"/>
      <c r="D85" s="122" t="s">
        <v>69</v>
      </c>
      <c r="E85" s="123" t="s">
        <v>118</v>
      </c>
      <c r="F85" s="123" t="s">
        <v>119</v>
      </c>
      <c r="J85" s="124">
        <f>BK85</f>
        <v>0</v>
      </c>
      <c r="L85" s="121"/>
      <c r="M85" s="125"/>
      <c r="N85" s="126"/>
      <c r="O85" s="126"/>
      <c r="P85" s="127">
        <f>P86+P114+P146+P168</f>
        <v>1538.9385639999998</v>
      </c>
      <c r="Q85" s="126"/>
      <c r="R85" s="127">
        <f>R86+R114+R146+R168</f>
        <v>3935.8035919999998</v>
      </c>
      <c r="S85" s="126"/>
      <c r="T85" s="128">
        <f>T86+T114+T146+T168</f>
        <v>0</v>
      </c>
      <c r="AR85" s="122" t="s">
        <v>78</v>
      </c>
      <c r="AT85" s="129" t="s">
        <v>69</v>
      </c>
      <c r="AU85" s="129" t="s">
        <v>70</v>
      </c>
      <c r="AY85" s="122" t="s">
        <v>120</v>
      </c>
      <c r="BK85" s="130">
        <f>BK86+BK114+BK146+BK168</f>
        <v>0</v>
      </c>
    </row>
    <row r="86" spans="1:65" s="12" customFormat="1" ht="22.9" customHeight="1">
      <c r="B86" s="121"/>
      <c r="D86" s="122" t="s">
        <v>69</v>
      </c>
      <c r="E86" s="131" t="s">
        <v>78</v>
      </c>
      <c r="F86" s="131" t="s">
        <v>121</v>
      </c>
      <c r="J86" s="132">
        <f>BK86</f>
        <v>0</v>
      </c>
      <c r="L86" s="121"/>
      <c r="M86" s="125"/>
      <c r="N86" s="126"/>
      <c r="O86" s="126"/>
      <c r="P86" s="127">
        <f>SUM(P87:P113)</f>
        <v>441.15689999999995</v>
      </c>
      <c r="Q86" s="126"/>
      <c r="R86" s="127">
        <f>SUM(R87:R113)</f>
        <v>0</v>
      </c>
      <c r="S86" s="126"/>
      <c r="T86" s="128">
        <f>SUM(T87:T113)</f>
        <v>0</v>
      </c>
      <c r="AR86" s="122" t="s">
        <v>78</v>
      </c>
      <c r="AT86" s="129" t="s">
        <v>69</v>
      </c>
      <c r="AU86" s="129" t="s">
        <v>78</v>
      </c>
      <c r="AY86" s="122" t="s">
        <v>120</v>
      </c>
      <c r="BK86" s="130">
        <f>SUM(BK87:BK113)</f>
        <v>0</v>
      </c>
    </row>
    <row r="87" spans="1:65" s="2" customFormat="1" ht="24.2" customHeight="1">
      <c r="A87" s="28"/>
      <c r="B87" s="133"/>
      <c r="C87" s="134" t="s">
        <v>78</v>
      </c>
      <c r="D87" s="134" t="s">
        <v>122</v>
      </c>
      <c r="E87" s="135" t="s">
        <v>123</v>
      </c>
      <c r="F87" s="136" t="s">
        <v>124</v>
      </c>
      <c r="G87" s="137" t="s">
        <v>125</v>
      </c>
      <c r="H87" s="138">
        <v>39</v>
      </c>
      <c r="I87" s="139"/>
      <c r="J87" s="139">
        <f>ROUND(I87*H87,2)</f>
        <v>0</v>
      </c>
      <c r="K87" s="136" t="s">
        <v>126</v>
      </c>
      <c r="L87" s="29"/>
      <c r="M87" s="140" t="s">
        <v>3</v>
      </c>
      <c r="N87" s="141" t="s">
        <v>41</v>
      </c>
      <c r="O87" s="142">
        <v>0.17199999999999999</v>
      </c>
      <c r="P87" s="142">
        <f>O87*H87</f>
        <v>6.7079999999999993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R87" s="144" t="s">
        <v>127</v>
      </c>
      <c r="AT87" s="144" t="s">
        <v>122</v>
      </c>
      <c r="AU87" s="144" t="s">
        <v>81</v>
      </c>
      <c r="AY87" s="16" t="s">
        <v>120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6" t="s">
        <v>78</v>
      </c>
      <c r="BK87" s="145">
        <f>ROUND(I87*H87,2)</f>
        <v>0</v>
      </c>
      <c r="BL87" s="16" t="s">
        <v>127</v>
      </c>
      <c r="BM87" s="144" t="s">
        <v>128</v>
      </c>
    </row>
    <row r="88" spans="1:65" s="2" customFormat="1" ht="19.5">
      <c r="A88" s="28"/>
      <c r="B88" s="29"/>
      <c r="C88" s="28"/>
      <c r="D88" s="146" t="s">
        <v>129</v>
      </c>
      <c r="E88" s="28"/>
      <c r="F88" s="147" t="s">
        <v>130</v>
      </c>
      <c r="G88" s="28"/>
      <c r="H88" s="28"/>
      <c r="I88" s="28"/>
      <c r="J88" s="28"/>
      <c r="K88" s="28"/>
      <c r="L88" s="29"/>
      <c r="M88" s="148"/>
      <c r="N88" s="149"/>
      <c r="O88" s="49"/>
      <c r="P88" s="49"/>
      <c r="Q88" s="49"/>
      <c r="R88" s="49"/>
      <c r="S88" s="49"/>
      <c r="T88" s="50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T88" s="16" t="s">
        <v>129</v>
      </c>
      <c r="AU88" s="16" t="s">
        <v>81</v>
      </c>
    </row>
    <row r="89" spans="1:65" s="2" customFormat="1">
      <c r="A89" s="28"/>
      <c r="B89" s="29"/>
      <c r="C89" s="28"/>
      <c r="D89" s="150" t="s">
        <v>131</v>
      </c>
      <c r="E89" s="28"/>
      <c r="F89" s="151" t="s">
        <v>132</v>
      </c>
      <c r="G89" s="28"/>
      <c r="H89" s="28"/>
      <c r="I89" s="28"/>
      <c r="J89" s="28"/>
      <c r="K89" s="28"/>
      <c r="L89" s="29"/>
      <c r="M89" s="148"/>
      <c r="N89" s="149"/>
      <c r="O89" s="49"/>
      <c r="P89" s="49"/>
      <c r="Q89" s="49"/>
      <c r="R89" s="49"/>
      <c r="S89" s="49"/>
      <c r="T89" s="50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T89" s="16" t="s">
        <v>131</v>
      </c>
      <c r="AU89" s="16" t="s">
        <v>81</v>
      </c>
    </row>
    <row r="90" spans="1:65" s="2" customFormat="1" ht="16.5" customHeight="1">
      <c r="A90" s="28"/>
      <c r="B90" s="133"/>
      <c r="C90" s="134" t="s">
        <v>81</v>
      </c>
      <c r="D90" s="134" t="s">
        <v>122</v>
      </c>
      <c r="E90" s="135" t="s">
        <v>133</v>
      </c>
      <c r="F90" s="136" t="s">
        <v>134</v>
      </c>
      <c r="G90" s="137" t="s">
        <v>125</v>
      </c>
      <c r="H90" s="138">
        <v>39</v>
      </c>
      <c r="I90" s="139"/>
      <c r="J90" s="139">
        <f>ROUND(I90*H90,2)</f>
        <v>0</v>
      </c>
      <c r="K90" s="136" t="s">
        <v>126</v>
      </c>
      <c r="L90" s="29"/>
      <c r="M90" s="140" t="s">
        <v>3</v>
      </c>
      <c r="N90" s="141" t="s">
        <v>41</v>
      </c>
      <c r="O90" s="142">
        <v>1.4E-2</v>
      </c>
      <c r="P90" s="142">
        <f>O90*H90</f>
        <v>0.54600000000000004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R90" s="144" t="s">
        <v>127</v>
      </c>
      <c r="AT90" s="144" t="s">
        <v>122</v>
      </c>
      <c r="AU90" s="144" t="s">
        <v>81</v>
      </c>
      <c r="AY90" s="16" t="s">
        <v>120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6" t="s">
        <v>78</v>
      </c>
      <c r="BK90" s="145">
        <f>ROUND(I90*H90,2)</f>
        <v>0</v>
      </c>
      <c r="BL90" s="16" t="s">
        <v>127</v>
      </c>
      <c r="BM90" s="144" t="s">
        <v>135</v>
      </c>
    </row>
    <row r="91" spans="1:65" s="2" customFormat="1">
      <c r="A91" s="28"/>
      <c r="B91" s="29"/>
      <c r="C91" s="28"/>
      <c r="D91" s="146" t="s">
        <v>129</v>
      </c>
      <c r="E91" s="28"/>
      <c r="F91" s="147" t="s">
        <v>136</v>
      </c>
      <c r="G91" s="28"/>
      <c r="H91" s="28"/>
      <c r="I91" s="28"/>
      <c r="J91" s="28"/>
      <c r="K91" s="28"/>
      <c r="L91" s="29"/>
      <c r="M91" s="148"/>
      <c r="N91" s="149"/>
      <c r="O91" s="49"/>
      <c r="P91" s="49"/>
      <c r="Q91" s="49"/>
      <c r="R91" s="49"/>
      <c r="S91" s="49"/>
      <c r="T91" s="50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T91" s="16" t="s">
        <v>129</v>
      </c>
      <c r="AU91" s="16" t="s">
        <v>81</v>
      </c>
    </row>
    <row r="92" spans="1:65" s="2" customFormat="1">
      <c r="A92" s="28"/>
      <c r="B92" s="29"/>
      <c r="C92" s="28"/>
      <c r="D92" s="150" t="s">
        <v>131</v>
      </c>
      <c r="E92" s="28"/>
      <c r="F92" s="151" t="s">
        <v>137</v>
      </c>
      <c r="G92" s="28"/>
      <c r="H92" s="28"/>
      <c r="I92" s="28"/>
      <c r="J92" s="28"/>
      <c r="K92" s="28"/>
      <c r="L92" s="29"/>
      <c r="M92" s="148"/>
      <c r="N92" s="149"/>
      <c r="O92" s="49"/>
      <c r="P92" s="49"/>
      <c r="Q92" s="49"/>
      <c r="R92" s="49"/>
      <c r="S92" s="49"/>
      <c r="T92" s="50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T92" s="16" t="s">
        <v>131</v>
      </c>
      <c r="AU92" s="16" t="s">
        <v>81</v>
      </c>
    </row>
    <row r="93" spans="1:65" s="2" customFormat="1" ht="24.2" customHeight="1">
      <c r="A93" s="28"/>
      <c r="B93" s="133"/>
      <c r="C93" s="134" t="s">
        <v>138</v>
      </c>
      <c r="D93" s="134" t="s">
        <v>122</v>
      </c>
      <c r="E93" s="135" t="s">
        <v>139</v>
      </c>
      <c r="F93" s="136" t="s">
        <v>140</v>
      </c>
      <c r="G93" s="137" t="s">
        <v>141</v>
      </c>
      <c r="H93" s="138">
        <v>921.4</v>
      </c>
      <c r="I93" s="139"/>
      <c r="J93" s="139">
        <f>ROUND(I93*H93,2)</f>
        <v>0</v>
      </c>
      <c r="K93" s="136" t="s">
        <v>126</v>
      </c>
      <c r="L93" s="29"/>
      <c r="M93" s="140" t="s">
        <v>3</v>
      </c>
      <c r="N93" s="141" t="s">
        <v>41</v>
      </c>
      <c r="O93" s="142">
        <v>0.14099999999999999</v>
      </c>
      <c r="P93" s="142">
        <f>O93*H93</f>
        <v>129.91739999999999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R93" s="144" t="s">
        <v>127</v>
      </c>
      <c r="AT93" s="144" t="s">
        <v>122</v>
      </c>
      <c r="AU93" s="144" t="s">
        <v>81</v>
      </c>
      <c r="AY93" s="16" t="s">
        <v>120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6" t="s">
        <v>78</v>
      </c>
      <c r="BK93" s="145">
        <f>ROUND(I93*H93,2)</f>
        <v>0</v>
      </c>
      <c r="BL93" s="16" t="s">
        <v>127</v>
      </c>
      <c r="BM93" s="144" t="s">
        <v>142</v>
      </c>
    </row>
    <row r="94" spans="1:65" s="2" customFormat="1">
      <c r="A94" s="28"/>
      <c r="B94" s="29"/>
      <c r="C94" s="28"/>
      <c r="D94" s="146" t="s">
        <v>129</v>
      </c>
      <c r="E94" s="28"/>
      <c r="F94" s="147" t="s">
        <v>143</v>
      </c>
      <c r="G94" s="28"/>
      <c r="H94" s="28"/>
      <c r="I94" s="28"/>
      <c r="J94" s="28"/>
      <c r="K94" s="28"/>
      <c r="L94" s="29"/>
      <c r="M94" s="148"/>
      <c r="N94" s="149"/>
      <c r="O94" s="49"/>
      <c r="P94" s="49"/>
      <c r="Q94" s="49"/>
      <c r="R94" s="49"/>
      <c r="S94" s="49"/>
      <c r="T94" s="50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T94" s="16" t="s">
        <v>129</v>
      </c>
      <c r="AU94" s="16" t="s">
        <v>81</v>
      </c>
    </row>
    <row r="95" spans="1:65" s="2" customFormat="1">
      <c r="A95" s="28"/>
      <c r="B95" s="29"/>
      <c r="C95" s="28"/>
      <c r="D95" s="150" t="s">
        <v>131</v>
      </c>
      <c r="E95" s="28"/>
      <c r="F95" s="151" t="s">
        <v>144</v>
      </c>
      <c r="G95" s="28"/>
      <c r="H95" s="28"/>
      <c r="I95" s="28"/>
      <c r="J95" s="28"/>
      <c r="K95" s="28"/>
      <c r="L95" s="29"/>
      <c r="M95" s="148"/>
      <c r="N95" s="149"/>
      <c r="O95" s="49"/>
      <c r="P95" s="49"/>
      <c r="Q95" s="49"/>
      <c r="R95" s="49"/>
      <c r="S95" s="49"/>
      <c r="T95" s="50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T95" s="16" t="s">
        <v>131</v>
      </c>
      <c r="AU95" s="16" t="s">
        <v>81</v>
      </c>
    </row>
    <row r="96" spans="1:65" s="13" customFormat="1">
      <c r="B96" s="152"/>
      <c r="D96" s="146" t="s">
        <v>145</v>
      </c>
      <c r="E96" s="153" t="s">
        <v>3</v>
      </c>
      <c r="F96" s="154" t="s">
        <v>146</v>
      </c>
      <c r="H96" s="155">
        <v>921.4</v>
      </c>
      <c r="L96" s="152"/>
      <c r="M96" s="156"/>
      <c r="N96" s="157"/>
      <c r="O96" s="157"/>
      <c r="P96" s="157"/>
      <c r="Q96" s="157"/>
      <c r="R96" s="157"/>
      <c r="S96" s="157"/>
      <c r="T96" s="158"/>
      <c r="AT96" s="153" t="s">
        <v>145</v>
      </c>
      <c r="AU96" s="153" t="s">
        <v>81</v>
      </c>
      <c r="AV96" s="13" t="s">
        <v>81</v>
      </c>
      <c r="AW96" s="13" t="s">
        <v>32</v>
      </c>
      <c r="AX96" s="13" t="s">
        <v>78</v>
      </c>
      <c r="AY96" s="153" t="s">
        <v>120</v>
      </c>
    </row>
    <row r="97" spans="1:65" s="2" customFormat="1" ht="16.5" customHeight="1">
      <c r="A97" s="28"/>
      <c r="B97" s="133"/>
      <c r="C97" s="134" t="s">
        <v>127</v>
      </c>
      <c r="D97" s="134" t="s">
        <v>122</v>
      </c>
      <c r="E97" s="135" t="s">
        <v>147</v>
      </c>
      <c r="F97" s="136" t="s">
        <v>148</v>
      </c>
      <c r="G97" s="137" t="s">
        <v>141</v>
      </c>
      <c r="H97" s="138">
        <v>1033.5999999999999</v>
      </c>
      <c r="I97" s="139"/>
      <c r="J97" s="139">
        <f>ROUND(I97*H97,2)</f>
        <v>0</v>
      </c>
      <c r="K97" s="136" t="s">
        <v>126</v>
      </c>
      <c r="L97" s="29"/>
      <c r="M97" s="140" t="s">
        <v>3</v>
      </c>
      <c r="N97" s="141" t="s">
        <v>41</v>
      </c>
      <c r="O97" s="142">
        <v>0.14599999999999999</v>
      </c>
      <c r="P97" s="142">
        <f>O97*H97</f>
        <v>150.90559999999996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R97" s="144" t="s">
        <v>127</v>
      </c>
      <c r="AT97" s="144" t="s">
        <v>122</v>
      </c>
      <c r="AU97" s="144" t="s">
        <v>81</v>
      </c>
      <c r="AY97" s="16" t="s">
        <v>120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6" t="s">
        <v>78</v>
      </c>
      <c r="BK97" s="145">
        <f>ROUND(I97*H97,2)</f>
        <v>0</v>
      </c>
      <c r="BL97" s="16" t="s">
        <v>127</v>
      </c>
      <c r="BM97" s="144" t="s">
        <v>149</v>
      </c>
    </row>
    <row r="98" spans="1:65" s="2" customFormat="1" ht="19.5">
      <c r="A98" s="28"/>
      <c r="B98" s="29"/>
      <c r="C98" s="28"/>
      <c r="D98" s="146" t="s">
        <v>129</v>
      </c>
      <c r="E98" s="28"/>
      <c r="F98" s="147" t="s">
        <v>150</v>
      </c>
      <c r="G98" s="28"/>
      <c r="H98" s="28"/>
      <c r="I98" s="28"/>
      <c r="J98" s="28"/>
      <c r="K98" s="28"/>
      <c r="L98" s="29"/>
      <c r="M98" s="148"/>
      <c r="N98" s="149"/>
      <c r="O98" s="49"/>
      <c r="P98" s="49"/>
      <c r="Q98" s="49"/>
      <c r="R98" s="49"/>
      <c r="S98" s="49"/>
      <c r="T98" s="50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T98" s="16" t="s">
        <v>129</v>
      </c>
      <c r="AU98" s="16" t="s">
        <v>81</v>
      </c>
    </row>
    <row r="99" spans="1:65" s="2" customFormat="1">
      <c r="A99" s="28"/>
      <c r="B99" s="29"/>
      <c r="C99" s="28"/>
      <c r="D99" s="150" t="s">
        <v>131</v>
      </c>
      <c r="E99" s="28"/>
      <c r="F99" s="151" t="s">
        <v>151</v>
      </c>
      <c r="G99" s="28"/>
      <c r="H99" s="28"/>
      <c r="I99" s="28"/>
      <c r="J99" s="28"/>
      <c r="K99" s="28"/>
      <c r="L99" s="29"/>
      <c r="M99" s="148"/>
      <c r="N99" s="149"/>
      <c r="O99" s="49"/>
      <c r="P99" s="49"/>
      <c r="Q99" s="49"/>
      <c r="R99" s="49"/>
      <c r="S99" s="49"/>
      <c r="T99" s="50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T99" s="16" t="s">
        <v>131</v>
      </c>
      <c r="AU99" s="16" t="s">
        <v>81</v>
      </c>
    </row>
    <row r="100" spans="1:65" s="2" customFormat="1" ht="19.5">
      <c r="A100" s="28"/>
      <c r="B100" s="29"/>
      <c r="C100" s="28"/>
      <c r="D100" s="146" t="s">
        <v>152</v>
      </c>
      <c r="E100" s="28"/>
      <c r="F100" s="159" t="s">
        <v>153</v>
      </c>
      <c r="G100" s="28"/>
      <c r="H100" s="28"/>
      <c r="I100" s="28"/>
      <c r="J100" s="28"/>
      <c r="K100" s="28"/>
      <c r="L100" s="29"/>
      <c r="M100" s="148"/>
      <c r="N100" s="149"/>
      <c r="O100" s="49"/>
      <c r="P100" s="49"/>
      <c r="Q100" s="49"/>
      <c r="R100" s="49"/>
      <c r="S100" s="49"/>
      <c r="T100" s="50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T100" s="16" t="s">
        <v>152</v>
      </c>
      <c r="AU100" s="16" t="s">
        <v>81</v>
      </c>
    </row>
    <row r="101" spans="1:65" s="13" customFormat="1">
      <c r="B101" s="152"/>
      <c r="D101" s="146" t="s">
        <v>145</v>
      </c>
      <c r="E101" s="153" t="s">
        <v>3</v>
      </c>
      <c r="F101" s="154" t="s">
        <v>154</v>
      </c>
      <c r="H101" s="155">
        <v>1033.5999999999999</v>
      </c>
      <c r="L101" s="152"/>
      <c r="M101" s="156"/>
      <c r="N101" s="157"/>
      <c r="O101" s="157"/>
      <c r="P101" s="157"/>
      <c r="Q101" s="157"/>
      <c r="R101" s="157"/>
      <c r="S101" s="157"/>
      <c r="T101" s="158"/>
      <c r="AT101" s="153" t="s">
        <v>145</v>
      </c>
      <c r="AU101" s="153" t="s">
        <v>81</v>
      </c>
      <c r="AV101" s="13" t="s">
        <v>81</v>
      </c>
      <c r="AW101" s="13" t="s">
        <v>32</v>
      </c>
      <c r="AX101" s="13" t="s">
        <v>78</v>
      </c>
      <c r="AY101" s="153" t="s">
        <v>120</v>
      </c>
    </row>
    <row r="102" spans="1:65" s="2" customFormat="1" ht="16.5" customHeight="1">
      <c r="A102" s="28"/>
      <c r="B102" s="133"/>
      <c r="C102" s="134" t="s">
        <v>155</v>
      </c>
      <c r="D102" s="134" t="s">
        <v>122</v>
      </c>
      <c r="E102" s="135" t="s">
        <v>156</v>
      </c>
      <c r="F102" s="136" t="s">
        <v>157</v>
      </c>
      <c r="G102" s="137" t="s">
        <v>125</v>
      </c>
      <c r="H102" s="138">
        <v>4221.8999999999996</v>
      </c>
      <c r="I102" s="139"/>
      <c r="J102" s="139">
        <f>ROUND(I102*H102,2)</f>
        <v>0</v>
      </c>
      <c r="K102" s="136" t="s">
        <v>126</v>
      </c>
      <c r="L102" s="29"/>
      <c r="M102" s="140" t="s">
        <v>3</v>
      </c>
      <c r="N102" s="141" t="s">
        <v>41</v>
      </c>
      <c r="O102" s="142">
        <v>2.5000000000000001E-2</v>
      </c>
      <c r="P102" s="142">
        <f>O102*H102</f>
        <v>105.5475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R102" s="144" t="s">
        <v>127</v>
      </c>
      <c r="AT102" s="144" t="s">
        <v>122</v>
      </c>
      <c r="AU102" s="144" t="s">
        <v>81</v>
      </c>
      <c r="AY102" s="16" t="s">
        <v>120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6" t="s">
        <v>78</v>
      </c>
      <c r="BK102" s="145">
        <f>ROUND(I102*H102,2)</f>
        <v>0</v>
      </c>
      <c r="BL102" s="16" t="s">
        <v>127</v>
      </c>
      <c r="BM102" s="144" t="s">
        <v>158</v>
      </c>
    </row>
    <row r="103" spans="1:65" s="2" customFormat="1">
      <c r="A103" s="28"/>
      <c r="B103" s="29"/>
      <c r="C103" s="28"/>
      <c r="D103" s="146" t="s">
        <v>129</v>
      </c>
      <c r="E103" s="28"/>
      <c r="F103" s="147" t="s">
        <v>159</v>
      </c>
      <c r="G103" s="28"/>
      <c r="H103" s="28"/>
      <c r="I103" s="28"/>
      <c r="J103" s="28"/>
      <c r="K103" s="28"/>
      <c r="L103" s="29"/>
      <c r="M103" s="148"/>
      <c r="N103" s="149"/>
      <c r="O103" s="49"/>
      <c r="P103" s="49"/>
      <c r="Q103" s="49"/>
      <c r="R103" s="49"/>
      <c r="S103" s="49"/>
      <c r="T103" s="50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T103" s="16" t="s">
        <v>129</v>
      </c>
      <c r="AU103" s="16" t="s">
        <v>81</v>
      </c>
    </row>
    <row r="104" spans="1:65" s="2" customFormat="1">
      <c r="A104" s="28"/>
      <c r="B104" s="29"/>
      <c r="C104" s="28"/>
      <c r="D104" s="150" t="s">
        <v>131</v>
      </c>
      <c r="E104" s="28"/>
      <c r="F104" s="151" t="s">
        <v>160</v>
      </c>
      <c r="G104" s="28"/>
      <c r="H104" s="28"/>
      <c r="I104" s="28"/>
      <c r="J104" s="28"/>
      <c r="K104" s="28"/>
      <c r="L104" s="29"/>
      <c r="M104" s="148"/>
      <c r="N104" s="149"/>
      <c r="O104" s="49"/>
      <c r="P104" s="49"/>
      <c r="Q104" s="49"/>
      <c r="R104" s="49"/>
      <c r="S104" s="49"/>
      <c r="T104" s="50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T104" s="16" t="s">
        <v>131</v>
      </c>
      <c r="AU104" s="16" t="s">
        <v>81</v>
      </c>
    </row>
    <row r="105" spans="1:65" s="13" customFormat="1">
      <c r="B105" s="152"/>
      <c r="D105" s="146" t="s">
        <v>145</v>
      </c>
      <c r="E105" s="153" t="s">
        <v>3</v>
      </c>
      <c r="F105" s="154" t="s">
        <v>161</v>
      </c>
      <c r="H105" s="155">
        <v>4221.8999999999996</v>
      </c>
      <c r="L105" s="152"/>
      <c r="M105" s="156"/>
      <c r="N105" s="157"/>
      <c r="O105" s="157"/>
      <c r="P105" s="157"/>
      <c r="Q105" s="157"/>
      <c r="R105" s="157"/>
      <c r="S105" s="157"/>
      <c r="T105" s="158"/>
      <c r="AT105" s="153" t="s">
        <v>145</v>
      </c>
      <c r="AU105" s="153" t="s">
        <v>81</v>
      </c>
      <c r="AV105" s="13" t="s">
        <v>81</v>
      </c>
      <c r="AW105" s="13" t="s">
        <v>32</v>
      </c>
      <c r="AX105" s="13" t="s">
        <v>78</v>
      </c>
      <c r="AY105" s="153" t="s">
        <v>120</v>
      </c>
    </row>
    <row r="106" spans="1:65" s="2" customFormat="1" ht="16.5" customHeight="1">
      <c r="A106" s="28"/>
      <c r="B106" s="133"/>
      <c r="C106" s="134" t="s">
        <v>162</v>
      </c>
      <c r="D106" s="134" t="s">
        <v>122</v>
      </c>
      <c r="E106" s="135" t="s">
        <v>163</v>
      </c>
      <c r="F106" s="136" t="s">
        <v>164</v>
      </c>
      <c r="G106" s="137" t="s">
        <v>125</v>
      </c>
      <c r="H106" s="138">
        <v>67.2</v>
      </c>
      <c r="I106" s="139"/>
      <c r="J106" s="139">
        <f>ROUND(I106*H106,2)</f>
        <v>0</v>
      </c>
      <c r="K106" s="136" t="s">
        <v>126</v>
      </c>
      <c r="L106" s="29"/>
      <c r="M106" s="140" t="s">
        <v>3</v>
      </c>
      <c r="N106" s="141" t="s">
        <v>41</v>
      </c>
      <c r="O106" s="142">
        <v>0.08</v>
      </c>
      <c r="P106" s="142">
        <f>O106*H106</f>
        <v>5.3760000000000003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R106" s="144" t="s">
        <v>127</v>
      </c>
      <c r="AT106" s="144" t="s">
        <v>122</v>
      </c>
      <c r="AU106" s="144" t="s">
        <v>81</v>
      </c>
      <c r="AY106" s="16" t="s">
        <v>120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6" t="s">
        <v>78</v>
      </c>
      <c r="BK106" s="145">
        <f>ROUND(I106*H106,2)</f>
        <v>0</v>
      </c>
      <c r="BL106" s="16" t="s">
        <v>127</v>
      </c>
      <c r="BM106" s="144" t="s">
        <v>165</v>
      </c>
    </row>
    <row r="107" spans="1:65" s="2" customFormat="1" ht="19.5">
      <c r="A107" s="28"/>
      <c r="B107" s="29"/>
      <c r="C107" s="28"/>
      <c r="D107" s="146" t="s">
        <v>129</v>
      </c>
      <c r="E107" s="28"/>
      <c r="F107" s="147" t="s">
        <v>166</v>
      </c>
      <c r="G107" s="28"/>
      <c r="H107" s="28"/>
      <c r="I107" s="28"/>
      <c r="J107" s="28"/>
      <c r="K107" s="28"/>
      <c r="L107" s="29"/>
      <c r="M107" s="148"/>
      <c r="N107" s="149"/>
      <c r="O107" s="49"/>
      <c r="P107" s="49"/>
      <c r="Q107" s="49"/>
      <c r="R107" s="49"/>
      <c r="S107" s="49"/>
      <c r="T107" s="50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T107" s="16" t="s">
        <v>129</v>
      </c>
      <c r="AU107" s="16" t="s">
        <v>81</v>
      </c>
    </row>
    <row r="108" spans="1:65" s="2" customFormat="1">
      <c r="A108" s="28"/>
      <c r="B108" s="29"/>
      <c r="C108" s="28"/>
      <c r="D108" s="150" t="s">
        <v>131</v>
      </c>
      <c r="E108" s="28"/>
      <c r="F108" s="151" t="s">
        <v>167</v>
      </c>
      <c r="G108" s="28"/>
      <c r="H108" s="28"/>
      <c r="I108" s="28"/>
      <c r="J108" s="28"/>
      <c r="K108" s="28"/>
      <c r="L108" s="29"/>
      <c r="M108" s="148"/>
      <c r="N108" s="149"/>
      <c r="O108" s="49"/>
      <c r="P108" s="49"/>
      <c r="Q108" s="49"/>
      <c r="R108" s="49"/>
      <c r="S108" s="49"/>
      <c r="T108" s="50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T108" s="16" t="s">
        <v>131</v>
      </c>
      <c r="AU108" s="16" t="s">
        <v>81</v>
      </c>
    </row>
    <row r="109" spans="1:65" s="13" customFormat="1">
      <c r="B109" s="152"/>
      <c r="D109" s="146" t="s">
        <v>145</v>
      </c>
      <c r="E109" s="153" t="s">
        <v>3</v>
      </c>
      <c r="F109" s="154" t="s">
        <v>168</v>
      </c>
      <c r="H109" s="155">
        <v>67.2</v>
      </c>
      <c r="L109" s="152"/>
      <c r="M109" s="156"/>
      <c r="N109" s="157"/>
      <c r="O109" s="157"/>
      <c r="P109" s="157"/>
      <c r="Q109" s="157"/>
      <c r="R109" s="157"/>
      <c r="S109" s="157"/>
      <c r="T109" s="158"/>
      <c r="AT109" s="153" t="s">
        <v>145</v>
      </c>
      <c r="AU109" s="153" t="s">
        <v>81</v>
      </c>
      <c r="AV109" s="13" t="s">
        <v>81</v>
      </c>
      <c r="AW109" s="13" t="s">
        <v>32</v>
      </c>
      <c r="AX109" s="13" t="s">
        <v>78</v>
      </c>
      <c r="AY109" s="153" t="s">
        <v>120</v>
      </c>
    </row>
    <row r="110" spans="1:65" s="2" customFormat="1" ht="16.5" customHeight="1">
      <c r="A110" s="28"/>
      <c r="B110" s="133"/>
      <c r="C110" s="134" t="s">
        <v>169</v>
      </c>
      <c r="D110" s="134" t="s">
        <v>122</v>
      </c>
      <c r="E110" s="135" t="s">
        <v>170</v>
      </c>
      <c r="F110" s="136" t="s">
        <v>171</v>
      </c>
      <c r="G110" s="137" t="s">
        <v>125</v>
      </c>
      <c r="H110" s="138">
        <v>629.20000000000005</v>
      </c>
      <c r="I110" s="139"/>
      <c r="J110" s="139">
        <f>ROUND(I110*H110,2)</f>
        <v>0</v>
      </c>
      <c r="K110" s="136" t="s">
        <v>126</v>
      </c>
      <c r="L110" s="29"/>
      <c r="M110" s="140" t="s">
        <v>3</v>
      </c>
      <c r="N110" s="141" t="s">
        <v>41</v>
      </c>
      <c r="O110" s="142">
        <v>6.7000000000000004E-2</v>
      </c>
      <c r="P110" s="142">
        <f>O110*H110</f>
        <v>42.156400000000005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R110" s="144" t="s">
        <v>127</v>
      </c>
      <c r="AT110" s="144" t="s">
        <v>122</v>
      </c>
      <c r="AU110" s="144" t="s">
        <v>81</v>
      </c>
      <c r="AY110" s="16" t="s">
        <v>120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6" t="s">
        <v>78</v>
      </c>
      <c r="BK110" s="145">
        <f>ROUND(I110*H110,2)</f>
        <v>0</v>
      </c>
      <c r="BL110" s="16" t="s">
        <v>127</v>
      </c>
      <c r="BM110" s="144" t="s">
        <v>172</v>
      </c>
    </row>
    <row r="111" spans="1:65" s="2" customFormat="1" ht="19.5">
      <c r="A111" s="28"/>
      <c r="B111" s="29"/>
      <c r="C111" s="28"/>
      <c r="D111" s="146" t="s">
        <v>129</v>
      </c>
      <c r="E111" s="28"/>
      <c r="F111" s="147" t="s">
        <v>173</v>
      </c>
      <c r="G111" s="28"/>
      <c r="H111" s="28"/>
      <c r="I111" s="28"/>
      <c r="J111" s="28"/>
      <c r="K111" s="28"/>
      <c r="L111" s="29"/>
      <c r="M111" s="148"/>
      <c r="N111" s="149"/>
      <c r="O111" s="49"/>
      <c r="P111" s="49"/>
      <c r="Q111" s="49"/>
      <c r="R111" s="49"/>
      <c r="S111" s="49"/>
      <c r="T111" s="50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T111" s="16" t="s">
        <v>129</v>
      </c>
      <c r="AU111" s="16" t="s">
        <v>81</v>
      </c>
    </row>
    <row r="112" spans="1:65" s="2" customFormat="1">
      <c r="A112" s="28"/>
      <c r="B112" s="29"/>
      <c r="C112" s="28"/>
      <c r="D112" s="150" t="s">
        <v>131</v>
      </c>
      <c r="E112" s="28"/>
      <c r="F112" s="151" t="s">
        <v>174</v>
      </c>
      <c r="G112" s="28"/>
      <c r="H112" s="28"/>
      <c r="I112" s="28"/>
      <c r="J112" s="28"/>
      <c r="K112" s="28"/>
      <c r="L112" s="29"/>
      <c r="M112" s="148"/>
      <c r="N112" s="149"/>
      <c r="O112" s="49"/>
      <c r="P112" s="49"/>
      <c r="Q112" s="49"/>
      <c r="R112" s="49"/>
      <c r="S112" s="49"/>
      <c r="T112" s="50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T112" s="16" t="s">
        <v>131</v>
      </c>
      <c r="AU112" s="16" t="s">
        <v>81</v>
      </c>
    </row>
    <row r="113" spans="1:65" s="13" customFormat="1">
      <c r="B113" s="152"/>
      <c r="D113" s="146" t="s">
        <v>145</v>
      </c>
      <c r="E113" s="153" t="s">
        <v>3</v>
      </c>
      <c r="F113" s="154" t="s">
        <v>175</v>
      </c>
      <c r="H113" s="155">
        <v>629.20000000000005</v>
      </c>
      <c r="L113" s="152"/>
      <c r="M113" s="156"/>
      <c r="N113" s="157"/>
      <c r="O113" s="157"/>
      <c r="P113" s="157"/>
      <c r="Q113" s="157"/>
      <c r="R113" s="157"/>
      <c r="S113" s="157"/>
      <c r="T113" s="158"/>
      <c r="AT113" s="153" t="s">
        <v>145</v>
      </c>
      <c r="AU113" s="153" t="s">
        <v>81</v>
      </c>
      <c r="AV113" s="13" t="s">
        <v>81</v>
      </c>
      <c r="AW113" s="13" t="s">
        <v>32</v>
      </c>
      <c r="AX113" s="13" t="s">
        <v>78</v>
      </c>
      <c r="AY113" s="153" t="s">
        <v>120</v>
      </c>
    </row>
    <row r="114" spans="1:65" s="12" customFormat="1" ht="22.9" customHeight="1">
      <c r="B114" s="121"/>
      <c r="D114" s="122" t="s">
        <v>69</v>
      </c>
      <c r="E114" s="131" t="s">
        <v>155</v>
      </c>
      <c r="F114" s="131" t="s">
        <v>176</v>
      </c>
      <c r="J114" s="132">
        <f>BK114</f>
        <v>0</v>
      </c>
      <c r="L114" s="121"/>
      <c r="M114" s="125"/>
      <c r="N114" s="126"/>
      <c r="O114" s="126"/>
      <c r="P114" s="127">
        <f>SUM(P115:P145)</f>
        <v>583.21199999999999</v>
      </c>
      <c r="Q114" s="126"/>
      <c r="R114" s="127">
        <f>SUM(R115:R145)</f>
        <v>3583.8599999999997</v>
      </c>
      <c r="S114" s="126"/>
      <c r="T114" s="128">
        <f>SUM(T115:T145)</f>
        <v>0</v>
      </c>
      <c r="AR114" s="122" t="s">
        <v>78</v>
      </c>
      <c r="AT114" s="129" t="s">
        <v>69</v>
      </c>
      <c r="AU114" s="129" t="s">
        <v>78</v>
      </c>
      <c r="AY114" s="122" t="s">
        <v>120</v>
      </c>
      <c r="BK114" s="130">
        <f>SUM(BK115:BK145)</f>
        <v>0</v>
      </c>
    </row>
    <row r="115" spans="1:65" s="2" customFormat="1" ht="16.5" customHeight="1">
      <c r="A115" s="28"/>
      <c r="B115" s="133"/>
      <c r="C115" s="134" t="s">
        <v>177</v>
      </c>
      <c r="D115" s="134" t="s">
        <v>122</v>
      </c>
      <c r="E115" s="135" t="s">
        <v>178</v>
      </c>
      <c r="F115" s="136" t="s">
        <v>179</v>
      </c>
      <c r="G115" s="137" t="s">
        <v>125</v>
      </c>
      <c r="H115" s="138">
        <v>4452</v>
      </c>
      <c r="I115" s="139"/>
      <c r="J115" s="139">
        <f>ROUND(I115*H115,2)</f>
        <v>0</v>
      </c>
      <c r="K115" s="136" t="s">
        <v>126</v>
      </c>
      <c r="L115" s="29"/>
      <c r="M115" s="140" t="s">
        <v>3</v>
      </c>
      <c r="N115" s="141" t="s">
        <v>41</v>
      </c>
      <c r="O115" s="142">
        <v>2.5999999999999999E-2</v>
      </c>
      <c r="P115" s="142">
        <f>O115*H115</f>
        <v>115.752</v>
      </c>
      <c r="Q115" s="142">
        <v>0.34499999999999997</v>
      </c>
      <c r="R115" s="142">
        <f>Q115*H115</f>
        <v>1535.9399999999998</v>
      </c>
      <c r="S115" s="142">
        <v>0</v>
      </c>
      <c r="T115" s="143">
        <f>S115*H115</f>
        <v>0</v>
      </c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R115" s="144" t="s">
        <v>127</v>
      </c>
      <c r="AT115" s="144" t="s">
        <v>122</v>
      </c>
      <c r="AU115" s="144" t="s">
        <v>81</v>
      </c>
      <c r="AY115" s="16" t="s">
        <v>120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6" t="s">
        <v>78</v>
      </c>
      <c r="BK115" s="145">
        <f>ROUND(I115*H115,2)</f>
        <v>0</v>
      </c>
      <c r="BL115" s="16" t="s">
        <v>127</v>
      </c>
      <c r="BM115" s="144" t="s">
        <v>180</v>
      </c>
    </row>
    <row r="116" spans="1:65" s="2" customFormat="1">
      <c r="A116" s="28"/>
      <c r="B116" s="29"/>
      <c r="C116" s="28"/>
      <c r="D116" s="146" t="s">
        <v>129</v>
      </c>
      <c r="E116" s="28"/>
      <c r="F116" s="147" t="s">
        <v>181</v>
      </c>
      <c r="G116" s="28"/>
      <c r="H116" s="28"/>
      <c r="I116" s="28"/>
      <c r="J116" s="28"/>
      <c r="K116" s="28"/>
      <c r="L116" s="29"/>
      <c r="M116" s="148"/>
      <c r="N116" s="149"/>
      <c r="O116" s="49"/>
      <c r="P116" s="49"/>
      <c r="Q116" s="49"/>
      <c r="R116" s="49"/>
      <c r="S116" s="49"/>
      <c r="T116" s="50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6" t="s">
        <v>129</v>
      </c>
      <c r="AU116" s="16" t="s">
        <v>81</v>
      </c>
    </row>
    <row r="117" spans="1:65" s="2" customFormat="1">
      <c r="A117" s="28"/>
      <c r="B117" s="29"/>
      <c r="C117" s="28"/>
      <c r="D117" s="150" t="s">
        <v>131</v>
      </c>
      <c r="E117" s="28"/>
      <c r="F117" s="151" t="s">
        <v>182</v>
      </c>
      <c r="G117" s="28"/>
      <c r="H117" s="28"/>
      <c r="I117" s="28"/>
      <c r="J117" s="28"/>
      <c r="K117" s="28"/>
      <c r="L117" s="29"/>
      <c r="M117" s="148"/>
      <c r="N117" s="149"/>
      <c r="O117" s="49"/>
      <c r="P117" s="49"/>
      <c r="Q117" s="49"/>
      <c r="R117" s="49"/>
      <c r="S117" s="49"/>
      <c r="T117" s="50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6" t="s">
        <v>131</v>
      </c>
      <c r="AU117" s="16" t="s">
        <v>81</v>
      </c>
    </row>
    <row r="118" spans="1:65" s="13" customFormat="1">
      <c r="B118" s="152"/>
      <c r="D118" s="146" t="s">
        <v>145</v>
      </c>
      <c r="E118" s="153" t="s">
        <v>3</v>
      </c>
      <c r="F118" s="154" t="s">
        <v>183</v>
      </c>
      <c r="H118" s="155">
        <v>4452</v>
      </c>
      <c r="L118" s="152"/>
      <c r="M118" s="156"/>
      <c r="N118" s="157"/>
      <c r="O118" s="157"/>
      <c r="P118" s="157"/>
      <c r="Q118" s="157"/>
      <c r="R118" s="157"/>
      <c r="S118" s="157"/>
      <c r="T118" s="158"/>
      <c r="AT118" s="153" t="s">
        <v>145</v>
      </c>
      <c r="AU118" s="153" t="s">
        <v>81</v>
      </c>
      <c r="AV118" s="13" t="s">
        <v>81</v>
      </c>
      <c r="AW118" s="13" t="s">
        <v>32</v>
      </c>
      <c r="AX118" s="13" t="s">
        <v>78</v>
      </c>
      <c r="AY118" s="153" t="s">
        <v>120</v>
      </c>
    </row>
    <row r="119" spans="1:65" s="2" customFormat="1" ht="16.5" customHeight="1">
      <c r="A119" s="28"/>
      <c r="B119" s="133"/>
      <c r="C119" s="134" t="s">
        <v>184</v>
      </c>
      <c r="D119" s="134" t="s">
        <v>122</v>
      </c>
      <c r="E119" s="135" t="s">
        <v>185</v>
      </c>
      <c r="F119" s="136" t="s">
        <v>186</v>
      </c>
      <c r="G119" s="137" t="s">
        <v>125</v>
      </c>
      <c r="H119" s="138">
        <v>4452</v>
      </c>
      <c r="I119" s="139"/>
      <c r="J119" s="139">
        <f>ROUND(I119*H119,2)</f>
        <v>0</v>
      </c>
      <c r="K119" s="136" t="s">
        <v>126</v>
      </c>
      <c r="L119" s="29"/>
      <c r="M119" s="140" t="s">
        <v>3</v>
      </c>
      <c r="N119" s="141" t="s">
        <v>41</v>
      </c>
      <c r="O119" s="142">
        <v>2.9000000000000001E-2</v>
      </c>
      <c r="P119" s="142">
        <f>O119*H119</f>
        <v>129.108</v>
      </c>
      <c r="Q119" s="142">
        <v>0.46</v>
      </c>
      <c r="R119" s="142">
        <f>Q119*H119</f>
        <v>2047.92</v>
      </c>
      <c r="S119" s="142">
        <v>0</v>
      </c>
      <c r="T119" s="143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44" t="s">
        <v>127</v>
      </c>
      <c r="AT119" s="144" t="s">
        <v>122</v>
      </c>
      <c r="AU119" s="144" t="s">
        <v>81</v>
      </c>
      <c r="AY119" s="16" t="s">
        <v>120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6" t="s">
        <v>78</v>
      </c>
      <c r="BK119" s="145">
        <f>ROUND(I119*H119,2)</f>
        <v>0</v>
      </c>
      <c r="BL119" s="16" t="s">
        <v>127</v>
      </c>
      <c r="BM119" s="144" t="s">
        <v>187</v>
      </c>
    </row>
    <row r="120" spans="1:65" s="2" customFormat="1">
      <c r="A120" s="28"/>
      <c r="B120" s="29"/>
      <c r="C120" s="28"/>
      <c r="D120" s="146" t="s">
        <v>129</v>
      </c>
      <c r="E120" s="28"/>
      <c r="F120" s="147" t="s">
        <v>188</v>
      </c>
      <c r="G120" s="28"/>
      <c r="H120" s="28"/>
      <c r="I120" s="28"/>
      <c r="J120" s="28"/>
      <c r="K120" s="28"/>
      <c r="L120" s="29"/>
      <c r="M120" s="148"/>
      <c r="N120" s="149"/>
      <c r="O120" s="49"/>
      <c r="P120" s="49"/>
      <c r="Q120" s="49"/>
      <c r="R120" s="49"/>
      <c r="S120" s="49"/>
      <c r="T120" s="50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129</v>
      </c>
      <c r="AU120" s="16" t="s">
        <v>81</v>
      </c>
    </row>
    <row r="121" spans="1:65" s="2" customFormat="1">
      <c r="A121" s="28"/>
      <c r="B121" s="29"/>
      <c r="C121" s="28"/>
      <c r="D121" s="150" t="s">
        <v>131</v>
      </c>
      <c r="E121" s="28"/>
      <c r="F121" s="151" t="s">
        <v>189</v>
      </c>
      <c r="G121" s="28"/>
      <c r="H121" s="28"/>
      <c r="I121" s="28"/>
      <c r="J121" s="28"/>
      <c r="K121" s="28"/>
      <c r="L121" s="29"/>
      <c r="M121" s="148"/>
      <c r="N121" s="149"/>
      <c r="O121" s="49"/>
      <c r="P121" s="49"/>
      <c r="Q121" s="49"/>
      <c r="R121" s="49"/>
      <c r="S121" s="49"/>
      <c r="T121" s="50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6" t="s">
        <v>131</v>
      </c>
      <c r="AU121" s="16" t="s">
        <v>81</v>
      </c>
    </row>
    <row r="122" spans="1:65" s="13" customFormat="1">
      <c r="B122" s="152"/>
      <c r="D122" s="146" t="s">
        <v>145</v>
      </c>
      <c r="E122" s="153" t="s">
        <v>3</v>
      </c>
      <c r="F122" s="154" t="s">
        <v>183</v>
      </c>
      <c r="H122" s="155">
        <v>4452</v>
      </c>
      <c r="L122" s="152"/>
      <c r="M122" s="156"/>
      <c r="N122" s="157"/>
      <c r="O122" s="157"/>
      <c r="P122" s="157"/>
      <c r="Q122" s="157"/>
      <c r="R122" s="157"/>
      <c r="S122" s="157"/>
      <c r="T122" s="158"/>
      <c r="AT122" s="153" t="s">
        <v>145</v>
      </c>
      <c r="AU122" s="153" t="s">
        <v>81</v>
      </c>
      <c r="AV122" s="13" t="s">
        <v>81</v>
      </c>
      <c r="AW122" s="13" t="s">
        <v>32</v>
      </c>
      <c r="AX122" s="13" t="s">
        <v>78</v>
      </c>
      <c r="AY122" s="153" t="s">
        <v>120</v>
      </c>
    </row>
    <row r="123" spans="1:65" s="2" customFormat="1" ht="16.5" customHeight="1">
      <c r="A123" s="28"/>
      <c r="B123" s="133"/>
      <c r="C123" s="134" t="s">
        <v>190</v>
      </c>
      <c r="D123" s="134" t="s">
        <v>122</v>
      </c>
      <c r="E123" s="135" t="s">
        <v>191</v>
      </c>
      <c r="F123" s="136" t="s">
        <v>192</v>
      </c>
      <c r="G123" s="137" t="s">
        <v>125</v>
      </c>
      <c r="H123" s="138">
        <v>4452</v>
      </c>
      <c r="I123" s="139"/>
      <c r="J123" s="139">
        <f>ROUND(I123*H123,2)</f>
        <v>0</v>
      </c>
      <c r="K123" s="136" t="s">
        <v>126</v>
      </c>
      <c r="L123" s="29"/>
      <c r="M123" s="140" t="s">
        <v>3</v>
      </c>
      <c r="N123" s="141" t="s">
        <v>41</v>
      </c>
      <c r="O123" s="142">
        <v>3.2000000000000001E-2</v>
      </c>
      <c r="P123" s="142">
        <f>O123*H123</f>
        <v>142.464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44" t="s">
        <v>127</v>
      </c>
      <c r="AT123" s="144" t="s">
        <v>122</v>
      </c>
      <c r="AU123" s="144" t="s">
        <v>81</v>
      </c>
      <c r="AY123" s="16" t="s">
        <v>120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78</v>
      </c>
      <c r="BK123" s="145">
        <f>ROUND(I123*H123,2)</f>
        <v>0</v>
      </c>
      <c r="BL123" s="16" t="s">
        <v>127</v>
      </c>
      <c r="BM123" s="144" t="s">
        <v>193</v>
      </c>
    </row>
    <row r="124" spans="1:65" s="2" customFormat="1" ht="19.5">
      <c r="A124" s="28"/>
      <c r="B124" s="29"/>
      <c r="C124" s="28"/>
      <c r="D124" s="146" t="s">
        <v>129</v>
      </c>
      <c r="E124" s="28"/>
      <c r="F124" s="147" t="s">
        <v>194</v>
      </c>
      <c r="G124" s="28"/>
      <c r="H124" s="28"/>
      <c r="I124" s="28"/>
      <c r="J124" s="28"/>
      <c r="K124" s="28"/>
      <c r="L124" s="29"/>
      <c r="M124" s="148"/>
      <c r="N124" s="149"/>
      <c r="O124" s="49"/>
      <c r="P124" s="49"/>
      <c r="Q124" s="49"/>
      <c r="R124" s="49"/>
      <c r="S124" s="49"/>
      <c r="T124" s="50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129</v>
      </c>
      <c r="AU124" s="16" t="s">
        <v>81</v>
      </c>
    </row>
    <row r="125" spans="1:65" s="2" customFormat="1">
      <c r="A125" s="28"/>
      <c r="B125" s="29"/>
      <c r="C125" s="28"/>
      <c r="D125" s="150" t="s">
        <v>131</v>
      </c>
      <c r="E125" s="28"/>
      <c r="F125" s="151" t="s">
        <v>195</v>
      </c>
      <c r="G125" s="28"/>
      <c r="H125" s="28"/>
      <c r="I125" s="28"/>
      <c r="J125" s="28"/>
      <c r="K125" s="28"/>
      <c r="L125" s="29"/>
      <c r="M125" s="148"/>
      <c r="N125" s="149"/>
      <c r="O125" s="49"/>
      <c r="P125" s="49"/>
      <c r="Q125" s="49"/>
      <c r="R125" s="49"/>
      <c r="S125" s="49"/>
      <c r="T125" s="50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6" t="s">
        <v>131</v>
      </c>
      <c r="AU125" s="16" t="s">
        <v>81</v>
      </c>
    </row>
    <row r="126" spans="1:65" s="2" customFormat="1" ht="19.5">
      <c r="A126" s="28"/>
      <c r="B126" s="29"/>
      <c r="C126" s="28"/>
      <c r="D126" s="146" t="s">
        <v>152</v>
      </c>
      <c r="E126" s="28"/>
      <c r="F126" s="159" t="s">
        <v>196</v>
      </c>
      <c r="G126" s="28"/>
      <c r="H126" s="28"/>
      <c r="I126" s="28"/>
      <c r="J126" s="28"/>
      <c r="K126" s="28"/>
      <c r="L126" s="29"/>
      <c r="M126" s="148"/>
      <c r="N126" s="149"/>
      <c r="O126" s="49"/>
      <c r="P126" s="49"/>
      <c r="Q126" s="49"/>
      <c r="R126" s="49"/>
      <c r="S126" s="49"/>
      <c r="T126" s="50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6" t="s">
        <v>152</v>
      </c>
      <c r="AU126" s="16" t="s">
        <v>81</v>
      </c>
    </row>
    <row r="127" spans="1:65" s="13" customFormat="1">
      <c r="B127" s="152"/>
      <c r="D127" s="146" t="s">
        <v>145</v>
      </c>
      <c r="E127" s="153" t="s">
        <v>3</v>
      </c>
      <c r="F127" s="154" t="s">
        <v>183</v>
      </c>
      <c r="H127" s="155">
        <v>4452</v>
      </c>
      <c r="L127" s="152"/>
      <c r="M127" s="156"/>
      <c r="N127" s="157"/>
      <c r="O127" s="157"/>
      <c r="P127" s="157"/>
      <c r="Q127" s="157"/>
      <c r="R127" s="157"/>
      <c r="S127" s="157"/>
      <c r="T127" s="158"/>
      <c r="AT127" s="153" t="s">
        <v>145</v>
      </c>
      <c r="AU127" s="153" t="s">
        <v>81</v>
      </c>
      <c r="AV127" s="13" t="s">
        <v>81</v>
      </c>
      <c r="AW127" s="13" t="s">
        <v>32</v>
      </c>
      <c r="AX127" s="13" t="s">
        <v>78</v>
      </c>
      <c r="AY127" s="153" t="s">
        <v>120</v>
      </c>
    </row>
    <row r="128" spans="1:65" s="2" customFormat="1" ht="16.5" customHeight="1">
      <c r="A128" s="28"/>
      <c r="B128" s="133"/>
      <c r="C128" s="134" t="s">
        <v>197</v>
      </c>
      <c r="D128" s="134" t="s">
        <v>122</v>
      </c>
      <c r="E128" s="135" t="s">
        <v>198</v>
      </c>
      <c r="F128" s="136" t="s">
        <v>199</v>
      </c>
      <c r="G128" s="137" t="s">
        <v>125</v>
      </c>
      <c r="H128" s="138">
        <v>4452</v>
      </c>
      <c r="I128" s="139"/>
      <c r="J128" s="139">
        <f>ROUND(I128*H128,2)</f>
        <v>0</v>
      </c>
      <c r="K128" s="136" t="s">
        <v>126</v>
      </c>
      <c r="L128" s="29"/>
      <c r="M128" s="140" t="s">
        <v>3</v>
      </c>
      <c r="N128" s="141" t="s">
        <v>41</v>
      </c>
      <c r="O128" s="142">
        <v>8.0000000000000002E-3</v>
      </c>
      <c r="P128" s="142">
        <f>O128*H128</f>
        <v>35.616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44" t="s">
        <v>127</v>
      </c>
      <c r="AT128" s="144" t="s">
        <v>122</v>
      </c>
      <c r="AU128" s="144" t="s">
        <v>81</v>
      </c>
      <c r="AY128" s="16" t="s">
        <v>120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78</v>
      </c>
      <c r="BK128" s="145">
        <f>ROUND(I128*H128,2)</f>
        <v>0</v>
      </c>
      <c r="BL128" s="16" t="s">
        <v>127</v>
      </c>
      <c r="BM128" s="144" t="s">
        <v>200</v>
      </c>
    </row>
    <row r="129" spans="1:65" s="2" customFormat="1">
      <c r="A129" s="28"/>
      <c r="B129" s="29"/>
      <c r="C129" s="28"/>
      <c r="D129" s="146" t="s">
        <v>129</v>
      </c>
      <c r="E129" s="28"/>
      <c r="F129" s="147" t="s">
        <v>201</v>
      </c>
      <c r="G129" s="28"/>
      <c r="H129" s="28"/>
      <c r="I129" s="28"/>
      <c r="J129" s="28"/>
      <c r="K129" s="28"/>
      <c r="L129" s="29"/>
      <c r="M129" s="148"/>
      <c r="N129" s="149"/>
      <c r="O129" s="49"/>
      <c r="P129" s="49"/>
      <c r="Q129" s="49"/>
      <c r="R129" s="49"/>
      <c r="S129" s="49"/>
      <c r="T129" s="50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 t="s">
        <v>129</v>
      </c>
      <c r="AU129" s="16" t="s">
        <v>81</v>
      </c>
    </row>
    <row r="130" spans="1:65" s="2" customFormat="1">
      <c r="A130" s="28"/>
      <c r="B130" s="29"/>
      <c r="C130" s="28"/>
      <c r="D130" s="150" t="s">
        <v>131</v>
      </c>
      <c r="E130" s="28"/>
      <c r="F130" s="151" t="s">
        <v>202</v>
      </c>
      <c r="G130" s="28"/>
      <c r="H130" s="28"/>
      <c r="I130" s="28"/>
      <c r="J130" s="28"/>
      <c r="K130" s="28"/>
      <c r="L130" s="29"/>
      <c r="M130" s="148"/>
      <c r="N130" s="149"/>
      <c r="O130" s="49"/>
      <c r="P130" s="49"/>
      <c r="Q130" s="49"/>
      <c r="R130" s="49"/>
      <c r="S130" s="49"/>
      <c r="T130" s="50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131</v>
      </c>
      <c r="AU130" s="16" t="s">
        <v>81</v>
      </c>
    </row>
    <row r="131" spans="1:65" s="13" customFormat="1">
      <c r="B131" s="152"/>
      <c r="D131" s="146" t="s">
        <v>145</v>
      </c>
      <c r="E131" s="153" t="s">
        <v>3</v>
      </c>
      <c r="F131" s="154" t="s">
        <v>183</v>
      </c>
      <c r="H131" s="155">
        <v>4452</v>
      </c>
      <c r="L131" s="152"/>
      <c r="M131" s="156"/>
      <c r="N131" s="157"/>
      <c r="O131" s="157"/>
      <c r="P131" s="157"/>
      <c r="Q131" s="157"/>
      <c r="R131" s="157"/>
      <c r="S131" s="157"/>
      <c r="T131" s="158"/>
      <c r="AT131" s="153" t="s">
        <v>145</v>
      </c>
      <c r="AU131" s="153" t="s">
        <v>81</v>
      </c>
      <c r="AV131" s="13" t="s">
        <v>81</v>
      </c>
      <c r="AW131" s="13" t="s">
        <v>32</v>
      </c>
      <c r="AX131" s="13" t="s">
        <v>78</v>
      </c>
      <c r="AY131" s="153" t="s">
        <v>120</v>
      </c>
    </row>
    <row r="132" spans="1:65" s="2" customFormat="1" ht="16.5" customHeight="1">
      <c r="A132" s="28"/>
      <c r="B132" s="133"/>
      <c r="C132" s="134" t="s">
        <v>203</v>
      </c>
      <c r="D132" s="134" t="s">
        <v>122</v>
      </c>
      <c r="E132" s="135" t="s">
        <v>204</v>
      </c>
      <c r="F132" s="136" t="s">
        <v>205</v>
      </c>
      <c r="G132" s="137" t="s">
        <v>125</v>
      </c>
      <c r="H132" s="138">
        <v>8904</v>
      </c>
      <c r="I132" s="139"/>
      <c r="J132" s="139">
        <f>ROUND(I132*H132,2)</f>
        <v>0</v>
      </c>
      <c r="K132" s="136" t="s">
        <v>126</v>
      </c>
      <c r="L132" s="29"/>
      <c r="M132" s="140" t="s">
        <v>3</v>
      </c>
      <c r="N132" s="141" t="s">
        <v>41</v>
      </c>
      <c r="O132" s="142">
        <v>2E-3</v>
      </c>
      <c r="P132" s="142">
        <f>O132*H132</f>
        <v>17.808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4" t="s">
        <v>127</v>
      </c>
      <c r="AT132" s="144" t="s">
        <v>122</v>
      </c>
      <c r="AU132" s="144" t="s">
        <v>81</v>
      </c>
      <c r="AY132" s="16" t="s">
        <v>120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78</v>
      </c>
      <c r="BK132" s="145">
        <f>ROUND(I132*H132,2)</f>
        <v>0</v>
      </c>
      <c r="BL132" s="16" t="s">
        <v>127</v>
      </c>
      <c r="BM132" s="144" t="s">
        <v>206</v>
      </c>
    </row>
    <row r="133" spans="1:65" s="2" customFormat="1">
      <c r="A133" s="28"/>
      <c r="B133" s="29"/>
      <c r="C133" s="28"/>
      <c r="D133" s="146" t="s">
        <v>129</v>
      </c>
      <c r="E133" s="28"/>
      <c r="F133" s="147" t="s">
        <v>207</v>
      </c>
      <c r="G133" s="28"/>
      <c r="H133" s="28"/>
      <c r="I133" s="28"/>
      <c r="J133" s="28"/>
      <c r="K133" s="28"/>
      <c r="L133" s="29"/>
      <c r="M133" s="148"/>
      <c r="N133" s="149"/>
      <c r="O133" s="49"/>
      <c r="P133" s="49"/>
      <c r="Q133" s="49"/>
      <c r="R133" s="49"/>
      <c r="S133" s="49"/>
      <c r="T133" s="50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129</v>
      </c>
      <c r="AU133" s="16" t="s">
        <v>81</v>
      </c>
    </row>
    <row r="134" spans="1:65" s="2" customFormat="1">
      <c r="A134" s="28"/>
      <c r="B134" s="29"/>
      <c r="C134" s="28"/>
      <c r="D134" s="150" t="s">
        <v>131</v>
      </c>
      <c r="E134" s="28"/>
      <c r="F134" s="151" t="s">
        <v>208</v>
      </c>
      <c r="G134" s="28"/>
      <c r="H134" s="28"/>
      <c r="I134" s="28"/>
      <c r="J134" s="28"/>
      <c r="K134" s="28"/>
      <c r="L134" s="29"/>
      <c r="M134" s="148"/>
      <c r="N134" s="149"/>
      <c r="O134" s="49"/>
      <c r="P134" s="49"/>
      <c r="Q134" s="49"/>
      <c r="R134" s="49"/>
      <c r="S134" s="49"/>
      <c r="T134" s="50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6" t="s">
        <v>131</v>
      </c>
      <c r="AU134" s="16" t="s">
        <v>81</v>
      </c>
    </row>
    <row r="135" spans="1:65" s="13" customFormat="1">
      <c r="B135" s="152"/>
      <c r="D135" s="146" t="s">
        <v>145</v>
      </c>
      <c r="E135" s="153" t="s">
        <v>3</v>
      </c>
      <c r="F135" s="154" t="s">
        <v>209</v>
      </c>
      <c r="H135" s="155">
        <v>8904</v>
      </c>
      <c r="L135" s="152"/>
      <c r="M135" s="156"/>
      <c r="N135" s="157"/>
      <c r="O135" s="157"/>
      <c r="P135" s="157"/>
      <c r="Q135" s="157"/>
      <c r="R135" s="157"/>
      <c r="S135" s="157"/>
      <c r="T135" s="158"/>
      <c r="AT135" s="153" t="s">
        <v>145</v>
      </c>
      <c r="AU135" s="153" t="s">
        <v>81</v>
      </c>
      <c r="AV135" s="13" t="s">
        <v>81</v>
      </c>
      <c r="AW135" s="13" t="s">
        <v>32</v>
      </c>
      <c r="AX135" s="13" t="s">
        <v>78</v>
      </c>
      <c r="AY135" s="153" t="s">
        <v>120</v>
      </c>
    </row>
    <row r="136" spans="1:65" s="2" customFormat="1" ht="21.75" customHeight="1">
      <c r="A136" s="28"/>
      <c r="B136" s="133"/>
      <c r="C136" s="134" t="s">
        <v>210</v>
      </c>
      <c r="D136" s="134" t="s">
        <v>122</v>
      </c>
      <c r="E136" s="135" t="s">
        <v>211</v>
      </c>
      <c r="F136" s="136" t="s">
        <v>212</v>
      </c>
      <c r="G136" s="137" t="s">
        <v>125</v>
      </c>
      <c r="H136" s="138">
        <v>4452</v>
      </c>
      <c r="I136" s="139"/>
      <c r="J136" s="139">
        <f>ROUND(I136*H136,2)</f>
        <v>0</v>
      </c>
      <c r="K136" s="136" t="s">
        <v>126</v>
      </c>
      <c r="L136" s="29"/>
      <c r="M136" s="140" t="s">
        <v>3</v>
      </c>
      <c r="N136" s="141" t="s">
        <v>41</v>
      </c>
      <c r="O136" s="142">
        <v>1.2999999999999999E-2</v>
      </c>
      <c r="P136" s="142">
        <f>O136*H136</f>
        <v>57.875999999999998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44" t="s">
        <v>127</v>
      </c>
      <c r="AT136" s="144" t="s">
        <v>122</v>
      </c>
      <c r="AU136" s="144" t="s">
        <v>81</v>
      </c>
      <c r="AY136" s="16" t="s">
        <v>120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78</v>
      </c>
      <c r="BK136" s="145">
        <f>ROUND(I136*H136,2)</f>
        <v>0</v>
      </c>
      <c r="BL136" s="16" t="s">
        <v>127</v>
      </c>
      <c r="BM136" s="144" t="s">
        <v>213</v>
      </c>
    </row>
    <row r="137" spans="1:65" s="2" customFormat="1" ht="19.5">
      <c r="A137" s="28"/>
      <c r="B137" s="29"/>
      <c r="C137" s="28"/>
      <c r="D137" s="146" t="s">
        <v>129</v>
      </c>
      <c r="E137" s="28"/>
      <c r="F137" s="147" t="s">
        <v>214</v>
      </c>
      <c r="G137" s="28"/>
      <c r="H137" s="28"/>
      <c r="I137" s="28"/>
      <c r="J137" s="28"/>
      <c r="K137" s="28"/>
      <c r="L137" s="29"/>
      <c r="M137" s="148"/>
      <c r="N137" s="149"/>
      <c r="O137" s="49"/>
      <c r="P137" s="49"/>
      <c r="Q137" s="49"/>
      <c r="R137" s="49"/>
      <c r="S137" s="49"/>
      <c r="T137" s="50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6" t="s">
        <v>129</v>
      </c>
      <c r="AU137" s="16" t="s">
        <v>81</v>
      </c>
    </row>
    <row r="138" spans="1:65" s="2" customFormat="1">
      <c r="A138" s="28"/>
      <c r="B138" s="29"/>
      <c r="C138" s="28"/>
      <c r="D138" s="150" t="s">
        <v>131</v>
      </c>
      <c r="E138" s="28"/>
      <c r="F138" s="151" t="s">
        <v>215</v>
      </c>
      <c r="G138" s="28"/>
      <c r="H138" s="28"/>
      <c r="I138" s="28"/>
      <c r="J138" s="28"/>
      <c r="K138" s="28"/>
      <c r="L138" s="29"/>
      <c r="M138" s="148"/>
      <c r="N138" s="149"/>
      <c r="O138" s="49"/>
      <c r="P138" s="49"/>
      <c r="Q138" s="49"/>
      <c r="R138" s="49"/>
      <c r="S138" s="49"/>
      <c r="T138" s="50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 t="s">
        <v>131</v>
      </c>
      <c r="AU138" s="16" t="s">
        <v>81</v>
      </c>
    </row>
    <row r="139" spans="1:65" s="2" customFormat="1" ht="19.5">
      <c r="A139" s="28"/>
      <c r="B139" s="29"/>
      <c r="C139" s="28"/>
      <c r="D139" s="146" t="s">
        <v>152</v>
      </c>
      <c r="E139" s="28"/>
      <c r="F139" s="159" t="s">
        <v>216</v>
      </c>
      <c r="G139" s="28"/>
      <c r="H139" s="28"/>
      <c r="I139" s="28"/>
      <c r="J139" s="28"/>
      <c r="K139" s="28"/>
      <c r="L139" s="29"/>
      <c r="M139" s="148"/>
      <c r="N139" s="149"/>
      <c r="O139" s="49"/>
      <c r="P139" s="49"/>
      <c r="Q139" s="49"/>
      <c r="R139" s="49"/>
      <c r="S139" s="49"/>
      <c r="T139" s="50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6" t="s">
        <v>152</v>
      </c>
      <c r="AU139" s="16" t="s">
        <v>81</v>
      </c>
    </row>
    <row r="140" spans="1:65" s="13" customFormat="1">
      <c r="B140" s="152"/>
      <c r="D140" s="146" t="s">
        <v>145</v>
      </c>
      <c r="E140" s="153" t="s">
        <v>3</v>
      </c>
      <c r="F140" s="154" t="s">
        <v>183</v>
      </c>
      <c r="H140" s="155">
        <v>4452</v>
      </c>
      <c r="L140" s="152"/>
      <c r="M140" s="156"/>
      <c r="N140" s="157"/>
      <c r="O140" s="157"/>
      <c r="P140" s="157"/>
      <c r="Q140" s="157"/>
      <c r="R140" s="157"/>
      <c r="S140" s="157"/>
      <c r="T140" s="158"/>
      <c r="AT140" s="153" t="s">
        <v>145</v>
      </c>
      <c r="AU140" s="153" t="s">
        <v>81</v>
      </c>
      <c r="AV140" s="13" t="s">
        <v>81</v>
      </c>
      <c r="AW140" s="13" t="s">
        <v>32</v>
      </c>
      <c r="AX140" s="13" t="s">
        <v>78</v>
      </c>
      <c r="AY140" s="153" t="s">
        <v>120</v>
      </c>
    </row>
    <row r="141" spans="1:65" s="2" customFormat="1" ht="16.5" customHeight="1">
      <c r="A141" s="28"/>
      <c r="B141" s="133"/>
      <c r="C141" s="134" t="s">
        <v>217</v>
      </c>
      <c r="D141" s="134" t="s">
        <v>122</v>
      </c>
      <c r="E141" s="135" t="s">
        <v>218</v>
      </c>
      <c r="F141" s="136" t="s">
        <v>219</v>
      </c>
      <c r="G141" s="137" t="s">
        <v>125</v>
      </c>
      <c r="H141" s="138">
        <v>4452</v>
      </c>
      <c r="I141" s="139"/>
      <c r="J141" s="139">
        <f>ROUND(I141*H141,2)</f>
        <v>0</v>
      </c>
      <c r="K141" s="136" t="s">
        <v>126</v>
      </c>
      <c r="L141" s="29"/>
      <c r="M141" s="140" t="s">
        <v>3</v>
      </c>
      <c r="N141" s="141" t="s">
        <v>41</v>
      </c>
      <c r="O141" s="142">
        <v>1.9E-2</v>
      </c>
      <c r="P141" s="142">
        <f>O141*H141</f>
        <v>84.587999999999994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44" t="s">
        <v>127</v>
      </c>
      <c r="AT141" s="144" t="s">
        <v>122</v>
      </c>
      <c r="AU141" s="144" t="s">
        <v>81</v>
      </c>
      <c r="AY141" s="16" t="s">
        <v>120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78</v>
      </c>
      <c r="BK141" s="145">
        <f>ROUND(I141*H141,2)</f>
        <v>0</v>
      </c>
      <c r="BL141" s="16" t="s">
        <v>127</v>
      </c>
      <c r="BM141" s="144" t="s">
        <v>220</v>
      </c>
    </row>
    <row r="142" spans="1:65" s="2" customFormat="1" ht="19.5">
      <c r="A142" s="28"/>
      <c r="B142" s="29"/>
      <c r="C142" s="28"/>
      <c r="D142" s="146" t="s">
        <v>129</v>
      </c>
      <c r="E142" s="28"/>
      <c r="F142" s="147" t="s">
        <v>221</v>
      </c>
      <c r="G142" s="28"/>
      <c r="H142" s="28"/>
      <c r="I142" s="28"/>
      <c r="J142" s="28"/>
      <c r="K142" s="28"/>
      <c r="L142" s="29"/>
      <c r="M142" s="148"/>
      <c r="N142" s="149"/>
      <c r="O142" s="49"/>
      <c r="P142" s="49"/>
      <c r="Q142" s="49"/>
      <c r="R142" s="49"/>
      <c r="S142" s="49"/>
      <c r="T142" s="50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6" t="s">
        <v>129</v>
      </c>
      <c r="AU142" s="16" t="s">
        <v>81</v>
      </c>
    </row>
    <row r="143" spans="1:65" s="2" customFormat="1">
      <c r="A143" s="28"/>
      <c r="B143" s="29"/>
      <c r="C143" s="28"/>
      <c r="D143" s="150" t="s">
        <v>131</v>
      </c>
      <c r="E143" s="28"/>
      <c r="F143" s="151" t="s">
        <v>222</v>
      </c>
      <c r="G143" s="28"/>
      <c r="H143" s="28"/>
      <c r="I143" s="28"/>
      <c r="J143" s="28"/>
      <c r="K143" s="28"/>
      <c r="L143" s="29"/>
      <c r="M143" s="148"/>
      <c r="N143" s="149"/>
      <c r="O143" s="49"/>
      <c r="P143" s="49"/>
      <c r="Q143" s="49"/>
      <c r="R143" s="49"/>
      <c r="S143" s="49"/>
      <c r="T143" s="50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6" t="s">
        <v>131</v>
      </c>
      <c r="AU143" s="16" t="s">
        <v>81</v>
      </c>
    </row>
    <row r="144" spans="1:65" s="2" customFormat="1" ht="19.5">
      <c r="A144" s="28"/>
      <c r="B144" s="29"/>
      <c r="C144" s="28"/>
      <c r="D144" s="146" t="s">
        <v>152</v>
      </c>
      <c r="E144" s="28"/>
      <c r="F144" s="159" t="s">
        <v>223</v>
      </c>
      <c r="G144" s="28"/>
      <c r="H144" s="28"/>
      <c r="I144" s="28"/>
      <c r="J144" s="28"/>
      <c r="K144" s="28"/>
      <c r="L144" s="29"/>
      <c r="M144" s="148"/>
      <c r="N144" s="149"/>
      <c r="O144" s="49"/>
      <c r="P144" s="49"/>
      <c r="Q144" s="49"/>
      <c r="R144" s="49"/>
      <c r="S144" s="49"/>
      <c r="T144" s="50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6" t="s">
        <v>152</v>
      </c>
      <c r="AU144" s="16" t="s">
        <v>81</v>
      </c>
    </row>
    <row r="145" spans="1:65" s="13" customFormat="1">
      <c r="B145" s="152"/>
      <c r="D145" s="146" t="s">
        <v>145</v>
      </c>
      <c r="E145" s="153" t="s">
        <v>3</v>
      </c>
      <c r="F145" s="154" t="s">
        <v>183</v>
      </c>
      <c r="H145" s="155">
        <v>4452</v>
      </c>
      <c r="L145" s="152"/>
      <c r="M145" s="156"/>
      <c r="N145" s="157"/>
      <c r="O145" s="157"/>
      <c r="P145" s="157"/>
      <c r="Q145" s="157"/>
      <c r="R145" s="157"/>
      <c r="S145" s="157"/>
      <c r="T145" s="158"/>
      <c r="AT145" s="153" t="s">
        <v>145</v>
      </c>
      <c r="AU145" s="153" t="s">
        <v>81</v>
      </c>
      <c r="AV145" s="13" t="s">
        <v>81</v>
      </c>
      <c r="AW145" s="13" t="s">
        <v>32</v>
      </c>
      <c r="AX145" s="13" t="s">
        <v>78</v>
      </c>
      <c r="AY145" s="153" t="s">
        <v>120</v>
      </c>
    </row>
    <row r="146" spans="1:65" s="12" customFormat="1" ht="22.9" customHeight="1">
      <c r="B146" s="121"/>
      <c r="D146" s="122" t="s">
        <v>69</v>
      </c>
      <c r="E146" s="131" t="s">
        <v>184</v>
      </c>
      <c r="F146" s="131" t="s">
        <v>224</v>
      </c>
      <c r="J146" s="132">
        <f>BK146</f>
        <v>0</v>
      </c>
      <c r="L146" s="121"/>
      <c r="M146" s="125"/>
      <c r="N146" s="126"/>
      <c r="O146" s="126"/>
      <c r="P146" s="127">
        <f>SUM(P147:P167)</f>
        <v>254.8066</v>
      </c>
      <c r="Q146" s="126"/>
      <c r="R146" s="127">
        <f>SUM(R147:R167)</f>
        <v>351.94359199999997</v>
      </c>
      <c r="S146" s="126"/>
      <c r="T146" s="128">
        <f>SUM(T147:T167)</f>
        <v>0</v>
      </c>
      <c r="AR146" s="122" t="s">
        <v>78</v>
      </c>
      <c r="AT146" s="129" t="s">
        <v>69</v>
      </c>
      <c r="AU146" s="129" t="s">
        <v>78</v>
      </c>
      <c r="AY146" s="122" t="s">
        <v>120</v>
      </c>
      <c r="BK146" s="130">
        <f>SUM(BK147:BK167)</f>
        <v>0</v>
      </c>
    </row>
    <row r="147" spans="1:65" s="2" customFormat="1" ht="16.5" customHeight="1">
      <c r="A147" s="28"/>
      <c r="B147" s="133"/>
      <c r="C147" s="134" t="s">
        <v>9</v>
      </c>
      <c r="D147" s="134" t="s">
        <v>122</v>
      </c>
      <c r="E147" s="135" t="s">
        <v>225</v>
      </c>
      <c r="F147" s="136" t="s">
        <v>226</v>
      </c>
      <c r="G147" s="137" t="s">
        <v>227</v>
      </c>
      <c r="H147" s="138">
        <v>430</v>
      </c>
      <c r="I147" s="139"/>
      <c r="J147" s="139">
        <f>ROUND(I147*H147,2)</f>
        <v>0</v>
      </c>
      <c r="K147" s="136" t="s">
        <v>126</v>
      </c>
      <c r="L147" s="29"/>
      <c r="M147" s="140" t="s">
        <v>3</v>
      </c>
      <c r="N147" s="141" t="s">
        <v>41</v>
      </c>
      <c r="O147" s="142">
        <v>0.26800000000000002</v>
      </c>
      <c r="P147" s="142">
        <f>O147*H147</f>
        <v>115.24000000000001</v>
      </c>
      <c r="Q147" s="142">
        <v>0.15540000000000001</v>
      </c>
      <c r="R147" s="142">
        <f>Q147*H147</f>
        <v>66.822000000000003</v>
      </c>
      <c r="S147" s="142">
        <v>0</v>
      </c>
      <c r="T147" s="143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44" t="s">
        <v>127</v>
      </c>
      <c r="AT147" s="144" t="s">
        <v>122</v>
      </c>
      <c r="AU147" s="144" t="s">
        <v>81</v>
      </c>
      <c r="AY147" s="16" t="s">
        <v>120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78</v>
      </c>
      <c r="BK147" s="145">
        <f>ROUND(I147*H147,2)</f>
        <v>0</v>
      </c>
      <c r="BL147" s="16" t="s">
        <v>127</v>
      </c>
      <c r="BM147" s="144" t="s">
        <v>228</v>
      </c>
    </row>
    <row r="148" spans="1:65" s="2" customFormat="1" ht="19.5">
      <c r="A148" s="28"/>
      <c r="B148" s="29"/>
      <c r="C148" s="28"/>
      <c r="D148" s="146" t="s">
        <v>129</v>
      </c>
      <c r="E148" s="28"/>
      <c r="F148" s="147" t="s">
        <v>229</v>
      </c>
      <c r="G148" s="28"/>
      <c r="H148" s="28"/>
      <c r="I148" s="28"/>
      <c r="J148" s="28"/>
      <c r="K148" s="28"/>
      <c r="L148" s="29"/>
      <c r="M148" s="148"/>
      <c r="N148" s="149"/>
      <c r="O148" s="49"/>
      <c r="P148" s="49"/>
      <c r="Q148" s="49"/>
      <c r="R148" s="49"/>
      <c r="S148" s="49"/>
      <c r="T148" s="50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6" t="s">
        <v>129</v>
      </c>
      <c r="AU148" s="16" t="s">
        <v>81</v>
      </c>
    </row>
    <row r="149" spans="1:65" s="2" customFormat="1">
      <c r="A149" s="28"/>
      <c r="B149" s="29"/>
      <c r="C149" s="28"/>
      <c r="D149" s="150" t="s">
        <v>131</v>
      </c>
      <c r="E149" s="28"/>
      <c r="F149" s="151" t="s">
        <v>230</v>
      </c>
      <c r="G149" s="28"/>
      <c r="H149" s="28"/>
      <c r="I149" s="28"/>
      <c r="J149" s="28"/>
      <c r="K149" s="28"/>
      <c r="L149" s="29"/>
      <c r="M149" s="148"/>
      <c r="N149" s="149"/>
      <c r="O149" s="49"/>
      <c r="P149" s="49"/>
      <c r="Q149" s="49"/>
      <c r="R149" s="49"/>
      <c r="S149" s="49"/>
      <c r="T149" s="50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T149" s="16" t="s">
        <v>131</v>
      </c>
      <c r="AU149" s="16" t="s">
        <v>81</v>
      </c>
    </row>
    <row r="150" spans="1:65" s="13" customFormat="1">
      <c r="B150" s="152"/>
      <c r="D150" s="146" t="s">
        <v>145</v>
      </c>
      <c r="E150" s="153" t="s">
        <v>3</v>
      </c>
      <c r="F150" s="154" t="s">
        <v>231</v>
      </c>
      <c r="H150" s="155">
        <v>430</v>
      </c>
      <c r="L150" s="152"/>
      <c r="M150" s="156"/>
      <c r="N150" s="157"/>
      <c r="O150" s="157"/>
      <c r="P150" s="157"/>
      <c r="Q150" s="157"/>
      <c r="R150" s="157"/>
      <c r="S150" s="157"/>
      <c r="T150" s="158"/>
      <c r="AT150" s="153" t="s">
        <v>145</v>
      </c>
      <c r="AU150" s="153" t="s">
        <v>81</v>
      </c>
      <c r="AV150" s="13" t="s">
        <v>81</v>
      </c>
      <c r="AW150" s="13" t="s">
        <v>32</v>
      </c>
      <c r="AX150" s="13" t="s">
        <v>78</v>
      </c>
      <c r="AY150" s="153" t="s">
        <v>120</v>
      </c>
    </row>
    <row r="151" spans="1:65" s="2" customFormat="1" ht="16.5" customHeight="1">
      <c r="A151" s="28"/>
      <c r="B151" s="133"/>
      <c r="C151" s="160" t="s">
        <v>232</v>
      </c>
      <c r="D151" s="160" t="s">
        <v>233</v>
      </c>
      <c r="E151" s="161" t="s">
        <v>234</v>
      </c>
      <c r="F151" s="162" t="s">
        <v>235</v>
      </c>
      <c r="G151" s="163" t="s">
        <v>227</v>
      </c>
      <c r="H151" s="164">
        <v>438.6</v>
      </c>
      <c r="I151" s="165"/>
      <c r="J151" s="165">
        <f>ROUND(I151*H151,2)</f>
        <v>0</v>
      </c>
      <c r="K151" s="162" t="s">
        <v>126</v>
      </c>
      <c r="L151" s="166"/>
      <c r="M151" s="167" t="s">
        <v>3</v>
      </c>
      <c r="N151" s="168" t="s">
        <v>41</v>
      </c>
      <c r="O151" s="142">
        <v>0</v>
      </c>
      <c r="P151" s="142">
        <f>O151*H151</f>
        <v>0</v>
      </c>
      <c r="Q151" s="142">
        <v>0.10199999999999999</v>
      </c>
      <c r="R151" s="142">
        <f>Q151*H151</f>
        <v>44.737200000000001</v>
      </c>
      <c r="S151" s="142">
        <v>0</v>
      </c>
      <c r="T151" s="143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44" t="s">
        <v>177</v>
      </c>
      <c r="AT151" s="144" t="s">
        <v>233</v>
      </c>
      <c r="AU151" s="144" t="s">
        <v>81</v>
      </c>
      <c r="AY151" s="16" t="s">
        <v>120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78</v>
      </c>
      <c r="BK151" s="145">
        <f>ROUND(I151*H151,2)</f>
        <v>0</v>
      </c>
      <c r="BL151" s="16" t="s">
        <v>127</v>
      </c>
      <c r="BM151" s="144" t="s">
        <v>236</v>
      </c>
    </row>
    <row r="152" spans="1:65" s="2" customFormat="1">
      <c r="A152" s="28"/>
      <c r="B152" s="29"/>
      <c r="C152" s="28"/>
      <c r="D152" s="146" t="s">
        <v>129</v>
      </c>
      <c r="E152" s="28"/>
      <c r="F152" s="147" t="s">
        <v>235</v>
      </c>
      <c r="G152" s="28"/>
      <c r="H152" s="28"/>
      <c r="I152" s="28"/>
      <c r="J152" s="28"/>
      <c r="K152" s="28"/>
      <c r="L152" s="29"/>
      <c r="M152" s="148"/>
      <c r="N152" s="149"/>
      <c r="O152" s="49"/>
      <c r="P152" s="49"/>
      <c r="Q152" s="49"/>
      <c r="R152" s="49"/>
      <c r="S152" s="49"/>
      <c r="T152" s="50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6" t="s">
        <v>129</v>
      </c>
      <c r="AU152" s="16" t="s">
        <v>81</v>
      </c>
    </row>
    <row r="153" spans="1:65" s="13" customFormat="1">
      <c r="B153" s="152"/>
      <c r="D153" s="146" t="s">
        <v>145</v>
      </c>
      <c r="F153" s="154" t="s">
        <v>237</v>
      </c>
      <c r="H153" s="155">
        <v>438.6</v>
      </c>
      <c r="L153" s="152"/>
      <c r="M153" s="156"/>
      <c r="N153" s="157"/>
      <c r="O153" s="157"/>
      <c r="P153" s="157"/>
      <c r="Q153" s="157"/>
      <c r="R153" s="157"/>
      <c r="S153" s="157"/>
      <c r="T153" s="158"/>
      <c r="AT153" s="153" t="s">
        <v>145</v>
      </c>
      <c r="AU153" s="153" t="s">
        <v>81</v>
      </c>
      <c r="AV153" s="13" t="s">
        <v>81</v>
      </c>
      <c r="AW153" s="13" t="s">
        <v>4</v>
      </c>
      <c r="AX153" s="13" t="s">
        <v>78</v>
      </c>
      <c r="AY153" s="153" t="s">
        <v>120</v>
      </c>
    </row>
    <row r="154" spans="1:65" s="2" customFormat="1" ht="16.5" customHeight="1">
      <c r="A154" s="28"/>
      <c r="B154" s="133"/>
      <c r="C154" s="134" t="s">
        <v>238</v>
      </c>
      <c r="D154" s="134" t="s">
        <v>122</v>
      </c>
      <c r="E154" s="135" t="s">
        <v>239</v>
      </c>
      <c r="F154" s="136" t="s">
        <v>240</v>
      </c>
      <c r="G154" s="137" t="s">
        <v>141</v>
      </c>
      <c r="H154" s="138">
        <v>47.3</v>
      </c>
      <c r="I154" s="139"/>
      <c r="J154" s="139">
        <f>ROUND(I154*H154,2)</f>
        <v>0</v>
      </c>
      <c r="K154" s="136" t="s">
        <v>126</v>
      </c>
      <c r="L154" s="29"/>
      <c r="M154" s="140" t="s">
        <v>3</v>
      </c>
      <c r="N154" s="141" t="s">
        <v>41</v>
      </c>
      <c r="O154" s="142">
        <v>1.4419999999999999</v>
      </c>
      <c r="P154" s="142">
        <f>O154*H154</f>
        <v>68.206599999999995</v>
      </c>
      <c r="Q154" s="142">
        <v>2.2563399999999998</v>
      </c>
      <c r="R154" s="142">
        <f>Q154*H154</f>
        <v>106.72488199999998</v>
      </c>
      <c r="S154" s="142">
        <v>0</v>
      </c>
      <c r="T154" s="143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4" t="s">
        <v>127</v>
      </c>
      <c r="AT154" s="144" t="s">
        <v>122</v>
      </c>
      <c r="AU154" s="144" t="s">
        <v>81</v>
      </c>
      <c r="AY154" s="16" t="s">
        <v>120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78</v>
      </c>
      <c r="BK154" s="145">
        <f>ROUND(I154*H154,2)</f>
        <v>0</v>
      </c>
      <c r="BL154" s="16" t="s">
        <v>127</v>
      </c>
      <c r="BM154" s="144" t="s">
        <v>241</v>
      </c>
    </row>
    <row r="155" spans="1:65" s="2" customFormat="1">
      <c r="A155" s="28"/>
      <c r="B155" s="29"/>
      <c r="C155" s="28"/>
      <c r="D155" s="146" t="s">
        <v>129</v>
      </c>
      <c r="E155" s="28"/>
      <c r="F155" s="147" t="s">
        <v>242</v>
      </c>
      <c r="G155" s="28"/>
      <c r="H155" s="28"/>
      <c r="I155" s="28"/>
      <c r="J155" s="28"/>
      <c r="K155" s="28"/>
      <c r="L155" s="29"/>
      <c r="M155" s="148"/>
      <c r="N155" s="149"/>
      <c r="O155" s="49"/>
      <c r="P155" s="49"/>
      <c r="Q155" s="49"/>
      <c r="R155" s="49"/>
      <c r="S155" s="49"/>
      <c r="T155" s="50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6" t="s">
        <v>129</v>
      </c>
      <c r="AU155" s="16" t="s">
        <v>81</v>
      </c>
    </row>
    <row r="156" spans="1:65" s="2" customFormat="1">
      <c r="A156" s="28"/>
      <c r="B156" s="29"/>
      <c r="C156" s="28"/>
      <c r="D156" s="150" t="s">
        <v>131</v>
      </c>
      <c r="E156" s="28"/>
      <c r="F156" s="151" t="s">
        <v>243</v>
      </c>
      <c r="G156" s="28"/>
      <c r="H156" s="28"/>
      <c r="I156" s="28"/>
      <c r="J156" s="28"/>
      <c r="K156" s="28"/>
      <c r="L156" s="29"/>
      <c r="M156" s="148"/>
      <c r="N156" s="149"/>
      <c r="O156" s="49"/>
      <c r="P156" s="49"/>
      <c r="Q156" s="49"/>
      <c r="R156" s="49"/>
      <c r="S156" s="49"/>
      <c r="T156" s="50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6" t="s">
        <v>131</v>
      </c>
      <c r="AU156" s="16" t="s">
        <v>81</v>
      </c>
    </row>
    <row r="157" spans="1:65" s="13" customFormat="1">
      <c r="B157" s="152"/>
      <c r="D157" s="146" t="s">
        <v>145</v>
      </c>
      <c r="E157" s="153" t="s">
        <v>3</v>
      </c>
      <c r="F157" s="154" t="s">
        <v>244</v>
      </c>
      <c r="H157" s="155">
        <v>47.3</v>
      </c>
      <c r="L157" s="152"/>
      <c r="M157" s="156"/>
      <c r="N157" s="157"/>
      <c r="O157" s="157"/>
      <c r="P157" s="157"/>
      <c r="Q157" s="157"/>
      <c r="R157" s="157"/>
      <c r="S157" s="157"/>
      <c r="T157" s="158"/>
      <c r="AT157" s="153" t="s">
        <v>145</v>
      </c>
      <c r="AU157" s="153" t="s">
        <v>81</v>
      </c>
      <c r="AV157" s="13" t="s">
        <v>81</v>
      </c>
      <c r="AW157" s="13" t="s">
        <v>32</v>
      </c>
      <c r="AX157" s="13" t="s">
        <v>78</v>
      </c>
      <c r="AY157" s="153" t="s">
        <v>120</v>
      </c>
    </row>
    <row r="158" spans="1:65" s="2" customFormat="1" ht="16.5" customHeight="1">
      <c r="A158" s="28"/>
      <c r="B158" s="133"/>
      <c r="C158" s="134" t="s">
        <v>245</v>
      </c>
      <c r="D158" s="134" t="s">
        <v>122</v>
      </c>
      <c r="E158" s="135" t="s">
        <v>246</v>
      </c>
      <c r="F158" s="136" t="s">
        <v>247</v>
      </c>
      <c r="G158" s="137" t="s">
        <v>227</v>
      </c>
      <c r="H158" s="138">
        <v>223</v>
      </c>
      <c r="I158" s="139"/>
      <c r="J158" s="139">
        <f>ROUND(I158*H158,2)</f>
        <v>0</v>
      </c>
      <c r="K158" s="136" t="s">
        <v>126</v>
      </c>
      <c r="L158" s="29"/>
      <c r="M158" s="140" t="s">
        <v>3</v>
      </c>
      <c r="N158" s="141" t="s">
        <v>41</v>
      </c>
      <c r="O158" s="142">
        <v>0.248</v>
      </c>
      <c r="P158" s="142">
        <f>O158*H158</f>
        <v>55.304000000000002</v>
      </c>
      <c r="Q158" s="142">
        <v>0.16370999999999999</v>
      </c>
      <c r="R158" s="142">
        <f>Q158*H158</f>
        <v>36.507329999999996</v>
      </c>
      <c r="S158" s="142">
        <v>0</v>
      </c>
      <c r="T158" s="143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44" t="s">
        <v>127</v>
      </c>
      <c r="AT158" s="144" t="s">
        <v>122</v>
      </c>
      <c r="AU158" s="144" t="s">
        <v>81</v>
      </c>
      <c r="AY158" s="16" t="s">
        <v>120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78</v>
      </c>
      <c r="BK158" s="145">
        <f>ROUND(I158*H158,2)</f>
        <v>0</v>
      </c>
      <c r="BL158" s="16" t="s">
        <v>127</v>
      </c>
      <c r="BM158" s="144" t="s">
        <v>248</v>
      </c>
    </row>
    <row r="159" spans="1:65" s="2" customFormat="1" ht="19.5">
      <c r="A159" s="28"/>
      <c r="B159" s="29"/>
      <c r="C159" s="28"/>
      <c r="D159" s="146" t="s">
        <v>129</v>
      </c>
      <c r="E159" s="28"/>
      <c r="F159" s="147" t="s">
        <v>249</v>
      </c>
      <c r="G159" s="28"/>
      <c r="H159" s="28"/>
      <c r="I159" s="28"/>
      <c r="J159" s="28"/>
      <c r="K159" s="28"/>
      <c r="L159" s="29"/>
      <c r="M159" s="148"/>
      <c r="N159" s="149"/>
      <c r="O159" s="49"/>
      <c r="P159" s="49"/>
      <c r="Q159" s="49"/>
      <c r="R159" s="49"/>
      <c r="S159" s="49"/>
      <c r="T159" s="50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 t="s">
        <v>129</v>
      </c>
      <c r="AU159" s="16" t="s">
        <v>81</v>
      </c>
    </row>
    <row r="160" spans="1:65" s="2" customFormat="1">
      <c r="A160" s="28"/>
      <c r="B160" s="29"/>
      <c r="C160" s="28"/>
      <c r="D160" s="150" t="s">
        <v>131</v>
      </c>
      <c r="E160" s="28"/>
      <c r="F160" s="151" t="s">
        <v>250</v>
      </c>
      <c r="G160" s="28"/>
      <c r="H160" s="28"/>
      <c r="I160" s="28"/>
      <c r="J160" s="28"/>
      <c r="K160" s="28"/>
      <c r="L160" s="29"/>
      <c r="M160" s="148"/>
      <c r="N160" s="149"/>
      <c r="O160" s="49"/>
      <c r="P160" s="49"/>
      <c r="Q160" s="49"/>
      <c r="R160" s="49"/>
      <c r="S160" s="49"/>
      <c r="T160" s="50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6" t="s">
        <v>131</v>
      </c>
      <c r="AU160" s="16" t="s">
        <v>81</v>
      </c>
    </row>
    <row r="161" spans="1:65" s="13" customFormat="1">
      <c r="B161" s="152"/>
      <c r="D161" s="146" t="s">
        <v>145</v>
      </c>
      <c r="E161" s="153" t="s">
        <v>3</v>
      </c>
      <c r="F161" s="154" t="s">
        <v>251</v>
      </c>
      <c r="H161" s="155">
        <v>223</v>
      </c>
      <c r="L161" s="152"/>
      <c r="M161" s="156"/>
      <c r="N161" s="157"/>
      <c r="O161" s="157"/>
      <c r="P161" s="157"/>
      <c r="Q161" s="157"/>
      <c r="R161" s="157"/>
      <c r="S161" s="157"/>
      <c r="T161" s="158"/>
      <c r="AT161" s="153" t="s">
        <v>145</v>
      </c>
      <c r="AU161" s="153" t="s">
        <v>81</v>
      </c>
      <c r="AV161" s="13" t="s">
        <v>81</v>
      </c>
      <c r="AW161" s="13" t="s">
        <v>32</v>
      </c>
      <c r="AX161" s="13" t="s">
        <v>78</v>
      </c>
      <c r="AY161" s="153" t="s">
        <v>120</v>
      </c>
    </row>
    <row r="162" spans="1:65" s="2" customFormat="1" ht="16.5" customHeight="1">
      <c r="A162" s="28"/>
      <c r="B162" s="133"/>
      <c r="C162" s="160" t="s">
        <v>252</v>
      </c>
      <c r="D162" s="160" t="s">
        <v>233</v>
      </c>
      <c r="E162" s="161" t="s">
        <v>253</v>
      </c>
      <c r="F162" s="162" t="s">
        <v>254</v>
      </c>
      <c r="G162" s="163" t="s">
        <v>227</v>
      </c>
      <c r="H162" s="164">
        <v>223</v>
      </c>
      <c r="I162" s="165"/>
      <c r="J162" s="165">
        <f>ROUND(I162*H162,2)</f>
        <v>0</v>
      </c>
      <c r="K162" s="162" t="s">
        <v>126</v>
      </c>
      <c r="L162" s="166"/>
      <c r="M162" s="167" t="s">
        <v>3</v>
      </c>
      <c r="N162" s="168" t="s">
        <v>41</v>
      </c>
      <c r="O162" s="142">
        <v>0</v>
      </c>
      <c r="P162" s="142">
        <f>O162*H162</f>
        <v>0</v>
      </c>
      <c r="Q162" s="142">
        <v>0.11394</v>
      </c>
      <c r="R162" s="142">
        <f>Q162*H162</f>
        <v>25.408619999999999</v>
      </c>
      <c r="S162" s="142">
        <v>0</v>
      </c>
      <c r="T162" s="143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4" t="s">
        <v>177</v>
      </c>
      <c r="AT162" s="144" t="s">
        <v>233</v>
      </c>
      <c r="AU162" s="144" t="s">
        <v>81</v>
      </c>
      <c r="AY162" s="16" t="s">
        <v>120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78</v>
      </c>
      <c r="BK162" s="145">
        <f>ROUND(I162*H162,2)</f>
        <v>0</v>
      </c>
      <c r="BL162" s="16" t="s">
        <v>127</v>
      </c>
      <c r="BM162" s="144" t="s">
        <v>255</v>
      </c>
    </row>
    <row r="163" spans="1:65" s="2" customFormat="1">
      <c r="A163" s="28"/>
      <c r="B163" s="29"/>
      <c r="C163" s="28"/>
      <c r="D163" s="146" t="s">
        <v>129</v>
      </c>
      <c r="E163" s="28"/>
      <c r="F163" s="147" t="s">
        <v>254</v>
      </c>
      <c r="G163" s="28"/>
      <c r="H163" s="28"/>
      <c r="I163" s="28"/>
      <c r="J163" s="28"/>
      <c r="K163" s="28"/>
      <c r="L163" s="29"/>
      <c r="M163" s="148"/>
      <c r="N163" s="149"/>
      <c r="O163" s="49"/>
      <c r="P163" s="49"/>
      <c r="Q163" s="49"/>
      <c r="R163" s="49"/>
      <c r="S163" s="49"/>
      <c r="T163" s="50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T163" s="16" t="s">
        <v>129</v>
      </c>
      <c r="AU163" s="16" t="s">
        <v>81</v>
      </c>
    </row>
    <row r="164" spans="1:65" s="2" customFormat="1" ht="16.5" customHeight="1">
      <c r="A164" s="28"/>
      <c r="B164" s="133"/>
      <c r="C164" s="134" t="s">
        <v>256</v>
      </c>
      <c r="D164" s="134" t="s">
        <v>122</v>
      </c>
      <c r="E164" s="135" t="s">
        <v>257</v>
      </c>
      <c r="F164" s="136" t="s">
        <v>258</v>
      </c>
      <c r="G164" s="137" t="s">
        <v>125</v>
      </c>
      <c r="H164" s="138">
        <v>2676</v>
      </c>
      <c r="I164" s="139"/>
      <c r="J164" s="139">
        <f>ROUND(I164*H164,2)</f>
        <v>0</v>
      </c>
      <c r="K164" s="136" t="s">
        <v>126</v>
      </c>
      <c r="L164" s="29"/>
      <c r="M164" s="140" t="s">
        <v>3</v>
      </c>
      <c r="N164" s="141" t="s">
        <v>41</v>
      </c>
      <c r="O164" s="142">
        <v>6.0000000000000001E-3</v>
      </c>
      <c r="P164" s="142">
        <f>O164*H164</f>
        <v>16.056000000000001</v>
      </c>
      <c r="Q164" s="142">
        <v>2.681E-2</v>
      </c>
      <c r="R164" s="142">
        <f>Q164*H164</f>
        <v>71.743560000000002</v>
      </c>
      <c r="S164" s="142">
        <v>0</v>
      </c>
      <c r="T164" s="143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4" t="s">
        <v>127</v>
      </c>
      <c r="AT164" s="144" t="s">
        <v>122</v>
      </c>
      <c r="AU164" s="144" t="s">
        <v>81</v>
      </c>
      <c r="AY164" s="16" t="s">
        <v>120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78</v>
      </c>
      <c r="BK164" s="145">
        <f>ROUND(I164*H164,2)</f>
        <v>0</v>
      </c>
      <c r="BL164" s="16" t="s">
        <v>127</v>
      </c>
      <c r="BM164" s="144" t="s">
        <v>259</v>
      </c>
    </row>
    <row r="165" spans="1:65" s="2" customFormat="1" ht="19.5">
      <c r="A165" s="28"/>
      <c r="B165" s="29"/>
      <c r="C165" s="28"/>
      <c r="D165" s="146" t="s">
        <v>129</v>
      </c>
      <c r="E165" s="28"/>
      <c r="F165" s="147" t="s">
        <v>260</v>
      </c>
      <c r="G165" s="28"/>
      <c r="H165" s="28"/>
      <c r="I165" s="28"/>
      <c r="J165" s="28"/>
      <c r="K165" s="28"/>
      <c r="L165" s="29"/>
      <c r="M165" s="148"/>
      <c r="N165" s="149"/>
      <c r="O165" s="49"/>
      <c r="P165" s="49"/>
      <c r="Q165" s="49"/>
      <c r="R165" s="49"/>
      <c r="S165" s="49"/>
      <c r="T165" s="50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 t="s">
        <v>129</v>
      </c>
      <c r="AU165" s="16" t="s">
        <v>81</v>
      </c>
    </row>
    <row r="166" spans="1:65" s="2" customFormat="1">
      <c r="A166" s="28"/>
      <c r="B166" s="29"/>
      <c r="C166" s="28"/>
      <c r="D166" s="150" t="s">
        <v>131</v>
      </c>
      <c r="E166" s="28"/>
      <c r="F166" s="151" t="s">
        <v>261</v>
      </c>
      <c r="G166" s="28"/>
      <c r="H166" s="28"/>
      <c r="I166" s="28"/>
      <c r="J166" s="28"/>
      <c r="K166" s="28"/>
      <c r="L166" s="29"/>
      <c r="M166" s="148"/>
      <c r="N166" s="149"/>
      <c r="O166" s="49"/>
      <c r="P166" s="49"/>
      <c r="Q166" s="49"/>
      <c r="R166" s="49"/>
      <c r="S166" s="49"/>
      <c r="T166" s="50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6" t="s">
        <v>131</v>
      </c>
      <c r="AU166" s="16" t="s">
        <v>81</v>
      </c>
    </row>
    <row r="167" spans="1:65" s="13" customFormat="1">
      <c r="B167" s="152"/>
      <c r="D167" s="146" t="s">
        <v>145</v>
      </c>
      <c r="E167" s="153" t="s">
        <v>3</v>
      </c>
      <c r="F167" s="154" t="s">
        <v>262</v>
      </c>
      <c r="H167" s="155">
        <v>2676</v>
      </c>
      <c r="L167" s="152"/>
      <c r="M167" s="156"/>
      <c r="N167" s="157"/>
      <c r="O167" s="157"/>
      <c r="P167" s="157"/>
      <c r="Q167" s="157"/>
      <c r="R167" s="157"/>
      <c r="S167" s="157"/>
      <c r="T167" s="158"/>
      <c r="AT167" s="153" t="s">
        <v>145</v>
      </c>
      <c r="AU167" s="153" t="s">
        <v>81</v>
      </c>
      <c r="AV167" s="13" t="s">
        <v>81</v>
      </c>
      <c r="AW167" s="13" t="s">
        <v>32</v>
      </c>
      <c r="AX167" s="13" t="s">
        <v>78</v>
      </c>
      <c r="AY167" s="153" t="s">
        <v>120</v>
      </c>
    </row>
    <row r="168" spans="1:65" s="12" customFormat="1" ht="22.9" customHeight="1">
      <c r="B168" s="121"/>
      <c r="D168" s="122" t="s">
        <v>69</v>
      </c>
      <c r="E168" s="131" t="s">
        <v>263</v>
      </c>
      <c r="F168" s="131" t="s">
        <v>264</v>
      </c>
      <c r="J168" s="132">
        <f>BK168</f>
        <v>0</v>
      </c>
      <c r="L168" s="121"/>
      <c r="M168" s="125"/>
      <c r="N168" s="126"/>
      <c r="O168" s="126"/>
      <c r="P168" s="127">
        <f>SUM(P169:P171)</f>
        <v>259.76306400000004</v>
      </c>
      <c r="Q168" s="126"/>
      <c r="R168" s="127">
        <f>SUM(R169:R171)</f>
        <v>0</v>
      </c>
      <c r="S168" s="126"/>
      <c r="T168" s="128">
        <f>SUM(T169:T171)</f>
        <v>0</v>
      </c>
      <c r="AR168" s="122" t="s">
        <v>78</v>
      </c>
      <c r="AT168" s="129" t="s">
        <v>69</v>
      </c>
      <c r="AU168" s="129" t="s">
        <v>78</v>
      </c>
      <c r="AY168" s="122" t="s">
        <v>120</v>
      </c>
      <c r="BK168" s="130">
        <f>SUM(BK169:BK171)</f>
        <v>0</v>
      </c>
    </row>
    <row r="169" spans="1:65" s="2" customFormat="1" ht="21.75" customHeight="1">
      <c r="A169" s="28"/>
      <c r="B169" s="133"/>
      <c r="C169" s="134" t="s">
        <v>8</v>
      </c>
      <c r="D169" s="134" t="s">
        <v>122</v>
      </c>
      <c r="E169" s="135" t="s">
        <v>265</v>
      </c>
      <c r="F169" s="136" t="s">
        <v>266</v>
      </c>
      <c r="G169" s="137" t="s">
        <v>267</v>
      </c>
      <c r="H169" s="138">
        <v>3935.8040000000001</v>
      </c>
      <c r="I169" s="139"/>
      <c r="J169" s="139">
        <f>ROUND(I169*H169,2)</f>
        <v>0</v>
      </c>
      <c r="K169" s="136" t="s">
        <v>126</v>
      </c>
      <c r="L169" s="29"/>
      <c r="M169" s="140" t="s">
        <v>3</v>
      </c>
      <c r="N169" s="141" t="s">
        <v>41</v>
      </c>
      <c r="O169" s="142">
        <v>6.6000000000000003E-2</v>
      </c>
      <c r="P169" s="142">
        <f>O169*H169</f>
        <v>259.76306400000004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44" t="s">
        <v>127</v>
      </c>
      <c r="AT169" s="144" t="s">
        <v>122</v>
      </c>
      <c r="AU169" s="144" t="s">
        <v>81</v>
      </c>
      <c r="AY169" s="16" t="s">
        <v>120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78</v>
      </c>
      <c r="BK169" s="145">
        <f>ROUND(I169*H169,2)</f>
        <v>0</v>
      </c>
      <c r="BL169" s="16" t="s">
        <v>127</v>
      </c>
      <c r="BM169" s="144" t="s">
        <v>268</v>
      </c>
    </row>
    <row r="170" spans="1:65" s="2" customFormat="1" ht="19.5">
      <c r="A170" s="28"/>
      <c r="B170" s="29"/>
      <c r="C170" s="28"/>
      <c r="D170" s="146" t="s">
        <v>129</v>
      </c>
      <c r="E170" s="28"/>
      <c r="F170" s="147" t="s">
        <v>269</v>
      </c>
      <c r="G170" s="28"/>
      <c r="H170" s="28"/>
      <c r="I170" s="28"/>
      <c r="J170" s="28"/>
      <c r="K170" s="28"/>
      <c r="L170" s="29"/>
      <c r="M170" s="148"/>
      <c r="N170" s="149"/>
      <c r="O170" s="49"/>
      <c r="P170" s="49"/>
      <c r="Q170" s="49"/>
      <c r="R170" s="49"/>
      <c r="S170" s="49"/>
      <c r="T170" s="50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6" t="s">
        <v>129</v>
      </c>
      <c r="AU170" s="16" t="s">
        <v>81</v>
      </c>
    </row>
    <row r="171" spans="1:65" s="2" customFormat="1">
      <c r="A171" s="28"/>
      <c r="B171" s="29"/>
      <c r="C171" s="28"/>
      <c r="D171" s="150" t="s">
        <v>131</v>
      </c>
      <c r="E171" s="28"/>
      <c r="F171" s="151" t="s">
        <v>270</v>
      </c>
      <c r="G171" s="28"/>
      <c r="H171" s="28"/>
      <c r="I171" s="28"/>
      <c r="J171" s="28"/>
      <c r="K171" s="28"/>
      <c r="L171" s="29"/>
      <c r="M171" s="169"/>
      <c r="N171" s="170"/>
      <c r="O171" s="171"/>
      <c r="P171" s="171"/>
      <c r="Q171" s="171"/>
      <c r="R171" s="171"/>
      <c r="S171" s="171"/>
      <c r="T171" s="172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T171" s="16" t="s">
        <v>131</v>
      </c>
      <c r="AU171" s="16" t="s">
        <v>81</v>
      </c>
    </row>
    <row r="172" spans="1:65" s="2" customFormat="1" ht="6.95" customHeight="1">
      <c r="A172" s="28"/>
      <c r="B172" s="38"/>
      <c r="C172" s="39"/>
      <c r="D172" s="39"/>
      <c r="E172" s="39"/>
      <c r="F172" s="39"/>
      <c r="G172" s="39"/>
      <c r="H172" s="39"/>
      <c r="I172" s="39"/>
      <c r="J172" s="39"/>
      <c r="K172" s="39"/>
      <c r="L172" s="29"/>
      <c r="M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</row>
  </sheetData>
  <autoFilter ref="C83:K17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5" r:id="rId3"/>
    <hyperlink ref="F99" r:id="rId4"/>
    <hyperlink ref="F104" r:id="rId5"/>
    <hyperlink ref="F108" r:id="rId6"/>
    <hyperlink ref="F112" r:id="rId7"/>
    <hyperlink ref="F117" r:id="rId8"/>
    <hyperlink ref="F121" r:id="rId9"/>
    <hyperlink ref="F125" r:id="rId10"/>
    <hyperlink ref="F130" r:id="rId11"/>
    <hyperlink ref="F134" r:id="rId12"/>
    <hyperlink ref="F138" r:id="rId13"/>
    <hyperlink ref="F143" r:id="rId14"/>
    <hyperlink ref="F149" r:id="rId15"/>
    <hyperlink ref="F156" r:id="rId16"/>
    <hyperlink ref="F160" r:id="rId17"/>
    <hyperlink ref="F166" r:id="rId18"/>
    <hyperlink ref="F171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19"/>
  <sheetViews>
    <sheetView showGridLines="0" topLeftCell="A287" workbookViewId="0">
      <selection activeCell="I316" sqref="I3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282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84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92</v>
      </c>
      <c r="L4" s="19"/>
      <c r="M4" s="85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15</v>
      </c>
      <c r="L6" s="19"/>
    </row>
    <row r="7" spans="1:46" s="1" customFormat="1" ht="16.5" customHeight="1">
      <c r="B7" s="19"/>
      <c r="E7" s="288" t="str">
        <f>'Rekapitulace stavby'!K6</f>
        <v>Kompostárna - Centrum pro nakládání s inertními odpady - Malinové Dolce u Litomyšle</v>
      </c>
      <c r="F7" s="289"/>
      <c r="G7" s="289"/>
      <c r="H7" s="289"/>
      <c r="L7" s="19"/>
    </row>
    <row r="8" spans="1:46" s="2" customFormat="1" ht="12" customHeight="1">
      <c r="A8" s="28"/>
      <c r="B8" s="29"/>
      <c r="C8" s="28"/>
      <c r="D8" s="25" t="s">
        <v>93</v>
      </c>
      <c r="E8" s="28"/>
      <c r="F8" s="28"/>
      <c r="G8" s="28"/>
      <c r="H8" s="28"/>
      <c r="I8" s="28"/>
      <c r="J8" s="28"/>
      <c r="K8" s="28"/>
      <c r="L8" s="8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54" t="s">
        <v>271</v>
      </c>
      <c r="F9" s="287"/>
      <c r="G9" s="287"/>
      <c r="H9" s="287"/>
      <c r="I9" s="28"/>
      <c r="J9" s="28"/>
      <c r="K9" s="28"/>
      <c r="L9" s="8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86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17</v>
      </c>
      <c r="E11" s="28"/>
      <c r="F11" s="23" t="s">
        <v>85</v>
      </c>
      <c r="G11" s="28"/>
      <c r="H11" s="28"/>
      <c r="I11" s="25" t="s">
        <v>18</v>
      </c>
      <c r="J11" s="23" t="s">
        <v>3</v>
      </c>
      <c r="K11" s="28"/>
      <c r="L11" s="8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46" t="str">
        <f>'Rekapitulace stavby'!AN8</f>
        <v>14. 8. 2023</v>
      </c>
      <c r="K12" s="28"/>
      <c r="L12" s="8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23</v>
      </c>
      <c r="E14" s="28"/>
      <c r="F14" s="28"/>
      <c r="G14" s="28"/>
      <c r="H14" s="28"/>
      <c r="I14" s="25" t="s">
        <v>24</v>
      </c>
      <c r="J14" s="23" t="s">
        <v>3</v>
      </c>
      <c r="K14" s="28"/>
      <c r="L14" s="86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95</v>
      </c>
      <c r="F15" s="28"/>
      <c r="G15" s="28"/>
      <c r="H15" s="28"/>
      <c r="I15" s="25" t="s">
        <v>27</v>
      </c>
      <c r="J15" s="23" t="s">
        <v>3</v>
      </c>
      <c r="K15" s="28"/>
      <c r="L15" s="8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86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29</v>
      </c>
      <c r="E17" s="28"/>
      <c r="F17" s="28"/>
      <c r="G17" s="28"/>
      <c r="H17" s="28"/>
      <c r="I17" s="25" t="s">
        <v>24</v>
      </c>
      <c r="J17" s="23" t="str">
        <f>'Rekapitulace stavby'!AN13</f>
        <v/>
      </c>
      <c r="K17" s="28"/>
      <c r="L17" s="86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75" t="str">
        <f>'Rekapitulace stavby'!E14</f>
        <v xml:space="preserve"> </v>
      </c>
      <c r="F18" s="275"/>
      <c r="G18" s="275"/>
      <c r="H18" s="275"/>
      <c r="I18" s="25" t="s">
        <v>27</v>
      </c>
      <c r="J18" s="23" t="str">
        <f>'Rekapitulace stavby'!AN14</f>
        <v/>
      </c>
      <c r="K18" s="28"/>
      <c r="L18" s="86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86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30</v>
      </c>
      <c r="E20" s="28"/>
      <c r="F20" s="28"/>
      <c r="G20" s="28"/>
      <c r="H20" s="28"/>
      <c r="I20" s="25" t="s">
        <v>24</v>
      </c>
      <c r="J20" s="23" t="s">
        <v>3</v>
      </c>
      <c r="K20" s="28"/>
      <c r="L20" s="8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31</v>
      </c>
      <c r="F21" s="28"/>
      <c r="G21" s="28"/>
      <c r="H21" s="28"/>
      <c r="I21" s="25" t="s">
        <v>27</v>
      </c>
      <c r="J21" s="23" t="s">
        <v>3</v>
      </c>
      <c r="K21" s="28"/>
      <c r="L21" s="86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86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33</v>
      </c>
      <c r="E23" s="28"/>
      <c r="F23" s="28"/>
      <c r="G23" s="28"/>
      <c r="H23" s="28"/>
      <c r="I23" s="25" t="s">
        <v>24</v>
      </c>
      <c r="J23" s="23" t="str">
        <f>IF('Rekapitulace stavby'!AN19="","",'Rekapitulace stavby'!AN19)</f>
        <v/>
      </c>
      <c r="K23" s="28"/>
      <c r="L23" s="86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86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86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34</v>
      </c>
      <c r="E26" s="28"/>
      <c r="F26" s="28"/>
      <c r="G26" s="28"/>
      <c r="H26" s="28"/>
      <c r="I26" s="28"/>
      <c r="J26" s="28"/>
      <c r="K26" s="28"/>
      <c r="L26" s="8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7"/>
      <c r="B27" s="88"/>
      <c r="C27" s="87"/>
      <c r="D27" s="87"/>
      <c r="E27" s="278" t="s">
        <v>3</v>
      </c>
      <c r="F27" s="278"/>
      <c r="G27" s="278"/>
      <c r="H27" s="27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86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86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36</v>
      </c>
      <c r="E30" s="28"/>
      <c r="F30" s="28"/>
      <c r="G30" s="28"/>
      <c r="H30" s="28"/>
      <c r="I30" s="28"/>
      <c r="J30" s="62">
        <f>ROUND(J89, 2)</f>
        <v>0</v>
      </c>
      <c r="K30" s="28"/>
      <c r="L30" s="8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86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38</v>
      </c>
      <c r="G32" s="28"/>
      <c r="H32" s="28"/>
      <c r="I32" s="32" t="s">
        <v>37</v>
      </c>
      <c r="J32" s="32" t="s">
        <v>39</v>
      </c>
      <c r="K32" s="28"/>
      <c r="L32" s="86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40</v>
      </c>
      <c r="E33" s="25" t="s">
        <v>41</v>
      </c>
      <c r="F33" s="92">
        <f>ROUND((SUM(BE89:BE318)),  2)</f>
        <v>0</v>
      </c>
      <c r="G33" s="28"/>
      <c r="H33" s="28"/>
      <c r="I33" s="93">
        <v>0.21</v>
      </c>
      <c r="J33" s="92">
        <f>ROUND(((SUM(BE89:BE318))*I33),  2)</f>
        <v>0</v>
      </c>
      <c r="K33" s="28"/>
      <c r="L33" s="86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42</v>
      </c>
      <c r="F34" s="92">
        <f>ROUND((SUM(BF89:BF318)),  2)</f>
        <v>0</v>
      </c>
      <c r="G34" s="28"/>
      <c r="H34" s="28"/>
      <c r="I34" s="93">
        <v>0.15</v>
      </c>
      <c r="J34" s="92">
        <f>ROUND(((SUM(BF89:BF318))*I34),  2)</f>
        <v>0</v>
      </c>
      <c r="K34" s="28"/>
      <c r="L34" s="86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43</v>
      </c>
      <c r="F35" s="92">
        <f>ROUND((SUM(BG89:BG318)),  2)</f>
        <v>0</v>
      </c>
      <c r="G35" s="28"/>
      <c r="H35" s="28"/>
      <c r="I35" s="93">
        <v>0.21</v>
      </c>
      <c r="J35" s="92">
        <f>0</f>
        <v>0</v>
      </c>
      <c r="K35" s="28"/>
      <c r="L35" s="86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44</v>
      </c>
      <c r="F36" s="92">
        <f>ROUND((SUM(BH89:BH318)),  2)</f>
        <v>0</v>
      </c>
      <c r="G36" s="28"/>
      <c r="H36" s="28"/>
      <c r="I36" s="93">
        <v>0.15</v>
      </c>
      <c r="J36" s="92">
        <f>0</f>
        <v>0</v>
      </c>
      <c r="K36" s="28"/>
      <c r="L36" s="86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45</v>
      </c>
      <c r="F37" s="92">
        <f>ROUND((SUM(BI89:BI318)),  2)</f>
        <v>0</v>
      </c>
      <c r="G37" s="28"/>
      <c r="H37" s="28"/>
      <c r="I37" s="93">
        <v>0</v>
      </c>
      <c r="J37" s="92">
        <f>0</f>
        <v>0</v>
      </c>
      <c r="K37" s="28"/>
      <c r="L37" s="86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86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46</v>
      </c>
      <c r="E39" s="51"/>
      <c r="F39" s="51"/>
      <c r="G39" s="96" t="s">
        <v>47</v>
      </c>
      <c r="H39" s="97" t="s">
        <v>48</v>
      </c>
      <c r="I39" s="51"/>
      <c r="J39" s="98">
        <f>SUM(J30:J37)</f>
        <v>0</v>
      </c>
      <c r="K39" s="99"/>
      <c r="L39" s="86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86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2" customFormat="1" ht="6.95" customHeight="1">
      <c r="A44" s="28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86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4.95" customHeight="1">
      <c r="A45" s="28"/>
      <c r="B45" s="29"/>
      <c r="C45" s="20" t="s">
        <v>96</v>
      </c>
      <c r="D45" s="28"/>
      <c r="E45" s="28"/>
      <c r="F45" s="28"/>
      <c r="G45" s="28"/>
      <c r="H45" s="28"/>
      <c r="I45" s="28"/>
      <c r="J45" s="28"/>
      <c r="K45" s="28"/>
      <c r="L45" s="86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86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2" customFormat="1" ht="12" customHeight="1">
      <c r="A47" s="28"/>
      <c r="B47" s="29"/>
      <c r="C47" s="25" t="s">
        <v>15</v>
      </c>
      <c r="D47" s="28"/>
      <c r="E47" s="28"/>
      <c r="F47" s="28"/>
      <c r="G47" s="28"/>
      <c r="H47" s="28"/>
      <c r="I47" s="28"/>
      <c r="J47" s="28"/>
      <c r="K47" s="28"/>
      <c r="L47" s="8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2" customFormat="1" ht="16.5" customHeight="1">
      <c r="A48" s="28"/>
      <c r="B48" s="29"/>
      <c r="C48" s="28"/>
      <c r="D48" s="28"/>
      <c r="E48" s="288" t="str">
        <f>E7</f>
        <v>Kompostárna - Centrum pro nakládání s inertními odpady - Malinové Dolce u Litomyšle</v>
      </c>
      <c r="F48" s="289"/>
      <c r="G48" s="289"/>
      <c r="H48" s="289"/>
      <c r="I48" s="28"/>
      <c r="J48" s="28"/>
      <c r="K48" s="28"/>
      <c r="L48" s="86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2" customFormat="1" ht="12" customHeight="1">
      <c r="A49" s="28"/>
      <c r="B49" s="29"/>
      <c r="C49" s="25" t="s">
        <v>93</v>
      </c>
      <c r="D49" s="28"/>
      <c r="E49" s="28"/>
      <c r="F49" s="28"/>
      <c r="G49" s="28"/>
      <c r="H49" s="28"/>
      <c r="I49" s="28"/>
      <c r="J49" s="28"/>
      <c r="K49" s="28"/>
      <c r="L49" s="86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2" customFormat="1" ht="16.5" customHeight="1">
      <c r="A50" s="28"/>
      <c r="B50" s="29"/>
      <c r="C50" s="28"/>
      <c r="D50" s="28"/>
      <c r="E50" s="254" t="str">
        <f>E9</f>
        <v>SO-02 - Jímka</v>
      </c>
      <c r="F50" s="287"/>
      <c r="G50" s="287"/>
      <c r="H50" s="287"/>
      <c r="I50" s="28"/>
      <c r="J50" s="28"/>
      <c r="K50" s="28"/>
      <c r="L50" s="8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2" customFormat="1" ht="6.95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86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2" customFormat="1" ht="12" customHeight="1">
      <c r="A52" s="28"/>
      <c r="B52" s="29"/>
      <c r="C52" s="25" t="s">
        <v>19</v>
      </c>
      <c r="D52" s="28"/>
      <c r="E52" s="28"/>
      <c r="F52" s="23" t="str">
        <f>F12</f>
        <v xml:space="preserve"> </v>
      </c>
      <c r="G52" s="28"/>
      <c r="H52" s="28"/>
      <c r="I52" s="25" t="s">
        <v>21</v>
      </c>
      <c r="J52" s="46" t="str">
        <f>IF(J12="","",J12)</f>
        <v>14. 8. 2023</v>
      </c>
      <c r="K52" s="28"/>
      <c r="L52" s="86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2" customFormat="1" ht="6.95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8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2" customFormat="1" ht="25.7" customHeight="1">
      <c r="A54" s="28"/>
      <c r="B54" s="29"/>
      <c r="C54" s="25" t="s">
        <v>23</v>
      </c>
      <c r="D54" s="28"/>
      <c r="E54" s="28"/>
      <c r="F54" s="23" t="str">
        <f>E15</f>
        <v>TRAMON, s.r.o., Litomyšl</v>
      </c>
      <c r="G54" s="28"/>
      <c r="H54" s="28"/>
      <c r="I54" s="25" t="s">
        <v>30</v>
      </c>
      <c r="J54" s="26" t="str">
        <f>E21</f>
        <v>Agroprojekce Litomyšl, s.r.o.</v>
      </c>
      <c r="K54" s="28"/>
      <c r="L54" s="86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2" customFormat="1" ht="15.2" customHeight="1">
      <c r="A55" s="28"/>
      <c r="B55" s="29"/>
      <c r="C55" s="25" t="s">
        <v>29</v>
      </c>
      <c r="D55" s="28"/>
      <c r="E55" s="28"/>
      <c r="F55" s="23" t="str">
        <f>IF(E18="","",E18)</f>
        <v xml:space="preserve"> </v>
      </c>
      <c r="G55" s="28"/>
      <c r="H55" s="28"/>
      <c r="I55" s="25" t="s">
        <v>33</v>
      </c>
      <c r="J55" s="26" t="str">
        <f>E24</f>
        <v xml:space="preserve"> </v>
      </c>
      <c r="K55" s="28"/>
      <c r="L55" s="86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2" customFormat="1" ht="10.35" customHeight="1">
      <c r="A56" s="28"/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8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2" customFormat="1" ht="29.25" customHeight="1">
      <c r="A57" s="28"/>
      <c r="B57" s="29"/>
      <c r="C57" s="100" t="s">
        <v>97</v>
      </c>
      <c r="D57" s="94"/>
      <c r="E57" s="94"/>
      <c r="F57" s="94"/>
      <c r="G57" s="94"/>
      <c r="H57" s="94"/>
      <c r="I57" s="94"/>
      <c r="J57" s="101" t="s">
        <v>98</v>
      </c>
      <c r="K57" s="94"/>
      <c r="L57" s="86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2" customFormat="1" ht="10.35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86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2" customFormat="1" ht="22.9" customHeight="1">
      <c r="A59" s="28"/>
      <c r="B59" s="29"/>
      <c r="C59" s="102" t="s">
        <v>68</v>
      </c>
      <c r="D59" s="28"/>
      <c r="E59" s="28"/>
      <c r="F59" s="28"/>
      <c r="G59" s="28"/>
      <c r="H59" s="28"/>
      <c r="I59" s="28"/>
      <c r="J59" s="62">
        <f>J89</f>
        <v>0</v>
      </c>
      <c r="K59" s="28"/>
      <c r="L59" s="86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16" t="s">
        <v>99</v>
      </c>
    </row>
    <row r="60" spans="1:47" s="9" customFormat="1" ht="24.95" customHeight="1">
      <c r="B60" s="103"/>
      <c r="D60" s="104" t="s">
        <v>100</v>
      </c>
      <c r="E60" s="105"/>
      <c r="F60" s="105"/>
      <c r="G60" s="105"/>
      <c r="H60" s="105"/>
      <c r="I60" s="105"/>
      <c r="J60" s="106">
        <f>J90</f>
        <v>0</v>
      </c>
      <c r="L60" s="103"/>
    </row>
    <row r="61" spans="1:47" s="10" customFormat="1" ht="19.899999999999999" customHeight="1">
      <c r="B61" s="107"/>
      <c r="D61" s="108" t="s">
        <v>101</v>
      </c>
      <c r="E61" s="109"/>
      <c r="F61" s="109"/>
      <c r="G61" s="109"/>
      <c r="H61" s="109"/>
      <c r="I61" s="109"/>
      <c r="J61" s="110">
        <f>J91</f>
        <v>0</v>
      </c>
      <c r="L61" s="107"/>
    </row>
    <row r="62" spans="1:47" s="10" customFormat="1" ht="19.899999999999999" customHeight="1">
      <c r="B62" s="107"/>
      <c r="D62" s="108" t="s">
        <v>272</v>
      </c>
      <c r="E62" s="109"/>
      <c r="F62" s="109"/>
      <c r="G62" s="109"/>
      <c r="H62" s="109"/>
      <c r="I62" s="109"/>
      <c r="J62" s="110">
        <f>J170</f>
        <v>0</v>
      </c>
      <c r="L62" s="107"/>
    </row>
    <row r="63" spans="1:47" s="10" customFormat="1" ht="19.899999999999999" customHeight="1">
      <c r="B63" s="107"/>
      <c r="D63" s="108" t="s">
        <v>273</v>
      </c>
      <c r="E63" s="109"/>
      <c r="F63" s="109"/>
      <c r="G63" s="109"/>
      <c r="H63" s="109"/>
      <c r="I63" s="109"/>
      <c r="J63" s="110">
        <f>J218</f>
        <v>0</v>
      </c>
      <c r="L63" s="107"/>
    </row>
    <row r="64" spans="1:47" s="10" customFormat="1" ht="19.899999999999999" customHeight="1">
      <c r="B64" s="107"/>
      <c r="D64" s="108" t="s">
        <v>274</v>
      </c>
      <c r="E64" s="109"/>
      <c r="F64" s="109"/>
      <c r="G64" s="109"/>
      <c r="H64" s="109"/>
      <c r="I64" s="109"/>
      <c r="J64" s="110">
        <f>J223</f>
        <v>0</v>
      </c>
      <c r="L64" s="107"/>
    </row>
    <row r="65" spans="1:31" s="10" customFormat="1" ht="19.899999999999999" customHeight="1">
      <c r="B65" s="107"/>
      <c r="D65" s="108" t="s">
        <v>275</v>
      </c>
      <c r="E65" s="109"/>
      <c r="F65" s="109"/>
      <c r="G65" s="109"/>
      <c r="H65" s="109"/>
      <c r="I65" s="109"/>
      <c r="J65" s="110">
        <f>J234</f>
        <v>0</v>
      </c>
      <c r="L65" s="107"/>
    </row>
    <row r="66" spans="1:31" s="10" customFormat="1" ht="19.899999999999999" customHeight="1">
      <c r="B66" s="107"/>
      <c r="D66" s="108" t="s">
        <v>103</v>
      </c>
      <c r="E66" s="109"/>
      <c r="F66" s="109"/>
      <c r="G66" s="109"/>
      <c r="H66" s="109"/>
      <c r="I66" s="109"/>
      <c r="J66" s="110">
        <f>J263</f>
        <v>0</v>
      </c>
      <c r="L66" s="107"/>
    </row>
    <row r="67" spans="1:31" s="10" customFormat="1" ht="19.899999999999999" customHeight="1">
      <c r="B67" s="107"/>
      <c r="D67" s="108" t="s">
        <v>104</v>
      </c>
      <c r="E67" s="109"/>
      <c r="F67" s="109"/>
      <c r="G67" s="109"/>
      <c r="H67" s="109"/>
      <c r="I67" s="109"/>
      <c r="J67" s="110">
        <f>J278</f>
        <v>0</v>
      </c>
      <c r="L67" s="107"/>
    </row>
    <row r="68" spans="1:31" s="9" customFormat="1" ht="24.95" customHeight="1">
      <c r="B68" s="103"/>
      <c r="D68" s="104" t="s">
        <v>276</v>
      </c>
      <c r="E68" s="105"/>
      <c r="F68" s="105"/>
      <c r="G68" s="105"/>
      <c r="H68" s="105"/>
      <c r="I68" s="105"/>
      <c r="J68" s="106">
        <f>J282</f>
        <v>0</v>
      </c>
      <c r="L68" s="103"/>
    </row>
    <row r="69" spans="1:31" s="10" customFormat="1" ht="19.899999999999999" customHeight="1">
      <c r="B69" s="107"/>
      <c r="D69" s="108" t="s">
        <v>277</v>
      </c>
      <c r="E69" s="109"/>
      <c r="F69" s="109"/>
      <c r="G69" s="109"/>
      <c r="H69" s="109"/>
      <c r="I69" s="109"/>
      <c r="J69" s="110">
        <f>J283</f>
        <v>0</v>
      </c>
      <c r="L69" s="107"/>
    </row>
    <row r="70" spans="1:31" s="2" customFormat="1" ht="21.75" customHeight="1">
      <c r="A70" s="28"/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86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s="2" customFormat="1" ht="6.95" customHeight="1">
      <c r="A71" s="28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86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5" spans="1:31" s="2" customFormat="1" ht="6.95" customHeight="1">
      <c r="A75" s="28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86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2" customFormat="1" ht="24.95" customHeight="1">
      <c r="A76" s="28"/>
      <c r="B76" s="29"/>
      <c r="C76" s="20" t="s">
        <v>105</v>
      </c>
      <c r="D76" s="28"/>
      <c r="E76" s="28"/>
      <c r="F76" s="28"/>
      <c r="G76" s="28"/>
      <c r="H76" s="28"/>
      <c r="I76" s="28"/>
      <c r="J76" s="28"/>
      <c r="K76" s="28"/>
      <c r="L76" s="86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6.95" customHeight="1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8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2" customFormat="1" ht="12" customHeight="1">
      <c r="A78" s="28"/>
      <c r="B78" s="29"/>
      <c r="C78" s="25" t="s">
        <v>15</v>
      </c>
      <c r="D78" s="28"/>
      <c r="E78" s="28"/>
      <c r="F78" s="28"/>
      <c r="G78" s="28"/>
      <c r="H78" s="28"/>
      <c r="I78" s="28"/>
      <c r="J78" s="28"/>
      <c r="K78" s="28"/>
      <c r="L78" s="86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2" customFormat="1" ht="16.5" customHeight="1">
      <c r="A79" s="28"/>
      <c r="B79" s="29"/>
      <c r="C79" s="28"/>
      <c r="D79" s="28"/>
      <c r="E79" s="288" t="str">
        <f>E7</f>
        <v>Kompostárna - Centrum pro nakládání s inertními odpady - Malinové Dolce u Litomyšle</v>
      </c>
      <c r="F79" s="289"/>
      <c r="G79" s="289"/>
      <c r="H79" s="289"/>
      <c r="I79" s="28"/>
      <c r="J79" s="28"/>
      <c r="K79" s="28"/>
      <c r="L79" s="86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2" customFormat="1" ht="12" customHeight="1">
      <c r="A80" s="28"/>
      <c r="B80" s="29"/>
      <c r="C80" s="25" t="s">
        <v>93</v>
      </c>
      <c r="D80" s="28"/>
      <c r="E80" s="28"/>
      <c r="F80" s="28"/>
      <c r="G80" s="28"/>
      <c r="H80" s="28"/>
      <c r="I80" s="28"/>
      <c r="J80" s="28"/>
      <c r="K80" s="28"/>
      <c r="L80" s="86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2" customFormat="1" ht="16.5" customHeight="1">
      <c r="A81" s="28"/>
      <c r="B81" s="29"/>
      <c r="C81" s="28"/>
      <c r="D81" s="28"/>
      <c r="E81" s="254" t="str">
        <f>E9</f>
        <v>SO-02 - Jímka</v>
      </c>
      <c r="F81" s="287"/>
      <c r="G81" s="287"/>
      <c r="H81" s="287"/>
      <c r="I81" s="28"/>
      <c r="J81" s="28"/>
      <c r="K81" s="28"/>
      <c r="L81" s="86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65" s="2" customFormat="1" ht="6.95" customHeight="1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86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65" s="2" customFormat="1" ht="12" customHeight="1">
      <c r="A83" s="28"/>
      <c r="B83" s="29"/>
      <c r="C83" s="25" t="s">
        <v>19</v>
      </c>
      <c r="D83" s="28"/>
      <c r="E83" s="28"/>
      <c r="F83" s="23" t="str">
        <f>F12</f>
        <v xml:space="preserve"> </v>
      </c>
      <c r="G83" s="28"/>
      <c r="H83" s="28"/>
      <c r="I83" s="25" t="s">
        <v>21</v>
      </c>
      <c r="J83" s="46" t="str">
        <f>IF(J12="","",J12)</f>
        <v>14. 8. 2023</v>
      </c>
      <c r="K83" s="28"/>
      <c r="L83" s="86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65" s="2" customFormat="1" ht="6.95" customHeight="1">
      <c r="A84" s="28"/>
      <c r="B84" s="29"/>
      <c r="C84" s="28"/>
      <c r="D84" s="28"/>
      <c r="E84" s="28"/>
      <c r="F84" s="28"/>
      <c r="G84" s="28"/>
      <c r="H84" s="28"/>
      <c r="I84" s="28"/>
      <c r="J84" s="28"/>
      <c r="K84" s="28"/>
      <c r="L84" s="86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65" s="2" customFormat="1" ht="25.7" customHeight="1">
      <c r="A85" s="28"/>
      <c r="B85" s="29"/>
      <c r="C85" s="25" t="s">
        <v>23</v>
      </c>
      <c r="D85" s="28"/>
      <c r="E85" s="28"/>
      <c r="F85" s="23" t="str">
        <f>E15</f>
        <v>TRAMON, s.r.o., Litomyšl</v>
      </c>
      <c r="G85" s="28"/>
      <c r="H85" s="28"/>
      <c r="I85" s="25" t="s">
        <v>30</v>
      </c>
      <c r="J85" s="26" t="str">
        <f>E21</f>
        <v>Agroprojekce Litomyšl, s.r.o.</v>
      </c>
      <c r="K85" s="28"/>
      <c r="L85" s="86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65" s="2" customFormat="1" ht="15.2" customHeight="1">
      <c r="A86" s="28"/>
      <c r="B86" s="29"/>
      <c r="C86" s="25" t="s">
        <v>29</v>
      </c>
      <c r="D86" s="28"/>
      <c r="E86" s="28"/>
      <c r="F86" s="23" t="str">
        <f>IF(E18="","",E18)</f>
        <v xml:space="preserve"> </v>
      </c>
      <c r="G86" s="28"/>
      <c r="H86" s="28"/>
      <c r="I86" s="25" t="s">
        <v>33</v>
      </c>
      <c r="J86" s="26" t="str">
        <f>E24</f>
        <v xml:space="preserve"> </v>
      </c>
      <c r="K86" s="28"/>
      <c r="L86" s="86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65" s="2" customFormat="1" ht="10.35" customHeight="1">
      <c r="A87" s="28"/>
      <c r="B87" s="29"/>
      <c r="C87" s="28"/>
      <c r="D87" s="28"/>
      <c r="E87" s="28"/>
      <c r="F87" s="28"/>
      <c r="G87" s="28"/>
      <c r="H87" s="28"/>
      <c r="I87" s="28"/>
      <c r="J87" s="28"/>
      <c r="K87" s="28"/>
      <c r="L87" s="86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65" s="11" customFormat="1" ht="29.25" customHeight="1">
      <c r="A88" s="111"/>
      <c r="B88" s="112"/>
      <c r="C88" s="113" t="s">
        <v>106</v>
      </c>
      <c r="D88" s="114" t="s">
        <v>55</v>
      </c>
      <c r="E88" s="114" t="s">
        <v>51</v>
      </c>
      <c r="F88" s="114" t="s">
        <v>52</v>
      </c>
      <c r="G88" s="114" t="s">
        <v>107</v>
      </c>
      <c r="H88" s="114" t="s">
        <v>108</v>
      </c>
      <c r="I88" s="114" t="s">
        <v>109</v>
      </c>
      <c r="J88" s="114" t="s">
        <v>98</v>
      </c>
      <c r="K88" s="115" t="s">
        <v>110</v>
      </c>
      <c r="L88" s="116"/>
      <c r="M88" s="53" t="s">
        <v>3</v>
      </c>
      <c r="N88" s="54" t="s">
        <v>40</v>
      </c>
      <c r="O88" s="54" t="s">
        <v>111</v>
      </c>
      <c r="P88" s="54" t="s">
        <v>112</v>
      </c>
      <c r="Q88" s="54" t="s">
        <v>113</v>
      </c>
      <c r="R88" s="54" t="s">
        <v>114</v>
      </c>
      <c r="S88" s="54" t="s">
        <v>115</v>
      </c>
      <c r="T88" s="55" t="s">
        <v>116</v>
      </c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</row>
    <row r="89" spans="1:65" s="2" customFormat="1" ht="22.9" customHeight="1">
      <c r="A89" s="28"/>
      <c r="B89" s="29"/>
      <c r="C89" s="60" t="s">
        <v>117</v>
      </c>
      <c r="D89" s="28"/>
      <c r="E89" s="28"/>
      <c r="F89" s="28"/>
      <c r="G89" s="28"/>
      <c r="H89" s="28"/>
      <c r="I89" s="28"/>
      <c r="J89" s="117">
        <f>BK89</f>
        <v>0</v>
      </c>
      <c r="K89" s="28"/>
      <c r="L89" s="29"/>
      <c r="M89" s="56"/>
      <c r="N89" s="47"/>
      <c r="O89" s="57"/>
      <c r="P89" s="118">
        <f>P90+P282</f>
        <v>2432.2065899999998</v>
      </c>
      <c r="Q89" s="57"/>
      <c r="R89" s="118">
        <f>R90+R282</f>
        <v>704.47636602</v>
      </c>
      <c r="S89" s="57"/>
      <c r="T89" s="119">
        <f>T90+T282</f>
        <v>0</v>
      </c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T89" s="16" t="s">
        <v>69</v>
      </c>
      <c r="AU89" s="16" t="s">
        <v>99</v>
      </c>
      <c r="BK89" s="120">
        <f>BK90+BK282</f>
        <v>0</v>
      </c>
    </row>
    <row r="90" spans="1:65" s="12" customFormat="1" ht="25.9" customHeight="1">
      <c r="B90" s="121"/>
      <c r="D90" s="122" t="s">
        <v>69</v>
      </c>
      <c r="E90" s="123" t="s">
        <v>118</v>
      </c>
      <c r="F90" s="123" t="s">
        <v>119</v>
      </c>
      <c r="J90" s="124">
        <f>BK90</f>
        <v>0</v>
      </c>
      <c r="L90" s="121"/>
      <c r="M90" s="125"/>
      <c r="N90" s="126"/>
      <c r="O90" s="126"/>
      <c r="P90" s="127">
        <f>P91+P170+P218+P223+P234+P263+P278</f>
        <v>2373.1729919999998</v>
      </c>
      <c r="Q90" s="126"/>
      <c r="R90" s="127">
        <f>R91+R170+R218+R223+R234+R263+R278</f>
        <v>704.07694651999998</v>
      </c>
      <c r="S90" s="126"/>
      <c r="T90" s="128">
        <f>T91+T170+T218+T223+T234+T263+T278</f>
        <v>0</v>
      </c>
      <c r="AR90" s="122" t="s">
        <v>78</v>
      </c>
      <c r="AT90" s="129" t="s">
        <v>69</v>
      </c>
      <c r="AU90" s="129" t="s">
        <v>70</v>
      </c>
      <c r="AY90" s="122" t="s">
        <v>120</v>
      </c>
      <c r="BK90" s="130">
        <f>BK91+BK170+BK218+BK223+BK234+BK263+BK278</f>
        <v>0</v>
      </c>
    </row>
    <row r="91" spans="1:65" s="12" customFormat="1" ht="22.9" customHeight="1">
      <c r="B91" s="121"/>
      <c r="D91" s="122" t="s">
        <v>69</v>
      </c>
      <c r="E91" s="131" t="s">
        <v>78</v>
      </c>
      <c r="F91" s="131" t="s">
        <v>121</v>
      </c>
      <c r="J91" s="132">
        <f>BK91</f>
        <v>0</v>
      </c>
      <c r="L91" s="121"/>
      <c r="M91" s="125"/>
      <c r="N91" s="126"/>
      <c r="O91" s="126"/>
      <c r="P91" s="127">
        <f>SUM(P92:P169)</f>
        <v>1255.7145350000001</v>
      </c>
      <c r="Q91" s="126"/>
      <c r="R91" s="127">
        <f>SUM(R92:R169)</f>
        <v>174.45554520000002</v>
      </c>
      <c r="S91" s="126"/>
      <c r="T91" s="128">
        <f>SUM(T92:T169)</f>
        <v>0</v>
      </c>
      <c r="AR91" s="122" t="s">
        <v>78</v>
      </c>
      <c r="AT91" s="129" t="s">
        <v>69</v>
      </c>
      <c r="AU91" s="129" t="s">
        <v>78</v>
      </c>
      <c r="AY91" s="122" t="s">
        <v>120</v>
      </c>
      <c r="BK91" s="130">
        <f>SUM(BK92:BK169)</f>
        <v>0</v>
      </c>
    </row>
    <row r="92" spans="1:65" s="2" customFormat="1" ht="16.5" customHeight="1">
      <c r="A92" s="28"/>
      <c r="B92" s="133"/>
      <c r="C92" s="134" t="s">
        <v>78</v>
      </c>
      <c r="D92" s="134" t="s">
        <v>122</v>
      </c>
      <c r="E92" s="135" t="s">
        <v>278</v>
      </c>
      <c r="F92" s="136" t="s">
        <v>279</v>
      </c>
      <c r="G92" s="137" t="s">
        <v>125</v>
      </c>
      <c r="H92" s="138">
        <v>230.17500000000001</v>
      </c>
      <c r="I92" s="139"/>
      <c r="J92" s="139">
        <f>ROUND(I92*H92,2)</f>
        <v>0</v>
      </c>
      <c r="K92" s="136" t="s">
        <v>126</v>
      </c>
      <c r="L92" s="29"/>
      <c r="M92" s="140" t="s">
        <v>3</v>
      </c>
      <c r="N92" s="141" t="s">
        <v>41</v>
      </c>
      <c r="O92" s="142">
        <v>2.5999999999999999E-2</v>
      </c>
      <c r="P92" s="142">
        <f>O92*H92</f>
        <v>5.9845499999999996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R92" s="144" t="s">
        <v>127</v>
      </c>
      <c r="AT92" s="144" t="s">
        <v>122</v>
      </c>
      <c r="AU92" s="144" t="s">
        <v>81</v>
      </c>
      <c r="AY92" s="16" t="s">
        <v>120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6" t="s">
        <v>78</v>
      </c>
      <c r="BK92" s="145">
        <f>ROUND(I92*H92,2)</f>
        <v>0</v>
      </c>
      <c r="BL92" s="16" t="s">
        <v>127</v>
      </c>
      <c r="BM92" s="144" t="s">
        <v>280</v>
      </c>
    </row>
    <row r="93" spans="1:65" s="2" customFormat="1">
      <c r="A93" s="28"/>
      <c r="B93" s="29"/>
      <c r="C93" s="28"/>
      <c r="D93" s="146" t="s">
        <v>129</v>
      </c>
      <c r="E93" s="28"/>
      <c r="F93" s="147" t="s">
        <v>281</v>
      </c>
      <c r="G93" s="28"/>
      <c r="H93" s="28"/>
      <c r="I93" s="28"/>
      <c r="J93" s="28"/>
      <c r="K93" s="28"/>
      <c r="L93" s="29"/>
      <c r="M93" s="148"/>
      <c r="N93" s="149"/>
      <c r="O93" s="49"/>
      <c r="P93" s="49"/>
      <c r="Q93" s="49"/>
      <c r="R93" s="49"/>
      <c r="S93" s="49"/>
      <c r="T93" s="50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T93" s="16" t="s">
        <v>129</v>
      </c>
      <c r="AU93" s="16" t="s">
        <v>81</v>
      </c>
    </row>
    <row r="94" spans="1:65" s="2" customFormat="1">
      <c r="A94" s="28"/>
      <c r="B94" s="29"/>
      <c r="C94" s="28"/>
      <c r="D94" s="150" t="s">
        <v>131</v>
      </c>
      <c r="E94" s="28"/>
      <c r="F94" s="151" t="s">
        <v>282</v>
      </c>
      <c r="G94" s="28"/>
      <c r="H94" s="28"/>
      <c r="I94" s="28"/>
      <c r="J94" s="28"/>
      <c r="K94" s="28"/>
      <c r="L94" s="29"/>
      <c r="M94" s="148"/>
      <c r="N94" s="149"/>
      <c r="O94" s="49"/>
      <c r="P94" s="49"/>
      <c r="Q94" s="49"/>
      <c r="R94" s="49"/>
      <c r="S94" s="49"/>
      <c r="T94" s="50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T94" s="16" t="s">
        <v>131</v>
      </c>
      <c r="AU94" s="16" t="s">
        <v>81</v>
      </c>
    </row>
    <row r="95" spans="1:65" s="13" customFormat="1">
      <c r="B95" s="152"/>
      <c r="D95" s="146" t="s">
        <v>145</v>
      </c>
      <c r="E95" s="153" t="s">
        <v>3</v>
      </c>
      <c r="F95" s="154" t="s">
        <v>283</v>
      </c>
      <c r="H95" s="155">
        <v>230.17500000000001</v>
      </c>
      <c r="L95" s="152"/>
      <c r="M95" s="156"/>
      <c r="N95" s="157"/>
      <c r="O95" s="157"/>
      <c r="P95" s="157"/>
      <c r="Q95" s="157"/>
      <c r="R95" s="157"/>
      <c r="S95" s="157"/>
      <c r="T95" s="158"/>
      <c r="AT95" s="153" t="s">
        <v>145</v>
      </c>
      <c r="AU95" s="153" t="s">
        <v>81</v>
      </c>
      <c r="AV95" s="13" t="s">
        <v>81</v>
      </c>
      <c r="AW95" s="13" t="s">
        <v>32</v>
      </c>
      <c r="AX95" s="13" t="s">
        <v>78</v>
      </c>
      <c r="AY95" s="153" t="s">
        <v>120</v>
      </c>
    </row>
    <row r="96" spans="1:65" s="2" customFormat="1" ht="16.5" customHeight="1">
      <c r="A96" s="28"/>
      <c r="B96" s="133"/>
      <c r="C96" s="134" t="s">
        <v>81</v>
      </c>
      <c r="D96" s="134" t="s">
        <v>122</v>
      </c>
      <c r="E96" s="135" t="s">
        <v>284</v>
      </c>
      <c r="F96" s="136" t="s">
        <v>285</v>
      </c>
      <c r="G96" s="137" t="s">
        <v>141</v>
      </c>
      <c r="H96" s="138">
        <v>327.46899999999999</v>
      </c>
      <c r="I96" s="139"/>
      <c r="J96" s="139">
        <f>ROUND(I96*H96,2)</f>
        <v>0</v>
      </c>
      <c r="K96" s="136" t="s">
        <v>126</v>
      </c>
      <c r="L96" s="29"/>
      <c r="M96" s="140" t="s">
        <v>3</v>
      </c>
      <c r="N96" s="141" t="s">
        <v>41</v>
      </c>
      <c r="O96" s="142">
        <v>0.38</v>
      </c>
      <c r="P96" s="142">
        <f>O96*H96</f>
        <v>124.43822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R96" s="144" t="s">
        <v>127</v>
      </c>
      <c r="AT96" s="144" t="s">
        <v>122</v>
      </c>
      <c r="AU96" s="144" t="s">
        <v>81</v>
      </c>
      <c r="AY96" s="16" t="s">
        <v>120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6" t="s">
        <v>78</v>
      </c>
      <c r="BK96" s="145">
        <f>ROUND(I96*H96,2)</f>
        <v>0</v>
      </c>
      <c r="BL96" s="16" t="s">
        <v>127</v>
      </c>
      <c r="BM96" s="144" t="s">
        <v>286</v>
      </c>
    </row>
    <row r="97" spans="1:65" s="2" customFormat="1" ht="19.5">
      <c r="A97" s="28"/>
      <c r="B97" s="29"/>
      <c r="C97" s="28"/>
      <c r="D97" s="146" t="s">
        <v>129</v>
      </c>
      <c r="E97" s="28"/>
      <c r="F97" s="147" t="s">
        <v>287</v>
      </c>
      <c r="G97" s="28"/>
      <c r="H97" s="28"/>
      <c r="I97" s="28"/>
      <c r="J97" s="28"/>
      <c r="K97" s="28"/>
      <c r="L97" s="29"/>
      <c r="M97" s="148"/>
      <c r="N97" s="149"/>
      <c r="O97" s="49"/>
      <c r="P97" s="49"/>
      <c r="Q97" s="49"/>
      <c r="R97" s="49"/>
      <c r="S97" s="49"/>
      <c r="T97" s="50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T97" s="16" t="s">
        <v>129</v>
      </c>
      <c r="AU97" s="16" t="s">
        <v>81</v>
      </c>
    </row>
    <row r="98" spans="1:65" s="2" customFormat="1">
      <c r="A98" s="28"/>
      <c r="B98" s="29"/>
      <c r="C98" s="28"/>
      <c r="D98" s="150" t="s">
        <v>131</v>
      </c>
      <c r="E98" s="28"/>
      <c r="F98" s="151" t="s">
        <v>288</v>
      </c>
      <c r="G98" s="28"/>
      <c r="H98" s="28"/>
      <c r="I98" s="28"/>
      <c r="J98" s="28"/>
      <c r="K98" s="28"/>
      <c r="L98" s="29"/>
      <c r="M98" s="148"/>
      <c r="N98" s="149"/>
      <c r="O98" s="49"/>
      <c r="P98" s="49"/>
      <c r="Q98" s="49"/>
      <c r="R98" s="49"/>
      <c r="S98" s="49"/>
      <c r="T98" s="50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T98" s="16" t="s">
        <v>131</v>
      </c>
      <c r="AU98" s="16" t="s">
        <v>81</v>
      </c>
    </row>
    <row r="99" spans="1:65" s="13" customFormat="1">
      <c r="B99" s="152"/>
      <c r="D99" s="146" t="s">
        <v>145</v>
      </c>
      <c r="E99" s="153" t="s">
        <v>3</v>
      </c>
      <c r="F99" s="154" t="s">
        <v>289</v>
      </c>
      <c r="H99" s="155">
        <v>327.46899999999999</v>
      </c>
      <c r="L99" s="152"/>
      <c r="M99" s="156"/>
      <c r="N99" s="157"/>
      <c r="O99" s="157"/>
      <c r="P99" s="157"/>
      <c r="Q99" s="157"/>
      <c r="R99" s="157"/>
      <c r="S99" s="157"/>
      <c r="T99" s="158"/>
      <c r="AT99" s="153" t="s">
        <v>145</v>
      </c>
      <c r="AU99" s="153" t="s">
        <v>81</v>
      </c>
      <c r="AV99" s="13" t="s">
        <v>81</v>
      </c>
      <c r="AW99" s="13" t="s">
        <v>32</v>
      </c>
      <c r="AX99" s="13" t="s">
        <v>78</v>
      </c>
      <c r="AY99" s="153" t="s">
        <v>120</v>
      </c>
    </row>
    <row r="100" spans="1:65" s="2" customFormat="1" ht="16.5" customHeight="1">
      <c r="A100" s="28"/>
      <c r="B100" s="133"/>
      <c r="C100" s="134" t="s">
        <v>138</v>
      </c>
      <c r="D100" s="134" t="s">
        <v>122</v>
      </c>
      <c r="E100" s="135" t="s">
        <v>290</v>
      </c>
      <c r="F100" s="136" t="s">
        <v>291</v>
      </c>
      <c r="G100" s="137" t="s">
        <v>141</v>
      </c>
      <c r="H100" s="138">
        <v>327.46899999999999</v>
      </c>
      <c r="I100" s="139"/>
      <c r="J100" s="139">
        <f>ROUND(I100*H100,2)</f>
        <v>0</v>
      </c>
      <c r="K100" s="136" t="s">
        <v>126</v>
      </c>
      <c r="L100" s="29"/>
      <c r="M100" s="140" t="s">
        <v>3</v>
      </c>
      <c r="N100" s="141" t="s">
        <v>41</v>
      </c>
      <c r="O100" s="142">
        <v>0.52200000000000002</v>
      </c>
      <c r="P100" s="142">
        <f>O100*H100</f>
        <v>170.938818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R100" s="144" t="s">
        <v>127</v>
      </c>
      <c r="AT100" s="144" t="s">
        <v>122</v>
      </c>
      <c r="AU100" s="144" t="s">
        <v>81</v>
      </c>
      <c r="AY100" s="16" t="s">
        <v>120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6" t="s">
        <v>78</v>
      </c>
      <c r="BK100" s="145">
        <f>ROUND(I100*H100,2)</f>
        <v>0</v>
      </c>
      <c r="BL100" s="16" t="s">
        <v>127</v>
      </c>
      <c r="BM100" s="144" t="s">
        <v>292</v>
      </c>
    </row>
    <row r="101" spans="1:65" s="2" customFormat="1" ht="19.5">
      <c r="A101" s="28"/>
      <c r="B101" s="29"/>
      <c r="C101" s="28"/>
      <c r="D101" s="146" t="s">
        <v>129</v>
      </c>
      <c r="E101" s="28"/>
      <c r="F101" s="147" t="s">
        <v>293</v>
      </c>
      <c r="G101" s="28"/>
      <c r="H101" s="28"/>
      <c r="I101" s="28"/>
      <c r="J101" s="28"/>
      <c r="K101" s="28"/>
      <c r="L101" s="29"/>
      <c r="M101" s="148"/>
      <c r="N101" s="149"/>
      <c r="O101" s="49"/>
      <c r="P101" s="49"/>
      <c r="Q101" s="49"/>
      <c r="R101" s="49"/>
      <c r="S101" s="49"/>
      <c r="T101" s="50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T101" s="16" t="s">
        <v>129</v>
      </c>
      <c r="AU101" s="16" t="s">
        <v>81</v>
      </c>
    </row>
    <row r="102" spans="1:65" s="2" customFormat="1">
      <c r="A102" s="28"/>
      <c r="B102" s="29"/>
      <c r="C102" s="28"/>
      <c r="D102" s="150" t="s">
        <v>131</v>
      </c>
      <c r="E102" s="28"/>
      <c r="F102" s="151" t="s">
        <v>294</v>
      </c>
      <c r="G102" s="28"/>
      <c r="H102" s="28"/>
      <c r="I102" s="28"/>
      <c r="J102" s="28"/>
      <c r="K102" s="28"/>
      <c r="L102" s="29"/>
      <c r="M102" s="148"/>
      <c r="N102" s="149"/>
      <c r="O102" s="49"/>
      <c r="P102" s="49"/>
      <c r="Q102" s="49"/>
      <c r="R102" s="49"/>
      <c r="S102" s="49"/>
      <c r="T102" s="50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T102" s="16" t="s">
        <v>131</v>
      </c>
      <c r="AU102" s="16" t="s">
        <v>81</v>
      </c>
    </row>
    <row r="103" spans="1:65" s="13" customFormat="1">
      <c r="B103" s="152"/>
      <c r="D103" s="146" t="s">
        <v>145</v>
      </c>
      <c r="E103" s="153" t="s">
        <v>3</v>
      </c>
      <c r="F103" s="154" t="s">
        <v>289</v>
      </c>
      <c r="H103" s="155">
        <v>327.46899999999999</v>
      </c>
      <c r="L103" s="152"/>
      <c r="M103" s="156"/>
      <c r="N103" s="157"/>
      <c r="O103" s="157"/>
      <c r="P103" s="157"/>
      <c r="Q103" s="157"/>
      <c r="R103" s="157"/>
      <c r="S103" s="157"/>
      <c r="T103" s="158"/>
      <c r="AT103" s="153" t="s">
        <v>145</v>
      </c>
      <c r="AU103" s="153" t="s">
        <v>81</v>
      </c>
      <c r="AV103" s="13" t="s">
        <v>81</v>
      </c>
      <c r="AW103" s="13" t="s">
        <v>32</v>
      </c>
      <c r="AX103" s="13" t="s">
        <v>78</v>
      </c>
      <c r="AY103" s="153" t="s">
        <v>120</v>
      </c>
    </row>
    <row r="104" spans="1:65" s="2" customFormat="1" ht="21.75" customHeight="1">
      <c r="A104" s="28"/>
      <c r="B104" s="133"/>
      <c r="C104" s="134" t="s">
        <v>127</v>
      </c>
      <c r="D104" s="134" t="s">
        <v>122</v>
      </c>
      <c r="E104" s="135" t="s">
        <v>295</v>
      </c>
      <c r="F104" s="136" t="s">
        <v>296</v>
      </c>
      <c r="G104" s="137" t="s">
        <v>141</v>
      </c>
      <c r="H104" s="138">
        <v>276.20999999999998</v>
      </c>
      <c r="I104" s="139"/>
      <c r="J104" s="139">
        <f>ROUND(I104*H104,2)</f>
        <v>0</v>
      </c>
      <c r="K104" s="136" t="s">
        <v>126</v>
      </c>
      <c r="L104" s="29"/>
      <c r="M104" s="140" t="s">
        <v>3</v>
      </c>
      <c r="N104" s="141" t="s">
        <v>41</v>
      </c>
      <c r="O104" s="142">
        <v>0.72</v>
      </c>
      <c r="P104" s="142">
        <f>O104*H104</f>
        <v>198.87119999999999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R104" s="144" t="s">
        <v>127</v>
      </c>
      <c r="AT104" s="144" t="s">
        <v>122</v>
      </c>
      <c r="AU104" s="144" t="s">
        <v>81</v>
      </c>
      <c r="AY104" s="16" t="s">
        <v>120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6" t="s">
        <v>78</v>
      </c>
      <c r="BK104" s="145">
        <f>ROUND(I104*H104,2)</f>
        <v>0</v>
      </c>
      <c r="BL104" s="16" t="s">
        <v>127</v>
      </c>
      <c r="BM104" s="144" t="s">
        <v>297</v>
      </c>
    </row>
    <row r="105" spans="1:65" s="2" customFormat="1" ht="19.5">
      <c r="A105" s="28"/>
      <c r="B105" s="29"/>
      <c r="C105" s="28"/>
      <c r="D105" s="146" t="s">
        <v>129</v>
      </c>
      <c r="E105" s="28"/>
      <c r="F105" s="147" t="s">
        <v>298</v>
      </c>
      <c r="G105" s="28"/>
      <c r="H105" s="28"/>
      <c r="I105" s="28"/>
      <c r="J105" s="28"/>
      <c r="K105" s="28"/>
      <c r="L105" s="29"/>
      <c r="M105" s="148"/>
      <c r="N105" s="149"/>
      <c r="O105" s="49"/>
      <c r="P105" s="49"/>
      <c r="Q105" s="49"/>
      <c r="R105" s="49"/>
      <c r="S105" s="49"/>
      <c r="T105" s="50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T105" s="16" t="s">
        <v>129</v>
      </c>
      <c r="AU105" s="16" t="s">
        <v>81</v>
      </c>
    </row>
    <row r="106" spans="1:65" s="2" customFormat="1">
      <c r="A106" s="28"/>
      <c r="B106" s="29"/>
      <c r="C106" s="28"/>
      <c r="D106" s="150" t="s">
        <v>131</v>
      </c>
      <c r="E106" s="28"/>
      <c r="F106" s="151" t="s">
        <v>299</v>
      </c>
      <c r="G106" s="28"/>
      <c r="H106" s="28"/>
      <c r="I106" s="28"/>
      <c r="J106" s="28"/>
      <c r="K106" s="28"/>
      <c r="L106" s="29"/>
      <c r="M106" s="148"/>
      <c r="N106" s="149"/>
      <c r="O106" s="49"/>
      <c r="P106" s="49"/>
      <c r="Q106" s="49"/>
      <c r="R106" s="49"/>
      <c r="S106" s="49"/>
      <c r="T106" s="50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T106" s="16" t="s">
        <v>131</v>
      </c>
      <c r="AU106" s="16" t="s">
        <v>81</v>
      </c>
    </row>
    <row r="107" spans="1:65" s="13" customFormat="1">
      <c r="B107" s="152"/>
      <c r="D107" s="146" t="s">
        <v>145</v>
      </c>
      <c r="E107" s="153" t="s">
        <v>3</v>
      </c>
      <c r="F107" s="154" t="s">
        <v>300</v>
      </c>
      <c r="H107" s="155">
        <v>276.20999999999998</v>
      </c>
      <c r="L107" s="152"/>
      <c r="M107" s="156"/>
      <c r="N107" s="157"/>
      <c r="O107" s="157"/>
      <c r="P107" s="157"/>
      <c r="Q107" s="157"/>
      <c r="R107" s="157"/>
      <c r="S107" s="157"/>
      <c r="T107" s="158"/>
      <c r="AT107" s="153" t="s">
        <v>145</v>
      </c>
      <c r="AU107" s="153" t="s">
        <v>81</v>
      </c>
      <c r="AV107" s="13" t="s">
        <v>81</v>
      </c>
      <c r="AW107" s="13" t="s">
        <v>32</v>
      </c>
      <c r="AX107" s="13" t="s">
        <v>78</v>
      </c>
      <c r="AY107" s="153" t="s">
        <v>120</v>
      </c>
    </row>
    <row r="108" spans="1:65" s="2" customFormat="1" ht="21.75" customHeight="1">
      <c r="A108" s="28"/>
      <c r="B108" s="133"/>
      <c r="C108" s="134" t="s">
        <v>155</v>
      </c>
      <c r="D108" s="134" t="s">
        <v>122</v>
      </c>
      <c r="E108" s="135" t="s">
        <v>301</v>
      </c>
      <c r="F108" s="136" t="s">
        <v>302</v>
      </c>
      <c r="G108" s="137" t="s">
        <v>141</v>
      </c>
      <c r="H108" s="138">
        <v>69.052999999999997</v>
      </c>
      <c r="I108" s="139"/>
      <c r="J108" s="139">
        <f>ROUND(I108*H108,2)</f>
        <v>0</v>
      </c>
      <c r="K108" s="136" t="s">
        <v>126</v>
      </c>
      <c r="L108" s="29"/>
      <c r="M108" s="140" t="s">
        <v>3</v>
      </c>
      <c r="N108" s="141" t="s">
        <v>41</v>
      </c>
      <c r="O108" s="142">
        <v>0.97399999999999998</v>
      </c>
      <c r="P108" s="142">
        <f>O108*H108</f>
        <v>67.257621999999998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R108" s="144" t="s">
        <v>127</v>
      </c>
      <c r="AT108" s="144" t="s">
        <v>122</v>
      </c>
      <c r="AU108" s="144" t="s">
        <v>81</v>
      </c>
      <c r="AY108" s="16" t="s">
        <v>120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6" t="s">
        <v>78</v>
      </c>
      <c r="BK108" s="145">
        <f>ROUND(I108*H108,2)</f>
        <v>0</v>
      </c>
      <c r="BL108" s="16" t="s">
        <v>127</v>
      </c>
      <c r="BM108" s="144" t="s">
        <v>303</v>
      </c>
    </row>
    <row r="109" spans="1:65" s="2" customFormat="1" ht="19.5">
      <c r="A109" s="28"/>
      <c r="B109" s="29"/>
      <c r="C109" s="28"/>
      <c r="D109" s="146" t="s">
        <v>129</v>
      </c>
      <c r="E109" s="28"/>
      <c r="F109" s="147" t="s">
        <v>304</v>
      </c>
      <c r="G109" s="28"/>
      <c r="H109" s="28"/>
      <c r="I109" s="28"/>
      <c r="J109" s="28"/>
      <c r="K109" s="28"/>
      <c r="L109" s="29"/>
      <c r="M109" s="148"/>
      <c r="N109" s="149"/>
      <c r="O109" s="49"/>
      <c r="P109" s="49"/>
      <c r="Q109" s="49"/>
      <c r="R109" s="49"/>
      <c r="S109" s="49"/>
      <c r="T109" s="50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T109" s="16" t="s">
        <v>129</v>
      </c>
      <c r="AU109" s="16" t="s">
        <v>81</v>
      </c>
    </row>
    <row r="110" spans="1:65" s="2" customFormat="1">
      <c r="A110" s="28"/>
      <c r="B110" s="29"/>
      <c r="C110" s="28"/>
      <c r="D110" s="150" t="s">
        <v>131</v>
      </c>
      <c r="E110" s="28"/>
      <c r="F110" s="151" t="s">
        <v>305</v>
      </c>
      <c r="G110" s="28"/>
      <c r="H110" s="28"/>
      <c r="I110" s="28"/>
      <c r="J110" s="28"/>
      <c r="K110" s="28"/>
      <c r="L110" s="29"/>
      <c r="M110" s="148"/>
      <c r="N110" s="149"/>
      <c r="O110" s="49"/>
      <c r="P110" s="49"/>
      <c r="Q110" s="49"/>
      <c r="R110" s="49"/>
      <c r="S110" s="49"/>
      <c r="T110" s="50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T110" s="16" t="s">
        <v>131</v>
      </c>
      <c r="AU110" s="16" t="s">
        <v>81</v>
      </c>
    </row>
    <row r="111" spans="1:65" s="13" customFormat="1">
      <c r="B111" s="152"/>
      <c r="D111" s="146" t="s">
        <v>145</v>
      </c>
      <c r="E111" s="153" t="s">
        <v>3</v>
      </c>
      <c r="F111" s="154" t="s">
        <v>306</v>
      </c>
      <c r="H111" s="155">
        <v>69.052999999999997</v>
      </c>
      <c r="L111" s="152"/>
      <c r="M111" s="156"/>
      <c r="N111" s="157"/>
      <c r="O111" s="157"/>
      <c r="P111" s="157"/>
      <c r="Q111" s="157"/>
      <c r="R111" s="157"/>
      <c r="S111" s="157"/>
      <c r="T111" s="158"/>
      <c r="AT111" s="153" t="s">
        <v>145</v>
      </c>
      <c r="AU111" s="153" t="s">
        <v>81</v>
      </c>
      <c r="AV111" s="13" t="s">
        <v>81</v>
      </c>
      <c r="AW111" s="13" t="s">
        <v>32</v>
      </c>
      <c r="AX111" s="13" t="s">
        <v>78</v>
      </c>
      <c r="AY111" s="153" t="s">
        <v>120</v>
      </c>
    </row>
    <row r="112" spans="1:65" s="2" customFormat="1" ht="16.5" customHeight="1">
      <c r="A112" s="28"/>
      <c r="B112" s="133"/>
      <c r="C112" s="134" t="s">
        <v>162</v>
      </c>
      <c r="D112" s="134" t="s">
        <v>122</v>
      </c>
      <c r="E112" s="135" t="s">
        <v>307</v>
      </c>
      <c r="F112" s="136" t="s">
        <v>308</v>
      </c>
      <c r="G112" s="137" t="s">
        <v>125</v>
      </c>
      <c r="H112" s="138">
        <v>711.45</v>
      </c>
      <c r="I112" s="139"/>
      <c r="J112" s="139">
        <f>ROUND(I112*H112,2)</f>
        <v>0</v>
      </c>
      <c r="K112" s="136" t="s">
        <v>126</v>
      </c>
      <c r="L112" s="29"/>
      <c r="M112" s="140" t="s">
        <v>3</v>
      </c>
      <c r="N112" s="141" t="s">
        <v>41</v>
      </c>
      <c r="O112" s="142">
        <v>0.23599999999999999</v>
      </c>
      <c r="P112" s="142">
        <f>O112*H112</f>
        <v>167.90219999999999</v>
      </c>
      <c r="Q112" s="142">
        <v>8.4000000000000003E-4</v>
      </c>
      <c r="R112" s="142">
        <f>Q112*H112</f>
        <v>0.59761800000000009</v>
      </c>
      <c r="S112" s="142">
        <v>0</v>
      </c>
      <c r="T112" s="143">
        <f>S112*H112</f>
        <v>0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R112" s="144" t="s">
        <v>127</v>
      </c>
      <c r="AT112" s="144" t="s">
        <v>122</v>
      </c>
      <c r="AU112" s="144" t="s">
        <v>81</v>
      </c>
      <c r="AY112" s="16" t="s">
        <v>120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6" t="s">
        <v>78</v>
      </c>
      <c r="BK112" s="145">
        <f>ROUND(I112*H112,2)</f>
        <v>0</v>
      </c>
      <c r="BL112" s="16" t="s">
        <v>127</v>
      </c>
      <c r="BM112" s="144" t="s">
        <v>309</v>
      </c>
    </row>
    <row r="113" spans="1:65" s="2" customFormat="1">
      <c r="A113" s="28"/>
      <c r="B113" s="29"/>
      <c r="C113" s="28"/>
      <c r="D113" s="146" t="s">
        <v>129</v>
      </c>
      <c r="E113" s="28"/>
      <c r="F113" s="147" t="s">
        <v>310</v>
      </c>
      <c r="G113" s="28"/>
      <c r="H113" s="28"/>
      <c r="I113" s="28"/>
      <c r="J113" s="28"/>
      <c r="K113" s="28"/>
      <c r="L113" s="29"/>
      <c r="M113" s="148"/>
      <c r="N113" s="149"/>
      <c r="O113" s="49"/>
      <c r="P113" s="49"/>
      <c r="Q113" s="49"/>
      <c r="R113" s="49"/>
      <c r="S113" s="49"/>
      <c r="T113" s="50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T113" s="16" t="s">
        <v>129</v>
      </c>
      <c r="AU113" s="16" t="s">
        <v>81</v>
      </c>
    </row>
    <row r="114" spans="1:65" s="2" customFormat="1">
      <c r="A114" s="28"/>
      <c r="B114" s="29"/>
      <c r="C114" s="28"/>
      <c r="D114" s="150" t="s">
        <v>131</v>
      </c>
      <c r="E114" s="28"/>
      <c r="F114" s="151" t="s">
        <v>311</v>
      </c>
      <c r="G114" s="28"/>
      <c r="H114" s="28"/>
      <c r="I114" s="28"/>
      <c r="J114" s="28"/>
      <c r="K114" s="28"/>
      <c r="L114" s="29"/>
      <c r="M114" s="148"/>
      <c r="N114" s="149"/>
      <c r="O114" s="49"/>
      <c r="P114" s="49"/>
      <c r="Q114" s="49"/>
      <c r="R114" s="49"/>
      <c r="S114" s="49"/>
      <c r="T114" s="50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T114" s="16" t="s">
        <v>131</v>
      </c>
      <c r="AU114" s="16" t="s">
        <v>81</v>
      </c>
    </row>
    <row r="115" spans="1:65" s="13" customFormat="1">
      <c r="B115" s="152"/>
      <c r="D115" s="146" t="s">
        <v>145</v>
      </c>
      <c r="E115" s="153" t="s">
        <v>3</v>
      </c>
      <c r="F115" s="154" t="s">
        <v>312</v>
      </c>
      <c r="H115" s="155">
        <v>711.45</v>
      </c>
      <c r="L115" s="152"/>
      <c r="M115" s="156"/>
      <c r="N115" s="157"/>
      <c r="O115" s="157"/>
      <c r="P115" s="157"/>
      <c r="Q115" s="157"/>
      <c r="R115" s="157"/>
      <c r="S115" s="157"/>
      <c r="T115" s="158"/>
      <c r="AT115" s="153" t="s">
        <v>145</v>
      </c>
      <c r="AU115" s="153" t="s">
        <v>81</v>
      </c>
      <c r="AV115" s="13" t="s">
        <v>81</v>
      </c>
      <c r="AW115" s="13" t="s">
        <v>32</v>
      </c>
      <c r="AX115" s="13" t="s">
        <v>78</v>
      </c>
      <c r="AY115" s="153" t="s">
        <v>120</v>
      </c>
    </row>
    <row r="116" spans="1:65" s="2" customFormat="1" ht="16.5" customHeight="1">
      <c r="A116" s="28"/>
      <c r="B116" s="133"/>
      <c r="C116" s="134" t="s">
        <v>169</v>
      </c>
      <c r="D116" s="134" t="s">
        <v>122</v>
      </c>
      <c r="E116" s="135" t="s">
        <v>313</v>
      </c>
      <c r="F116" s="136" t="s">
        <v>314</v>
      </c>
      <c r="G116" s="137" t="s">
        <v>125</v>
      </c>
      <c r="H116" s="138">
        <v>711.45</v>
      </c>
      <c r="I116" s="139"/>
      <c r="J116" s="139">
        <f>ROUND(I116*H116,2)</f>
        <v>0</v>
      </c>
      <c r="K116" s="136" t="s">
        <v>126</v>
      </c>
      <c r="L116" s="29"/>
      <c r="M116" s="140" t="s">
        <v>3</v>
      </c>
      <c r="N116" s="141" t="s">
        <v>41</v>
      </c>
      <c r="O116" s="142">
        <v>0.216</v>
      </c>
      <c r="P116" s="142">
        <f>O116*H116</f>
        <v>153.67320000000001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R116" s="144" t="s">
        <v>127</v>
      </c>
      <c r="AT116" s="144" t="s">
        <v>122</v>
      </c>
      <c r="AU116" s="144" t="s">
        <v>81</v>
      </c>
      <c r="AY116" s="16" t="s">
        <v>120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6" t="s">
        <v>78</v>
      </c>
      <c r="BK116" s="145">
        <f>ROUND(I116*H116,2)</f>
        <v>0</v>
      </c>
      <c r="BL116" s="16" t="s">
        <v>127</v>
      </c>
      <c r="BM116" s="144" t="s">
        <v>315</v>
      </c>
    </row>
    <row r="117" spans="1:65" s="2" customFormat="1" ht="19.5">
      <c r="A117" s="28"/>
      <c r="B117" s="29"/>
      <c r="C117" s="28"/>
      <c r="D117" s="146" t="s">
        <v>129</v>
      </c>
      <c r="E117" s="28"/>
      <c r="F117" s="147" t="s">
        <v>316</v>
      </c>
      <c r="G117" s="28"/>
      <c r="H117" s="28"/>
      <c r="I117" s="28"/>
      <c r="J117" s="28"/>
      <c r="K117" s="28"/>
      <c r="L117" s="29"/>
      <c r="M117" s="148"/>
      <c r="N117" s="149"/>
      <c r="O117" s="49"/>
      <c r="P117" s="49"/>
      <c r="Q117" s="49"/>
      <c r="R117" s="49"/>
      <c r="S117" s="49"/>
      <c r="T117" s="50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6" t="s">
        <v>129</v>
      </c>
      <c r="AU117" s="16" t="s">
        <v>81</v>
      </c>
    </row>
    <row r="118" spans="1:65" s="2" customFormat="1">
      <c r="A118" s="28"/>
      <c r="B118" s="29"/>
      <c r="C118" s="28"/>
      <c r="D118" s="150" t="s">
        <v>131</v>
      </c>
      <c r="E118" s="28"/>
      <c r="F118" s="151" t="s">
        <v>317</v>
      </c>
      <c r="G118" s="28"/>
      <c r="H118" s="28"/>
      <c r="I118" s="28"/>
      <c r="J118" s="28"/>
      <c r="K118" s="28"/>
      <c r="L118" s="29"/>
      <c r="M118" s="148"/>
      <c r="N118" s="149"/>
      <c r="O118" s="49"/>
      <c r="P118" s="49"/>
      <c r="Q118" s="49"/>
      <c r="R118" s="49"/>
      <c r="S118" s="49"/>
      <c r="T118" s="50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131</v>
      </c>
      <c r="AU118" s="16" t="s">
        <v>81</v>
      </c>
    </row>
    <row r="119" spans="1:65" s="2" customFormat="1" ht="16.5" customHeight="1">
      <c r="A119" s="28"/>
      <c r="B119" s="133"/>
      <c r="C119" s="134" t="s">
        <v>177</v>
      </c>
      <c r="D119" s="134" t="s">
        <v>122</v>
      </c>
      <c r="E119" s="135" t="s">
        <v>318</v>
      </c>
      <c r="F119" s="136" t="s">
        <v>319</v>
      </c>
      <c r="G119" s="137" t="s">
        <v>125</v>
      </c>
      <c r="H119" s="138">
        <v>199.28</v>
      </c>
      <c r="I119" s="139"/>
      <c r="J119" s="139">
        <f>ROUND(I119*H119,2)</f>
        <v>0</v>
      </c>
      <c r="K119" s="136" t="s">
        <v>126</v>
      </c>
      <c r="L119" s="29"/>
      <c r="M119" s="140" t="s">
        <v>3</v>
      </c>
      <c r="N119" s="141" t="s">
        <v>41</v>
      </c>
      <c r="O119" s="142">
        <v>0.156</v>
      </c>
      <c r="P119" s="142">
        <f>O119*H119</f>
        <v>31.087679999999999</v>
      </c>
      <c r="Q119" s="142">
        <v>6.9999999999999999E-4</v>
      </c>
      <c r="R119" s="142">
        <f>Q119*H119</f>
        <v>0.13949600000000001</v>
      </c>
      <c r="S119" s="142">
        <v>0</v>
      </c>
      <c r="T119" s="143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44" t="s">
        <v>127</v>
      </c>
      <c r="AT119" s="144" t="s">
        <v>122</v>
      </c>
      <c r="AU119" s="144" t="s">
        <v>81</v>
      </c>
      <c r="AY119" s="16" t="s">
        <v>120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6" t="s">
        <v>78</v>
      </c>
      <c r="BK119" s="145">
        <f>ROUND(I119*H119,2)</f>
        <v>0</v>
      </c>
      <c r="BL119" s="16" t="s">
        <v>127</v>
      </c>
      <c r="BM119" s="144" t="s">
        <v>320</v>
      </c>
    </row>
    <row r="120" spans="1:65" s="2" customFormat="1">
      <c r="A120" s="28"/>
      <c r="B120" s="29"/>
      <c r="C120" s="28"/>
      <c r="D120" s="146" t="s">
        <v>129</v>
      </c>
      <c r="E120" s="28"/>
      <c r="F120" s="147" t="s">
        <v>321</v>
      </c>
      <c r="G120" s="28"/>
      <c r="H120" s="28"/>
      <c r="I120" s="28"/>
      <c r="J120" s="28"/>
      <c r="K120" s="28"/>
      <c r="L120" s="29"/>
      <c r="M120" s="148"/>
      <c r="N120" s="149"/>
      <c r="O120" s="49"/>
      <c r="P120" s="49"/>
      <c r="Q120" s="49"/>
      <c r="R120" s="49"/>
      <c r="S120" s="49"/>
      <c r="T120" s="50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129</v>
      </c>
      <c r="AU120" s="16" t="s">
        <v>81</v>
      </c>
    </row>
    <row r="121" spans="1:65" s="2" customFormat="1">
      <c r="A121" s="28"/>
      <c r="B121" s="29"/>
      <c r="C121" s="28"/>
      <c r="D121" s="150" t="s">
        <v>131</v>
      </c>
      <c r="E121" s="28"/>
      <c r="F121" s="151" t="s">
        <v>322</v>
      </c>
      <c r="G121" s="28"/>
      <c r="H121" s="28"/>
      <c r="I121" s="28"/>
      <c r="J121" s="28"/>
      <c r="K121" s="28"/>
      <c r="L121" s="29"/>
      <c r="M121" s="148"/>
      <c r="N121" s="149"/>
      <c r="O121" s="49"/>
      <c r="P121" s="49"/>
      <c r="Q121" s="49"/>
      <c r="R121" s="49"/>
      <c r="S121" s="49"/>
      <c r="T121" s="50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6" t="s">
        <v>131</v>
      </c>
      <c r="AU121" s="16" t="s">
        <v>81</v>
      </c>
    </row>
    <row r="122" spans="1:65" s="13" customFormat="1">
      <c r="B122" s="152"/>
      <c r="D122" s="146" t="s">
        <v>145</v>
      </c>
      <c r="E122" s="153" t="s">
        <v>3</v>
      </c>
      <c r="F122" s="154" t="s">
        <v>323</v>
      </c>
      <c r="H122" s="155">
        <v>199.28</v>
      </c>
      <c r="L122" s="152"/>
      <c r="M122" s="156"/>
      <c r="N122" s="157"/>
      <c r="O122" s="157"/>
      <c r="P122" s="157"/>
      <c r="Q122" s="157"/>
      <c r="R122" s="157"/>
      <c r="S122" s="157"/>
      <c r="T122" s="158"/>
      <c r="AT122" s="153" t="s">
        <v>145</v>
      </c>
      <c r="AU122" s="153" t="s">
        <v>81</v>
      </c>
      <c r="AV122" s="13" t="s">
        <v>81</v>
      </c>
      <c r="AW122" s="13" t="s">
        <v>32</v>
      </c>
      <c r="AX122" s="13" t="s">
        <v>78</v>
      </c>
      <c r="AY122" s="153" t="s">
        <v>120</v>
      </c>
    </row>
    <row r="123" spans="1:65" s="2" customFormat="1" ht="16.5" customHeight="1">
      <c r="A123" s="28"/>
      <c r="B123" s="133"/>
      <c r="C123" s="134" t="s">
        <v>184</v>
      </c>
      <c r="D123" s="134" t="s">
        <v>122</v>
      </c>
      <c r="E123" s="135" t="s">
        <v>324</v>
      </c>
      <c r="F123" s="136" t="s">
        <v>325</v>
      </c>
      <c r="G123" s="137" t="s">
        <v>125</v>
      </c>
      <c r="H123" s="138">
        <v>199.28</v>
      </c>
      <c r="I123" s="139"/>
      <c r="J123" s="139">
        <f>ROUND(I123*H123,2)</f>
        <v>0</v>
      </c>
      <c r="K123" s="136" t="s">
        <v>126</v>
      </c>
      <c r="L123" s="29"/>
      <c r="M123" s="140" t="s">
        <v>3</v>
      </c>
      <c r="N123" s="141" t="s">
        <v>41</v>
      </c>
      <c r="O123" s="142">
        <v>9.5000000000000001E-2</v>
      </c>
      <c r="P123" s="142">
        <f>O123*H123</f>
        <v>18.9316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44" t="s">
        <v>127</v>
      </c>
      <c r="AT123" s="144" t="s">
        <v>122</v>
      </c>
      <c r="AU123" s="144" t="s">
        <v>81</v>
      </c>
      <c r="AY123" s="16" t="s">
        <v>120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78</v>
      </c>
      <c r="BK123" s="145">
        <f>ROUND(I123*H123,2)</f>
        <v>0</v>
      </c>
      <c r="BL123" s="16" t="s">
        <v>127</v>
      </c>
      <c r="BM123" s="144" t="s">
        <v>326</v>
      </c>
    </row>
    <row r="124" spans="1:65" s="2" customFormat="1" ht="19.5">
      <c r="A124" s="28"/>
      <c r="B124" s="29"/>
      <c r="C124" s="28"/>
      <c r="D124" s="146" t="s">
        <v>129</v>
      </c>
      <c r="E124" s="28"/>
      <c r="F124" s="147" t="s">
        <v>327</v>
      </c>
      <c r="G124" s="28"/>
      <c r="H124" s="28"/>
      <c r="I124" s="28"/>
      <c r="J124" s="28"/>
      <c r="K124" s="28"/>
      <c r="L124" s="29"/>
      <c r="M124" s="148"/>
      <c r="N124" s="149"/>
      <c r="O124" s="49"/>
      <c r="P124" s="49"/>
      <c r="Q124" s="49"/>
      <c r="R124" s="49"/>
      <c r="S124" s="49"/>
      <c r="T124" s="50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129</v>
      </c>
      <c r="AU124" s="16" t="s">
        <v>81</v>
      </c>
    </row>
    <row r="125" spans="1:65" s="2" customFormat="1">
      <c r="A125" s="28"/>
      <c r="B125" s="29"/>
      <c r="C125" s="28"/>
      <c r="D125" s="150" t="s">
        <v>131</v>
      </c>
      <c r="E125" s="28"/>
      <c r="F125" s="151" t="s">
        <v>328</v>
      </c>
      <c r="G125" s="28"/>
      <c r="H125" s="28"/>
      <c r="I125" s="28"/>
      <c r="J125" s="28"/>
      <c r="K125" s="28"/>
      <c r="L125" s="29"/>
      <c r="M125" s="148"/>
      <c r="N125" s="149"/>
      <c r="O125" s="49"/>
      <c r="P125" s="49"/>
      <c r="Q125" s="49"/>
      <c r="R125" s="49"/>
      <c r="S125" s="49"/>
      <c r="T125" s="50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6" t="s">
        <v>131</v>
      </c>
      <c r="AU125" s="16" t="s">
        <v>81</v>
      </c>
    </row>
    <row r="126" spans="1:65" s="2" customFormat="1" ht="16.5" customHeight="1">
      <c r="A126" s="28"/>
      <c r="B126" s="133"/>
      <c r="C126" s="134" t="s">
        <v>190</v>
      </c>
      <c r="D126" s="134" t="s">
        <v>122</v>
      </c>
      <c r="E126" s="135" t="s">
        <v>329</v>
      </c>
      <c r="F126" s="136" t="s">
        <v>330</v>
      </c>
      <c r="G126" s="137" t="s">
        <v>125</v>
      </c>
      <c r="H126" s="138">
        <v>199.28</v>
      </c>
      <c r="I126" s="139"/>
      <c r="J126" s="139">
        <f>ROUND(I126*H126,2)</f>
        <v>0</v>
      </c>
      <c r="K126" s="136" t="s">
        <v>126</v>
      </c>
      <c r="L126" s="29"/>
      <c r="M126" s="140" t="s">
        <v>3</v>
      </c>
      <c r="N126" s="141" t="s">
        <v>41</v>
      </c>
      <c r="O126" s="142">
        <v>0.28299999999999997</v>
      </c>
      <c r="P126" s="142">
        <f>O126*H126</f>
        <v>56.396239999999992</v>
      </c>
      <c r="Q126" s="142">
        <v>7.9000000000000001E-4</v>
      </c>
      <c r="R126" s="142">
        <f>Q126*H126</f>
        <v>0.15743119999999999</v>
      </c>
      <c r="S126" s="142">
        <v>0</v>
      </c>
      <c r="T126" s="143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4" t="s">
        <v>127</v>
      </c>
      <c r="AT126" s="144" t="s">
        <v>122</v>
      </c>
      <c r="AU126" s="144" t="s">
        <v>81</v>
      </c>
      <c r="AY126" s="16" t="s">
        <v>120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78</v>
      </c>
      <c r="BK126" s="145">
        <f>ROUND(I126*H126,2)</f>
        <v>0</v>
      </c>
      <c r="BL126" s="16" t="s">
        <v>127</v>
      </c>
      <c r="BM126" s="144" t="s">
        <v>331</v>
      </c>
    </row>
    <row r="127" spans="1:65" s="2" customFormat="1">
      <c r="A127" s="28"/>
      <c r="B127" s="29"/>
      <c r="C127" s="28"/>
      <c r="D127" s="146" t="s">
        <v>129</v>
      </c>
      <c r="E127" s="28"/>
      <c r="F127" s="147" t="s">
        <v>332</v>
      </c>
      <c r="G127" s="28"/>
      <c r="H127" s="28"/>
      <c r="I127" s="28"/>
      <c r="J127" s="28"/>
      <c r="K127" s="28"/>
      <c r="L127" s="29"/>
      <c r="M127" s="148"/>
      <c r="N127" s="149"/>
      <c r="O127" s="49"/>
      <c r="P127" s="49"/>
      <c r="Q127" s="49"/>
      <c r="R127" s="49"/>
      <c r="S127" s="49"/>
      <c r="T127" s="50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6" t="s">
        <v>129</v>
      </c>
      <c r="AU127" s="16" t="s">
        <v>81</v>
      </c>
    </row>
    <row r="128" spans="1:65" s="2" customFormat="1">
      <c r="A128" s="28"/>
      <c r="B128" s="29"/>
      <c r="C128" s="28"/>
      <c r="D128" s="150" t="s">
        <v>131</v>
      </c>
      <c r="E128" s="28"/>
      <c r="F128" s="151" t="s">
        <v>333</v>
      </c>
      <c r="G128" s="28"/>
      <c r="H128" s="28"/>
      <c r="I128" s="28"/>
      <c r="J128" s="28"/>
      <c r="K128" s="28"/>
      <c r="L128" s="29"/>
      <c r="M128" s="148"/>
      <c r="N128" s="149"/>
      <c r="O128" s="49"/>
      <c r="P128" s="49"/>
      <c r="Q128" s="49"/>
      <c r="R128" s="49"/>
      <c r="S128" s="49"/>
      <c r="T128" s="50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131</v>
      </c>
      <c r="AU128" s="16" t="s">
        <v>81</v>
      </c>
    </row>
    <row r="129" spans="1:65" s="2" customFormat="1" ht="16.5" customHeight="1">
      <c r="A129" s="28"/>
      <c r="B129" s="133"/>
      <c r="C129" s="134" t="s">
        <v>197</v>
      </c>
      <c r="D129" s="134" t="s">
        <v>122</v>
      </c>
      <c r="E129" s="135" t="s">
        <v>334</v>
      </c>
      <c r="F129" s="136" t="s">
        <v>335</v>
      </c>
      <c r="G129" s="137" t="s">
        <v>125</v>
      </c>
      <c r="H129" s="138">
        <v>199.28</v>
      </c>
      <c r="I129" s="139"/>
      <c r="J129" s="139">
        <f>ROUND(I129*H129,2)</f>
        <v>0</v>
      </c>
      <c r="K129" s="136" t="s">
        <v>126</v>
      </c>
      <c r="L129" s="29"/>
      <c r="M129" s="140" t="s">
        <v>3</v>
      </c>
      <c r="N129" s="141" t="s">
        <v>41</v>
      </c>
      <c r="O129" s="142">
        <v>0.08</v>
      </c>
      <c r="P129" s="142">
        <f>O129*H129</f>
        <v>15.942400000000001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44" t="s">
        <v>127</v>
      </c>
      <c r="AT129" s="144" t="s">
        <v>122</v>
      </c>
      <c r="AU129" s="144" t="s">
        <v>81</v>
      </c>
      <c r="AY129" s="16" t="s">
        <v>120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78</v>
      </c>
      <c r="BK129" s="145">
        <f>ROUND(I129*H129,2)</f>
        <v>0</v>
      </c>
      <c r="BL129" s="16" t="s">
        <v>127</v>
      </c>
      <c r="BM129" s="144" t="s">
        <v>336</v>
      </c>
    </row>
    <row r="130" spans="1:65" s="2" customFormat="1">
      <c r="A130" s="28"/>
      <c r="B130" s="29"/>
      <c r="C130" s="28"/>
      <c r="D130" s="146" t="s">
        <v>129</v>
      </c>
      <c r="E130" s="28"/>
      <c r="F130" s="147" t="s">
        <v>337</v>
      </c>
      <c r="G130" s="28"/>
      <c r="H130" s="28"/>
      <c r="I130" s="28"/>
      <c r="J130" s="28"/>
      <c r="K130" s="28"/>
      <c r="L130" s="29"/>
      <c r="M130" s="148"/>
      <c r="N130" s="149"/>
      <c r="O130" s="49"/>
      <c r="P130" s="49"/>
      <c r="Q130" s="49"/>
      <c r="R130" s="49"/>
      <c r="S130" s="49"/>
      <c r="T130" s="50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129</v>
      </c>
      <c r="AU130" s="16" t="s">
        <v>81</v>
      </c>
    </row>
    <row r="131" spans="1:65" s="2" customFormat="1">
      <c r="A131" s="28"/>
      <c r="B131" s="29"/>
      <c r="C131" s="28"/>
      <c r="D131" s="150" t="s">
        <v>131</v>
      </c>
      <c r="E131" s="28"/>
      <c r="F131" s="151" t="s">
        <v>338</v>
      </c>
      <c r="G131" s="28"/>
      <c r="H131" s="28"/>
      <c r="I131" s="28"/>
      <c r="J131" s="28"/>
      <c r="K131" s="28"/>
      <c r="L131" s="29"/>
      <c r="M131" s="148"/>
      <c r="N131" s="149"/>
      <c r="O131" s="49"/>
      <c r="P131" s="49"/>
      <c r="Q131" s="49"/>
      <c r="R131" s="49"/>
      <c r="S131" s="49"/>
      <c r="T131" s="50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 t="s">
        <v>131</v>
      </c>
      <c r="AU131" s="16" t="s">
        <v>81</v>
      </c>
    </row>
    <row r="132" spans="1:65" s="2" customFormat="1" ht="21.75" customHeight="1">
      <c r="A132" s="28"/>
      <c r="B132" s="133"/>
      <c r="C132" s="134" t="s">
        <v>203</v>
      </c>
      <c r="D132" s="134" t="s">
        <v>122</v>
      </c>
      <c r="E132" s="135" t="s">
        <v>339</v>
      </c>
      <c r="F132" s="136" t="s">
        <v>340</v>
      </c>
      <c r="G132" s="137" t="s">
        <v>141</v>
      </c>
      <c r="H132" s="138">
        <v>142.30000000000001</v>
      </c>
      <c r="I132" s="139"/>
      <c r="J132" s="139">
        <f>ROUND(I132*H132,2)</f>
        <v>0</v>
      </c>
      <c r="K132" s="136" t="s">
        <v>126</v>
      </c>
      <c r="L132" s="29"/>
      <c r="M132" s="140" t="s">
        <v>3</v>
      </c>
      <c r="N132" s="141" t="s">
        <v>41</v>
      </c>
      <c r="O132" s="142">
        <v>4.3999999999999997E-2</v>
      </c>
      <c r="P132" s="142">
        <f>O132*H132</f>
        <v>6.2612000000000005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4" t="s">
        <v>127</v>
      </c>
      <c r="AT132" s="144" t="s">
        <v>122</v>
      </c>
      <c r="AU132" s="144" t="s">
        <v>81</v>
      </c>
      <c r="AY132" s="16" t="s">
        <v>120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78</v>
      </c>
      <c r="BK132" s="145">
        <f>ROUND(I132*H132,2)</f>
        <v>0</v>
      </c>
      <c r="BL132" s="16" t="s">
        <v>127</v>
      </c>
      <c r="BM132" s="144" t="s">
        <v>341</v>
      </c>
    </row>
    <row r="133" spans="1:65" s="2" customFormat="1" ht="19.5">
      <c r="A133" s="28"/>
      <c r="B133" s="29"/>
      <c r="C133" s="28"/>
      <c r="D133" s="146" t="s">
        <v>129</v>
      </c>
      <c r="E133" s="28"/>
      <c r="F133" s="147" t="s">
        <v>342</v>
      </c>
      <c r="G133" s="28"/>
      <c r="H133" s="28"/>
      <c r="I133" s="28"/>
      <c r="J133" s="28"/>
      <c r="K133" s="28"/>
      <c r="L133" s="29"/>
      <c r="M133" s="148"/>
      <c r="N133" s="149"/>
      <c r="O133" s="49"/>
      <c r="P133" s="49"/>
      <c r="Q133" s="49"/>
      <c r="R133" s="49"/>
      <c r="S133" s="49"/>
      <c r="T133" s="50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129</v>
      </c>
      <c r="AU133" s="16" t="s">
        <v>81</v>
      </c>
    </row>
    <row r="134" spans="1:65" s="2" customFormat="1">
      <c r="A134" s="28"/>
      <c r="B134" s="29"/>
      <c r="C134" s="28"/>
      <c r="D134" s="150" t="s">
        <v>131</v>
      </c>
      <c r="E134" s="28"/>
      <c r="F134" s="151" t="s">
        <v>343</v>
      </c>
      <c r="G134" s="28"/>
      <c r="H134" s="28"/>
      <c r="I134" s="28"/>
      <c r="J134" s="28"/>
      <c r="K134" s="28"/>
      <c r="L134" s="29"/>
      <c r="M134" s="148"/>
      <c r="N134" s="149"/>
      <c r="O134" s="49"/>
      <c r="P134" s="49"/>
      <c r="Q134" s="49"/>
      <c r="R134" s="49"/>
      <c r="S134" s="49"/>
      <c r="T134" s="50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6" t="s">
        <v>131</v>
      </c>
      <c r="AU134" s="16" t="s">
        <v>81</v>
      </c>
    </row>
    <row r="135" spans="1:65" s="13" customFormat="1">
      <c r="B135" s="152"/>
      <c r="D135" s="146" t="s">
        <v>145</v>
      </c>
      <c r="E135" s="153" t="s">
        <v>3</v>
      </c>
      <c r="F135" s="154" t="s">
        <v>344</v>
      </c>
      <c r="H135" s="155">
        <v>112.2</v>
      </c>
      <c r="L135" s="152"/>
      <c r="M135" s="156"/>
      <c r="N135" s="157"/>
      <c r="O135" s="157"/>
      <c r="P135" s="157"/>
      <c r="Q135" s="157"/>
      <c r="R135" s="157"/>
      <c r="S135" s="157"/>
      <c r="T135" s="158"/>
      <c r="AT135" s="153" t="s">
        <v>145</v>
      </c>
      <c r="AU135" s="153" t="s">
        <v>81</v>
      </c>
      <c r="AV135" s="13" t="s">
        <v>81</v>
      </c>
      <c r="AW135" s="13" t="s">
        <v>32</v>
      </c>
      <c r="AX135" s="13" t="s">
        <v>70</v>
      </c>
      <c r="AY135" s="153" t="s">
        <v>120</v>
      </c>
    </row>
    <row r="136" spans="1:65" s="13" customFormat="1">
      <c r="B136" s="152"/>
      <c r="D136" s="146" t="s">
        <v>145</v>
      </c>
      <c r="E136" s="153" t="s">
        <v>3</v>
      </c>
      <c r="F136" s="154" t="s">
        <v>345</v>
      </c>
      <c r="H136" s="155">
        <v>30.1</v>
      </c>
      <c r="L136" s="152"/>
      <c r="M136" s="156"/>
      <c r="N136" s="157"/>
      <c r="O136" s="157"/>
      <c r="P136" s="157"/>
      <c r="Q136" s="157"/>
      <c r="R136" s="157"/>
      <c r="S136" s="157"/>
      <c r="T136" s="158"/>
      <c r="AT136" s="153" t="s">
        <v>145</v>
      </c>
      <c r="AU136" s="153" t="s">
        <v>81</v>
      </c>
      <c r="AV136" s="13" t="s">
        <v>81</v>
      </c>
      <c r="AW136" s="13" t="s">
        <v>32</v>
      </c>
      <c r="AX136" s="13" t="s">
        <v>70</v>
      </c>
      <c r="AY136" s="153" t="s">
        <v>120</v>
      </c>
    </row>
    <row r="137" spans="1:65" s="2" customFormat="1" ht="21.75" customHeight="1">
      <c r="A137" s="28"/>
      <c r="B137" s="133"/>
      <c r="C137" s="134" t="s">
        <v>210</v>
      </c>
      <c r="D137" s="134" t="s">
        <v>122</v>
      </c>
      <c r="E137" s="135" t="s">
        <v>346</v>
      </c>
      <c r="F137" s="136" t="s">
        <v>347</v>
      </c>
      <c r="G137" s="137" t="s">
        <v>141</v>
      </c>
      <c r="H137" s="138">
        <v>396.5</v>
      </c>
      <c r="I137" s="139"/>
      <c r="J137" s="139">
        <f>ROUND(I137*H137,2)</f>
        <v>0</v>
      </c>
      <c r="K137" s="136" t="s">
        <v>126</v>
      </c>
      <c r="L137" s="29"/>
      <c r="M137" s="140" t="s">
        <v>3</v>
      </c>
      <c r="N137" s="141" t="s">
        <v>41</v>
      </c>
      <c r="O137" s="142">
        <v>4.9000000000000002E-2</v>
      </c>
      <c r="P137" s="142">
        <f>O137*H137</f>
        <v>19.4285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44" t="s">
        <v>127</v>
      </c>
      <c r="AT137" s="144" t="s">
        <v>122</v>
      </c>
      <c r="AU137" s="144" t="s">
        <v>81</v>
      </c>
      <c r="AY137" s="16" t="s">
        <v>120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78</v>
      </c>
      <c r="BK137" s="145">
        <f>ROUND(I137*H137,2)</f>
        <v>0</v>
      </c>
      <c r="BL137" s="16" t="s">
        <v>127</v>
      </c>
      <c r="BM137" s="144" t="s">
        <v>348</v>
      </c>
    </row>
    <row r="138" spans="1:65" s="2" customFormat="1" ht="19.5">
      <c r="A138" s="28"/>
      <c r="B138" s="29"/>
      <c r="C138" s="28"/>
      <c r="D138" s="146" t="s">
        <v>129</v>
      </c>
      <c r="E138" s="28"/>
      <c r="F138" s="147" t="s">
        <v>349</v>
      </c>
      <c r="G138" s="28"/>
      <c r="H138" s="28"/>
      <c r="I138" s="28"/>
      <c r="J138" s="28"/>
      <c r="K138" s="28"/>
      <c r="L138" s="29"/>
      <c r="M138" s="148"/>
      <c r="N138" s="149"/>
      <c r="O138" s="49"/>
      <c r="P138" s="49"/>
      <c r="Q138" s="49"/>
      <c r="R138" s="49"/>
      <c r="S138" s="49"/>
      <c r="T138" s="50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 t="s">
        <v>129</v>
      </c>
      <c r="AU138" s="16" t="s">
        <v>81</v>
      </c>
    </row>
    <row r="139" spans="1:65" s="2" customFormat="1">
      <c r="A139" s="28"/>
      <c r="B139" s="29"/>
      <c r="C139" s="28"/>
      <c r="D139" s="150" t="s">
        <v>131</v>
      </c>
      <c r="E139" s="28"/>
      <c r="F139" s="151" t="s">
        <v>350</v>
      </c>
      <c r="G139" s="28"/>
      <c r="H139" s="28"/>
      <c r="I139" s="28"/>
      <c r="J139" s="28"/>
      <c r="K139" s="28"/>
      <c r="L139" s="29"/>
      <c r="M139" s="148"/>
      <c r="N139" s="149"/>
      <c r="O139" s="49"/>
      <c r="P139" s="49"/>
      <c r="Q139" s="49"/>
      <c r="R139" s="49"/>
      <c r="S139" s="49"/>
      <c r="T139" s="50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6" t="s">
        <v>131</v>
      </c>
      <c r="AU139" s="16" t="s">
        <v>81</v>
      </c>
    </row>
    <row r="140" spans="1:65" s="2" customFormat="1" ht="19.5">
      <c r="A140" s="28"/>
      <c r="B140" s="29"/>
      <c r="C140" s="28"/>
      <c r="D140" s="146" t="s">
        <v>152</v>
      </c>
      <c r="E140" s="28"/>
      <c r="F140" s="159" t="s">
        <v>351</v>
      </c>
      <c r="G140" s="28"/>
      <c r="H140" s="28"/>
      <c r="I140" s="28"/>
      <c r="J140" s="28"/>
      <c r="K140" s="28"/>
      <c r="L140" s="29"/>
      <c r="M140" s="148"/>
      <c r="N140" s="149"/>
      <c r="O140" s="49"/>
      <c r="P140" s="49"/>
      <c r="Q140" s="49"/>
      <c r="R140" s="49"/>
      <c r="S140" s="49"/>
      <c r="T140" s="50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 t="s">
        <v>152</v>
      </c>
      <c r="AU140" s="16" t="s">
        <v>81</v>
      </c>
    </row>
    <row r="141" spans="1:65" s="13" customFormat="1">
      <c r="B141" s="152"/>
      <c r="D141" s="146" t="s">
        <v>145</v>
      </c>
      <c r="E141" s="153" t="s">
        <v>3</v>
      </c>
      <c r="F141" s="154" t="s">
        <v>352</v>
      </c>
      <c r="H141" s="155">
        <v>396.5</v>
      </c>
      <c r="L141" s="152"/>
      <c r="M141" s="156"/>
      <c r="N141" s="157"/>
      <c r="O141" s="157"/>
      <c r="P141" s="157"/>
      <c r="Q141" s="157"/>
      <c r="R141" s="157"/>
      <c r="S141" s="157"/>
      <c r="T141" s="158"/>
      <c r="AT141" s="153" t="s">
        <v>145</v>
      </c>
      <c r="AU141" s="153" t="s">
        <v>81</v>
      </c>
      <c r="AV141" s="13" t="s">
        <v>81</v>
      </c>
      <c r="AW141" s="13" t="s">
        <v>32</v>
      </c>
      <c r="AX141" s="13" t="s">
        <v>78</v>
      </c>
      <c r="AY141" s="153" t="s">
        <v>120</v>
      </c>
    </row>
    <row r="142" spans="1:65" s="2" customFormat="1" ht="16.5" customHeight="1">
      <c r="A142" s="28"/>
      <c r="B142" s="133"/>
      <c r="C142" s="134" t="s">
        <v>217</v>
      </c>
      <c r="D142" s="134" t="s">
        <v>122</v>
      </c>
      <c r="E142" s="135" t="s">
        <v>353</v>
      </c>
      <c r="F142" s="136" t="s">
        <v>354</v>
      </c>
      <c r="G142" s="137" t="s">
        <v>141</v>
      </c>
      <c r="H142" s="138">
        <v>142.30000000000001</v>
      </c>
      <c r="I142" s="139"/>
      <c r="J142" s="139">
        <f>ROUND(I142*H142,2)</f>
        <v>0</v>
      </c>
      <c r="K142" s="136" t="s">
        <v>126</v>
      </c>
      <c r="L142" s="29"/>
      <c r="M142" s="140" t="s">
        <v>3</v>
      </c>
      <c r="N142" s="141" t="s">
        <v>41</v>
      </c>
      <c r="O142" s="142">
        <v>7.1999999999999995E-2</v>
      </c>
      <c r="P142" s="142">
        <f>O142*H142</f>
        <v>10.2456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4" t="s">
        <v>127</v>
      </c>
      <c r="AT142" s="144" t="s">
        <v>122</v>
      </c>
      <c r="AU142" s="144" t="s">
        <v>81</v>
      </c>
      <c r="AY142" s="16" t="s">
        <v>120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78</v>
      </c>
      <c r="BK142" s="145">
        <f>ROUND(I142*H142,2)</f>
        <v>0</v>
      </c>
      <c r="BL142" s="16" t="s">
        <v>127</v>
      </c>
      <c r="BM142" s="144" t="s">
        <v>355</v>
      </c>
    </row>
    <row r="143" spans="1:65" s="2" customFormat="1" ht="19.5">
      <c r="A143" s="28"/>
      <c r="B143" s="29"/>
      <c r="C143" s="28"/>
      <c r="D143" s="146" t="s">
        <v>129</v>
      </c>
      <c r="E143" s="28"/>
      <c r="F143" s="147" t="s">
        <v>356</v>
      </c>
      <c r="G143" s="28"/>
      <c r="H143" s="28"/>
      <c r="I143" s="28"/>
      <c r="J143" s="28"/>
      <c r="K143" s="28"/>
      <c r="L143" s="29"/>
      <c r="M143" s="148"/>
      <c r="N143" s="149"/>
      <c r="O143" s="49"/>
      <c r="P143" s="49"/>
      <c r="Q143" s="49"/>
      <c r="R143" s="49"/>
      <c r="S143" s="49"/>
      <c r="T143" s="50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6" t="s">
        <v>129</v>
      </c>
      <c r="AU143" s="16" t="s">
        <v>81</v>
      </c>
    </row>
    <row r="144" spans="1:65" s="2" customFormat="1">
      <c r="A144" s="28"/>
      <c r="B144" s="29"/>
      <c r="C144" s="28"/>
      <c r="D144" s="150" t="s">
        <v>131</v>
      </c>
      <c r="E144" s="28"/>
      <c r="F144" s="151" t="s">
        <v>357</v>
      </c>
      <c r="G144" s="28"/>
      <c r="H144" s="28"/>
      <c r="I144" s="28"/>
      <c r="J144" s="28"/>
      <c r="K144" s="28"/>
      <c r="L144" s="29"/>
      <c r="M144" s="148"/>
      <c r="N144" s="149"/>
      <c r="O144" s="49"/>
      <c r="P144" s="49"/>
      <c r="Q144" s="49"/>
      <c r="R144" s="49"/>
      <c r="S144" s="49"/>
      <c r="T144" s="50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6" t="s">
        <v>131</v>
      </c>
      <c r="AU144" s="16" t="s">
        <v>81</v>
      </c>
    </row>
    <row r="145" spans="1:65" s="13" customFormat="1">
      <c r="B145" s="152"/>
      <c r="D145" s="146" t="s">
        <v>145</v>
      </c>
      <c r="E145" s="153" t="s">
        <v>3</v>
      </c>
      <c r="F145" s="154" t="s">
        <v>358</v>
      </c>
      <c r="H145" s="155">
        <v>142.30000000000001</v>
      </c>
      <c r="L145" s="152"/>
      <c r="M145" s="156"/>
      <c r="N145" s="157"/>
      <c r="O145" s="157"/>
      <c r="P145" s="157"/>
      <c r="Q145" s="157"/>
      <c r="R145" s="157"/>
      <c r="S145" s="157"/>
      <c r="T145" s="158"/>
      <c r="AT145" s="153" t="s">
        <v>145</v>
      </c>
      <c r="AU145" s="153" t="s">
        <v>81</v>
      </c>
      <c r="AV145" s="13" t="s">
        <v>81</v>
      </c>
      <c r="AW145" s="13" t="s">
        <v>32</v>
      </c>
      <c r="AX145" s="13" t="s">
        <v>78</v>
      </c>
      <c r="AY145" s="153" t="s">
        <v>120</v>
      </c>
    </row>
    <row r="146" spans="1:65" s="2" customFormat="1" ht="16.5" customHeight="1">
      <c r="A146" s="28"/>
      <c r="B146" s="133"/>
      <c r="C146" s="134" t="s">
        <v>9</v>
      </c>
      <c r="D146" s="134" t="s">
        <v>122</v>
      </c>
      <c r="E146" s="135" t="s">
        <v>359</v>
      </c>
      <c r="F146" s="136" t="s">
        <v>360</v>
      </c>
      <c r="G146" s="137" t="s">
        <v>267</v>
      </c>
      <c r="H146" s="138">
        <v>847.18</v>
      </c>
      <c r="I146" s="139"/>
      <c r="J146" s="139">
        <f>ROUND(I146*H146,2)</f>
        <v>0</v>
      </c>
      <c r="K146" s="136" t="s">
        <v>126</v>
      </c>
      <c r="L146" s="29"/>
      <c r="M146" s="140" t="s">
        <v>3</v>
      </c>
      <c r="N146" s="141" t="s">
        <v>41</v>
      </c>
      <c r="O146" s="142">
        <v>0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4" t="s">
        <v>127</v>
      </c>
      <c r="AT146" s="144" t="s">
        <v>122</v>
      </c>
      <c r="AU146" s="144" t="s">
        <v>81</v>
      </c>
      <c r="AY146" s="16" t="s">
        <v>120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78</v>
      </c>
      <c r="BK146" s="145">
        <f>ROUND(I146*H146,2)</f>
        <v>0</v>
      </c>
      <c r="BL146" s="16" t="s">
        <v>127</v>
      </c>
      <c r="BM146" s="144" t="s">
        <v>361</v>
      </c>
    </row>
    <row r="147" spans="1:65" s="2" customFormat="1" ht="19.5">
      <c r="A147" s="28"/>
      <c r="B147" s="29"/>
      <c r="C147" s="28"/>
      <c r="D147" s="146" t="s">
        <v>129</v>
      </c>
      <c r="E147" s="28"/>
      <c r="F147" s="147" t="s">
        <v>362</v>
      </c>
      <c r="G147" s="28"/>
      <c r="H147" s="28"/>
      <c r="I147" s="28"/>
      <c r="J147" s="28"/>
      <c r="K147" s="28"/>
      <c r="L147" s="29"/>
      <c r="M147" s="148"/>
      <c r="N147" s="149"/>
      <c r="O147" s="49"/>
      <c r="P147" s="49"/>
      <c r="Q147" s="49"/>
      <c r="R147" s="49"/>
      <c r="S147" s="49"/>
      <c r="T147" s="50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6" t="s">
        <v>129</v>
      </c>
      <c r="AU147" s="16" t="s">
        <v>81</v>
      </c>
    </row>
    <row r="148" spans="1:65" s="2" customFormat="1">
      <c r="A148" s="28"/>
      <c r="B148" s="29"/>
      <c r="C148" s="28"/>
      <c r="D148" s="150" t="s">
        <v>131</v>
      </c>
      <c r="E148" s="28"/>
      <c r="F148" s="151" t="s">
        <v>363</v>
      </c>
      <c r="G148" s="28"/>
      <c r="H148" s="28"/>
      <c r="I148" s="28"/>
      <c r="J148" s="28"/>
      <c r="K148" s="28"/>
      <c r="L148" s="29"/>
      <c r="M148" s="148"/>
      <c r="N148" s="149"/>
      <c r="O148" s="49"/>
      <c r="P148" s="49"/>
      <c r="Q148" s="49"/>
      <c r="R148" s="49"/>
      <c r="S148" s="49"/>
      <c r="T148" s="50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6" t="s">
        <v>131</v>
      </c>
      <c r="AU148" s="16" t="s">
        <v>81</v>
      </c>
    </row>
    <row r="149" spans="1:65" s="13" customFormat="1">
      <c r="B149" s="152"/>
      <c r="D149" s="146" t="s">
        <v>145</v>
      </c>
      <c r="E149" s="153" t="s">
        <v>3</v>
      </c>
      <c r="F149" s="154" t="s">
        <v>364</v>
      </c>
      <c r="H149" s="155">
        <v>847.18</v>
      </c>
      <c r="L149" s="152"/>
      <c r="M149" s="156"/>
      <c r="N149" s="157"/>
      <c r="O149" s="157"/>
      <c r="P149" s="157"/>
      <c r="Q149" s="157"/>
      <c r="R149" s="157"/>
      <c r="S149" s="157"/>
      <c r="T149" s="158"/>
      <c r="AT149" s="153" t="s">
        <v>145</v>
      </c>
      <c r="AU149" s="153" t="s">
        <v>81</v>
      </c>
      <c r="AV149" s="13" t="s">
        <v>81</v>
      </c>
      <c r="AW149" s="13" t="s">
        <v>32</v>
      </c>
      <c r="AX149" s="13" t="s">
        <v>78</v>
      </c>
      <c r="AY149" s="153" t="s">
        <v>120</v>
      </c>
    </row>
    <row r="150" spans="1:65" s="2" customFormat="1" ht="16.5" customHeight="1">
      <c r="A150" s="28"/>
      <c r="B150" s="133"/>
      <c r="C150" s="134" t="s">
        <v>232</v>
      </c>
      <c r="D150" s="134" t="s">
        <v>122</v>
      </c>
      <c r="E150" s="135" t="s">
        <v>365</v>
      </c>
      <c r="F150" s="136" t="s">
        <v>366</v>
      </c>
      <c r="G150" s="137" t="s">
        <v>141</v>
      </c>
      <c r="H150" s="138">
        <v>426.6</v>
      </c>
      <c r="I150" s="139"/>
      <c r="J150" s="139">
        <f>ROUND(I150*H150,2)</f>
        <v>0</v>
      </c>
      <c r="K150" s="136" t="s">
        <v>126</v>
      </c>
      <c r="L150" s="29"/>
      <c r="M150" s="140" t="s">
        <v>3</v>
      </c>
      <c r="N150" s="141" t="s">
        <v>41</v>
      </c>
      <c r="O150" s="142">
        <v>8.9999999999999993E-3</v>
      </c>
      <c r="P150" s="142">
        <f>O150*H150</f>
        <v>3.8393999999999999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4" t="s">
        <v>127</v>
      </c>
      <c r="AT150" s="144" t="s">
        <v>122</v>
      </c>
      <c r="AU150" s="144" t="s">
        <v>81</v>
      </c>
      <c r="AY150" s="16" t="s">
        <v>120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78</v>
      </c>
      <c r="BK150" s="145">
        <f>ROUND(I150*H150,2)</f>
        <v>0</v>
      </c>
      <c r="BL150" s="16" t="s">
        <v>127</v>
      </c>
      <c r="BM150" s="144" t="s">
        <v>367</v>
      </c>
    </row>
    <row r="151" spans="1:65" s="2" customFormat="1">
      <c r="A151" s="28"/>
      <c r="B151" s="29"/>
      <c r="C151" s="28"/>
      <c r="D151" s="146" t="s">
        <v>129</v>
      </c>
      <c r="E151" s="28"/>
      <c r="F151" s="147" t="s">
        <v>368</v>
      </c>
      <c r="G151" s="28"/>
      <c r="H151" s="28"/>
      <c r="I151" s="28"/>
      <c r="J151" s="28"/>
      <c r="K151" s="28"/>
      <c r="L151" s="29"/>
      <c r="M151" s="148"/>
      <c r="N151" s="149"/>
      <c r="O151" s="49"/>
      <c r="P151" s="49"/>
      <c r="Q151" s="49"/>
      <c r="R151" s="49"/>
      <c r="S151" s="49"/>
      <c r="T151" s="50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6" t="s">
        <v>129</v>
      </c>
      <c r="AU151" s="16" t="s">
        <v>81</v>
      </c>
    </row>
    <row r="152" spans="1:65" s="2" customFormat="1">
      <c r="A152" s="28"/>
      <c r="B152" s="29"/>
      <c r="C152" s="28"/>
      <c r="D152" s="150" t="s">
        <v>131</v>
      </c>
      <c r="E152" s="28"/>
      <c r="F152" s="151" t="s">
        <v>369</v>
      </c>
      <c r="G152" s="28"/>
      <c r="H152" s="28"/>
      <c r="I152" s="28"/>
      <c r="J152" s="28"/>
      <c r="K152" s="28"/>
      <c r="L152" s="29"/>
      <c r="M152" s="148"/>
      <c r="N152" s="149"/>
      <c r="O152" s="49"/>
      <c r="P152" s="49"/>
      <c r="Q152" s="49"/>
      <c r="R152" s="49"/>
      <c r="S152" s="49"/>
      <c r="T152" s="50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6" t="s">
        <v>131</v>
      </c>
      <c r="AU152" s="16" t="s">
        <v>81</v>
      </c>
    </row>
    <row r="153" spans="1:65" s="13" customFormat="1">
      <c r="B153" s="152"/>
      <c r="D153" s="146" t="s">
        <v>145</v>
      </c>
      <c r="E153" s="153" t="s">
        <v>3</v>
      </c>
      <c r="F153" s="154" t="s">
        <v>370</v>
      </c>
      <c r="H153" s="155">
        <v>426.6</v>
      </c>
      <c r="L153" s="152"/>
      <c r="M153" s="156"/>
      <c r="N153" s="157"/>
      <c r="O153" s="157"/>
      <c r="P153" s="157"/>
      <c r="Q153" s="157"/>
      <c r="R153" s="157"/>
      <c r="S153" s="157"/>
      <c r="T153" s="158"/>
      <c r="AT153" s="153" t="s">
        <v>145</v>
      </c>
      <c r="AU153" s="153" t="s">
        <v>81</v>
      </c>
      <c r="AV153" s="13" t="s">
        <v>81</v>
      </c>
      <c r="AW153" s="13" t="s">
        <v>32</v>
      </c>
      <c r="AX153" s="13" t="s">
        <v>78</v>
      </c>
      <c r="AY153" s="153" t="s">
        <v>120</v>
      </c>
    </row>
    <row r="154" spans="1:65" s="2" customFormat="1" ht="16.5" customHeight="1">
      <c r="A154" s="28"/>
      <c r="B154" s="133"/>
      <c r="C154" s="134" t="s">
        <v>238</v>
      </c>
      <c r="D154" s="134" t="s">
        <v>122</v>
      </c>
      <c r="E154" s="135" t="s">
        <v>371</v>
      </c>
      <c r="F154" s="136" t="s">
        <v>372</v>
      </c>
      <c r="G154" s="137" t="s">
        <v>141</v>
      </c>
      <c r="H154" s="138">
        <v>461.38499999999999</v>
      </c>
      <c r="I154" s="139"/>
      <c r="J154" s="139">
        <f>ROUND(I154*H154,2)</f>
        <v>0</v>
      </c>
      <c r="K154" s="136" t="s">
        <v>126</v>
      </c>
      <c r="L154" s="29"/>
      <c r="M154" s="140" t="s">
        <v>3</v>
      </c>
      <c r="N154" s="141" t="s">
        <v>41</v>
      </c>
      <c r="O154" s="142">
        <v>0.32800000000000001</v>
      </c>
      <c r="P154" s="142">
        <f>O154*H154</f>
        <v>151.33428000000001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4" t="s">
        <v>127</v>
      </c>
      <c r="AT154" s="144" t="s">
        <v>122</v>
      </c>
      <c r="AU154" s="144" t="s">
        <v>81</v>
      </c>
      <c r="AY154" s="16" t="s">
        <v>120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78</v>
      </c>
      <c r="BK154" s="145">
        <f>ROUND(I154*H154,2)</f>
        <v>0</v>
      </c>
      <c r="BL154" s="16" t="s">
        <v>127</v>
      </c>
      <c r="BM154" s="144" t="s">
        <v>373</v>
      </c>
    </row>
    <row r="155" spans="1:65" s="2" customFormat="1" ht="19.5">
      <c r="A155" s="28"/>
      <c r="B155" s="29"/>
      <c r="C155" s="28"/>
      <c r="D155" s="146" t="s">
        <v>129</v>
      </c>
      <c r="E155" s="28"/>
      <c r="F155" s="147" t="s">
        <v>374</v>
      </c>
      <c r="G155" s="28"/>
      <c r="H155" s="28"/>
      <c r="I155" s="28"/>
      <c r="J155" s="28"/>
      <c r="K155" s="28"/>
      <c r="L155" s="29"/>
      <c r="M155" s="148"/>
      <c r="N155" s="149"/>
      <c r="O155" s="49"/>
      <c r="P155" s="49"/>
      <c r="Q155" s="49"/>
      <c r="R155" s="49"/>
      <c r="S155" s="49"/>
      <c r="T155" s="50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6" t="s">
        <v>129</v>
      </c>
      <c r="AU155" s="16" t="s">
        <v>81</v>
      </c>
    </row>
    <row r="156" spans="1:65" s="2" customFormat="1">
      <c r="A156" s="28"/>
      <c r="B156" s="29"/>
      <c r="C156" s="28"/>
      <c r="D156" s="150" t="s">
        <v>131</v>
      </c>
      <c r="E156" s="28"/>
      <c r="F156" s="151" t="s">
        <v>375</v>
      </c>
      <c r="G156" s="28"/>
      <c r="H156" s="28"/>
      <c r="I156" s="28"/>
      <c r="J156" s="28"/>
      <c r="K156" s="28"/>
      <c r="L156" s="29"/>
      <c r="M156" s="148"/>
      <c r="N156" s="149"/>
      <c r="O156" s="49"/>
      <c r="P156" s="49"/>
      <c r="Q156" s="49"/>
      <c r="R156" s="49"/>
      <c r="S156" s="49"/>
      <c r="T156" s="50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6" t="s">
        <v>131</v>
      </c>
      <c r="AU156" s="16" t="s">
        <v>81</v>
      </c>
    </row>
    <row r="157" spans="1:65" s="13" customFormat="1">
      <c r="B157" s="152"/>
      <c r="D157" s="146" t="s">
        <v>145</v>
      </c>
      <c r="E157" s="153" t="s">
        <v>3</v>
      </c>
      <c r="F157" s="154" t="s">
        <v>376</v>
      </c>
      <c r="H157" s="155">
        <v>238.11500000000001</v>
      </c>
      <c r="L157" s="152"/>
      <c r="M157" s="156"/>
      <c r="N157" s="157"/>
      <c r="O157" s="157"/>
      <c r="P157" s="157"/>
      <c r="Q157" s="157"/>
      <c r="R157" s="157"/>
      <c r="S157" s="157"/>
      <c r="T157" s="158"/>
      <c r="AT157" s="153" t="s">
        <v>145</v>
      </c>
      <c r="AU157" s="153" t="s">
        <v>81</v>
      </c>
      <c r="AV157" s="13" t="s">
        <v>81</v>
      </c>
      <c r="AW157" s="13" t="s">
        <v>32</v>
      </c>
      <c r="AX157" s="13" t="s">
        <v>70</v>
      </c>
      <c r="AY157" s="153" t="s">
        <v>120</v>
      </c>
    </row>
    <row r="158" spans="1:65" s="13" customFormat="1">
      <c r="B158" s="152"/>
      <c r="D158" s="146" t="s">
        <v>145</v>
      </c>
      <c r="E158" s="153" t="s">
        <v>3</v>
      </c>
      <c r="F158" s="154" t="s">
        <v>377</v>
      </c>
      <c r="H158" s="155">
        <v>223.27</v>
      </c>
      <c r="L158" s="152"/>
      <c r="M158" s="156"/>
      <c r="N158" s="157"/>
      <c r="O158" s="157"/>
      <c r="P158" s="157"/>
      <c r="Q158" s="157"/>
      <c r="R158" s="157"/>
      <c r="S158" s="157"/>
      <c r="T158" s="158"/>
      <c r="AT158" s="153" t="s">
        <v>145</v>
      </c>
      <c r="AU158" s="153" t="s">
        <v>81</v>
      </c>
      <c r="AV158" s="13" t="s">
        <v>81</v>
      </c>
      <c r="AW158" s="13" t="s">
        <v>32</v>
      </c>
      <c r="AX158" s="13" t="s">
        <v>70</v>
      </c>
      <c r="AY158" s="153" t="s">
        <v>120</v>
      </c>
    </row>
    <row r="159" spans="1:65" s="2" customFormat="1" ht="16.5" customHeight="1">
      <c r="A159" s="28"/>
      <c r="B159" s="133"/>
      <c r="C159" s="134" t="s">
        <v>245</v>
      </c>
      <c r="D159" s="134" t="s">
        <v>122</v>
      </c>
      <c r="E159" s="135" t="s">
        <v>378</v>
      </c>
      <c r="F159" s="136" t="s">
        <v>379</v>
      </c>
      <c r="G159" s="137" t="s">
        <v>141</v>
      </c>
      <c r="H159" s="138">
        <v>98.974999999999994</v>
      </c>
      <c r="I159" s="139"/>
      <c r="J159" s="139">
        <f>ROUND(I159*H159,2)</f>
        <v>0</v>
      </c>
      <c r="K159" s="136" t="s">
        <v>126</v>
      </c>
      <c r="L159" s="29"/>
      <c r="M159" s="140" t="s">
        <v>3</v>
      </c>
      <c r="N159" s="141" t="s">
        <v>41</v>
      </c>
      <c r="O159" s="142">
        <v>0.435</v>
      </c>
      <c r="P159" s="142">
        <f>O159*H159</f>
        <v>43.054124999999999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4" t="s">
        <v>127</v>
      </c>
      <c r="AT159" s="144" t="s">
        <v>122</v>
      </c>
      <c r="AU159" s="144" t="s">
        <v>81</v>
      </c>
      <c r="AY159" s="16" t="s">
        <v>120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78</v>
      </c>
      <c r="BK159" s="145">
        <f>ROUND(I159*H159,2)</f>
        <v>0</v>
      </c>
      <c r="BL159" s="16" t="s">
        <v>127</v>
      </c>
      <c r="BM159" s="144" t="s">
        <v>380</v>
      </c>
    </row>
    <row r="160" spans="1:65" s="2" customFormat="1" ht="19.5">
      <c r="A160" s="28"/>
      <c r="B160" s="29"/>
      <c r="C160" s="28"/>
      <c r="D160" s="146" t="s">
        <v>129</v>
      </c>
      <c r="E160" s="28"/>
      <c r="F160" s="147" t="s">
        <v>381</v>
      </c>
      <c r="G160" s="28"/>
      <c r="H160" s="28"/>
      <c r="I160" s="28"/>
      <c r="J160" s="28"/>
      <c r="K160" s="28"/>
      <c r="L160" s="29"/>
      <c r="M160" s="148"/>
      <c r="N160" s="149"/>
      <c r="O160" s="49"/>
      <c r="P160" s="49"/>
      <c r="Q160" s="49"/>
      <c r="R160" s="49"/>
      <c r="S160" s="49"/>
      <c r="T160" s="50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6" t="s">
        <v>129</v>
      </c>
      <c r="AU160" s="16" t="s">
        <v>81</v>
      </c>
    </row>
    <row r="161" spans="1:65" s="2" customFormat="1">
      <c r="A161" s="28"/>
      <c r="B161" s="29"/>
      <c r="C161" s="28"/>
      <c r="D161" s="150" t="s">
        <v>131</v>
      </c>
      <c r="E161" s="28"/>
      <c r="F161" s="151" t="s">
        <v>382</v>
      </c>
      <c r="G161" s="28"/>
      <c r="H161" s="28"/>
      <c r="I161" s="28"/>
      <c r="J161" s="28"/>
      <c r="K161" s="28"/>
      <c r="L161" s="29"/>
      <c r="M161" s="148"/>
      <c r="N161" s="149"/>
      <c r="O161" s="49"/>
      <c r="P161" s="49"/>
      <c r="Q161" s="49"/>
      <c r="R161" s="49"/>
      <c r="S161" s="49"/>
      <c r="T161" s="50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T161" s="16" t="s">
        <v>131</v>
      </c>
      <c r="AU161" s="16" t="s">
        <v>81</v>
      </c>
    </row>
    <row r="162" spans="1:65" s="13" customFormat="1">
      <c r="B162" s="152"/>
      <c r="D162" s="146" t="s">
        <v>145</v>
      </c>
      <c r="E162" s="153" t="s">
        <v>3</v>
      </c>
      <c r="F162" s="154" t="s">
        <v>383</v>
      </c>
      <c r="H162" s="155">
        <v>98.974999999999994</v>
      </c>
      <c r="L162" s="152"/>
      <c r="M162" s="156"/>
      <c r="N162" s="157"/>
      <c r="O162" s="157"/>
      <c r="P162" s="157"/>
      <c r="Q162" s="157"/>
      <c r="R162" s="157"/>
      <c r="S162" s="157"/>
      <c r="T162" s="158"/>
      <c r="AT162" s="153" t="s">
        <v>145</v>
      </c>
      <c r="AU162" s="153" t="s">
        <v>81</v>
      </c>
      <c r="AV162" s="13" t="s">
        <v>81</v>
      </c>
      <c r="AW162" s="13" t="s">
        <v>32</v>
      </c>
      <c r="AX162" s="13" t="s">
        <v>78</v>
      </c>
      <c r="AY162" s="153" t="s">
        <v>120</v>
      </c>
    </row>
    <row r="163" spans="1:65" s="2" customFormat="1" ht="16.5" customHeight="1">
      <c r="A163" s="28"/>
      <c r="B163" s="133"/>
      <c r="C163" s="160" t="s">
        <v>252</v>
      </c>
      <c r="D163" s="160" t="s">
        <v>233</v>
      </c>
      <c r="E163" s="161" t="s">
        <v>384</v>
      </c>
      <c r="F163" s="162" t="s">
        <v>385</v>
      </c>
      <c r="G163" s="163" t="s">
        <v>267</v>
      </c>
      <c r="H163" s="164">
        <v>173.56100000000001</v>
      </c>
      <c r="I163" s="165"/>
      <c r="J163" s="165">
        <f>ROUND(I163*H163,2)</f>
        <v>0</v>
      </c>
      <c r="K163" s="162" t="s">
        <v>126</v>
      </c>
      <c r="L163" s="166"/>
      <c r="M163" s="167" t="s">
        <v>3</v>
      </c>
      <c r="N163" s="168" t="s">
        <v>41</v>
      </c>
      <c r="O163" s="142">
        <v>0</v>
      </c>
      <c r="P163" s="142">
        <f>O163*H163</f>
        <v>0</v>
      </c>
      <c r="Q163" s="142">
        <v>1</v>
      </c>
      <c r="R163" s="142">
        <f>Q163*H163</f>
        <v>173.56100000000001</v>
      </c>
      <c r="S163" s="142">
        <v>0</v>
      </c>
      <c r="T163" s="143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44" t="s">
        <v>177</v>
      </c>
      <c r="AT163" s="144" t="s">
        <v>233</v>
      </c>
      <c r="AU163" s="144" t="s">
        <v>81</v>
      </c>
      <c r="AY163" s="16" t="s">
        <v>120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78</v>
      </c>
      <c r="BK163" s="145">
        <f>ROUND(I163*H163,2)</f>
        <v>0</v>
      </c>
      <c r="BL163" s="16" t="s">
        <v>127</v>
      </c>
      <c r="BM163" s="144" t="s">
        <v>386</v>
      </c>
    </row>
    <row r="164" spans="1:65" s="2" customFormat="1">
      <c r="A164" s="28"/>
      <c r="B164" s="29"/>
      <c r="C164" s="28"/>
      <c r="D164" s="146" t="s">
        <v>129</v>
      </c>
      <c r="E164" s="28"/>
      <c r="F164" s="147" t="s">
        <v>385</v>
      </c>
      <c r="G164" s="28"/>
      <c r="H164" s="28"/>
      <c r="I164" s="28"/>
      <c r="J164" s="28"/>
      <c r="K164" s="28"/>
      <c r="L164" s="29"/>
      <c r="M164" s="148"/>
      <c r="N164" s="149"/>
      <c r="O164" s="49"/>
      <c r="P164" s="49"/>
      <c r="Q164" s="49"/>
      <c r="R164" s="49"/>
      <c r="S164" s="49"/>
      <c r="T164" s="50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T164" s="16" t="s">
        <v>129</v>
      </c>
      <c r="AU164" s="16" t="s">
        <v>81</v>
      </c>
    </row>
    <row r="165" spans="1:65" s="13" customFormat="1">
      <c r="B165" s="152"/>
      <c r="D165" s="146" t="s">
        <v>145</v>
      </c>
      <c r="E165" s="153" t="s">
        <v>3</v>
      </c>
      <c r="F165" s="154" t="s">
        <v>387</v>
      </c>
      <c r="H165" s="155">
        <v>173.56100000000001</v>
      </c>
      <c r="L165" s="152"/>
      <c r="M165" s="156"/>
      <c r="N165" s="157"/>
      <c r="O165" s="157"/>
      <c r="P165" s="157"/>
      <c r="Q165" s="157"/>
      <c r="R165" s="157"/>
      <c r="S165" s="157"/>
      <c r="T165" s="158"/>
      <c r="AT165" s="153" t="s">
        <v>145</v>
      </c>
      <c r="AU165" s="153" t="s">
        <v>81</v>
      </c>
      <c r="AV165" s="13" t="s">
        <v>81</v>
      </c>
      <c r="AW165" s="13" t="s">
        <v>32</v>
      </c>
      <c r="AX165" s="13" t="s">
        <v>78</v>
      </c>
      <c r="AY165" s="153" t="s">
        <v>120</v>
      </c>
    </row>
    <row r="166" spans="1:65" s="2" customFormat="1" ht="21.75" customHeight="1">
      <c r="A166" s="28"/>
      <c r="B166" s="133"/>
      <c r="C166" s="134" t="s">
        <v>256</v>
      </c>
      <c r="D166" s="134" t="s">
        <v>122</v>
      </c>
      <c r="E166" s="135" t="s">
        <v>388</v>
      </c>
      <c r="F166" s="136" t="s">
        <v>389</v>
      </c>
      <c r="G166" s="137" t="s">
        <v>125</v>
      </c>
      <c r="H166" s="138">
        <v>230.17500000000001</v>
      </c>
      <c r="I166" s="139"/>
      <c r="J166" s="139">
        <f>ROUND(I166*H166,2)</f>
        <v>0</v>
      </c>
      <c r="K166" s="136" t="s">
        <v>126</v>
      </c>
      <c r="L166" s="29"/>
      <c r="M166" s="140" t="s">
        <v>3</v>
      </c>
      <c r="N166" s="141" t="s">
        <v>41</v>
      </c>
      <c r="O166" s="142">
        <v>4.3999999999999997E-2</v>
      </c>
      <c r="P166" s="142">
        <f>O166*H166</f>
        <v>10.127699999999999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4" t="s">
        <v>127</v>
      </c>
      <c r="AT166" s="144" t="s">
        <v>122</v>
      </c>
      <c r="AU166" s="144" t="s">
        <v>81</v>
      </c>
      <c r="AY166" s="16" t="s">
        <v>120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78</v>
      </c>
      <c r="BK166" s="145">
        <f>ROUND(I166*H166,2)</f>
        <v>0</v>
      </c>
      <c r="BL166" s="16" t="s">
        <v>127</v>
      </c>
      <c r="BM166" s="144" t="s">
        <v>390</v>
      </c>
    </row>
    <row r="167" spans="1:65" s="2" customFormat="1" ht="19.5">
      <c r="A167" s="28"/>
      <c r="B167" s="29"/>
      <c r="C167" s="28"/>
      <c r="D167" s="146" t="s">
        <v>129</v>
      </c>
      <c r="E167" s="28"/>
      <c r="F167" s="147" t="s">
        <v>391</v>
      </c>
      <c r="G167" s="28"/>
      <c r="H167" s="28"/>
      <c r="I167" s="28"/>
      <c r="J167" s="28"/>
      <c r="K167" s="28"/>
      <c r="L167" s="29"/>
      <c r="M167" s="148"/>
      <c r="N167" s="149"/>
      <c r="O167" s="49"/>
      <c r="P167" s="49"/>
      <c r="Q167" s="49"/>
      <c r="R167" s="49"/>
      <c r="S167" s="49"/>
      <c r="T167" s="50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6" t="s">
        <v>129</v>
      </c>
      <c r="AU167" s="16" t="s">
        <v>81</v>
      </c>
    </row>
    <row r="168" spans="1:65" s="2" customFormat="1">
      <c r="A168" s="28"/>
      <c r="B168" s="29"/>
      <c r="C168" s="28"/>
      <c r="D168" s="150" t="s">
        <v>131</v>
      </c>
      <c r="E168" s="28"/>
      <c r="F168" s="151" t="s">
        <v>392</v>
      </c>
      <c r="G168" s="28"/>
      <c r="H168" s="28"/>
      <c r="I168" s="28"/>
      <c r="J168" s="28"/>
      <c r="K168" s="28"/>
      <c r="L168" s="29"/>
      <c r="M168" s="148"/>
      <c r="N168" s="149"/>
      <c r="O168" s="49"/>
      <c r="P168" s="49"/>
      <c r="Q168" s="49"/>
      <c r="R168" s="49"/>
      <c r="S168" s="49"/>
      <c r="T168" s="50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T168" s="16" t="s">
        <v>131</v>
      </c>
      <c r="AU168" s="16" t="s">
        <v>81</v>
      </c>
    </row>
    <row r="169" spans="1:65" s="13" customFormat="1">
      <c r="B169" s="152"/>
      <c r="D169" s="146" t="s">
        <v>145</v>
      </c>
      <c r="E169" s="153" t="s">
        <v>3</v>
      </c>
      <c r="F169" s="154" t="s">
        <v>283</v>
      </c>
      <c r="H169" s="155">
        <v>230.17500000000001</v>
      </c>
      <c r="L169" s="152"/>
      <c r="M169" s="156"/>
      <c r="N169" s="157"/>
      <c r="O169" s="157"/>
      <c r="P169" s="157"/>
      <c r="Q169" s="157"/>
      <c r="R169" s="157"/>
      <c r="S169" s="157"/>
      <c r="T169" s="158"/>
      <c r="AT169" s="153" t="s">
        <v>145</v>
      </c>
      <c r="AU169" s="153" t="s">
        <v>81</v>
      </c>
      <c r="AV169" s="13" t="s">
        <v>81</v>
      </c>
      <c r="AW169" s="13" t="s">
        <v>32</v>
      </c>
      <c r="AX169" s="13" t="s">
        <v>78</v>
      </c>
      <c r="AY169" s="153" t="s">
        <v>120</v>
      </c>
    </row>
    <row r="170" spans="1:65" s="12" customFormat="1" ht="22.9" customHeight="1">
      <c r="B170" s="121"/>
      <c r="D170" s="122" t="s">
        <v>69</v>
      </c>
      <c r="E170" s="131" t="s">
        <v>81</v>
      </c>
      <c r="F170" s="131" t="s">
        <v>393</v>
      </c>
      <c r="J170" s="132">
        <f>BK170</f>
        <v>0</v>
      </c>
      <c r="L170" s="121"/>
      <c r="M170" s="125"/>
      <c r="N170" s="126"/>
      <c r="O170" s="126"/>
      <c r="P170" s="127">
        <f>SUM(P171:P217)</f>
        <v>589.50896899999998</v>
      </c>
      <c r="Q170" s="126"/>
      <c r="R170" s="127">
        <f>SUM(R171:R217)</f>
        <v>482.68405066999998</v>
      </c>
      <c r="S170" s="126"/>
      <c r="T170" s="128">
        <f>SUM(T171:T217)</f>
        <v>0</v>
      </c>
      <c r="AR170" s="122" t="s">
        <v>78</v>
      </c>
      <c r="AT170" s="129" t="s">
        <v>69</v>
      </c>
      <c r="AU170" s="129" t="s">
        <v>78</v>
      </c>
      <c r="AY170" s="122" t="s">
        <v>120</v>
      </c>
      <c r="BK170" s="130">
        <f>SUM(BK171:BK217)</f>
        <v>0</v>
      </c>
    </row>
    <row r="171" spans="1:65" s="2" customFormat="1" ht="16.5" customHeight="1">
      <c r="A171" s="28"/>
      <c r="B171" s="133"/>
      <c r="C171" s="134" t="s">
        <v>8</v>
      </c>
      <c r="D171" s="134" t="s">
        <v>122</v>
      </c>
      <c r="E171" s="135" t="s">
        <v>394</v>
      </c>
      <c r="F171" s="136" t="s">
        <v>395</v>
      </c>
      <c r="G171" s="137" t="s">
        <v>141</v>
      </c>
      <c r="H171" s="138">
        <v>40.222000000000001</v>
      </c>
      <c r="I171" s="139"/>
      <c r="J171" s="139">
        <f>ROUND(I171*H171,2)</f>
        <v>0</v>
      </c>
      <c r="K171" s="136" t="s">
        <v>126</v>
      </c>
      <c r="L171" s="29"/>
      <c r="M171" s="140" t="s">
        <v>3</v>
      </c>
      <c r="N171" s="141" t="s">
        <v>41</v>
      </c>
      <c r="O171" s="142">
        <v>0.58399999999999996</v>
      </c>
      <c r="P171" s="142">
        <f>O171*H171</f>
        <v>23.489647999999999</v>
      </c>
      <c r="Q171" s="142">
        <v>2.3010199999999998</v>
      </c>
      <c r="R171" s="142">
        <f>Q171*H171</f>
        <v>92.551626439999993</v>
      </c>
      <c r="S171" s="142">
        <v>0</v>
      </c>
      <c r="T171" s="143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44" t="s">
        <v>127</v>
      </c>
      <c r="AT171" s="144" t="s">
        <v>122</v>
      </c>
      <c r="AU171" s="144" t="s">
        <v>81</v>
      </c>
      <c r="AY171" s="16" t="s">
        <v>120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78</v>
      </c>
      <c r="BK171" s="145">
        <f>ROUND(I171*H171,2)</f>
        <v>0</v>
      </c>
      <c r="BL171" s="16" t="s">
        <v>127</v>
      </c>
      <c r="BM171" s="144" t="s">
        <v>396</v>
      </c>
    </row>
    <row r="172" spans="1:65" s="2" customFormat="1">
      <c r="A172" s="28"/>
      <c r="B172" s="29"/>
      <c r="C172" s="28"/>
      <c r="D172" s="146" t="s">
        <v>129</v>
      </c>
      <c r="E172" s="28"/>
      <c r="F172" s="147" t="s">
        <v>397</v>
      </c>
      <c r="G172" s="28"/>
      <c r="H172" s="28"/>
      <c r="I172" s="28"/>
      <c r="J172" s="28"/>
      <c r="K172" s="28"/>
      <c r="L172" s="29"/>
      <c r="M172" s="148"/>
      <c r="N172" s="149"/>
      <c r="O172" s="49"/>
      <c r="P172" s="49"/>
      <c r="Q172" s="49"/>
      <c r="R172" s="49"/>
      <c r="S172" s="49"/>
      <c r="T172" s="50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T172" s="16" t="s">
        <v>129</v>
      </c>
      <c r="AU172" s="16" t="s">
        <v>81</v>
      </c>
    </row>
    <row r="173" spans="1:65" s="2" customFormat="1">
      <c r="A173" s="28"/>
      <c r="B173" s="29"/>
      <c r="C173" s="28"/>
      <c r="D173" s="150" t="s">
        <v>131</v>
      </c>
      <c r="E173" s="28"/>
      <c r="F173" s="151" t="s">
        <v>398</v>
      </c>
      <c r="G173" s="28"/>
      <c r="H173" s="28"/>
      <c r="I173" s="28"/>
      <c r="J173" s="28"/>
      <c r="K173" s="28"/>
      <c r="L173" s="29"/>
      <c r="M173" s="148"/>
      <c r="N173" s="149"/>
      <c r="O173" s="49"/>
      <c r="P173" s="49"/>
      <c r="Q173" s="49"/>
      <c r="R173" s="49"/>
      <c r="S173" s="49"/>
      <c r="T173" s="50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16" t="s">
        <v>131</v>
      </c>
      <c r="AU173" s="16" t="s">
        <v>81</v>
      </c>
    </row>
    <row r="174" spans="1:65" s="13" customFormat="1">
      <c r="B174" s="152"/>
      <c r="D174" s="146" t="s">
        <v>145</v>
      </c>
      <c r="E174" s="153" t="s">
        <v>3</v>
      </c>
      <c r="F174" s="154" t="s">
        <v>399</v>
      </c>
      <c r="H174" s="155">
        <v>40.222000000000001</v>
      </c>
      <c r="L174" s="152"/>
      <c r="M174" s="156"/>
      <c r="N174" s="157"/>
      <c r="O174" s="157"/>
      <c r="P174" s="157"/>
      <c r="Q174" s="157"/>
      <c r="R174" s="157"/>
      <c r="S174" s="157"/>
      <c r="T174" s="158"/>
      <c r="AT174" s="153" t="s">
        <v>145</v>
      </c>
      <c r="AU174" s="153" t="s">
        <v>81</v>
      </c>
      <c r="AV174" s="13" t="s">
        <v>81</v>
      </c>
      <c r="AW174" s="13" t="s">
        <v>32</v>
      </c>
      <c r="AX174" s="13" t="s">
        <v>78</v>
      </c>
      <c r="AY174" s="153" t="s">
        <v>120</v>
      </c>
    </row>
    <row r="175" spans="1:65" s="2" customFormat="1" ht="16.5" customHeight="1">
      <c r="A175" s="28"/>
      <c r="B175" s="133"/>
      <c r="C175" s="134" t="s">
        <v>400</v>
      </c>
      <c r="D175" s="134" t="s">
        <v>122</v>
      </c>
      <c r="E175" s="135" t="s">
        <v>401</v>
      </c>
      <c r="F175" s="136" t="s">
        <v>402</v>
      </c>
      <c r="G175" s="137" t="s">
        <v>141</v>
      </c>
      <c r="H175" s="138">
        <v>98.006</v>
      </c>
      <c r="I175" s="139"/>
      <c r="J175" s="139">
        <f>ROUND(I175*H175,2)</f>
        <v>0</v>
      </c>
      <c r="K175" s="136" t="s">
        <v>126</v>
      </c>
      <c r="L175" s="29"/>
      <c r="M175" s="140" t="s">
        <v>3</v>
      </c>
      <c r="N175" s="141" t="s">
        <v>41</v>
      </c>
      <c r="O175" s="142">
        <v>1.052</v>
      </c>
      <c r="P175" s="142">
        <f>O175*H175</f>
        <v>103.102312</v>
      </c>
      <c r="Q175" s="142">
        <v>2.55328</v>
      </c>
      <c r="R175" s="142">
        <f>Q175*H175</f>
        <v>250.23675968000001</v>
      </c>
      <c r="S175" s="142">
        <v>0</v>
      </c>
      <c r="T175" s="143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44" t="s">
        <v>127</v>
      </c>
      <c r="AT175" s="144" t="s">
        <v>122</v>
      </c>
      <c r="AU175" s="144" t="s">
        <v>81</v>
      </c>
      <c r="AY175" s="16" t="s">
        <v>120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78</v>
      </c>
      <c r="BK175" s="145">
        <f>ROUND(I175*H175,2)</f>
        <v>0</v>
      </c>
      <c r="BL175" s="16" t="s">
        <v>127</v>
      </c>
      <c r="BM175" s="144" t="s">
        <v>403</v>
      </c>
    </row>
    <row r="176" spans="1:65" s="2" customFormat="1">
      <c r="A176" s="28"/>
      <c r="B176" s="29"/>
      <c r="C176" s="28"/>
      <c r="D176" s="146" t="s">
        <v>129</v>
      </c>
      <c r="E176" s="28"/>
      <c r="F176" s="147" t="s">
        <v>404</v>
      </c>
      <c r="G176" s="28"/>
      <c r="H176" s="28"/>
      <c r="I176" s="28"/>
      <c r="J176" s="28"/>
      <c r="K176" s="28"/>
      <c r="L176" s="29"/>
      <c r="M176" s="148"/>
      <c r="N176" s="149"/>
      <c r="O176" s="49"/>
      <c r="P176" s="49"/>
      <c r="Q176" s="49"/>
      <c r="R176" s="49"/>
      <c r="S176" s="49"/>
      <c r="T176" s="50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T176" s="16" t="s">
        <v>129</v>
      </c>
      <c r="AU176" s="16" t="s">
        <v>81</v>
      </c>
    </row>
    <row r="177" spans="1:65" s="2" customFormat="1">
      <c r="A177" s="28"/>
      <c r="B177" s="29"/>
      <c r="C177" s="28"/>
      <c r="D177" s="150" t="s">
        <v>131</v>
      </c>
      <c r="E177" s="28"/>
      <c r="F177" s="151" t="s">
        <v>405</v>
      </c>
      <c r="G177" s="28"/>
      <c r="H177" s="28"/>
      <c r="I177" s="28"/>
      <c r="J177" s="28"/>
      <c r="K177" s="28"/>
      <c r="L177" s="29"/>
      <c r="M177" s="148"/>
      <c r="N177" s="149"/>
      <c r="O177" s="49"/>
      <c r="P177" s="49"/>
      <c r="Q177" s="49"/>
      <c r="R177" s="49"/>
      <c r="S177" s="49"/>
      <c r="T177" s="50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T177" s="16" t="s">
        <v>131</v>
      </c>
      <c r="AU177" s="16" t="s">
        <v>81</v>
      </c>
    </row>
    <row r="178" spans="1:65" s="2" customFormat="1" ht="19.5">
      <c r="A178" s="28"/>
      <c r="B178" s="29"/>
      <c r="C178" s="28"/>
      <c r="D178" s="146" t="s">
        <v>152</v>
      </c>
      <c r="E178" s="28"/>
      <c r="F178" s="159" t="s">
        <v>406</v>
      </c>
      <c r="G178" s="28"/>
      <c r="H178" s="28"/>
      <c r="I178" s="28"/>
      <c r="J178" s="28"/>
      <c r="K178" s="28"/>
      <c r="L178" s="29"/>
      <c r="M178" s="148"/>
      <c r="N178" s="149"/>
      <c r="O178" s="49"/>
      <c r="P178" s="49"/>
      <c r="Q178" s="49"/>
      <c r="R178" s="49"/>
      <c r="S178" s="49"/>
      <c r="T178" s="50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6" t="s">
        <v>152</v>
      </c>
      <c r="AU178" s="16" t="s">
        <v>81</v>
      </c>
    </row>
    <row r="179" spans="1:65" s="13" customFormat="1">
      <c r="B179" s="152"/>
      <c r="D179" s="146" t="s">
        <v>145</v>
      </c>
      <c r="E179" s="153" t="s">
        <v>3</v>
      </c>
      <c r="F179" s="154" t="s">
        <v>407</v>
      </c>
      <c r="H179" s="155">
        <v>98.006</v>
      </c>
      <c r="L179" s="152"/>
      <c r="M179" s="156"/>
      <c r="N179" s="157"/>
      <c r="O179" s="157"/>
      <c r="P179" s="157"/>
      <c r="Q179" s="157"/>
      <c r="R179" s="157"/>
      <c r="S179" s="157"/>
      <c r="T179" s="158"/>
      <c r="AT179" s="153" t="s">
        <v>145</v>
      </c>
      <c r="AU179" s="153" t="s">
        <v>81</v>
      </c>
      <c r="AV179" s="13" t="s">
        <v>81</v>
      </c>
      <c r="AW179" s="13" t="s">
        <v>32</v>
      </c>
      <c r="AX179" s="13" t="s">
        <v>78</v>
      </c>
      <c r="AY179" s="153" t="s">
        <v>120</v>
      </c>
    </row>
    <row r="180" spans="1:65" s="2" customFormat="1" ht="16.5" customHeight="1">
      <c r="A180" s="28"/>
      <c r="B180" s="133"/>
      <c r="C180" s="134" t="s">
        <v>408</v>
      </c>
      <c r="D180" s="134" t="s">
        <v>122</v>
      </c>
      <c r="E180" s="135" t="s">
        <v>409</v>
      </c>
      <c r="F180" s="136" t="s">
        <v>410</v>
      </c>
      <c r="G180" s="137" t="s">
        <v>125</v>
      </c>
      <c r="H180" s="138">
        <v>13.26</v>
      </c>
      <c r="I180" s="139"/>
      <c r="J180" s="139">
        <f>ROUND(I180*H180,2)</f>
        <v>0</v>
      </c>
      <c r="K180" s="136" t="s">
        <v>126</v>
      </c>
      <c r="L180" s="29"/>
      <c r="M180" s="140" t="s">
        <v>3</v>
      </c>
      <c r="N180" s="141" t="s">
        <v>41</v>
      </c>
      <c r="O180" s="142">
        <v>0.3</v>
      </c>
      <c r="P180" s="142">
        <f>O180*H180</f>
        <v>3.9779999999999998</v>
      </c>
      <c r="Q180" s="142">
        <v>2.47E-3</v>
      </c>
      <c r="R180" s="142">
        <f>Q180*H180</f>
        <v>3.2752200000000002E-2</v>
      </c>
      <c r="S180" s="142">
        <v>0</v>
      </c>
      <c r="T180" s="143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4" t="s">
        <v>127</v>
      </c>
      <c r="AT180" s="144" t="s">
        <v>122</v>
      </c>
      <c r="AU180" s="144" t="s">
        <v>81</v>
      </c>
      <c r="AY180" s="16" t="s">
        <v>120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78</v>
      </c>
      <c r="BK180" s="145">
        <f>ROUND(I180*H180,2)</f>
        <v>0</v>
      </c>
      <c r="BL180" s="16" t="s">
        <v>127</v>
      </c>
      <c r="BM180" s="144" t="s">
        <v>411</v>
      </c>
    </row>
    <row r="181" spans="1:65" s="2" customFormat="1">
      <c r="A181" s="28"/>
      <c r="B181" s="29"/>
      <c r="C181" s="28"/>
      <c r="D181" s="146" t="s">
        <v>129</v>
      </c>
      <c r="E181" s="28"/>
      <c r="F181" s="147" t="s">
        <v>412</v>
      </c>
      <c r="G181" s="28"/>
      <c r="H181" s="28"/>
      <c r="I181" s="28"/>
      <c r="J181" s="28"/>
      <c r="K181" s="28"/>
      <c r="L181" s="29"/>
      <c r="M181" s="148"/>
      <c r="N181" s="149"/>
      <c r="O181" s="49"/>
      <c r="P181" s="49"/>
      <c r="Q181" s="49"/>
      <c r="R181" s="49"/>
      <c r="S181" s="49"/>
      <c r="T181" s="50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T181" s="16" t="s">
        <v>129</v>
      </c>
      <c r="AU181" s="16" t="s">
        <v>81</v>
      </c>
    </row>
    <row r="182" spans="1:65" s="2" customFormat="1">
      <c r="A182" s="28"/>
      <c r="B182" s="29"/>
      <c r="C182" s="28"/>
      <c r="D182" s="150" t="s">
        <v>131</v>
      </c>
      <c r="E182" s="28"/>
      <c r="F182" s="151" t="s">
        <v>413</v>
      </c>
      <c r="G182" s="28"/>
      <c r="H182" s="28"/>
      <c r="I182" s="28"/>
      <c r="J182" s="28"/>
      <c r="K182" s="28"/>
      <c r="L182" s="29"/>
      <c r="M182" s="148"/>
      <c r="N182" s="149"/>
      <c r="O182" s="49"/>
      <c r="P182" s="49"/>
      <c r="Q182" s="49"/>
      <c r="R182" s="49"/>
      <c r="S182" s="49"/>
      <c r="T182" s="50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6" t="s">
        <v>131</v>
      </c>
      <c r="AU182" s="16" t="s">
        <v>81</v>
      </c>
    </row>
    <row r="183" spans="1:65" s="13" customFormat="1">
      <c r="B183" s="152"/>
      <c r="D183" s="146" t="s">
        <v>145</v>
      </c>
      <c r="E183" s="153" t="s">
        <v>3</v>
      </c>
      <c r="F183" s="154" t="s">
        <v>414</v>
      </c>
      <c r="H183" s="155">
        <v>13.26</v>
      </c>
      <c r="L183" s="152"/>
      <c r="M183" s="156"/>
      <c r="N183" s="157"/>
      <c r="O183" s="157"/>
      <c r="P183" s="157"/>
      <c r="Q183" s="157"/>
      <c r="R183" s="157"/>
      <c r="S183" s="157"/>
      <c r="T183" s="158"/>
      <c r="AT183" s="153" t="s">
        <v>145</v>
      </c>
      <c r="AU183" s="153" t="s">
        <v>81</v>
      </c>
      <c r="AV183" s="13" t="s">
        <v>81</v>
      </c>
      <c r="AW183" s="13" t="s">
        <v>32</v>
      </c>
      <c r="AX183" s="13" t="s">
        <v>78</v>
      </c>
      <c r="AY183" s="153" t="s">
        <v>120</v>
      </c>
    </row>
    <row r="184" spans="1:65" s="2" customFormat="1" ht="16.5" customHeight="1">
      <c r="A184" s="28"/>
      <c r="B184" s="133"/>
      <c r="C184" s="134" t="s">
        <v>415</v>
      </c>
      <c r="D184" s="134" t="s">
        <v>122</v>
      </c>
      <c r="E184" s="135" t="s">
        <v>416</v>
      </c>
      <c r="F184" s="136" t="s">
        <v>417</v>
      </c>
      <c r="G184" s="137" t="s">
        <v>125</v>
      </c>
      <c r="H184" s="138">
        <v>13.26</v>
      </c>
      <c r="I184" s="139"/>
      <c r="J184" s="139">
        <f>ROUND(I184*H184,2)</f>
        <v>0</v>
      </c>
      <c r="K184" s="136" t="s">
        <v>126</v>
      </c>
      <c r="L184" s="29"/>
      <c r="M184" s="140" t="s">
        <v>3</v>
      </c>
      <c r="N184" s="141" t="s">
        <v>41</v>
      </c>
      <c r="O184" s="142">
        <v>0.152</v>
      </c>
      <c r="P184" s="142">
        <f>O184*H184</f>
        <v>2.01552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44" t="s">
        <v>127</v>
      </c>
      <c r="AT184" s="144" t="s">
        <v>122</v>
      </c>
      <c r="AU184" s="144" t="s">
        <v>81</v>
      </c>
      <c r="AY184" s="16" t="s">
        <v>120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78</v>
      </c>
      <c r="BK184" s="145">
        <f>ROUND(I184*H184,2)</f>
        <v>0</v>
      </c>
      <c r="BL184" s="16" t="s">
        <v>127</v>
      </c>
      <c r="BM184" s="144" t="s">
        <v>418</v>
      </c>
    </row>
    <row r="185" spans="1:65" s="2" customFormat="1">
      <c r="A185" s="28"/>
      <c r="B185" s="29"/>
      <c r="C185" s="28"/>
      <c r="D185" s="146" t="s">
        <v>129</v>
      </c>
      <c r="E185" s="28"/>
      <c r="F185" s="147" t="s">
        <v>419</v>
      </c>
      <c r="G185" s="28"/>
      <c r="H185" s="28"/>
      <c r="I185" s="28"/>
      <c r="J185" s="28"/>
      <c r="K185" s="28"/>
      <c r="L185" s="29"/>
      <c r="M185" s="148"/>
      <c r="N185" s="149"/>
      <c r="O185" s="49"/>
      <c r="P185" s="49"/>
      <c r="Q185" s="49"/>
      <c r="R185" s="49"/>
      <c r="S185" s="49"/>
      <c r="T185" s="50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T185" s="16" t="s">
        <v>129</v>
      </c>
      <c r="AU185" s="16" t="s">
        <v>81</v>
      </c>
    </row>
    <row r="186" spans="1:65" s="2" customFormat="1">
      <c r="A186" s="28"/>
      <c r="B186" s="29"/>
      <c r="C186" s="28"/>
      <c r="D186" s="150" t="s">
        <v>131</v>
      </c>
      <c r="E186" s="28"/>
      <c r="F186" s="151" t="s">
        <v>420</v>
      </c>
      <c r="G186" s="28"/>
      <c r="H186" s="28"/>
      <c r="I186" s="28"/>
      <c r="J186" s="28"/>
      <c r="K186" s="28"/>
      <c r="L186" s="29"/>
      <c r="M186" s="148"/>
      <c r="N186" s="149"/>
      <c r="O186" s="49"/>
      <c r="P186" s="49"/>
      <c r="Q186" s="49"/>
      <c r="R186" s="49"/>
      <c r="S186" s="49"/>
      <c r="T186" s="50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T186" s="16" t="s">
        <v>131</v>
      </c>
      <c r="AU186" s="16" t="s">
        <v>81</v>
      </c>
    </row>
    <row r="187" spans="1:65" s="2" customFormat="1" ht="16.5" customHeight="1">
      <c r="A187" s="28"/>
      <c r="B187" s="133"/>
      <c r="C187" s="134" t="s">
        <v>421</v>
      </c>
      <c r="D187" s="134" t="s">
        <v>122</v>
      </c>
      <c r="E187" s="135" t="s">
        <v>422</v>
      </c>
      <c r="F187" s="136" t="s">
        <v>423</v>
      </c>
      <c r="G187" s="137" t="s">
        <v>125</v>
      </c>
      <c r="H187" s="138">
        <v>30.8</v>
      </c>
      <c r="I187" s="139"/>
      <c r="J187" s="139">
        <f>ROUND(I187*H187,2)</f>
        <v>0</v>
      </c>
      <c r="K187" s="136" t="s">
        <v>126</v>
      </c>
      <c r="L187" s="29"/>
      <c r="M187" s="140" t="s">
        <v>3</v>
      </c>
      <c r="N187" s="141" t="s">
        <v>41</v>
      </c>
      <c r="O187" s="142">
        <v>0.81499999999999995</v>
      </c>
      <c r="P187" s="142">
        <f>O187*H187</f>
        <v>25.102</v>
      </c>
      <c r="Q187" s="142">
        <v>5.3899999999999998E-3</v>
      </c>
      <c r="R187" s="142">
        <f>Q187*H187</f>
        <v>0.16601199999999999</v>
      </c>
      <c r="S187" s="142">
        <v>0</v>
      </c>
      <c r="T187" s="143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44" t="s">
        <v>127</v>
      </c>
      <c r="AT187" s="144" t="s">
        <v>122</v>
      </c>
      <c r="AU187" s="144" t="s">
        <v>81</v>
      </c>
      <c r="AY187" s="16" t="s">
        <v>120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78</v>
      </c>
      <c r="BK187" s="145">
        <f>ROUND(I187*H187,2)</f>
        <v>0</v>
      </c>
      <c r="BL187" s="16" t="s">
        <v>127</v>
      </c>
      <c r="BM187" s="144" t="s">
        <v>424</v>
      </c>
    </row>
    <row r="188" spans="1:65" s="2" customFormat="1">
      <c r="A188" s="28"/>
      <c r="B188" s="29"/>
      <c r="C188" s="28"/>
      <c r="D188" s="146" t="s">
        <v>129</v>
      </c>
      <c r="E188" s="28"/>
      <c r="F188" s="147" t="s">
        <v>425</v>
      </c>
      <c r="G188" s="28"/>
      <c r="H188" s="28"/>
      <c r="I188" s="28"/>
      <c r="J188" s="28"/>
      <c r="K188" s="28"/>
      <c r="L188" s="29"/>
      <c r="M188" s="148"/>
      <c r="N188" s="149"/>
      <c r="O188" s="49"/>
      <c r="P188" s="49"/>
      <c r="Q188" s="49"/>
      <c r="R188" s="49"/>
      <c r="S188" s="49"/>
      <c r="T188" s="50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T188" s="16" t="s">
        <v>129</v>
      </c>
      <c r="AU188" s="16" t="s">
        <v>81</v>
      </c>
    </row>
    <row r="189" spans="1:65" s="2" customFormat="1">
      <c r="A189" s="28"/>
      <c r="B189" s="29"/>
      <c r="C189" s="28"/>
      <c r="D189" s="150" t="s">
        <v>131</v>
      </c>
      <c r="E189" s="28"/>
      <c r="F189" s="151" t="s">
        <v>426</v>
      </c>
      <c r="G189" s="28"/>
      <c r="H189" s="28"/>
      <c r="I189" s="28"/>
      <c r="J189" s="28"/>
      <c r="K189" s="28"/>
      <c r="L189" s="29"/>
      <c r="M189" s="148"/>
      <c r="N189" s="149"/>
      <c r="O189" s="49"/>
      <c r="P189" s="49"/>
      <c r="Q189" s="49"/>
      <c r="R189" s="49"/>
      <c r="S189" s="49"/>
      <c r="T189" s="50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T189" s="16" t="s">
        <v>131</v>
      </c>
      <c r="AU189" s="16" t="s">
        <v>81</v>
      </c>
    </row>
    <row r="190" spans="1:65" s="13" customFormat="1">
      <c r="B190" s="152"/>
      <c r="D190" s="146" t="s">
        <v>145</v>
      </c>
      <c r="E190" s="153" t="s">
        <v>3</v>
      </c>
      <c r="F190" s="154" t="s">
        <v>427</v>
      </c>
      <c r="H190" s="155">
        <v>30.8</v>
      </c>
      <c r="L190" s="152"/>
      <c r="M190" s="156"/>
      <c r="N190" s="157"/>
      <c r="O190" s="157"/>
      <c r="P190" s="157"/>
      <c r="Q190" s="157"/>
      <c r="R190" s="157"/>
      <c r="S190" s="157"/>
      <c r="T190" s="158"/>
      <c r="AT190" s="153" t="s">
        <v>145</v>
      </c>
      <c r="AU190" s="153" t="s">
        <v>81</v>
      </c>
      <c r="AV190" s="13" t="s">
        <v>81</v>
      </c>
      <c r="AW190" s="13" t="s">
        <v>32</v>
      </c>
      <c r="AX190" s="13" t="s">
        <v>78</v>
      </c>
      <c r="AY190" s="153" t="s">
        <v>120</v>
      </c>
    </row>
    <row r="191" spans="1:65" s="2" customFormat="1" ht="16.5" customHeight="1">
      <c r="A191" s="28"/>
      <c r="B191" s="133"/>
      <c r="C191" s="134" t="s">
        <v>428</v>
      </c>
      <c r="D191" s="134" t="s">
        <v>122</v>
      </c>
      <c r="E191" s="135" t="s">
        <v>429</v>
      </c>
      <c r="F191" s="136" t="s">
        <v>430</v>
      </c>
      <c r="G191" s="137" t="s">
        <v>125</v>
      </c>
      <c r="H191" s="138">
        <v>30.8</v>
      </c>
      <c r="I191" s="139"/>
      <c r="J191" s="139">
        <f>ROUND(I191*H191,2)</f>
        <v>0</v>
      </c>
      <c r="K191" s="136" t="s">
        <v>126</v>
      </c>
      <c r="L191" s="29"/>
      <c r="M191" s="140" t="s">
        <v>3</v>
      </c>
      <c r="N191" s="141" t="s">
        <v>41</v>
      </c>
      <c r="O191" s="142">
        <v>0.28199999999999997</v>
      </c>
      <c r="P191" s="142">
        <f>O191*H191</f>
        <v>8.6855999999999991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44" t="s">
        <v>127</v>
      </c>
      <c r="AT191" s="144" t="s">
        <v>122</v>
      </c>
      <c r="AU191" s="144" t="s">
        <v>81</v>
      </c>
      <c r="AY191" s="16" t="s">
        <v>120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78</v>
      </c>
      <c r="BK191" s="145">
        <f>ROUND(I191*H191,2)</f>
        <v>0</v>
      </c>
      <c r="BL191" s="16" t="s">
        <v>127</v>
      </c>
      <c r="BM191" s="144" t="s">
        <v>431</v>
      </c>
    </row>
    <row r="192" spans="1:65" s="2" customFormat="1">
      <c r="A192" s="28"/>
      <c r="B192" s="29"/>
      <c r="C192" s="28"/>
      <c r="D192" s="146" t="s">
        <v>129</v>
      </c>
      <c r="E192" s="28"/>
      <c r="F192" s="147" t="s">
        <v>432</v>
      </c>
      <c r="G192" s="28"/>
      <c r="H192" s="28"/>
      <c r="I192" s="28"/>
      <c r="J192" s="28"/>
      <c r="K192" s="28"/>
      <c r="L192" s="29"/>
      <c r="M192" s="148"/>
      <c r="N192" s="149"/>
      <c r="O192" s="49"/>
      <c r="P192" s="49"/>
      <c r="Q192" s="49"/>
      <c r="R192" s="49"/>
      <c r="S192" s="49"/>
      <c r="T192" s="50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T192" s="16" t="s">
        <v>129</v>
      </c>
      <c r="AU192" s="16" t="s">
        <v>81</v>
      </c>
    </row>
    <row r="193" spans="1:65" s="2" customFormat="1">
      <c r="A193" s="28"/>
      <c r="B193" s="29"/>
      <c r="C193" s="28"/>
      <c r="D193" s="150" t="s">
        <v>131</v>
      </c>
      <c r="E193" s="28"/>
      <c r="F193" s="151" t="s">
        <v>433</v>
      </c>
      <c r="G193" s="28"/>
      <c r="H193" s="28"/>
      <c r="I193" s="28"/>
      <c r="J193" s="28"/>
      <c r="K193" s="28"/>
      <c r="L193" s="29"/>
      <c r="M193" s="148"/>
      <c r="N193" s="149"/>
      <c r="O193" s="49"/>
      <c r="P193" s="49"/>
      <c r="Q193" s="49"/>
      <c r="R193" s="49"/>
      <c r="S193" s="49"/>
      <c r="T193" s="50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T193" s="16" t="s">
        <v>131</v>
      </c>
      <c r="AU193" s="16" t="s">
        <v>81</v>
      </c>
    </row>
    <row r="194" spans="1:65" s="2" customFormat="1" ht="16.5" customHeight="1">
      <c r="A194" s="28"/>
      <c r="B194" s="133"/>
      <c r="C194" s="134" t="s">
        <v>434</v>
      </c>
      <c r="D194" s="134" t="s">
        <v>122</v>
      </c>
      <c r="E194" s="135" t="s">
        <v>435</v>
      </c>
      <c r="F194" s="136" t="s">
        <v>436</v>
      </c>
      <c r="G194" s="137" t="s">
        <v>141</v>
      </c>
      <c r="H194" s="138">
        <v>51.03</v>
      </c>
      <c r="I194" s="139"/>
      <c r="J194" s="139">
        <f>ROUND(I194*H194,2)</f>
        <v>0</v>
      </c>
      <c r="K194" s="136" t="s">
        <v>126</v>
      </c>
      <c r="L194" s="29"/>
      <c r="M194" s="140" t="s">
        <v>3</v>
      </c>
      <c r="N194" s="141" t="s">
        <v>41</v>
      </c>
      <c r="O194" s="142">
        <v>1.052</v>
      </c>
      <c r="P194" s="142">
        <f>O194*H194</f>
        <v>53.683560000000007</v>
      </c>
      <c r="Q194" s="142">
        <v>2.55328</v>
      </c>
      <c r="R194" s="142">
        <f>Q194*H194</f>
        <v>130.29387840000001</v>
      </c>
      <c r="S194" s="142">
        <v>0</v>
      </c>
      <c r="T194" s="143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44" t="s">
        <v>127</v>
      </c>
      <c r="AT194" s="144" t="s">
        <v>122</v>
      </c>
      <c r="AU194" s="144" t="s">
        <v>81</v>
      </c>
      <c r="AY194" s="16" t="s">
        <v>120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78</v>
      </c>
      <c r="BK194" s="145">
        <f>ROUND(I194*H194,2)</f>
        <v>0</v>
      </c>
      <c r="BL194" s="16" t="s">
        <v>127</v>
      </c>
      <c r="BM194" s="144" t="s">
        <v>437</v>
      </c>
    </row>
    <row r="195" spans="1:65" s="2" customFormat="1">
      <c r="A195" s="28"/>
      <c r="B195" s="29"/>
      <c r="C195" s="28"/>
      <c r="D195" s="146" t="s">
        <v>129</v>
      </c>
      <c r="E195" s="28"/>
      <c r="F195" s="147" t="s">
        <v>438</v>
      </c>
      <c r="G195" s="28"/>
      <c r="H195" s="28"/>
      <c r="I195" s="28"/>
      <c r="J195" s="28"/>
      <c r="K195" s="28"/>
      <c r="L195" s="29"/>
      <c r="M195" s="148"/>
      <c r="N195" s="149"/>
      <c r="O195" s="49"/>
      <c r="P195" s="49"/>
      <c r="Q195" s="49"/>
      <c r="R195" s="49"/>
      <c r="S195" s="49"/>
      <c r="T195" s="50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T195" s="16" t="s">
        <v>129</v>
      </c>
      <c r="AU195" s="16" t="s">
        <v>81</v>
      </c>
    </row>
    <row r="196" spans="1:65" s="2" customFormat="1">
      <c r="A196" s="28"/>
      <c r="B196" s="29"/>
      <c r="C196" s="28"/>
      <c r="D196" s="150" t="s">
        <v>131</v>
      </c>
      <c r="E196" s="28"/>
      <c r="F196" s="151" t="s">
        <v>439</v>
      </c>
      <c r="G196" s="28"/>
      <c r="H196" s="28"/>
      <c r="I196" s="28"/>
      <c r="J196" s="28"/>
      <c r="K196" s="28"/>
      <c r="L196" s="29"/>
      <c r="M196" s="148"/>
      <c r="N196" s="149"/>
      <c r="O196" s="49"/>
      <c r="P196" s="49"/>
      <c r="Q196" s="49"/>
      <c r="R196" s="49"/>
      <c r="S196" s="49"/>
      <c r="T196" s="50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T196" s="16" t="s">
        <v>131</v>
      </c>
      <c r="AU196" s="16" t="s">
        <v>81</v>
      </c>
    </row>
    <row r="197" spans="1:65" s="13" customFormat="1">
      <c r="B197" s="152"/>
      <c r="D197" s="146" t="s">
        <v>145</v>
      </c>
      <c r="E197" s="153" t="s">
        <v>3</v>
      </c>
      <c r="F197" s="154" t="s">
        <v>440</v>
      </c>
      <c r="H197" s="155">
        <v>51.03</v>
      </c>
      <c r="L197" s="152"/>
      <c r="M197" s="156"/>
      <c r="N197" s="157"/>
      <c r="O197" s="157"/>
      <c r="P197" s="157"/>
      <c r="Q197" s="157"/>
      <c r="R197" s="157"/>
      <c r="S197" s="157"/>
      <c r="T197" s="158"/>
      <c r="AT197" s="153" t="s">
        <v>145</v>
      </c>
      <c r="AU197" s="153" t="s">
        <v>81</v>
      </c>
      <c r="AV197" s="13" t="s">
        <v>81</v>
      </c>
      <c r="AW197" s="13" t="s">
        <v>32</v>
      </c>
      <c r="AX197" s="13" t="s">
        <v>78</v>
      </c>
      <c r="AY197" s="153" t="s">
        <v>120</v>
      </c>
    </row>
    <row r="198" spans="1:65" s="2" customFormat="1" ht="16.5" customHeight="1">
      <c r="A198" s="28"/>
      <c r="B198" s="133"/>
      <c r="C198" s="134" t="s">
        <v>441</v>
      </c>
      <c r="D198" s="134" t="s">
        <v>122</v>
      </c>
      <c r="E198" s="135" t="s">
        <v>442</v>
      </c>
      <c r="F198" s="136" t="s">
        <v>443</v>
      </c>
      <c r="G198" s="137" t="s">
        <v>125</v>
      </c>
      <c r="H198" s="138">
        <v>224.92</v>
      </c>
      <c r="I198" s="139"/>
      <c r="J198" s="139">
        <f>ROUND(I198*H198,2)</f>
        <v>0</v>
      </c>
      <c r="K198" s="136" t="s">
        <v>126</v>
      </c>
      <c r="L198" s="29"/>
      <c r="M198" s="140" t="s">
        <v>3</v>
      </c>
      <c r="N198" s="141" t="s">
        <v>41</v>
      </c>
      <c r="O198" s="142">
        <v>0.81499999999999995</v>
      </c>
      <c r="P198" s="142">
        <f>O198*H198</f>
        <v>183.30979999999997</v>
      </c>
      <c r="Q198" s="142">
        <v>5.3899999999999998E-3</v>
      </c>
      <c r="R198" s="142">
        <f>Q198*H198</f>
        <v>1.2123187999999998</v>
      </c>
      <c r="S198" s="142">
        <v>0</v>
      </c>
      <c r="T198" s="143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44" t="s">
        <v>127</v>
      </c>
      <c r="AT198" s="144" t="s">
        <v>122</v>
      </c>
      <c r="AU198" s="144" t="s">
        <v>81</v>
      </c>
      <c r="AY198" s="16" t="s">
        <v>120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78</v>
      </c>
      <c r="BK198" s="145">
        <f>ROUND(I198*H198,2)</f>
        <v>0</v>
      </c>
      <c r="BL198" s="16" t="s">
        <v>127</v>
      </c>
      <c r="BM198" s="144" t="s">
        <v>444</v>
      </c>
    </row>
    <row r="199" spans="1:65" s="2" customFormat="1">
      <c r="A199" s="28"/>
      <c r="B199" s="29"/>
      <c r="C199" s="28"/>
      <c r="D199" s="146" t="s">
        <v>129</v>
      </c>
      <c r="E199" s="28"/>
      <c r="F199" s="147" t="s">
        <v>445</v>
      </c>
      <c r="G199" s="28"/>
      <c r="H199" s="28"/>
      <c r="I199" s="28"/>
      <c r="J199" s="28"/>
      <c r="K199" s="28"/>
      <c r="L199" s="29"/>
      <c r="M199" s="148"/>
      <c r="N199" s="149"/>
      <c r="O199" s="49"/>
      <c r="P199" s="49"/>
      <c r="Q199" s="49"/>
      <c r="R199" s="49"/>
      <c r="S199" s="49"/>
      <c r="T199" s="50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T199" s="16" t="s">
        <v>129</v>
      </c>
      <c r="AU199" s="16" t="s">
        <v>81</v>
      </c>
    </row>
    <row r="200" spans="1:65" s="2" customFormat="1">
      <c r="A200" s="28"/>
      <c r="B200" s="29"/>
      <c r="C200" s="28"/>
      <c r="D200" s="150" t="s">
        <v>131</v>
      </c>
      <c r="E200" s="28"/>
      <c r="F200" s="151" t="s">
        <v>446</v>
      </c>
      <c r="G200" s="28"/>
      <c r="H200" s="28"/>
      <c r="I200" s="28"/>
      <c r="J200" s="28"/>
      <c r="K200" s="28"/>
      <c r="L200" s="29"/>
      <c r="M200" s="148"/>
      <c r="N200" s="149"/>
      <c r="O200" s="49"/>
      <c r="P200" s="49"/>
      <c r="Q200" s="49"/>
      <c r="R200" s="49"/>
      <c r="S200" s="49"/>
      <c r="T200" s="50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T200" s="16" t="s">
        <v>131</v>
      </c>
      <c r="AU200" s="16" t="s">
        <v>81</v>
      </c>
    </row>
    <row r="201" spans="1:65" s="13" customFormat="1">
      <c r="B201" s="152"/>
      <c r="D201" s="146" t="s">
        <v>145</v>
      </c>
      <c r="E201" s="153" t="s">
        <v>3</v>
      </c>
      <c r="F201" s="154" t="s">
        <v>447</v>
      </c>
      <c r="H201" s="155">
        <v>116.92</v>
      </c>
      <c r="L201" s="152"/>
      <c r="M201" s="156"/>
      <c r="N201" s="157"/>
      <c r="O201" s="157"/>
      <c r="P201" s="157"/>
      <c r="Q201" s="157"/>
      <c r="R201" s="157"/>
      <c r="S201" s="157"/>
      <c r="T201" s="158"/>
      <c r="AT201" s="153" t="s">
        <v>145</v>
      </c>
      <c r="AU201" s="153" t="s">
        <v>81</v>
      </c>
      <c r="AV201" s="13" t="s">
        <v>81</v>
      </c>
      <c r="AW201" s="13" t="s">
        <v>32</v>
      </c>
      <c r="AX201" s="13" t="s">
        <v>70</v>
      </c>
      <c r="AY201" s="153" t="s">
        <v>120</v>
      </c>
    </row>
    <row r="202" spans="1:65" s="13" customFormat="1">
      <c r="B202" s="152"/>
      <c r="D202" s="146" t="s">
        <v>145</v>
      </c>
      <c r="E202" s="153" t="s">
        <v>3</v>
      </c>
      <c r="F202" s="154" t="s">
        <v>448</v>
      </c>
      <c r="H202" s="155">
        <v>108</v>
      </c>
      <c r="L202" s="152"/>
      <c r="M202" s="156"/>
      <c r="N202" s="157"/>
      <c r="O202" s="157"/>
      <c r="P202" s="157"/>
      <c r="Q202" s="157"/>
      <c r="R202" s="157"/>
      <c r="S202" s="157"/>
      <c r="T202" s="158"/>
      <c r="AT202" s="153" t="s">
        <v>145</v>
      </c>
      <c r="AU202" s="153" t="s">
        <v>81</v>
      </c>
      <c r="AV202" s="13" t="s">
        <v>81</v>
      </c>
      <c r="AW202" s="13" t="s">
        <v>32</v>
      </c>
      <c r="AX202" s="13" t="s">
        <v>70</v>
      </c>
      <c r="AY202" s="153" t="s">
        <v>120</v>
      </c>
    </row>
    <row r="203" spans="1:65" s="2" customFormat="1" ht="16.5" customHeight="1">
      <c r="A203" s="28"/>
      <c r="B203" s="133"/>
      <c r="C203" s="134" t="s">
        <v>449</v>
      </c>
      <c r="D203" s="134" t="s">
        <v>122</v>
      </c>
      <c r="E203" s="135" t="s">
        <v>450</v>
      </c>
      <c r="F203" s="136" t="s">
        <v>451</v>
      </c>
      <c r="G203" s="137" t="s">
        <v>125</v>
      </c>
      <c r="H203" s="138">
        <v>224.92</v>
      </c>
      <c r="I203" s="139"/>
      <c r="J203" s="139">
        <f>ROUND(I203*H203,2)</f>
        <v>0</v>
      </c>
      <c r="K203" s="136" t="s">
        <v>126</v>
      </c>
      <c r="L203" s="29"/>
      <c r="M203" s="140" t="s">
        <v>3</v>
      </c>
      <c r="N203" s="141" t="s">
        <v>41</v>
      </c>
      <c r="O203" s="142">
        <v>0.28199999999999997</v>
      </c>
      <c r="P203" s="142">
        <f>O203*H203</f>
        <v>63.42743999999999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44" t="s">
        <v>127</v>
      </c>
      <c r="AT203" s="144" t="s">
        <v>122</v>
      </c>
      <c r="AU203" s="144" t="s">
        <v>81</v>
      </c>
      <c r="AY203" s="16" t="s">
        <v>120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78</v>
      </c>
      <c r="BK203" s="145">
        <f>ROUND(I203*H203,2)</f>
        <v>0</v>
      </c>
      <c r="BL203" s="16" t="s">
        <v>127</v>
      </c>
      <c r="BM203" s="144" t="s">
        <v>452</v>
      </c>
    </row>
    <row r="204" spans="1:65" s="2" customFormat="1">
      <c r="A204" s="28"/>
      <c r="B204" s="29"/>
      <c r="C204" s="28"/>
      <c r="D204" s="146" t="s">
        <v>129</v>
      </c>
      <c r="E204" s="28"/>
      <c r="F204" s="147" t="s">
        <v>453</v>
      </c>
      <c r="G204" s="28"/>
      <c r="H204" s="28"/>
      <c r="I204" s="28"/>
      <c r="J204" s="28"/>
      <c r="K204" s="28"/>
      <c r="L204" s="29"/>
      <c r="M204" s="148"/>
      <c r="N204" s="149"/>
      <c r="O204" s="49"/>
      <c r="P204" s="49"/>
      <c r="Q204" s="49"/>
      <c r="R204" s="49"/>
      <c r="S204" s="49"/>
      <c r="T204" s="50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T204" s="16" t="s">
        <v>129</v>
      </c>
      <c r="AU204" s="16" t="s">
        <v>81</v>
      </c>
    </row>
    <row r="205" spans="1:65" s="2" customFormat="1">
      <c r="A205" s="28"/>
      <c r="B205" s="29"/>
      <c r="C205" s="28"/>
      <c r="D205" s="150" t="s">
        <v>131</v>
      </c>
      <c r="E205" s="28"/>
      <c r="F205" s="151" t="s">
        <v>454</v>
      </c>
      <c r="G205" s="28"/>
      <c r="H205" s="28"/>
      <c r="I205" s="28"/>
      <c r="J205" s="28"/>
      <c r="K205" s="28"/>
      <c r="L205" s="29"/>
      <c r="M205" s="148"/>
      <c r="N205" s="149"/>
      <c r="O205" s="49"/>
      <c r="P205" s="49"/>
      <c r="Q205" s="49"/>
      <c r="R205" s="49"/>
      <c r="S205" s="49"/>
      <c r="T205" s="50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T205" s="16" t="s">
        <v>131</v>
      </c>
      <c r="AU205" s="16" t="s">
        <v>81</v>
      </c>
    </row>
    <row r="206" spans="1:65" s="2" customFormat="1" ht="16.5" customHeight="1">
      <c r="A206" s="28"/>
      <c r="B206" s="133"/>
      <c r="C206" s="134" t="s">
        <v>455</v>
      </c>
      <c r="D206" s="134" t="s">
        <v>122</v>
      </c>
      <c r="E206" s="135" t="s">
        <v>456</v>
      </c>
      <c r="F206" s="136" t="s">
        <v>457</v>
      </c>
      <c r="G206" s="137" t="s">
        <v>267</v>
      </c>
      <c r="H206" s="138">
        <v>0.30299999999999999</v>
      </c>
      <c r="I206" s="139"/>
      <c r="J206" s="139">
        <f>ROUND(I206*H206,2)</f>
        <v>0</v>
      </c>
      <c r="K206" s="136" t="s">
        <v>126</v>
      </c>
      <c r="L206" s="29"/>
      <c r="M206" s="140" t="s">
        <v>3</v>
      </c>
      <c r="N206" s="141" t="s">
        <v>41</v>
      </c>
      <c r="O206" s="142">
        <v>21.943999999999999</v>
      </c>
      <c r="P206" s="142">
        <f>O206*H206</f>
        <v>6.6490319999999992</v>
      </c>
      <c r="Q206" s="142">
        <v>1.0421199999999999</v>
      </c>
      <c r="R206" s="142">
        <f>Q206*H206</f>
        <v>0.31576235999999996</v>
      </c>
      <c r="S206" s="142">
        <v>0</v>
      </c>
      <c r="T206" s="143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44" t="s">
        <v>127</v>
      </c>
      <c r="AT206" s="144" t="s">
        <v>122</v>
      </c>
      <c r="AU206" s="144" t="s">
        <v>81</v>
      </c>
      <c r="AY206" s="16" t="s">
        <v>120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78</v>
      </c>
      <c r="BK206" s="145">
        <f>ROUND(I206*H206,2)</f>
        <v>0</v>
      </c>
      <c r="BL206" s="16" t="s">
        <v>127</v>
      </c>
      <c r="BM206" s="144" t="s">
        <v>458</v>
      </c>
    </row>
    <row r="207" spans="1:65" s="2" customFormat="1">
      <c r="A207" s="28"/>
      <c r="B207" s="29"/>
      <c r="C207" s="28"/>
      <c r="D207" s="146" t="s">
        <v>129</v>
      </c>
      <c r="E207" s="28"/>
      <c r="F207" s="147" t="s">
        <v>459</v>
      </c>
      <c r="G207" s="28"/>
      <c r="H207" s="28"/>
      <c r="I207" s="28"/>
      <c r="J207" s="28"/>
      <c r="K207" s="28"/>
      <c r="L207" s="29"/>
      <c r="M207" s="148"/>
      <c r="N207" s="149"/>
      <c r="O207" s="49"/>
      <c r="P207" s="49"/>
      <c r="Q207" s="49"/>
      <c r="R207" s="49"/>
      <c r="S207" s="49"/>
      <c r="T207" s="50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T207" s="16" t="s">
        <v>129</v>
      </c>
      <c r="AU207" s="16" t="s">
        <v>81</v>
      </c>
    </row>
    <row r="208" spans="1:65" s="2" customFormat="1">
      <c r="A208" s="28"/>
      <c r="B208" s="29"/>
      <c r="C208" s="28"/>
      <c r="D208" s="150" t="s">
        <v>131</v>
      </c>
      <c r="E208" s="28"/>
      <c r="F208" s="151" t="s">
        <v>460</v>
      </c>
      <c r="G208" s="28"/>
      <c r="H208" s="28"/>
      <c r="I208" s="28"/>
      <c r="J208" s="28"/>
      <c r="K208" s="28"/>
      <c r="L208" s="29"/>
      <c r="M208" s="148"/>
      <c r="N208" s="149"/>
      <c r="O208" s="49"/>
      <c r="P208" s="49"/>
      <c r="Q208" s="49"/>
      <c r="R208" s="49"/>
      <c r="S208" s="49"/>
      <c r="T208" s="50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T208" s="16" t="s">
        <v>131</v>
      </c>
      <c r="AU208" s="16" t="s">
        <v>81</v>
      </c>
    </row>
    <row r="209" spans="1:65" s="13" customFormat="1">
      <c r="B209" s="152"/>
      <c r="D209" s="146" t="s">
        <v>145</v>
      </c>
      <c r="E209" s="153" t="s">
        <v>3</v>
      </c>
      <c r="F209" s="154" t="s">
        <v>461</v>
      </c>
      <c r="H209" s="155">
        <v>0.30299999999999999</v>
      </c>
      <c r="L209" s="152"/>
      <c r="M209" s="156"/>
      <c r="N209" s="157"/>
      <c r="O209" s="157"/>
      <c r="P209" s="157"/>
      <c r="Q209" s="157"/>
      <c r="R209" s="157"/>
      <c r="S209" s="157"/>
      <c r="T209" s="158"/>
      <c r="AT209" s="153" t="s">
        <v>145</v>
      </c>
      <c r="AU209" s="153" t="s">
        <v>81</v>
      </c>
      <c r="AV209" s="13" t="s">
        <v>81</v>
      </c>
      <c r="AW209" s="13" t="s">
        <v>32</v>
      </c>
      <c r="AX209" s="13" t="s">
        <v>78</v>
      </c>
      <c r="AY209" s="153" t="s">
        <v>120</v>
      </c>
    </row>
    <row r="210" spans="1:65" s="2" customFormat="1" ht="16.5" customHeight="1">
      <c r="A210" s="28"/>
      <c r="B210" s="133"/>
      <c r="C210" s="134" t="s">
        <v>462</v>
      </c>
      <c r="D210" s="134" t="s">
        <v>122</v>
      </c>
      <c r="E210" s="135" t="s">
        <v>463</v>
      </c>
      <c r="F210" s="136" t="s">
        <v>464</v>
      </c>
      <c r="G210" s="137" t="s">
        <v>267</v>
      </c>
      <c r="H210" s="138">
        <v>1.17</v>
      </c>
      <c r="I210" s="139"/>
      <c r="J210" s="139">
        <f>ROUND(I210*H210,2)</f>
        <v>0</v>
      </c>
      <c r="K210" s="136" t="s">
        <v>126</v>
      </c>
      <c r="L210" s="29"/>
      <c r="M210" s="140" t="s">
        <v>3</v>
      </c>
      <c r="N210" s="141" t="s">
        <v>41</v>
      </c>
      <c r="O210" s="142">
        <v>21.385000000000002</v>
      </c>
      <c r="P210" s="142">
        <f>O210*H210</f>
        <v>25.02045</v>
      </c>
      <c r="Q210" s="142">
        <v>1.0471699999999999</v>
      </c>
      <c r="R210" s="142">
        <f>Q210*H210</f>
        <v>1.2251888999999998</v>
      </c>
      <c r="S210" s="142">
        <v>0</v>
      </c>
      <c r="T210" s="143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44" t="s">
        <v>127</v>
      </c>
      <c r="AT210" s="144" t="s">
        <v>122</v>
      </c>
      <c r="AU210" s="144" t="s">
        <v>81</v>
      </c>
      <c r="AY210" s="16" t="s">
        <v>120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78</v>
      </c>
      <c r="BK210" s="145">
        <f>ROUND(I210*H210,2)</f>
        <v>0</v>
      </c>
      <c r="BL210" s="16" t="s">
        <v>127</v>
      </c>
      <c r="BM210" s="144" t="s">
        <v>465</v>
      </c>
    </row>
    <row r="211" spans="1:65" s="2" customFormat="1">
      <c r="A211" s="28"/>
      <c r="B211" s="29"/>
      <c r="C211" s="28"/>
      <c r="D211" s="146" t="s">
        <v>129</v>
      </c>
      <c r="E211" s="28"/>
      <c r="F211" s="147" t="s">
        <v>466</v>
      </c>
      <c r="G211" s="28"/>
      <c r="H211" s="28"/>
      <c r="I211" s="28"/>
      <c r="J211" s="28"/>
      <c r="K211" s="28"/>
      <c r="L211" s="29"/>
      <c r="M211" s="148"/>
      <c r="N211" s="149"/>
      <c r="O211" s="49"/>
      <c r="P211" s="49"/>
      <c r="Q211" s="49"/>
      <c r="R211" s="49"/>
      <c r="S211" s="49"/>
      <c r="T211" s="50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T211" s="16" t="s">
        <v>129</v>
      </c>
      <c r="AU211" s="16" t="s">
        <v>81</v>
      </c>
    </row>
    <row r="212" spans="1:65" s="2" customFormat="1">
      <c r="A212" s="28"/>
      <c r="B212" s="29"/>
      <c r="C212" s="28"/>
      <c r="D212" s="150" t="s">
        <v>131</v>
      </c>
      <c r="E212" s="28"/>
      <c r="F212" s="151" t="s">
        <v>467</v>
      </c>
      <c r="G212" s="28"/>
      <c r="H212" s="28"/>
      <c r="I212" s="28"/>
      <c r="J212" s="28"/>
      <c r="K212" s="28"/>
      <c r="L212" s="29"/>
      <c r="M212" s="148"/>
      <c r="N212" s="149"/>
      <c r="O212" s="49"/>
      <c r="P212" s="49"/>
      <c r="Q212" s="49"/>
      <c r="R212" s="49"/>
      <c r="S212" s="49"/>
      <c r="T212" s="50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T212" s="16" t="s">
        <v>131</v>
      </c>
      <c r="AU212" s="16" t="s">
        <v>81</v>
      </c>
    </row>
    <row r="213" spans="1:65" s="13" customFormat="1">
      <c r="B213" s="152"/>
      <c r="D213" s="146" t="s">
        <v>145</v>
      </c>
      <c r="E213" s="153" t="s">
        <v>3</v>
      </c>
      <c r="F213" s="154" t="s">
        <v>468</v>
      </c>
      <c r="H213" s="155">
        <v>1.17</v>
      </c>
      <c r="L213" s="152"/>
      <c r="M213" s="156"/>
      <c r="N213" s="157"/>
      <c r="O213" s="157"/>
      <c r="P213" s="157"/>
      <c r="Q213" s="157"/>
      <c r="R213" s="157"/>
      <c r="S213" s="157"/>
      <c r="T213" s="158"/>
      <c r="AT213" s="153" t="s">
        <v>145</v>
      </c>
      <c r="AU213" s="153" t="s">
        <v>81</v>
      </c>
      <c r="AV213" s="13" t="s">
        <v>81</v>
      </c>
      <c r="AW213" s="13" t="s">
        <v>32</v>
      </c>
      <c r="AX213" s="13" t="s">
        <v>78</v>
      </c>
      <c r="AY213" s="153" t="s">
        <v>120</v>
      </c>
    </row>
    <row r="214" spans="1:65" s="2" customFormat="1" ht="16.5" customHeight="1">
      <c r="A214" s="28"/>
      <c r="B214" s="133"/>
      <c r="C214" s="134" t="s">
        <v>469</v>
      </c>
      <c r="D214" s="134" t="s">
        <v>122</v>
      </c>
      <c r="E214" s="135" t="s">
        <v>470</v>
      </c>
      <c r="F214" s="136" t="s">
        <v>471</v>
      </c>
      <c r="G214" s="137" t="s">
        <v>267</v>
      </c>
      <c r="H214" s="138">
        <v>6.2569999999999997</v>
      </c>
      <c r="I214" s="139"/>
      <c r="J214" s="139">
        <f>ROUND(I214*H214,2)</f>
        <v>0</v>
      </c>
      <c r="K214" s="136" t="s">
        <v>126</v>
      </c>
      <c r="L214" s="29"/>
      <c r="M214" s="140" t="s">
        <v>3</v>
      </c>
      <c r="N214" s="141" t="s">
        <v>41</v>
      </c>
      <c r="O214" s="142">
        <v>14.551</v>
      </c>
      <c r="P214" s="142">
        <f>O214*H214</f>
        <v>91.04560699999999</v>
      </c>
      <c r="Q214" s="142">
        <v>1.06277</v>
      </c>
      <c r="R214" s="142">
        <f>Q214*H214</f>
        <v>6.6497518899999992</v>
      </c>
      <c r="S214" s="142">
        <v>0</v>
      </c>
      <c r="T214" s="143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44" t="s">
        <v>127</v>
      </c>
      <c r="AT214" s="144" t="s">
        <v>122</v>
      </c>
      <c r="AU214" s="144" t="s">
        <v>81</v>
      </c>
      <c r="AY214" s="16" t="s">
        <v>120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78</v>
      </c>
      <c r="BK214" s="145">
        <f>ROUND(I214*H214,2)</f>
        <v>0</v>
      </c>
      <c r="BL214" s="16" t="s">
        <v>127</v>
      </c>
      <c r="BM214" s="144" t="s">
        <v>472</v>
      </c>
    </row>
    <row r="215" spans="1:65" s="2" customFormat="1">
      <c r="A215" s="28"/>
      <c r="B215" s="29"/>
      <c r="C215" s="28"/>
      <c r="D215" s="146" t="s">
        <v>129</v>
      </c>
      <c r="E215" s="28"/>
      <c r="F215" s="147" t="s">
        <v>473</v>
      </c>
      <c r="G215" s="28"/>
      <c r="H215" s="28"/>
      <c r="I215" s="28"/>
      <c r="J215" s="28"/>
      <c r="K215" s="28"/>
      <c r="L215" s="29"/>
      <c r="M215" s="148"/>
      <c r="N215" s="149"/>
      <c r="O215" s="49"/>
      <c r="P215" s="49"/>
      <c r="Q215" s="49"/>
      <c r="R215" s="49"/>
      <c r="S215" s="49"/>
      <c r="T215" s="50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T215" s="16" t="s">
        <v>129</v>
      </c>
      <c r="AU215" s="16" t="s">
        <v>81</v>
      </c>
    </row>
    <row r="216" spans="1:65" s="2" customFormat="1">
      <c r="A216" s="28"/>
      <c r="B216" s="29"/>
      <c r="C216" s="28"/>
      <c r="D216" s="150" t="s">
        <v>131</v>
      </c>
      <c r="E216" s="28"/>
      <c r="F216" s="151" t="s">
        <v>474</v>
      </c>
      <c r="G216" s="28"/>
      <c r="H216" s="28"/>
      <c r="I216" s="28"/>
      <c r="J216" s="28"/>
      <c r="K216" s="28"/>
      <c r="L216" s="29"/>
      <c r="M216" s="148"/>
      <c r="N216" s="149"/>
      <c r="O216" s="49"/>
      <c r="P216" s="49"/>
      <c r="Q216" s="49"/>
      <c r="R216" s="49"/>
      <c r="S216" s="49"/>
      <c r="T216" s="50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T216" s="16" t="s">
        <v>131</v>
      </c>
      <c r="AU216" s="16" t="s">
        <v>81</v>
      </c>
    </row>
    <row r="217" spans="1:65" s="13" customFormat="1">
      <c r="B217" s="152"/>
      <c r="D217" s="146" t="s">
        <v>145</v>
      </c>
      <c r="E217" s="153" t="s">
        <v>3</v>
      </c>
      <c r="F217" s="154" t="s">
        <v>475</v>
      </c>
      <c r="H217" s="155">
        <v>6.2569999999999997</v>
      </c>
      <c r="L217" s="152"/>
      <c r="M217" s="156"/>
      <c r="N217" s="157"/>
      <c r="O217" s="157"/>
      <c r="P217" s="157"/>
      <c r="Q217" s="157"/>
      <c r="R217" s="157"/>
      <c r="S217" s="157"/>
      <c r="T217" s="158"/>
      <c r="AT217" s="153" t="s">
        <v>145</v>
      </c>
      <c r="AU217" s="153" t="s">
        <v>81</v>
      </c>
      <c r="AV217" s="13" t="s">
        <v>81</v>
      </c>
      <c r="AW217" s="13" t="s">
        <v>32</v>
      </c>
      <c r="AX217" s="13" t="s">
        <v>78</v>
      </c>
      <c r="AY217" s="153" t="s">
        <v>120</v>
      </c>
    </row>
    <row r="218" spans="1:65" s="12" customFormat="1" ht="22.9" customHeight="1">
      <c r="B218" s="121"/>
      <c r="D218" s="122" t="s">
        <v>69</v>
      </c>
      <c r="E218" s="131" t="s">
        <v>127</v>
      </c>
      <c r="F218" s="131" t="s">
        <v>476</v>
      </c>
      <c r="J218" s="132">
        <f>BK218</f>
        <v>0</v>
      </c>
      <c r="L218" s="121"/>
      <c r="M218" s="125"/>
      <c r="N218" s="126"/>
      <c r="O218" s="126"/>
      <c r="P218" s="127">
        <f>SUM(P219:P222)</f>
        <v>30.314706000000001</v>
      </c>
      <c r="Q218" s="126"/>
      <c r="R218" s="127">
        <f>SUM(R219:R222)</f>
        <v>43.521743860000001</v>
      </c>
      <c r="S218" s="126"/>
      <c r="T218" s="128">
        <f>SUM(T219:T222)</f>
        <v>0</v>
      </c>
      <c r="AR218" s="122" t="s">
        <v>78</v>
      </c>
      <c r="AT218" s="129" t="s">
        <v>69</v>
      </c>
      <c r="AU218" s="129" t="s">
        <v>78</v>
      </c>
      <c r="AY218" s="122" t="s">
        <v>120</v>
      </c>
      <c r="BK218" s="130">
        <f>SUM(BK219:BK222)</f>
        <v>0</v>
      </c>
    </row>
    <row r="219" spans="1:65" s="2" customFormat="1" ht="16.5" customHeight="1">
      <c r="A219" s="28"/>
      <c r="B219" s="133"/>
      <c r="C219" s="134" t="s">
        <v>477</v>
      </c>
      <c r="D219" s="134" t="s">
        <v>122</v>
      </c>
      <c r="E219" s="135" t="s">
        <v>478</v>
      </c>
      <c r="F219" s="136" t="s">
        <v>479</v>
      </c>
      <c r="G219" s="137" t="s">
        <v>141</v>
      </c>
      <c r="H219" s="138">
        <v>23.018000000000001</v>
      </c>
      <c r="I219" s="139"/>
      <c r="J219" s="139">
        <f>ROUND(I219*H219,2)</f>
        <v>0</v>
      </c>
      <c r="K219" s="136" t="s">
        <v>126</v>
      </c>
      <c r="L219" s="29"/>
      <c r="M219" s="140" t="s">
        <v>3</v>
      </c>
      <c r="N219" s="141" t="s">
        <v>41</v>
      </c>
      <c r="O219" s="142">
        <v>1.3169999999999999</v>
      </c>
      <c r="P219" s="142">
        <f>O219*H219</f>
        <v>30.314706000000001</v>
      </c>
      <c r="Q219" s="142">
        <v>1.8907700000000001</v>
      </c>
      <c r="R219" s="142">
        <f>Q219*H219</f>
        <v>43.521743860000001</v>
      </c>
      <c r="S219" s="142">
        <v>0</v>
      </c>
      <c r="T219" s="143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44" t="s">
        <v>127</v>
      </c>
      <c r="AT219" s="144" t="s">
        <v>122</v>
      </c>
      <c r="AU219" s="144" t="s">
        <v>81</v>
      </c>
      <c r="AY219" s="16" t="s">
        <v>120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78</v>
      </c>
      <c r="BK219" s="145">
        <f>ROUND(I219*H219,2)</f>
        <v>0</v>
      </c>
      <c r="BL219" s="16" t="s">
        <v>127</v>
      </c>
      <c r="BM219" s="144" t="s">
        <v>480</v>
      </c>
    </row>
    <row r="220" spans="1:65" s="2" customFormat="1">
      <c r="A220" s="28"/>
      <c r="B220" s="29"/>
      <c r="C220" s="28"/>
      <c r="D220" s="146" t="s">
        <v>129</v>
      </c>
      <c r="E220" s="28"/>
      <c r="F220" s="147" t="s">
        <v>481</v>
      </c>
      <c r="G220" s="28"/>
      <c r="H220" s="28"/>
      <c r="I220" s="28"/>
      <c r="J220" s="28"/>
      <c r="K220" s="28"/>
      <c r="L220" s="29"/>
      <c r="M220" s="148"/>
      <c r="N220" s="149"/>
      <c r="O220" s="49"/>
      <c r="P220" s="49"/>
      <c r="Q220" s="49"/>
      <c r="R220" s="49"/>
      <c r="S220" s="49"/>
      <c r="T220" s="50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T220" s="16" t="s">
        <v>129</v>
      </c>
      <c r="AU220" s="16" t="s">
        <v>81</v>
      </c>
    </row>
    <row r="221" spans="1:65" s="2" customFormat="1">
      <c r="A221" s="28"/>
      <c r="B221" s="29"/>
      <c r="C221" s="28"/>
      <c r="D221" s="150" t="s">
        <v>131</v>
      </c>
      <c r="E221" s="28"/>
      <c r="F221" s="151" t="s">
        <v>482</v>
      </c>
      <c r="G221" s="28"/>
      <c r="H221" s="28"/>
      <c r="I221" s="28"/>
      <c r="J221" s="28"/>
      <c r="K221" s="28"/>
      <c r="L221" s="29"/>
      <c r="M221" s="148"/>
      <c r="N221" s="149"/>
      <c r="O221" s="49"/>
      <c r="P221" s="49"/>
      <c r="Q221" s="49"/>
      <c r="R221" s="49"/>
      <c r="S221" s="49"/>
      <c r="T221" s="50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T221" s="16" t="s">
        <v>131</v>
      </c>
      <c r="AU221" s="16" t="s">
        <v>81</v>
      </c>
    </row>
    <row r="222" spans="1:65" s="13" customFormat="1">
      <c r="B222" s="152"/>
      <c r="D222" s="146" t="s">
        <v>145</v>
      </c>
      <c r="E222" s="153" t="s">
        <v>3</v>
      </c>
      <c r="F222" s="154" t="s">
        <v>483</v>
      </c>
      <c r="H222" s="155">
        <v>23.018000000000001</v>
      </c>
      <c r="L222" s="152"/>
      <c r="M222" s="156"/>
      <c r="N222" s="157"/>
      <c r="O222" s="157"/>
      <c r="P222" s="157"/>
      <c r="Q222" s="157"/>
      <c r="R222" s="157"/>
      <c r="S222" s="157"/>
      <c r="T222" s="158"/>
      <c r="AT222" s="153" t="s">
        <v>145</v>
      </c>
      <c r="AU222" s="153" t="s">
        <v>81</v>
      </c>
      <c r="AV222" s="13" t="s">
        <v>81</v>
      </c>
      <c r="AW222" s="13" t="s">
        <v>32</v>
      </c>
      <c r="AX222" s="13" t="s">
        <v>78</v>
      </c>
      <c r="AY222" s="153" t="s">
        <v>120</v>
      </c>
    </row>
    <row r="223" spans="1:65" s="12" customFormat="1" ht="22.9" customHeight="1">
      <c r="B223" s="121"/>
      <c r="D223" s="122" t="s">
        <v>69</v>
      </c>
      <c r="E223" s="131" t="s">
        <v>162</v>
      </c>
      <c r="F223" s="131" t="s">
        <v>484</v>
      </c>
      <c r="J223" s="132">
        <f>BK223</f>
        <v>0</v>
      </c>
      <c r="L223" s="121"/>
      <c r="M223" s="125"/>
      <c r="N223" s="126"/>
      <c r="O223" s="126"/>
      <c r="P223" s="127">
        <f>SUM(P224:P233)</f>
        <v>75.125199999999992</v>
      </c>
      <c r="Q223" s="126"/>
      <c r="R223" s="127">
        <f>SUM(R224:R233)</f>
        <v>1.7993600000000001</v>
      </c>
      <c r="S223" s="126"/>
      <c r="T223" s="128">
        <f>SUM(T224:T233)</f>
        <v>0</v>
      </c>
      <c r="AR223" s="122" t="s">
        <v>78</v>
      </c>
      <c r="AT223" s="129" t="s">
        <v>69</v>
      </c>
      <c r="AU223" s="129" t="s">
        <v>78</v>
      </c>
      <c r="AY223" s="122" t="s">
        <v>120</v>
      </c>
      <c r="BK223" s="130">
        <f>SUM(BK224:BK233)</f>
        <v>0</v>
      </c>
    </row>
    <row r="224" spans="1:65" s="2" customFormat="1" ht="16.5" customHeight="1">
      <c r="A224" s="28"/>
      <c r="B224" s="133"/>
      <c r="C224" s="134" t="s">
        <v>485</v>
      </c>
      <c r="D224" s="134" t="s">
        <v>122</v>
      </c>
      <c r="E224" s="135" t="s">
        <v>486</v>
      </c>
      <c r="F224" s="136" t="s">
        <v>487</v>
      </c>
      <c r="G224" s="137" t="s">
        <v>125</v>
      </c>
      <c r="H224" s="138">
        <v>108</v>
      </c>
      <c r="I224" s="139"/>
      <c r="J224" s="139">
        <f>ROUND(I224*H224,2)</f>
        <v>0</v>
      </c>
      <c r="K224" s="136" t="s">
        <v>126</v>
      </c>
      <c r="L224" s="29"/>
      <c r="M224" s="140" t="s">
        <v>3</v>
      </c>
      <c r="N224" s="141" t="s">
        <v>41</v>
      </c>
      <c r="O224" s="142">
        <v>0.36</v>
      </c>
      <c r="P224" s="142">
        <f>O224*H224</f>
        <v>38.879999999999995</v>
      </c>
      <c r="Q224" s="142">
        <v>8.0000000000000002E-3</v>
      </c>
      <c r="R224" s="142">
        <f>Q224*H224</f>
        <v>0.86399999999999999</v>
      </c>
      <c r="S224" s="142">
        <v>0</v>
      </c>
      <c r="T224" s="143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44" t="s">
        <v>127</v>
      </c>
      <c r="AT224" s="144" t="s">
        <v>122</v>
      </c>
      <c r="AU224" s="144" t="s">
        <v>81</v>
      </c>
      <c r="AY224" s="16" t="s">
        <v>120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78</v>
      </c>
      <c r="BK224" s="145">
        <f>ROUND(I224*H224,2)</f>
        <v>0</v>
      </c>
      <c r="BL224" s="16" t="s">
        <v>127</v>
      </c>
      <c r="BM224" s="144" t="s">
        <v>488</v>
      </c>
    </row>
    <row r="225" spans="1:65" s="2" customFormat="1" ht="19.5">
      <c r="A225" s="28"/>
      <c r="B225" s="29"/>
      <c r="C225" s="28"/>
      <c r="D225" s="146" t="s">
        <v>129</v>
      </c>
      <c r="E225" s="28"/>
      <c r="F225" s="147" t="s">
        <v>489</v>
      </c>
      <c r="G225" s="28"/>
      <c r="H225" s="28"/>
      <c r="I225" s="28"/>
      <c r="J225" s="28"/>
      <c r="K225" s="28"/>
      <c r="L225" s="29"/>
      <c r="M225" s="148"/>
      <c r="N225" s="149"/>
      <c r="O225" s="49"/>
      <c r="P225" s="49"/>
      <c r="Q225" s="49"/>
      <c r="R225" s="49"/>
      <c r="S225" s="49"/>
      <c r="T225" s="50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T225" s="16" t="s">
        <v>129</v>
      </c>
      <c r="AU225" s="16" t="s">
        <v>81</v>
      </c>
    </row>
    <row r="226" spans="1:65" s="2" customFormat="1">
      <c r="A226" s="28"/>
      <c r="B226" s="29"/>
      <c r="C226" s="28"/>
      <c r="D226" s="150" t="s">
        <v>131</v>
      </c>
      <c r="E226" s="28"/>
      <c r="F226" s="151" t="s">
        <v>490</v>
      </c>
      <c r="G226" s="28"/>
      <c r="H226" s="28"/>
      <c r="I226" s="28"/>
      <c r="J226" s="28"/>
      <c r="K226" s="28"/>
      <c r="L226" s="29"/>
      <c r="M226" s="148"/>
      <c r="N226" s="149"/>
      <c r="O226" s="49"/>
      <c r="P226" s="49"/>
      <c r="Q226" s="49"/>
      <c r="R226" s="49"/>
      <c r="S226" s="49"/>
      <c r="T226" s="50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T226" s="16" t="s">
        <v>131</v>
      </c>
      <c r="AU226" s="16" t="s">
        <v>81</v>
      </c>
    </row>
    <row r="227" spans="1:65" s="2" customFormat="1" ht="19.5">
      <c r="A227" s="28"/>
      <c r="B227" s="29"/>
      <c r="C227" s="28"/>
      <c r="D227" s="146" t="s">
        <v>152</v>
      </c>
      <c r="E227" s="28"/>
      <c r="F227" s="159" t="s">
        <v>491</v>
      </c>
      <c r="G227" s="28"/>
      <c r="H227" s="28"/>
      <c r="I227" s="28"/>
      <c r="J227" s="28"/>
      <c r="K227" s="28"/>
      <c r="L227" s="29"/>
      <c r="M227" s="148"/>
      <c r="N227" s="149"/>
      <c r="O227" s="49"/>
      <c r="P227" s="49"/>
      <c r="Q227" s="49"/>
      <c r="R227" s="49"/>
      <c r="S227" s="49"/>
      <c r="T227" s="50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T227" s="16" t="s">
        <v>152</v>
      </c>
      <c r="AU227" s="16" t="s">
        <v>81</v>
      </c>
    </row>
    <row r="228" spans="1:65" s="13" customFormat="1">
      <c r="B228" s="152"/>
      <c r="D228" s="146" t="s">
        <v>145</v>
      </c>
      <c r="E228" s="153" t="s">
        <v>3</v>
      </c>
      <c r="F228" s="154" t="s">
        <v>448</v>
      </c>
      <c r="H228" s="155">
        <v>108</v>
      </c>
      <c r="L228" s="152"/>
      <c r="M228" s="156"/>
      <c r="N228" s="157"/>
      <c r="O228" s="157"/>
      <c r="P228" s="157"/>
      <c r="Q228" s="157"/>
      <c r="R228" s="157"/>
      <c r="S228" s="157"/>
      <c r="T228" s="158"/>
      <c r="AT228" s="153" t="s">
        <v>145</v>
      </c>
      <c r="AU228" s="153" t="s">
        <v>81</v>
      </c>
      <c r="AV228" s="13" t="s">
        <v>81</v>
      </c>
      <c r="AW228" s="13" t="s">
        <v>32</v>
      </c>
      <c r="AX228" s="13" t="s">
        <v>78</v>
      </c>
      <c r="AY228" s="153" t="s">
        <v>120</v>
      </c>
    </row>
    <row r="229" spans="1:65" s="2" customFormat="1" ht="16.5" customHeight="1">
      <c r="A229" s="28"/>
      <c r="B229" s="133"/>
      <c r="C229" s="134" t="s">
        <v>492</v>
      </c>
      <c r="D229" s="134" t="s">
        <v>122</v>
      </c>
      <c r="E229" s="135" t="s">
        <v>493</v>
      </c>
      <c r="F229" s="136" t="s">
        <v>494</v>
      </c>
      <c r="G229" s="137" t="s">
        <v>125</v>
      </c>
      <c r="H229" s="138">
        <v>116.92</v>
      </c>
      <c r="I229" s="139"/>
      <c r="J229" s="139">
        <f>ROUND(I229*H229,2)</f>
        <v>0</v>
      </c>
      <c r="K229" s="136" t="s">
        <v>126</v>
      </c>
      <c r="L229" s="29"/>
      <c r="M229" s="140" t="s">
        <v>3</v>
      </c>
      <c r="N229" s="141" t="s">
        <v>41</v>
      </c>
      <c r="O229" s="142">
        <v>0.31</v>
      </c>
      <c r="P229" s="142">
        <f>O229*H229</f>
        <v>36.245199999999997</v>
      </c>
      <c r="Q229" s="142">
        <v>8.0000000000000002E-3</v>
      </c>
      <c r="R229" s="142">
        <f>Q229*H229</f>
        <v>0.93536000000000008</v>
      </c>
      <c r="S229" s="142">
        <v>0</v>
      </c>
      <c r="T229" s="143">
        <f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44" t="s">
        <v>127</v>
      </c>
      <c r="AT229" s="144" t="s">
        <v>122</v>
      </c>
      <c r="AU229" s="144" t="s">
        <v>81</v>
      </c>
      <c r="AY229" s="16" t="s">
        <v>120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78</v>
      </c>
      <c r="BK229" s="145">
        <f>ROUND(I229*H229,2)</f>
        <v>0</v>
      </c>
      <c r="BL229" s="16" t="s">
        <v>127</v>
      </c>
      <c r="BM229" s="144" t="s">
        <v>495</v>
      </c>
    </row>
    <row r="230" spans="1:65" s="2" customFormat="1" ht="19.5">
      <c r="A230" s="28"/>
      <c r="B230" s="29"/>
      <c r="C230" s="28"/>
      <c r="D230" s="146" t="s">
        <v>129</v>
      </c>
      <c r="E230" s="28"/>
      <c r="F230" s="147" t="s">
        <v>496</v>
      </c>
      <c r="G230" s="28"/>
      <c r="H230" s="28"/>
      <c r="I230" s="28"/>
      <c r="J230" s="28"/>
      <c r="K230" s="28"/>
      <c r="L230" s="29"/>
      <c r="M230" s="148"/>
      <c r="N230" s="149"/>
      <c r="O230" s="49"/>
      <c r="P230" s="49"/>
      <c r="Q230" s="49"/>
      <c r="R230" s="49"/>
      <c r="S230" s="49"/>
      <c r="T230" s="50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T230" s="16" t="s">
        <v>129</v>
      </c>
      <c r="AU230" s="16" t="s">
        <v>81</v>
      </c>
    </row>
    <row r="231" spans="1:65" s="2" customFormat="1">
      <c r="A231" s="28"/>
      <c r="B231" s="29"/>
      <c r="C231" s="28"/>
      <c r="D231" s="150" t="s">
        <v>131</v>
      </c>
      <c r="E231" s="28"/>
      <c r="F231" s="151" t="s">
        <v>497</v>
      </c>
      <c r="G231" s="28"/>
      <c r="H231" s="28"/>
      <c r="I231" s="28"/>
      <c r="J231" s="28"/>
      <c r="K231" s="28"/>
      <c r="L231" s="29"/>
      <c r="M231" s="148"/>
      <c r="N231" s="149"/>
      <c r="O231" s="49"/>
      <c r="P231" s="49"/>
      <c r="Q231" s="49"/>
      <c r="R231" s="49"/>
      <c r="S231" s="49"/>
      <c r="T231" s="50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T231" s="16" t="s">
        <v>131</v>
      </c>
      <c r="AU231" s="16" t="s">
        <v>81</v>
      </c>
    </row>
    <row r="232" spans="1:65" s="2" customFormat="1" ht="19.5">
      <c r="A232" s="28"/>
      <c r="B232" s="29"/>
      <c r="C232" s="28"/>
      <c r="D232" s="146" t="s">
        <v>152</v>
      </c>
      <c r="E232" s="28"/>
      <c r="F232" s="159" t="s">
        <v>498</v>
      </c>
      <c r="G232" s="28"/>
      <c r="H232" s="28"/>
      <c r="I232" s="28"/>
      <c r="J232" s="28"/>
      <c r="K232" s="28"/>
      <c r="L232" s="29"/>
      <c r="M232" s="148"/>
      <c r="N232" s="149"/>
      <c r="O232" s="49"/>
      <c r="P232" s="49"/>
      <c r="Q232" s="49"/>
      <c r="R232" s="49"/>
      <c r="S232" s="49"/>
      <c r="T232" s="50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T232" s="16" t="s">
        <v>152</v>
      </c>
      <c r="AU232" s="16" t="s">
        <v>81</v>
      </c>
    </row>
    <row r="233" spans="1:65" s="13" customFormat="1">
      <c r="B233" s="152"/>
      <c r="D233" s="146" t="s">
        <v>145</v>
      </c>
      <c r="E233" s="153" t="s">
        <v>3</v>
      </c>
      <c r="F233" s="154" t="s">
        <v>447</v>
      </c>
      <c r="H233" s="155">
        <v>116.92</v>
      </c>
      <c r="L233" s="152"/>
      <c r="M233" s="156"/>
      <c r="N233" s="157"/>
      <c r="O233" s="157"/>
      <c r="P233" s="157"/>
      <c r="Q233" s="157"/>
      <c r="R233" s="157"/>
      <c r="S233" s="157"/>
      <c r="T233" s="158"/>
      <c r="AT233" s="153" t="s">
        <v>145</v>
      </c>
      <c r="AU233" s="153" t="s">
        <v>81</v>
      </c>
      <c r="AV233" s="13" t="s">
        <v>81</v>
      </c>
      <c r="AW233" s="13" t="s">
        <v>32</v>
      </c>
      <c r="AX233" s="13" t="s">
        <v>78</v>
      </c>
      <c r="AY233" s="153" t="s">
        <v>120</v>
      </c>
    </row>
    <row r="234" spans="1:65" s="12" customFormat="1" ht="22.9" customHeight="1">
      <c r="B234" s="121"/>
      <c r="D234" s="122" t="s">
        <v>69</v>
      </c>
      <c r="E234" s="131" t="s">
        <v>177</v>
      </c>
      <c r="F234" s="131" t="s">
        <v>499</v>
      </c>
      <c r="J234" s="132">
        <f>BK234</f>
        <v>0</v>
      </c>
      <c r="L234" s="121"/>
      <c r="M234" s="125"/>
      <c r="N234" s="126"/>
      <c r="O234" s="126"/>
      <c r="P234" s="127">
        <f>SUM(P235:P262)</f>
        <v>78.157250000000005</v>
      </c>
      <c r="Q234" s="126"/>
      <c r="R234" s="127">
        <f>SUM(R235:R262)</f>
        <v>0.94529078999999994</v>
      </c>
      <c r="S234" s="126"/>
      <c r="T234" s="128">
        <f>SUM(T235:T262)</f>
        <v>0</v>
      </c>
      <c r="AR234" s="122" t="s">
        <v>78</v>
      </c>
      <c r="AT234" s="129" t="s">
        <v>69</v>
      </c>
      <c r="AU234" s="129" t="s">
        <v>78</v>
      </c>
      <c r="AY234" s="122" t="s">
        <v>120</v>
      </c>
      <c r="BK234" s="130">
        <f>SUM(BK235:BK262)</f>
        <v>0</v>
      </c>
    </row>
    <row r="235" spans="1:65" s="2" customFormat="1" ht="16.5" customHeight="1">
      <c r="A235" s="28"/>
      <c r="B235" s="133"/>
      <c r="C235" s="134" t="s">
        <v>500</v>
      </c>
      <c r="D235" s="134" t="s">
        <v>122</v>
      </c>
      <c r="E235" s="135" t="s">
        <v>501</v>
      </c>
      <c r="F235" s="136" t="s">
        <v>502</v>
      </c>
      <c r="G235" s="137" t="s">
        <v>227</v>
      </c>
      <c r="H235" s="138">
        <v>209.25</v>
      </c>
      <c r="I235" s="139"/>
      <c r="J235" s="139">
        <f>ROUND(I235*H235,2)</f>
        <v>0</v>
      </c>
      <c r="K235" s="136" t="s">
        <v>126</v>
      </c>
      <c r="L235" s="29"/>
      <c r="M235" s="140" t="s">
        <v>3</v>
      </c>
      <c r="N235" s="141" t="s">
        <v>41</v>
      </c>
      <c r="O235" s="142">
        <v>0.313</v>
      </c>
      <c r="P235" s="142">
        <f>O235*H235</f>
        <v>65.495249999999999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44" t="s">
        <v>127</v>
      </c>
      <c r="AT235" s="144" t="s">
        <v>122</v>
      </c>
      <c r="AU235" s="144" t="s">
        <v>81</v>
      </c>
      <c r="AY235" s="16" t="s">
        <v>120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78</v>
      </c>
      <c r="BK235" s="145">
        <f>ROUND(I235*H235,2)</f>
        <v>0</v>
      </c>
      <c r="BL235" s="16" t="s">
        <v>127</v>
      </c>
      <c r="BM235" s="144" t="s">
        <v>503</v>
      </c>
    </row>
    <row r="236" spans="1:65" s="2" customFormat="1">
      <c r="A236" s="28"/>
      <c r="B236" s="29"/>
      <c r="C236" s="28"/>
      <c r="D236" s="146" t="s">
        <v>129</v>
      </c>
      <c r="E236" s="28"/>
      <c r="F236" s="147" t="s">
        <v>504</v>
      </c>
      <c r="G236" s="28"/>
      <c r="H236" s="28"/>
      <c r="I236" s="28"/>
      <c r="J236" s="28"/>
      <c r="K236" s="28"/>
      <c r="L236" s="29"/>
      <c r="M236" s="148"/>
      <c r="N236" s="149"/>
      <c r="O236" s="49"/>
      <c r="P236" s="49"/>
      <c r="Q236" s="49"/>
      <c r="R236" s="49"/>
      <c r="S236" s="49"/>
      <c r="T236" s="50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T236" s="16" t="s">
        <v>129</v>
      </c>
      <c r="AU236" s="16" t="s">
        <v>81</v>
      </c>
    </row>
    <row r="237" spans="1:65" s="2" customFormat="1">
      <c r="A237" s="28"/>
      <c r="B237" s="29"/>
      <c r="C237" s="28"/>
      <c r="D237" s="150" t="s">
        <v>131</v>
      </c>
      <c r="E237" s="28"/>
      <c r="F237" s="151" t="s">
        <v>505</v>
      </c>
      <c r="G237" s="28"/>
      <c r="H237" s="28"/>
      <c r="I237" s="28"/>
      <c r="J237" s="28"/>
      <c r="K237" s="28"/>
      <c r="L237" s="29"/>
      <c r="M237" s="148"/>
      <c r="N237" s="149"/>
      <c r="O237" s="49"/>
      <c r="P237" s="49"/>
      <c r="Q237" s="49"/>
      <c r="R237" s="49"/>
      <c r="S237" s="49"/>
      <c r="T237" s="50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T237" s="16" t="s">
        <v>131</v>
      </c>
      <c r="AU237" s="16" t="s">
        <v>81</v>
      </c>
    </row>
    <row r="238" spans="1:65" s="13" customFormat="1">
      <c r="B238" s="152"/>
      <c r="D238" s="146" t="s">
        <v>145</v>
      </c>
      <c r="E238" s="153" t="s">
        <v>3</v>
      </c>
      <c r="F238" s="154" t="s">
        <v>506</v>
      </c>
      <c r="H238" s="155">
        <v>209.25</v>
      </c>
      <c r="L238" s="152"/>
      <c r="M238" s="156"/>
      <c r="N238" s="157"/>
      <c r="O238" s="157"/>
      <c r="P238" s="157"/>
      <c r="Q238" s="157"/>
      <c r="R238" s="157"/>
      <c r="S238" s="157"/>
      <c r="T238" s="158"/>
      <c r="AT238" s="153" t="s">
        <v>145</v>
      </c>
      <c r="AU238" s="153" t="s">
        <v>81</v>
      </c>
      <c r="AV238" s="13" t="s">
        <v>81</v>
      </c>
      <c r="AW238" s="13" t="s">
        <v>32</v>
      </c>
      <c r="AX238" s="13" t="s">
        <v>78</v>
      </c>
      <c r="AY238" s="153" t="s">
        <v>120</v>
      </c>
    </row>
    <row r="239" spans="1:65" s="2" customFormat="1" ht="16.5" customHeight="1">
      <c r="A239" s="28"/>
      <c r="B239" s="133"/>
      <c r="C239" s="160" t="s">
        <v>507</v>
      </c>
      <c r="D239" s="160" t="s">
        <v>233</v>
      </c>
      <c r="E239" s="161" t="s">
        <v>508</v>
      </c>
      <c r="F239" s="162" t="s">
        <v>509</v>
      </c>
      <c r="G239" s="163" t="s">
        <v>227</v>
      </c>
      <c r="H239" s="164">
        <v>212.38900000000001</v>
      </c>
      <c r="I239" s="165"/>
      <c r="J239" s="165">
        <f>ROUND(I239*H239,2)</f>
        <v>0</v>
      </c>
      <c r="K239" s="162" t="s">
        <v>126</v>
      </c>
      <c r="L239" s="166"/>
      <c r="M239" s="167" t="s">
        <v>3</v>
      </c>
      <c r="N239" s="168" t="s">
        <v>41</v>
      </c>
      <c r="O239" s="142">
        <v>0</v>
      </c>
      <c r="P239" s="142">
        <f>O239*H239</f>
        <v>0</v>
      </c>
      <c r="Q239" s="142">
        <v>2.1099999999999999E-3</v>
      </c>
      <c r="R239" s="142">
        <f>Q239*H239</f>
        <v>0.44814079000000001</v>
      </c>
      <c r="S239" s="142">
        <v>0</v>
      </c>
      <c r="T239" s="143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44" t="s">
        <v>177</v>
      </c>
      <c r="AT239" s="144" t="s">
        <v>233</v>
      </c>
      <c r="AU239" s="144" t="s">
        <v>81</v>
      </c>
      <c r="AY239" s="16" t="s">
        <v>120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78</v>
      </c>
      <c r="BK239" s="145">
        <f>ROUND(I239*H239,2)</f>
        <v>0</v>
      </c>
      <c r="BL239" s="16" t="s">
        <v>127</v>
      </c>
      <c r="BM239" s="144" t="s">
        <v>510</v>
      </c>
    </row>
    <row r="240" spans="1:65" s="2" customFormat="1">
      <c r="A240" s="28"/>
      <c r="B240" s="29"/>
      <c r="C240" s="28"/>
      <c r="D240" s="146" t="s">
        <v>129</v>
      </c>
      <c r="E240" s="28"/>
      <c r="F240" s="147" t="s">
        <v>509</v>
      </c>
      <c r="G240" s="28"/>
      <c r="H240" s="28"/>
      <c r="I240" s="28"/>
      <c r="J240" s="28"/>
      <c r="K240" s="28"/>
      <c r="L240" s="29"/>
      <c r="M240" s="148"/>
      <c r="N240" s="149"/>
      <c r="O240" s="49"/>
      <c r="P240" s="49"/>
      <c r="Q240" s="49"/>
      <c r="R240" s="49"/>
      <c r="S240" s="49"/>
      <c r="T240" s="50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T240" s="16" t="s">
        <v>129</v>
      </c>
      <c r="AU240" s="16" t="s">
        <v>81</v>
      </c>
    </row>
    <row r="241" spans="1:65" s="13" customFormat="1">
      <c r="B241" s="152"/>
      <c r="D241" s="146" t="s">
        <v>145</v>
      </c>
      <c r="F241" s="154" t="s">
        <v>511</v>
      </c>
      <c r="H241" s="155">
        <v>212.38900000000001</v>
      </c>
      <c r="L241" s="152"/>
      <c r="M241" s="156"/>
      <c r="N241" s="157"/>
      <c r="O241" s="157"/>
      <c r="P241" s="157"/>
      <c r="Q241" s="157"/>
      <c r="R241" s="157"/>
      <c r="S241" s="157"/>
      <c r="T241" s="158"/>
      <c r="AT241" s="153" t="s">
        <v>145</v>
      </c>
      <c r="AU241" s="153" t="s">
        <v>81</v>
      </c>
      <c r="AV241" s="13" t="s">
        <v>81</v>
      </c>
      <c r="AW241" s="13" t="s">
        <v>4</v>
      </c>
      <c r="AX241" s="13" t="s">
        <v>78</v>
      </c>
      <c r="AY241" s="153" t="s">
        <v>120</v>
      </c>
    </row>
    <row r="242" spans="1:65" s="2" customFormat="1" ht="16.5" customHeight="1">
      <c r="A242" s="28"/>
      <c r="B242" s="133"/>
      <c r="C242" s="134" t="s">
        <v>512</v>
      </c>
      <c r="D242" s="134" t="s">
        <v>122</v>
      </c>
      <c r="E242" s="135" t="s">
        <v>513</v>
      </c>
      <c r="F242" s="136" t="s">
        <v>514</v>
      </c>
      <c r="G242" s="137" t="s">
        <v>515</v>
      </c>
      <c r="H242" s="138">
        <v>1</v>
      </c>
      <c r="I242" s="139"/>
      <c r="J242" s="139">
        <f>ROUND(I242*H242,2)</f>
        <v>0</v>
      </c>
      <c r="K242" s="136" t="s">
        <v>3</v>
      </c>
      <c r="L242" s="29"/>
      <c r="M242" s="140" t="s">
        <v>3</v>
      </c>
      <c r="N242" s="141" t="s">
        <v>41</v>
      </c>
      <c r="O242" s="142">
        <v>0.25</v>
      </c>
      <c r="P242" s="142">
        <f>O242*H242</f>
        <v>0.25</v>
      </c>
      <c r="Q242" s="142">
        <v>1.7000000000000001E-4</v>
      </c>
      <c r="R242" s="142">
        <f>Q242*H242</f>
        <v>1.7000000000000001E-4</v>
      </c>
      <c r="S242" s="142">
        <v>0</v>
      </c>
      <c r="T242" s="143">
        <f>S242*H242</f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44" t="s">
        <v>127</v>
      </c>
      <c r="AT242" s="144" t="s">
        <v>122</v>
      </c>
      <c r="AU242" s="144" t="s">
        <v>81</v>
      </c>
      <c r="AY242" s="16" t="s">
        <v>120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78</v>
      </c>
      <c r="BK242" s="145">
        <f>ROUND(I242*H242,2)</f>
        <v>0</v>
      </c>
      <c r="BL242" s="16" t="s">
        <v>127</v>
      </c>
      <c r="BM242" s="144" t="s">
        <v>516</v>
      </c>
    </row>
    <row r="243" spans="1:65" s="2" customFormat="1">
      <c r="A243" s="28"/>
      <c r="B243" s="29"/>
      <c r="C243" s="28"/>
      <c r="D243" s="146" t="s">
        <v>129</v>
      </c>
      <c r="E243" s="28"/>
      <c r="F243" s="147" t="s">
        <v>514</v>
      </c>
      <c r="G243" s="28"/>
      <c r="H243" s="28"/>
      <c r="I243" s="28"/>
      <c r="J243" s="28"/>
      <c r="K243" s="28"/>
      <c r="L243" s="29"/>
      <c r="M243" s="148"/>
      <c r="N243" s="149"/>
      <c r="O243" s="49"/>
      <c r="P243" s="49"/>
      <c r="Q243" s="49"/>
      <c r="R243" s="49"/>
      <c r="S243" s="49"/>
      <c r="T243" s="50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T243" s="16" t="s">
        <v>129</v>
      </c>
      <c r="AU243" s="16" t="s">
        <v>81</v>
      </c>
    </row>
    <row r="244" spans="1:65" s="2" customFormat="1" ht="29.25">
      <c r="A244" s="28"/>
      <c r="B244" s="29"/>
      <c r="C244" s="28"/>
      <c r="D244" s="146" t="s">
        <v>152</v>
      </c>
      <c r="E244" s="28"/>
      <c r="F244" s="159" t="s">
        <v>517</v>
      </c>
      <c r="G244" s="28"/>
      <c r="H244" s="28"/>
      <c r="I244" s="28"/>
      <c r="J244" s="28"/>
      <c r="K244" s="28"/>
      <c r="L244" s="29"/>
      <c r="M244" s="148"/>
      <c r="N244" s="149"/>
      <c r="O244" s="49"/>
      <c r="P244" s="49"/>
      <c r="Q244" s="49"/>
      <c r="R244" s="49"/>
      <c r="S244" s="49"/>
      <c r="T244" s="50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T244" s="16" t="s">
        <v>152</v>
      </c>
      <c r="AU244" s="16" t="s">
        <v>81</v>
      </c>
    </row>
    <row r="245" spans="1:65" s="2" customFormat="1" ht="16.5" customHeight="1">
      <c r="A245" s="28"/>
      <c r="B245" s="133"/>
      <c r="C245" s="134" t="s">
        <v>518</v>
      </c>
      <c r="D245" s="134" t="s">
        <v>122</v>
      </c>
      <c r="E245" s="135" t="s">
        <v>519</v>
      </c>
      <c r="F245" s="136" t="s">
        <v>520</v>
      </c>
      <c r="G245" s="137" t="s">
        <v>521</v>
      </c>
      <c r="H245" s="138">
        <v>5</v>
      </c>
      <c r="I245" s="139"/>
      <c r="J245" s="139">
        <f>ROUND(I245*H245,2)</f>
        <v>0</v>
      </c>
      <c r="K245" s="136" t="s">
        <v>126</v>
      </c>
      <c r="L245" s="29"/>
      <c r="M245" s="140" t="s">
        <v>3</v>
      </c>
      <c r="N245" s="141" t="s">
        <v>41</v>
      </c>
      <c r="O245" s="142">
        <v>1.7310000000000001</v>
      </c>
      <c r="P245" s="142">
        <f>O245*H245</f>
        <v>8.6550000000000011</v>
      </c>
      <c r="Q245" s="142">
        <v>1.3600000000000001E-3</v>
      </c>
      <c r="R245" s="142">
        <f>Q245*H245</f>
        <v>6.8000000000000005E-3</v>
      </c>
      <c r="S245" s="142">
        <v>0</v>
      </c>
      <c r="T245" s="143">
        <f>S245*H245</f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44" t="s">
        <v>127</v>
      </c>
      <c r="AT245" s="144" t="s">
        <v>122</v>
      </c>
      <c r="AU245" s="144" t="s">
        <v>81</v>
      </c>
      <c r="AY245" s="16" t="s">
        <v>120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6" t="s">
        <v>78</v>
      </c>
      <c r="BK245" s="145">
        <f>ROUND(I245*H245,2)</f>
        <v>0</v>
      </c>
      <c r="BL245" s="16" t="s">
        <v>127</v>
      </c>
      <c r="BM245" s="144" t="s">
        <v>522</v>
      </c>
    </row>
    <row r="246" spans="1:65" s="2" customFormat="1">
      <c r="A246" s="28"/>
      <c r="B246" s="29"/>
      <c r="C246" s="28"/>
      <c r="D246" s="146" t="s">
        <v>129</v>
      </c>
      <c r="E246" s="28"/>
      <c r="F246" s="147" t="s">
        <v>523</v>
      </c>
      <c r="G246" s="28"/>
      <c r="H246" s="28"/>
      <c r="I246" s="28"/>
      <c r="J246" s="28"/>
      <c r="K246" s="28"/>
      <c r="L246" s="29"/>
      <c r="M246" s="148"/>
      <c r="N246" s="149"/>
      <c r="O246" s="49"/>
      <c r="P246" s="49"/>
      <c r="Q246" s="49"/>
      <c r="R246" s="49"/>
      <c r="S246" s="49"/>
      <c r="T246" s="50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T246" s="16" t="s">
        <v>129</v>
      </c>
      <c r="AU246" s="16" t="s">
        <v>81</v>
      </c>
    </row>
    <row r="247" spans="1:65" s="2" customFormat="1">
      <c r="A247" s="28"/>
      <c r="B247" s="29"/>
      <c r="C247" s="28"/>
      <c r="D247" s="150" t="s">
        <v>131</v>
      </c>
      <c r="E247" s="28"/>
      <c r="F247" s="151" t="s">
        <v>524</v>
      </c>
      <c r="G247" s="28"/>
      <c r="H247" s="28"/>
      <c r="I247" s="28"/>
      <c r="J247" s="28"/>
      <c r="K247" s="28"/>
      <c r="L247" s="29"/>
      <c r="M247" s="148"/>
      <c r="N247" s="149"/>
      <c r="O247" s="49"/>
      <c r="P247" s="49"/>
      <c r="Q247" s="49"/>
      <c r="R247" s="49"/>
      <c r="S247" s="49"/>
      <c r="T247" s="50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T247" s="16" t="s">
        <v>131</v>
      </c>
      <c r="AU247" s="16" t="s">
        <v>81</v>
      </c>
    </row>
    <row r="248" spans="1:65" s="2" customFormat="1" ht="16.5" customHeight="1">
      <c r="A248" s="28"/>
      <c r="B248" s="133"/>
      <c r="C248" s="160" t="s">
        <v>525</v>
      </c>
      <c r="D248" s="160" t="s">
        <v>233</v>
      </c>
      <c r="E248" s="161" t="s">
        <v>526</v>
      </c>
      <c r="F248" s="162" t="s">
        <v>527</v>
      </c>
      <c r="G248" s="163" t="s">
        <v>521</v>
      </c>
      <c r="H248" s="164">
        <v>5</v>
      </c>
      <c r="I248" s="165"/>
      <c r="J248" s="165">
        <f>ROUND(I248*H248,2)</f>
        <v>0</v>
      </c>
      <c r="K248" s="162" t="s">
        <v>126</v>
      </c>
      <c r="L248" s="166"/>
      <c r="M248" s="167" t="s">
        <v>3</v>
      </c>
      <c r="N248" s="168" t="s">
        <v>41</v>
      </c>
      <c r="O248" s="142">
        <v>0</v>
      </c>
      <c r="P248" s="142">
        <f>O248*H248</f>
        <v>0</v>
      </c>
      <c r="Q248" s="142">
        <v>7.8E-2</v>
      </c>
      <c r="R248" s="142">
        <f>Q248*H248</f>
        <v>0.39</v>
      </c>
      <c r="S248" s="142">
        <v>0</v>
      </c>
      <c r="T248" s="143">
        <f>S248*H248</f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44" t="s">
        <v>177</v>
      </c>
      <c r="AT248" s="144" t="s">
        <v>233</v>
      </c>
      <c r="AU248" s="144" t="s">
        <v>81</v>
      </c>
      <c r="AY248" s="16" t="s">
        <v>120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78</v>
      </c>
      <c r="BK248" s="145">
        <f>ROUND(I248*H248,2)</f>
        <v>0</v>
      </c>
      <c r="BL248" s="16" t="s">
        <v>127</v>
      </c>
      <c r="BM248" s="144" t="s">
        <v>528</v>
      </c>
    </row>
    <row r="249" spans="1:65" s="2" customFormat="1">
      <c r="A249" s="28"/>
      <c r="B249" s="29"/>
      <c r="C249" s="28"/>
      <c r="D249" s="146" t="s">
        <v>129</v>
      </c>
      <c r="E249" s="28"/>
      <c r="F249" s="147" t="s">
        <v>527</v>
      </c>
      <c r="G249" s="28"/>
      <c r="H249" s="28"/>
      <c r="I249" s="28"/>
      <c r="J249" s="28"/>
      <c r="K249" s="28"/>
      <c r="L249" s="29"/>
      <c r="M249" s="148"/>
      <c r="N249" s="149"/>
      <c r="O249" s="49"/>
      <c r="P249" s="49"/>
      <c r="Q249" s="49"/>
      <c r="R249" s="49"/>
      <c r="S249" s="49"/>
      <c r="T249" s="50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T249" s="16" t="s">
        <v>129</v>
      </c>
      <c r="AU249" s="16" t="s">
        <v>81</v>
      </c>
    </row>
    <row r="250" spans="1:65" s="2" customFormat="1" ht="16.5" customHeight="1">
      <c r="A250" s="28"/>
      <c r="B250" s="133"/>
      <c r="C250" s="134" t="s">
        <v>529</v>
      </c>
      <c r="D250" s="134" t="s">
        <v>122</v>
      </c>
      <c r="E250" s="135" t="s">
        <v>530</v>
      </c>
      <c r="F250" s="136" t="s">
        <v>531</v>
      </c>
      <c r="G250" s="137" t="s">
        <v>521</v>
      </c>
      <c r="H250" s="138">
        <v>10</v>
      </c>
      <c r="I250" s="139"/>
      <c r="J250" s="139">
        <f>ROUND(I250*H250,2)</f>
        <v>0</v>
      </c>
      <c r="K250" s="136" t="s">
        <v>126</v>
      </c>
      <c r="L250" s="29"/>
      <c r="M250" s="140" t="s">
        <v>3</v>
      </c>
      <c r="N250" s="141" t="s">
        <v>41</v>
      </c>
      <c r="O250" s="142">
        <v>0.14000000000000001</v>
      </c>
      <c r="P250" s="142">
        <f>O250*H250</f>
        <v>1.4000000000000001</v>
      </c>
      <c r="Q250" s="142">
        <v>1.3600000000000001E-3</v>
      </c>
      <c r="R250" s="142">
        <f>Q250*H250</f>
        <v>1.3600000000000001E-2</v>
      </c>
      <c r="S250" s="142">
        <v>0</v>
      </c>
      <c r="T250" s="143">
        <f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44" t="s">
        <v>127</v>
      </c>
      <c r="AT250" s="144" t="s">
        <v>122</v>
      </c>
      <c r="AU250" s="144" t="s">
        <v>81</v>
      </c>
      <c r="AY250" s="16" t="s">
        <v>120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6" t="s">
        <v>78</v>
      </c>
      <c r="BK250" s="145">
        <f>ROUND(I250*H250,2)</f>
        <v>0</v>
      </c>
      <c r="BL250" s="16" t="s">
        <v>127</v>
      </c>
      <c r="BM250" s="144" t="s">
        <v>532</v>
      </c>
    </row>
    <row r="251" spans="1:65" s="2" customFormat="1">
      <c r="A251" s="28"/>
      <c r="B251" s="29"/>
      <c r="C251" s="28"/>
      <c r="D251" s="146" t="s">
        <v>129</v>
      </c>
      <c r="E251" s="28"/>
      <c r="F251" s="147" t="s">
        <v>533</v>
      </c>
      <c r="G251" s="28"/>
      <c r="H251" s="28"/>
      <c r="I251" s="28"/>
      <c r="J251" s="28"/>
      <c r="K251" s="28"/>
      <c r="L251" s="29"/>
      <c r="M251" s="148"/>
      <c r="N251" s="149"/>
      <c r="O251" s="49"/>
      <c r="P251" s="49"/>
      <c r="Q251" s="49"/>
      <c r="R251" s="49"/>
      <c r="S251" s="49"/>
      <c r="T251" s="50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T251" s="16" t="s">
        <v>129</v>
      </c>
      <c r="AU251" s="16" t="s">
        <v>81</v>
      </c>
    </row>
    <row r="252" spans="1:65" s="2" customFormat="1">
      <c r="A252" s="28"/>
      <c r="B252" s="29"/>
      <c r="C252" s="28"/>
      <c r="D252" s="150" t="s">
        <v>131</v>
      </c>
      <c r="E252" s="28"/>
      <c r="F252" s="151" t="s">
        <v>534</v>
      </c>
      <c r="G252" s="28"/>
      <c r="H252" s="28"/>
      <c r="I252" s="28"/>
      <c r="J252" s="28"/>
      <c r="K252" s="28"/>
      <c r="L252" s="29"/>
      <c r="M252" s="148"/>
      <c r="N252" s="149"/>
      <c r="O252" s="49"/>
      <c r="P252" s="49"/>
      <c r="Q252" s="49"/>
      <c r="R252" s="49"/>
      <c r="S252" s="49"/>
      <c r="T252" s="50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T252" s="16" t="s">
        <v>131</v>
      </c>
      <c r="AU252" s="16" t="s">
        <v>81</v>
      </c>
    </row>
    <row r="253" spans="1:65" s="2" customFormat="1" ht="16.5" customHeight="1">
      <c r="A253" s="28"/>
      <c r="B253" s="133"/>
      <c r="C253" s="134" t="s">
        <v>535</v>
      </c>
      <c r="D253" s="134" t="s">
        <v>122</v>
      </c>
      <c r="E253" s="135" t="s">
        <v>536</v>
      </c>
      <c r="F253" s="136" t="s">
        <v>537</v>
      </c>
      <c r="G253" s="137" t="s">
        <v>521</v>
      </c>
      <c r="H253" s="138">
        <v>1</v>
      </c>
      <c r="I253" s="139"/>
      <c r="J253" s="139">
        <f>ROUND(I253*H253,2)</f>
        <v>0</v>
      </c>
      <c r="K253" s="136" t="s">
        <v>126</v>
      </c>
      <c r="L253" s="29"/>
      <c r="M253" s="140" t="s">
        <v>3</v>
      </c>
      <c r="N253" s="141" t="s">
        <v>41</v>
      </c>
      <c r="O253" s="142">
        <v>2.3570000000000002</v>
      </c>
      <c r="P253" s="142">
        <f>O253*H253</f>
        <v>2.3570000000000002</v>
      </c>
      <c r="Q253" s="142">
        <v>1.58E-3</v>
      </c>
      <c r="R253" s="142">
        <f>Q253*H253</f>
        <v>1.58E-3</v>
      </c>
      <c r="S253" s="142">
        <v>0</v>
      </c>
      <c r="T253" s="143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44" t="s">
        <v>127</v>
      </c>
      <c r="AT253" s="144" t="s">
        <v>122</v>
      </c>
      <c r="AU253" s="144" t="s">
        <v>81</v>
      </c>
      <c r="AY253" s="16" t="s">
        <v>120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78</v>
      </c>
      <c r="BK253" s="145">
        <f>ROUND(I253*H253,2)</f>
        <v>0</v>
      </c>
      <c r="BL253" s="16" t="s">
        <v>127</v>
      </c>
      <c r="BM253" s="144" t="s">
        <v>538</v>
      </c>
    </row>
    <row r="254" spans="1:65" s="2" customFormat="1">
      <c r="A254" s="28"/>
      <c r="B254" s="29"/>
      <c r="C254" s="28"/>
      <c r="D254" s="146" t="s">
        <v>129</v>
      </c>
      <c r="E254" s="28"/>
      <c r="F254" s="147" t="s">
        <v>539</v>
      </c>
      <c r="G254" s="28"/>
      <c r="H254" s="28"/>
      <c r="I254" s="28"/>
      <c r="J254" s="28"/>
      <c r="K254" s="28"/>
      <c r="L254" s="29"/>
      <c r="M254" s="148"/>
      <c r="N254" s="149"/>
      <c r="O254" s="49"/>
      <c r="P254" s="49"/>
      <c r="Q254" s="49"/>
      <c r="R254" s="49"/>
      <c r="S254" s="49"/>
      <c r="T254" s="50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T254" s="16" t="s">
        <v>129</v>
      </c>
      <c r="AU254" s="16" t="s">
        <v>81</v>
      </c>
    </row>
    <row r="255" spans="1:65" s="2" customFormat="1">
      <c r="A255" s="28"/>
      <c r="B255" s="29"/>
      <c r="C255" s="28"/>
      <c r="D255" s="150" t="s">
        <v>131</v>
      </c>
      <c r="E255" s="28"/>
      <c r="F255" s="151" t="s">
        <v>540</v>
      </c>
      <c r="G255" s="28"/>
      <c r="H255" s="28"/>
      <c r="I255" s="28"/>
      <c r="J255" s="28"/>
      <c r="K255" s="28"/>
      <c r="L255" s="29"/>
      <c r="M255" s="148"/>
      <c r="N255" s="149"/>
      <c r="O255" s="49"/>
      <c r="P255" s="49"/>
      <c r="Q255" s="49"/>
      <c r="R255" s="49"/>
      <c r="S255" s="49"/>
      <c r="T255" s="50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T255" s="16" t="s">
        <v>131</v>
      </c>
      <c r="AU255" s="16" t="s">
        <v>81</v>
      </c>
    </row>
    <row r="256" spans="1:65" s="2" customFormat="1" ht="16.5" customHeight="1">
      <c r="A256" s="28"/>
      <c r="B256" s="133"/>
      <c r="C256" s="160" t="s">
        <v>541</v>
      </c>
      <c r="D256" s="160" t="s">
        <v>233</v>
      </c>
      <c r="E256" s="161" t="s">
        <v>542</v>
      </c>
      <c r="F256" s="162" t="s">
        <v>543</v>
      </c>
      <c r="G256" s="163" t="s">
        <v>521</v>
      </c>
      <c r="H256" s="164">
        <v>1</v>
      </c>
      <c r="I256" s="165"/>
      <c r="J256" s="165">
        <f>ROUND(I256*H256,2)</f>
        <v>0</v>
      </c>
      <c r="K256" s="162" t="s">
        <v>3</v>
      </c>
      <c r="L256" s="166"/>
      <c r="M256" s="167" t="s">
        <v>3</v>
      </c>
      <c r="N256" s="168" t="s">
        <v>41</v>
      </c>
      <c r="O256" s="142">
        <v>0</v>
      </c>
      <c r="P256" s="142">
        <f>O256*H256</f>
        <v>0</v>
      </c>
      <c r="Q256" s="142">
        <v>8.5000000000000006E-2</v>
      </c>
      <c r="R256" s="142">
        <f>Q256*H256</f>
        <v>8.5000000000000006E-2</v>
      </c>
      <c r="S256" s="142">
        <v>0</v>
      </c>
      <c r="T256" s="143">
        <f>S256*H256</f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44" t="s">
        <v>177</v>
      </c>
      <c r="AT256" s="144" t="s">
        <v>233</v>
      </c>
      <c r="AU256" s="144" t="s">
        <v>81</v>
      </c>
      <c r="AY256" s="16" t="s">
        <v>120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6" t="s">
        <v>78</v>
      </c>
      <c r="BK256" s="145">
        <f>ROUND(I256*H256,2)</f>
        <v>0</v>
      </c>
      <c r="BL256" s="16" t="s">
        <v>127</v>
      </c>
      <c r="BM256" s="144" t="s">
        <v>544</v>
      </c>
    </row>
    <row r="257" spans="1:65" s="2" customFormat="1">
      <c r="A257" s="28"/>
      <c r="B257" s="29"/>
      <c r="C257" s="28"/>
      <c r="D257" s="146" t="s">
        <v>129</v>
      </c>
      <c r="E257" s="28"/>
      <c r="F257" s="147" t="s">
        <v>543</v>
      </c>
      <c r="G257" s="28"/>
      <c r="H257" s="28"/>
      <c r="I257" s="28"/>
      <c r="J257" s="28"/>
      <c r="K257" s="28"/>
      <c r="L257" s="29"/>
      <c r="M257" s="148"/>
      <c r="N257" s="149"/>
      <c r="O257" s="49"/>
      <c r="P257" s="49"/>
      <c r="Q257" s="49"/>
      <c r="R257" s="49"/>
      <c r="S257" s="49"/>
      <c r="T257" s="50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T257" s="16" t="s">
        <v>129</v>
      </c>
      <c r="AU257" s="16" t="s">
        <v>81</v>
      </c>
    </row>
    <row r="258" spans="1:65" s="2" customFormat="1" ht="19.5">
      <c r="A258" s="28"/>
      <c r="B258" s="29"/>
      <c r="C258" s="28"/>
      <c r="D258" s="146" t="s">
        <v>152</v>
      </c>
      <c r="E258" s="28"/>
      <c r="F258" s="159" t="s">
        <v>545</v>
      </c>
      <c r="G258" s="28"/>
      <c r="H258" s="28"/>
      <c r="I258" s="28"/>
      <c r="J258" s="28"/>
      <c r="K258" s="28"/>
      <c r="L258" s="29"/>
      <c r="M258" s="148"/>
      <c r="N258" s="149"/>
      <c r="O258" s="49"/>
      <c r="P258" s="49"/>
      <c r="Q258" s="49"/>
      <c r="R258" s="49"/>
      <c r="S258" s="49"/>
      <c r="T258" s="50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T258" s="16" t="s">
        <v>152</v>
      </c>
      <c r="AU258" s="16" t="s">
        <v>81</v>
      </c>
    </row>
    <row r="259" spans="1:65" s="2" customFormat="1" ht="16.5" customHeight="1">
      <c r="A259" s="28"/>
      <c r="B259" s="133"/>
      <c r="C259" s="134" t="s">
        <v>546</v>
      </c>
      <c r="D259" s="134" t="s">
        <v>122</v>
      </c>
      <c r="E259" s="135" t="s">
        <v>547</v>
      </c>
      <c r="F259" s="136" t="s">
        <v>548</v>
      </c>
      <c r="G259" s="137" t="s">
        <v>549</v>
      </c>
      <c r="H259" s="138">
        <v>1</v>
      </c>
      <c r="I259" s="139"/>
      <c r="J259" s="139">
        <f>ROUND(I259*H259,2)</f>
        <v>0</v>
      </c>
      <c r="K259" s="136" t="s">
        <v>3</v>
      </c>
      <c r="L259" s="29"/>
      <c r="M259" s="140" t="s">
        <v>3</v>
      </c>
      <c r="N259" s="141" t="s">
        <v>41</v>
      </c>
      <c r="O259" s="142">
        <v>0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44" t="s">
        <v>127</v>
      </c>
      <c r="AT259" s="144" t="s">
        <v>122</v>
      </c>
      <c r="AU259" s="144" t="s">
        <v>81</v>
      </c>
      <c r="AY259" s="16" t="s">
        <v>120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78</v>
      </c>
      <c r="BK259" s="145">
        <f>ROUND(I259*H259,2)</f>
        <v>0</v>
      </c>
      <c r="BL259" s="16" t="s">
        <v>127</v>
      </c>
      <c r="BM259" s="144" t="s">
        <v>550</v>
      </c>
    </row>
    <row r="260" spans="1:65" s="2" customFormat="1">
      <c r="A260" s="28"/>
      <c r="B260" s="29"/>
      <c r="C260" s="28"/>
      <c r="D260" s="146" t="s">
        <v>129</v>
      </c>
      <c r="E260" s="28"/>
      <c r="F260" s="147" t="s">
        <v>548</v>
      </c>
      <c r="G260" s="28"/>
      <c r="H260" s="28"/>
      <c r="I260" s="28"/>
      <c r="J260" s="28"/>
      <c r="K260" s="28"/>
      <c r="L260" s="29"/>
      <c r="M260" s="148"/>
      <c r="N260" s="149"/>
      <c r="O260" s="49"/>
      <c r="P260" s="49"/>
      <c r="Q260" s="49"/>
      <c r="R260" s="49"/>
      <c r="S260" s="49"/>
      <c r="T260" s="50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T260" s="16" t="s">
        <v>129</v>
      </c>
      <c r="AU260" s="16" t="s">
        <v>81</v>
      </c>
    </row>
    <row r="261" spans="1:65" s="2" customFormat="1" ht="16.5" customHeight="1">
      <c r="A261" s="28"/>
      <c r="B261" s="133"/>
      <c r="C261" s="134" t="s">
        <v>551</v>
      </c>
      <c r="D261" s="134" t="s">
        <v>122</v>
      </c>
      <c r="E261" s="135" t="s">
        <v>552</v>
      </c>
      <c r="F261" s="136" t="s">
        <v>553</v>
      </c>
      <c r="G261" s="137" t="s">
        <v>521</v>
      </c>
      <c r="H261" s="138">
        <v>5</v>
      </c>
      <c r="I261" s="139"/>
      <c r="J261" s="139">
        <f>ROUND(I261*H261,2)</f>
        <v>0</v>
      </c>
      <c r="K261" s="136" t="s">
        <v>3</v>
      </c>
      <c r="L261" s="29"/>
      <c r="M261" s="140" t="s">
        <v>3</v>
      </c>
      <c r="N261" s="141" t="s">
        <v>41</v>
      </c>
      <c r="O261" s="142">
        <v>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44" t="s">
        <v>127</v>
      </c>
      <c r="AT261" s="144" t="s">
        <v>122</v>
      </c>
      <c r="AU261" s="144" t="s">
        <v>81</v>
      </c>
      <c r="AY261" s="16" t="s">
        <v>120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78</v>
      </c>
      <c r="BK261" s="145">
        <f>ROUND(I261*H261,2)</f>
        <v>0</v>
      </c>
      <c r="BL261" s="16" t="s">
        <v>127</v>
      </c>
      <c r="BM261" s="144" t="s">
        <v>554</v>
      </c>
    </row>
    <row r="262" spans="1:65" s="2" customFormat="1">
      <c r="A262" s="28"/>
      <c r="B262" s="29"/>
      <c r="C262" s="28"/>
      <c r="D262" s="146" t="s">
        <v>129</v>
      </c>
      <c r="E262" s="28"/>
      <c r="F262" s="147" t="s">
        <v>553</v>
      </c>
      <c r="G262" s="28"/>
      <c r="H262" s="28"/>
      <c r="I262" s="28"/>
      <c r="J262" s="28"/>
      <c r="K262" s="28"/>
      <c r="L262" s="29"/>
      <c r="M262" s="148"/>
      <c r="N262" s="149"/>
      <c r="O262" s="49"/>
      <c r="P262" s="49"/>
      <c r="Q262" s="49"/>
      <c r="R262" s="49"/>
      <c r="S262" s="49"/>
      <c r="T262" s="50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T262" s="16" t="s">
        <v>129</v>
      </c>
      <c r="AU262" s="16" t="s">
        <v>81</v>
      </c>
    </row>
    <row r="263" spans="1:65" s="12" customFormat="1" ht="22.9" customHeight="1">
      <c r="B263" s="121"/>
      <c r="D263" s="122" t="s">
        <v>69</v>
      </c>
      <c r="E263" s="131" t="s">
        <v>184</v>
      </c>
      <c r="F263" s="131" t="s">
        <v>224</v>
      </c>
      <c r="J263" s="132">
        <f>BK263</f>
        <v>0</v>
      </c>
      <c r="L263" s="121"/>
      <c r="M263" s="125"/>
      <c r="N263" s="126"/>
      <c r="O263" s="126"/>
      <c r="P263" s="127">
        <f>SUM(P264:P277)</f>
        <v>51.362700000000004</v>
      </c>
      <c r="Q263" s="126"/>
      <c r="R263" s="127">
        <f>SUM(R264:R277)</f>
        <v>0.67095600000000011</v>
      </c>
      <c r="S263" s="126"/>
      <c r="T263" s="128">
        <f>SUM(T264:T277)</f>
        <v>0</v>
      </c>
      <c r="AR263" s="122" t="s">
        <v>78</v>
      </c>
      <c r="AT263" s="129" t="s">
        <v>69</v>
      </c>
      <c r="AU263" s="129" t="s">
        <v>78</v>
      </c>
      <c r="AY263" s="122" t="s">
        <v>120</v>
      </c>
      <c r="BK263" s="130">
        <f>SUM(BK264:BK277)</f>
        <v>0</v>
      </c>
    </row>
    <row r="264" spans="1:65" s="2" customFormat="1" ht="16.5" customHeight="1">
      <c r="A264" s="28"/>
      <c r="B264" s="133"/>
      <c r="C264" s="134" t="s">
        <v>555</v>
      </c>
      <c r="D264" s="134" t="s">
        <v>122</v>
      </c>
      <c r="E264" s="135" t="s">
        <v>556</v>
      </c>
      <c r="F264" s="136" t="s">
        <v>557</v>
      </c>
      <c r="G264" s="137" t="s">
        <v>125</v>
      </c>
      <c r="H264" s="138">
        <v>37.5</v>
      </c>
      <c r="I264" s="139"/>
      <c r="J264" s="139">
        <f>ROUND(I264*H264,2)</f>
        <v>0</v>
      </c>
      <c r="K264" s="136" t="s">
        <v>126</v>
      </c>
      <c r="L264" s="29"/>
      <c r="M264" s="140" t="s">
        <v>3</v>
      </c>
      <c r="N264" s="141" t="s">
        <v>41</v>
      </c>
      <c r="O264" s="142">
        <v>0.189</v>
      </c>
      <c r="P264" s="142">
        <f>O264*H264</f>
        <v>7.0875000000000004</v>
      </c>
      <c r="Q264" s="142">
        <v>5.4000000000000003E-3</v>
      </c>
      <c r="R264" s="142">
        <f>Q264*H264</f>
        <v>0.20250000000000001</v>
      </c>
      <c r="S264" s="142">
        <v>0</v>
      </c>
      <c r="T264" s="143">
        <f>S264*H264</f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44" t="s">
        <v>127</v>
      </c>
      <c r="AT264" s="144" t="s">
        <v>122</v>
      </c>
      <c r="AU264" s="144" t="s">
        <v>81</v>
      </c>
      <c r="AY264" s="16" t="s">
        <v>120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78</v>
      </c>
      <c r="BK264" s="145">
        <f>ROUND(I264*H264,2)</f>
        <v>0</v>
      </c>
      <c r="BL264" s="16" t="s">
        <v>127</v>
      </c>
      <c r="BM264" s="144" t="s">
        <v>558</v>
      </c>
    </row>
    <row r="265" spans="1:65" s="2" customFormat="1">
      <c r="A265" s="28"/>
      <c r="B265" s="29"/>
      <c r="C265" s="28"/>
      <c r="D265" s="146" t="s">
        <v>129</v>
      </c>
      <c r="E265" s="28"/>
      <c r="F265" s="147" t="s">
        <v>559</v>
      </c>
      <c r="G265" s="28"/>
      <c r="H265" s="28"/>
      <c r="I265" s="28"/>
      <c r="J265" s="28"/>
      <c r="K265" s="28"/>
      <c r="L265" s="29"/>
      <c r="M265" s="148"/>
      <c r="N265" s="149"/>
      <c r="O265" s="49"/>
      <c r="P265" s="49"/>
      <c r="Q265" s="49"/>
      <c r="R265" s="49"/>
      <c r="S265" s="49"/>
      <c r="T265" s="50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T265" s="16" t="s">
        <v>129</v>
      </c>
      <c r="AU265" s="16" t="s">
        <v>81</v>
      </c>
    </row>
    <row r="266" spans="1:65" s="2" customFormat="1">
      <c r="A266" s="28"/>
      <c r="B266" s="29"/>
      <c r="C266" s="28"/>
      <c r="D266" s="150" t="s">
        <v>131</v>
      </c>
      <c r="E266" s="28"/>
      <c r="F266" s="151" t="s">
        <v>560</v>
      </c>
      <c r="G266" s="28"/>
      <c r="H266" s="28"/>
      <c r="I266" s="28"/>
      <c r="J266" s="28"/>
      <c r="K266" s="28"/>
      <c r="L266" s="29"/>
      <c r="M266" s="148"/>
      <c r="N266" s="149"/>
      <c r="O266" s="49"/>
      <c r="P266" s="49"/>
      <c r="Q266" s="49"/>
      <c r="R266" s="49"/>
      <c r="S266" s="49"/>
      <c r="T266" s="50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T266" s="16" t="s">
        <v>131</v>
      </c>
      <c r="AU266" s="16" t="s">
        <v>81</v>
      </c>
    </row>
    <row r="267" spans="1:65" s="13" customFormat="1">
      <c r="B267" s="152"/>
      <c r="D267" s="146" t="s">
        <v>145</v>
      </c>
      <c r="E267" s="153" t="s">
        <v>3</v>
      </c>
      <c r="F267" s="154" t="s">
        <v>561</v>
      </c>
      <c r="H267" s="155">
        <v>10.8</v>
      </c>
      <c r="L267" s="152"/>
      <c r="M267" s="156"/>
      <c r="N267" s="157"/>
      <c r="O267" s="157"/>
      <c r="P267" s="157"/>
      <c r="Q267" s="157"/>
      <c r="R267" s="157"/>
      <c r="S267" s="157"/>
      <c r="T267" s="158"/>
      <c r="AT267" s="153" t="s">
        <v>145</v>
      </c>
      <c r="AU267" s="153" t="s">
        <v>81</v>
      </c>
      <c r="AV267" s="13" t="s">
        <v>81</v>
      </c>
      <c r="AW267" s="13" t="s">
        <v>32</v>
      </c>
      <c r="AX267" s="13" t="s">
        <v>70</v>
      </c>
      <c r="AY267" s="153" t="s">
        <v>120</v>
      </c>
    </row>
    <row r="268" spans="1:65" s="13" customFormat="1">
      <c r="B268" s="152"/>
      <c r="D268" s="146" t="s">
        <v>145</v>
      </c>
      <c r="E268" s="153" t="s">
        <v>3</v>
      </c>
      <c r="F268" s="154" t="s">
        <v>562</v>
      </c>
      <c r="H268" s="155">
        <v>26.7</v>
      </c>
      <c r="L268" s="152"/>
      <c r="M268" s="156"/>
      <c r="N268" s="157"/>
      <c r="O268" s="157"/>
      <c r="P268" s="157"/>
      <c r="Q268" s="157"/>
      <c r="R268" s="157"/>
      <c r="S268" s="157"/>
      <c r="T268" s="158"/>
      <c r="AT268" s="153" t="s">
        <v>145</v>
      </c>
      <c r="AU268" s="153" t="s">
        <v>81</v>
      </c>
      <c r="AV268" s="13" t="s">
        <v>81</v>
      </c>
      <c r="AW268" s="13" t="s">
        <v>32</v>
      </c>
      <c r="AX268" s="13" t="s">
        <v>70</v>
      </c>
      <c r="AY268" s="153" t="s">
        <v>120</v>
      </c>
    </row>
    <row r="269" spans="1:65" s="2" customFormat="1" ht="16.5" customHeight="1">
      <c r="A269" s="28"/>
      <c r="B269" s="133"/>
      <c r="C269" s="134" t="s">
        <v>563</v>
      </c>
      <c r="D269" s="134" t="s">
        <v>122</v>
      </c>
      <c r="E269" s="135" t="s">
        <v>564</v>
      </c>
      <c r="F269" s="136" t="s">
        <v>565</v>
      </c>
      <c r="G269" s="137" t="s">
        <v>227</v>
      </c>
      <c r="H269" s="138">
        <v>40.200000000000003</v>
      </c>
      <c r="I269" s="139"/>
      <c r="J269" s="139">
        <f>ROUND(I269*H269,2)</f>
        <v>0</v>
      </c>
      <c r="K269" s="136" t="s">
        <v>126</v>
      </c>
      <c r="L269" s="29"/>
      <c r="M269" s="140" t="s">
        <v>3</v>
      </c>
      <c r="N269" s="141" t="s">
        <v>41</v>
      </c>
      <c r="O269" s="142">
        <v>0.52</v>
      </c>
      <c r="P269" s="142">
        <f>O269*H269</f>
        <v>20.904000000000003</v>
      </c>
      <c r="Q269" s="142">
        <v>2.0799999999999998E-3</v>
      </c>
      <c r="R269" s="142">
        <f>Q269*H269</f>
        <v>8.3615999999999996E-2</v>
      </c>
      <c r="S269" s="142">
        <v>0</v>
      </c>
      <c r="T269" s="143">
        <f>S269*H269</f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44" t="s">
        <v>127</v>
      </c>
      <c r="AT269" s="144" t="s">
        <v>122</v>
      </c>
      <c r="AU269" s="144" t="s">
        <v>81</v>
      </c>
      <c r="AY269" s="16" t="s">
        <v>120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78</v>
      </c>
      <c r="BK269" s="145">
        <f>ROUND(I269*H269,2)</f>
        <v>0</v>
      </c>
      <c r="BL269" s="16" t="s">
        <v>127</v>
      </c>
      <c r="BM269" s="144" t="s">
        <v>566</v>
      </c>
    </row>
    <row r="270" spans="1:65" s="2" customFormat="1">
      <c r="A270" s="28"/>
      <c r="B270" s="29"/>
      <c r="C270" s="28"/>
      <c r="D270" s="146" t="s">
        <v>129</v>
      </c>
      <c r="E270" s="28"/>
      <c r="F270" s="147" t="s">
        <v>567</v>
      </c>
      <c r="G270" s="28"/>
      <c r="H270" s="28"/>
      <c r="I270" s="28"/>
      <c r="J270" s="28"/>
      <c r="K270" s="28"/>
      <c r="L270" s="29"/>
      <c r="M270" s="148"/>
      <c r="N270" s="149"/>
      <c r="O270" s="49"/>
      <c r="P270" s="49"/>
      <c r="Q270" s="49"/>
      <c r="R270" s="49"/>
      <c r="S270" s="49"/>
      <c r="T270" s="50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T270" s="16" t="s">
        <v>129</v>
      </c>
      <c r="AU270" s="16" t="s">
        <v>81</v>
      </c>
    </row>
    <row r="271" spans="1:65" s="2" customFormat="1">
      <c r="A271" s="28"/>
      <c r="B271" s="29"/>
      <c r="C271" s="28"/>
      <c r="D271" s="150" t="s">
        <v>131</v>
      </c>
      <c r="E271" s="28"/>
      <c r="F271" s="151" t="s">
        <v>568</v>
      </c>
      <c r="G271" s="28"/>
      <c r="H271" s="28"/>
      <c r="I271" s="28"/>
      <c r="J271" s="28"/>
      <c r="K271" s="28"/>
      <c r="L271" s="29"/>
      <c r="M271" s="148"/>
      <c r="N271" s="149"/>
      <c r="O271" s="49"/>
      <c r="P271" s="49"/>
      <c r="Q271" s="49"/>
      <c r="R271" s="49"/>
      <c r="S271" s="49"/>
      <c r="T271" s="50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T271" s="16" t="s">
        <v>131</v>
      </c>
      <c r="AU271" s="16" t="s">
        <v>81</v>
      </c>
    </row>
    <row r="272" spans="1:65" s="13" customFormat="1">
      <c r="B272" s="152"/>
      <c r="D272" s="146" t="s">
        <v>145</v>
      </c>
      <c r="E272" s="153" t="s">
        <v>3</v>
      </c>
      <c r="F272" s="154" t="s">
        <v>569</v>
      </c>
      <c r="H272" s="155">
        <v>13.5</v>
      </c>
      <c r="L272" s="152"/>
      <c r="M272" s="156"/>
      <c r="N272" s="157"/>
      <c r="O272" s="157"/>
      <c r="P272" s="157"/>
      <c r="Q272" s="157"/>
      <c r="R272" s="157"/>
      <c r="S272" s="157"/>
      <c r="T272" s="158"/>
      <c r="AT272" s="153" t="s">
        <v>145</v>
      </c>
      <c r="AU272" s="153" t="s">
        <v>81</v>
      </c>
      <c r="AV272" s="13" t="s">
        <v>81</v>
      </c>
      <c r="AW272" s="13" t="s">
        <v>32</v>
      </c>
      <c r="AX272" s="13" t="s">
        <v>70</v>
      </c>
      <c r="AY272" s="153" t="s">
        <v>120</v>
      </c>
    </row>
    <row r="273" spans="1:65" s="13" customFormat="1">
      <c r="B273" s="152"/>
      <c r="D273" s="146" t="s">
        <v>145</v>
      </c>
      <c r="E273" s="153" t="s">
        <v>3</v>
      </c>
      <c r="F273" s="154" t="s">
        <v>570</v>
      </c>
      <c r="H273" s="155">
        <v>26.7</v>
      </c>
      <c r="L273" s="152"/>
      <c r="M273" s="156"/>
      <c r="N273" s="157"/>
      <c r="O273" s="157"/>
      <c r="P273" s="157"/>
      <c r="Q273" s="157"/>
      <c r="R273" s="157"/>
      <c r="S273" s="157"/>
      <c r="T273" s="158"/>
      <c r="AT273" s="153" t="s">
        <v>145</v>
      </c>
      <c r="AU273" s="153" t="s">
        <v>81</v>
      </c>
      <c r="AV273" s="13" t="s">
        <v>81</v>
      </c>
      <c r="AW273" s="13" t="s">
        <v>32</v>
      </c>
      <c r="AX273" s="13" t="s">
        <v>70</v>
      </c>
      <c r="AY273" s="153" t="s">
        <v>120</v>
      </c>
    </row>
    <row r="274" spans="1:65" s="2" customFormat="1" ht="16.5" customHeight="1">
      <c r="A274" s="28"/>
      <c r="B274" s="133"/>
      <c r="C274" s="134" t="s">
        <v>571</v>
      </c>
      <c r="D274" s="134" t="s">
        <v>122</v>
      </c>
      <c r="E274" s="135" t="s">
        <v>572</v>
      </c>
      <c r="F274" s="136" t="s">
        <v>573</v>
      </c>
      <c r="G274" s="137" t="s">
        <v>125</v>
      </c>
      <c r="H274" s="138">
        <v>7.2</v>
      </c>
      <c r="I274" s="139"/>
      <c r="J274" s="139">
        <f>ROUND(I274*H274,2)</f>
        <v>0</v>
      </c>
      <c r="K274" s="136" t="s">
        <v>126</v>
      </c>
      <c r="L274" s="29"/>
      <c r="M274" s="140" t="s">
        <v>3</v>
      </c>
      <c r="N274" s="141" t="s">
        <v>41</v>
      </c>
      <c r="O274" s="142">
        <v>3.246</v>
      </c>
      <c r="P274" s="142">
        <f>O274*H274</f>
        <v>23.371200000000002</v>
      </c>
      <c r="Q274" s="142">
        <v>5.3449999999999998E-2</v>
      </c>
      <c r="R274" s="142">
        <f>Q274*H274</f>
        <v>0.38484000000000002</v>
      </c>
      <c r="S274" s="142">
        <v>0</v>
      </c>
      <c r="T274" s="143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44" t="s">
        <v>127</v>
      </c>
      <c r="AT274" s="144" t="s">
        <v>122</v>
      </c>
      <c r="AU274" s="144" t="s">
        <v>81</v>
      </c>
      <c r="AY274" s="16" t="s">
        <v>120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6" t="s">
        <v>78</v>
      </c>
      <c r="BK274" s="145">
        <f>ROUND(I274*H274,2)</f>
        <v>0</v>
      </c>
      <c r="BL274" s="16" t="s">
        <v>127</v>
      </c>
      <c r="BM274" s="144" t="s">
        <v>574</v>
      </c>
    </row>
    <row r="275" spans="1:65" s="2" customFormat="1" ht="19.5">
      <c r="A275" s="28"/>
      <c r="B275" s="29"/>
      <c r="C275" s="28"/>
      <c r="D275" s="146" t="s">
        <v>129</v>
      </c>
      <c r="E275" s="28"/>
      <c r="F275" s="147" t="s">
        <v>575</v>
      </c>
      <c r="G275" s="28"/>
      <c r="H275" s="28"/>
      <c r="I275" s="28"/>
      <c r="J275" s="28"/>
      <c r="K275" s="28"/>
      <c r="L275" s="29"/>
      <c r="M275" s="148"/>
      <c r="N275" s="149"/>
      <c r="O275" s="49"/>
      <c r="P275" s="49"/>
      <c r="Q275" s="49"/>
      <c r="R275" s="49"/>
      <c r="S275" s="49"/>
      <c r="T275" s="50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T275" s="16" t="s">
        <v>129</v>
      </c>
      <c r="AU275" s="16" t="s">
        <v>81</v>
      </c>
    </row>
    <row r="276" spans="1:65" s="2" customFormat="1">
      <c r="A276" s="28"/>
      <c r="B276" s="29"/>
      <c r="C276" s="28"/>
      <c r="D276" s="150" t="s">
        <v>131</v>
      </c>
      <c r="E276" s="28"/>
      <c r="F276" s="151" t="s">
        <v>576</v>
      </c>
      <c r="G276" s="28"/>
      <c r="H276" s="28"/>
      <c r="I276" s="28"/>
      <c r="J276" s="28"/>
      <c r="K276" s="28"/>
      <c r="L276" s="29"/>
      <c r="M276" s="148"/>
      <c r="N276" s="149"/>
      <c r="O276" s="49"/>
      <c r="P276" s="49"/>
      <c r="Q276" s="49"/>
      <c r="R276" s="49"/>
      <c r="S276" s="49"/>
      <c r="T276" s="50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T276" s="16" t="s">
        <v>131</v>
      </c>
      <c r="AU276" s="16" t="s">
        <v>81</v>
      </c>
    </row>
    <row r="277" spans="1:65" s="13" customFormat="1">
      <c r="B277" s="152"/>
      <c r="D277" s="146" t="s">
        <v>145</v>
      </c>
      <c r="E277" s="153" t="s">
        <v>3</v>
      </c>
      <c r="F277" s="154" t="s">
        <v>577</v>
      </c>
      <c r="H277" s="155">
        <v>7.2</v>
      </c>
      <c r="L277" s="152"/>
      <c r="M277" s="156"/>
      <c r="N277" s="157"/>
      <c r="O277" s="157"/>
      <c r="P277" s="157"/>
      <c r="Q277" s="157"/>
      <c r="R277" s="157"/>
      <c r="S277" s="157"/>
      <c r="T277" s="158"/>
      <c r="AT277" s="153" t="s">
        <v>145</v>
      </c>
      <c r="AU277" s="153" t="s">
        <v>81</v>
      </c>
      <c r="AV277" s="13" t="s">
        <v>81</v>
      </c>
      <c r="AW277" s="13" t="s">
        <v>32</v>
      </c>
      <c r="AX277" s="13" t="s">
        <v>78</v>
      </c>
      <c r="AY277" s="153" t="s">
        <v>120</v>
      </c>
    </row>
    <row r="278" spans="1:65" s="12" customFormat="1" ht="22.9" customHeight="1">
      <c r="B278" s="121"/>
      <c r="D278" s="122" t="s">
        <v>69</v>
      </c>
      <c r="E278" s="131" t="s">
        <v>263</v>
      </c>
      <c r="F278" s="131" t="s">
        <v>264</v>
      </c>
      <c r="J278" s="132">
        <f>BK278</f>
        <v>0</v>
      </c>
      <c r="L278" s="121"/>
      <c r="M278" s="125"/>
      <c r="N278" s="126"/>
      <c r="O278" s="126"/>
      <c r="P278" s="127">
        <f>SUM(P279:P281)</f>
        <v>292.98963199999997</v>
      </c>
      <c r="Q278" s="126"/>
      <c r="R278" s="127">
        <f>SUM(R279:R281)</f>
        <v>0</v>
      </c>
      <c r="S278" s="126"/>
      <c r="T278" s="128">
        <f>SUM(T279:T281)</f>
        <v>0</v>
      </c>
      <c r="AR278" s="122" t="s">
        <v>78</v>
      </c>
      <c r="AT278" s="129" t="s">
        <v>69</v>
      </c>
      <c r="AU278" s="129" t="s">
        <v>78</v>
      </c>
      <c r="AY278" s="122" t="s">
        <v>120</v>
      </c>
      <c r="BK278" s="130">
        <f>SUM(BK279:BK281)</f>
        <v>0</v>
      </c>
    </row>
    <row r="279" spans="1:65" s="2" customFormat="1" ht="16.5" customHeight="1">
      <c r="A279" s="28"/>
      <c r="B279" s="133"/>
      <c r="C279" s="134" t="s">
        <v>578</v>
      </c>
      <c r="D279" s="134" t="s">
        <v>122</v>
      </c>
      <c r="E279" s="135" t="s">
        <v>579</v>
      </c>
      <c r="F279" s="136" t="s">
        <v>580</v>
      </c>
      <c r="G279" s="137" t="s">
        <v>267</v>
      </c>
      <c r="H279" s="138">
        <v>704.30200000000002</v>
      </c>
      <c r="I279" s="139"/>
      <c r="J279" s="139">
        <f>ROUND(I279*H279,2)</f>
        <v>0</v>
      </c>
      <c r="K279" s="136" t="s">
        <v>126</v>
      </c>
      <c r="L279" s="29"/>
      <c r="M279" s="140" t="s">
        <v>3</v>
      </c>
      <c r="N279" s="141" t="s">
        <v>41</v>
      </c>
      <c r="O279" s="142">
        <v>0.41599999999999998</v>
      </c>
      <c r="P279" s="142">
        <f>O279*H279</f>
        <v>292.98963199999997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44" t="s">
        <v>127</v>
      </c>
      <c r="AT279" s="144" t="s">
        <v>122</v>
      </c>
      <c r="AU279" s="144" t="s">
        <v>81</v>
      </c>
      <c r="AY279" s="16" t="s">
        <v>120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78</v>
      </c>
      <c r="BK279" s="145">
        <f>ROUND(I279*H279,2)</f>
        <v>0</v>
      </c>
      <c r="BL279" s="16" t="s">
        <v>127</v>
      </c>
      <c r="BM279" s="144" t="s">
        <v>581</v>
      </c>
    </row>
    <row r="280" spans="1:65" s="2" customFormat="1" ht="19.5">
      <c r="A280" s="28"/>
      <c r="B280" s="29"/>
      <c r="C280" s="28"/>
      <c r="D280" s="146" t="s">
        <v>129</v>
      </c>
      <c r="E280" s="28"/>
      <c r="F280" s="147" t="s">
        <v>582</v>
      </c>
      <c r="G280" s="28"/>
      <c r="H280" s="28"/>
      <c r="I280" s="28"/>
      <c r="J280" s="28"/>
      <c r="K280" s="28"/>
      <c r="L280" s="29"/>
      <c r="M280" s="148"/>
      <c r="N280" s="149"/>
      <c r="O280" s="49"/>
      <c r="P280" s="49"/>
      <c r="Q280" s="49"/>
      <c r="R280" s="49"/>
      <c r="S280" s="49"/>
      <c r="T280" s="50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T280" s="16" t="s">
        <v>129</v>
      </c>
      <c r="AU280" s="16" t="s">
        <v>81</v>
      </c>
    </row>
    <row r="281" spans="1:65" s="2" customFormat="1">
      <c r="A281" s="28"/>
      <c r="B281" s="29"/>
      <c r="C281" s="28"/>
      <c r="D281" s="150" t="s">
        <v>131</v>
      </c>
      <c r="E281" s="28"/>
      <c r="F281" s="151" t="s">
        <v>583</v>
      </c>
      <c r="G281" s="28"/>
      <c r="H281" s="28"/>
      <c r="I281" s="28"/>
      <c r="J281" s="28"/>
      <c r="K281" s="28"/>
      <c r="L281" s="29"/>
      <c r="M281" s="148"/>
      <c r="N281" s="149"/>
      <c r="O281" s="49"/>
      <c r="P281" s="49"/>
      <c r="Q281" s="49"/>
      <c r="R281" s="49"/>
      <c r="S281" s="49"/>
      <c r="T281" s="50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T281" s="16" t="s">
        <v>131</v>
      </c>
      <c r="AU281" s="16" t="s">
        <v>81</v>
      </c>
    </row>
    <row r="282" spans="1:65" s="12" customFormat="1" ht="25.9" customHeight="1">
      <c r="B282" s="121"/>
      <c r="D282" s="122" t="s">
        <v>69</v>
      </c>
      <c r="E282" s="123" t="s">
        <v>584</v>
      </c>
      <c r="F282" s="123" t="s">
        <v>585</v>
      </c>
      <c r="J282" s="124">
        <f>BK282</f>
        <v>0</v>
      </c>
      <c r="L282" s="121"/>
      <c r="M282" s="125"/>
      <c r="N282" s="126"/>
      <c r="O282" s="126"/>
      <c r="P282" s="127">
        <f>P283</f>
        <v>59.033598000000005</v>
      </c>
      <c r="Q282" s="126"/>
      <c r="R282" s="127">
        <f>R283</f>
        <v>0.39941950000000004</v>
      </c>
      <c r="S282" s="126"/>
      <c r="T282" s="128">
        <f>T283</f>
        <v>0</v>
      </c>
      <c r="AR282" s="122" t="s">
        <v>81</v>
      </c>
      <c r="AT282" s="129" t="s">
        <v>69</v>
      </c>
      <c r="AU282" s="129" t="s">
        <v>70</v>
      </c>
      <c r="AY282" s="122" t="s">
        <v>120</v>
      </c>
      <c r="BK282" s="130">
        <f>BK283</f>
        <v>0</v>
      </c>
    </row>
    <row r="283" spans="1:65" s="12" customFormat="1" ht="22.9" customHeight="1">
      <c r="B283" s="121"/>
      <c r="D283" s="122" t="s">
        <v>69</v>
      </c>
      <c r="E283" s="131" t="s">
        <v>586</v>
      </c>
      <c r="F283" s="131" t="s">
        <v>587</v>
      </c>
      <c r="J283" s="132">
        <f>BK283</f>
        <v>0</v>
      </c>
      <c r="L283" s="121"/>
      <c r="M283" s="125"/>
      <c r="N283" s="126"/>
      <c r="O283" s="126"/>
      <c r="P283" s="127">
        <f>SUM(P284:P318)</f>
        <v>59.033598000000005</v>
      </c>
      <c r="Q283" s="126"/>
      <c r="R283" s="127">
        <f>SUM(R284:R318)</f>
        <v>0.39941950000000004</v>
      </c>
      <c r="S283" s="126"/>
      <c r="T283" s="128">
        <f>SUM(T284:T318)</f>
        <v>0</v>
      </c>
      <c r="AR283" s="122" t="s">
        <v>81</v>
      </c>
      <c r="AT283" s="129" t="s">
        <v>69</v>
      </c>
      <c r="AU283" s="129" t="s">
        <v>78</v>
      </c>
      <c r="AY283" s="122" t="s">
        <v>120</v>
      </c>
      <c r="BK283" s="130">
        <f>SUM(BK284:BK318)</f>
        <v>0</v>
      </c>
    </row>
    <row r="284" spans="1:65" s="2" customFormat="1" ht="16.5" customHeight="1">
      <c r="A284" s="28"/>
      <c r="B284" s="133"/>
      <c r="C284" s="134" t="s">
        <v>588</v>
      </c>
      <c r="D284" s="134" t="s">
        <v>122</v>
      </c>
      <c r="E284" s="135" t="s">
        <v>589</v>
      </c>
      <c r="F284" s="136" t="s">
        <v>590</v>
      </c>
      <c r="G284" s="137" t="s">
        <v>591</v>
      </c>
      <c r="H284" s="138">
        <v>44.45</v>
      </c>
      <c r="I284" s="139"/>
      <c r="J284" s="139">
        <f>ROUND(I284*H284,2)</f>
        <v>0</v>
      </c>
      <c r="K284" s="136" t="s">
        <v>126</v>
      </c>
      <c r="L284" s="29"/>
      <c r="M284" s="140" t="s">
        <v>3</v>
      </c>
      <c r="N284" s="141" t="s">
        <v>41</v>
      </c>
      <c r="O284" s="142">
        <v>0.26600000000000001</v>
      </c>
      <c r="P284" s="142">
        <f>O284*H284</f>
        <v>11.823700000000001</v>
      </c>
      <c r="Q284" s="142">
        <v>6.9999999999999994E-5</v>
      </c>
      <c r="R284" s="142">
        <f>Q284*H284</f>
        <v>3.1115000000000001E-3</v>
      </c>
      <c r="S284" s="142">
        <v>0</v>
      </c>
      <c r="T284" s="143">
        <f>S284*H284</f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44" t="s">
        <v>232</v>
      </c>
      <c r="AT284" s="144" t="s">
        <v>122</v>
      </c>
      <c r="AU284" s="144" t="s">
        <v>81</v>
      </c>
      <c r="AY284" s="16" t="s">
        <v>120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6" t="s">
        <v>78</v>
      </c>
      <c r="BK284" s="145">
        <f>ROUND(I284*H284,2)</f>
        <v>0</v>
      </c>
      <c r="BL284" s="16" t="s">
        <v>232</v>
      </c>
      <c r="BM284" s="144" t="s">
        <v>592</v>
      </c>
    </row>
    <row r="285" spans="1:65" s="2" customFormat="1">
      <c r="A285" s="28"/>
      <c r="B285" s="29"/>
      <c r="C285" s="28"/>
      <c r="D285" s="146" t="s">
        <v>129</v>
      </c>
      <c r="E285" s="28"/>
      <c r="F285" s="147" t="s">
        <v>593</v>
      </c>
      <c r="G285" s="28"/>
      <c r="H285" s="28"/>
      <c r="I285" s="28"/>
      <c r="J285" s="28"/>
      <c r="K285" s="28"/>
      <c r="L285" s="29"/>
      <c r="M285" s="148"/>
      <c r="N285" s="149"/>
      <c r="O285" s="49"/>
      <c r="P285" s="49"/>
      <c r="Q285" s="49"/>
      <c r="R285" s="49"/>
      <c r="S285" s="49"/>
      <c r="T285" s="50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T285" s="16" t="s">
        <v>129</v>
      </c>
      <c r="AU285" s="16" t="s">
        <v>81</v>
      </c>
    </row>
    <row r="286" spans="1:65" s="2" customFormat="1">
      <c r="A286" s="28"/>
      <c r="B286" s="29"/>
      <c r="C286" s="28"/>
      <c r="D286" s="150" t="s">
        <v>131</v>
      </c>
      <c r="E286" s="28"/>
      <c r="F286" s="151" t="s">
        <v>594</v>
      </c>
      <c r="G286" s="28"/>
      <c r="H286" s="28"/>
      <c r="I286" s="28"/>
      <c r="J286" s="28"/>
      <c r="K286" s="28"/>
      <c r="L286" s="29"/>
      <c r="M286" s="148"/>
      <c r="N286" s="149"/>
      <c r="O286" s="49"/>
      <c r="P286" s="49"/>
      <c r="Q286" s="49"/>
      <c r="R286" s="49"/>
      <c r="S286" s="49"/>
      <c r="T286" s="50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T286" s="16" t="s">
        <v>131</v>
      </c>
      <c r="AU286" s="16" t="s">
        <v>81</v>
      </c>
    </row>
    <row r="287" spans="1:65" s="13" customFormat="1">
      <c r="B287" s="152"/>
      <c r="D287" s="146" t="s">
        <v>145</v>
      </c>
      <c r="E287" s="153" t="s">
        <v>3</v>
      </c>
      <c r="F287" s="154" t="s">
        <v>595</v>
      </c>
      <c r="H287" s="155">
        <v>44.45</v>
      </c>
      <c r="L287" s="152"/>
      <c r="M287" s="156"/>
      <c r="N287" s="157"/>
      <c r="O287" s="157"/>
      <c r="P287" s="157"/>
      <c r="Q287" s="157"/>
      <c r="R287" s="157"/>
      <c r="S287" s="157"/>
      <c r="T287" s="158"/>
      <c r="AT287" s="153" t="s">
        <v>145</v>
      </c>
      <c r="AU287" s="153" t="s">
        <v>81</v>
      </c>
      <c r="AV287" s="13" t="s">
        <v>81</v>
      </c>
      <c r="AW287" s="13" t="s">
        <v>32</v>
      </c>
      <c r="AX287" s="13" t="s">
        <v>78</v>
      </c>
      <c r="AY287" s="153" t="s">
        <v>120</v>
      </c>
    </row>
    <row r="288" spans="1:65" s="2" customFormat="1" ht="16.5" customHeight="1">
      <c r="A288" s="28"/>
      <c r="B288" s="133"/>
      <c r="C288" s="160" t="s">
        <v>596</v>
      </c>
      <c r="D288" s="160" t="s">
        <v>233</v>
      </c>
      <c r="E288" s="161" t="s">
        <v>597</v>
      </c>
      <c r="F288" s="162" t="s">
        <v>598</v>
      </c>
      <c r="G288" s="163" t="s">
        <v>227</v>
      </c>
      <c r="H288" s="164">
        <v>8.4</v>
      </c>
      <c r="I288" s="165"/>
      <c r="J288" s="165">
        <f>ROUND(I288*H288,2)</f>
        <v>0</v>
      </c>
      <c r="K288" s="162" t="s">
        <v>126</v>
      </c>
      <c r="L288" s="166"/>
      <c r="M288" s="167" t="s">
        <v>3</v>
      </c>
      <c r="N288" s="168" t="s">
        <v>41</v>
      </c>
      <c r="O288" s="142">
        <v>0</v>
      </c>
      <c r="P288" s="142">
        <f>O288*H288</f>
        <v>0</v>
      </c>
      <c r="Q288" s="142">
        <v>5.2700000000000004E-3</v>
      </c>
      <c r="R288" s="142">
        <f>Q288*H288</f>
        <v>4.4268000000000002E-2</v>
      </c>
      <c r="S288" s="142">
        <v>0</v>
      </c>
      <c r="T288" s="143">
        <f>S288*H288</f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44" t="s">
        <v>469</v>
      </c>
      <c r="AT288" s="144" t="s">
        <v>233</v>
      </c>
      <c r="AU288" s="144" t="s">
        <v>81</v>
      </c>
      <c r="AY288" s="16" t="s">
        <v>120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6" t="s">
        <v>78</v>
      </c>
      <c r="BK288" s="145">
        <f>ROUND(I288*H288,2)</f>
        <v>0</v>
      </c>
      <c r="BL288" s="16" t="s">
        <v>232</v>
      </c>
      <c r="BM288" s="144" t="s">
        <v>599</v>
      </c>
    </row>
    <row r="289" spans="1:65" s="2" customFormat="1">
      <c r="A289" s="28"/>
      <c r="B289" s="29"/>
      <c r="C289" s="28"/>
      <c r="D289" s="146" t="s">
        <v>129</v>
      </c>
      <c r="E289" s="28"/>
      <c r="F289" s="147" t="s">
        <v>598</v>
      </c>
      <c r="G289" s="28"/>
      <c r="H289" s="28"/>
      <c r="I289" s="28"/>
      <c r="J289" s="28"/>
      <c r="K289" s="28"/>
      <c r="L289" s="29"/>
      <c r="M289" s="148"/>
      <c r="N289" s="149"/>
      <c r="O289" s="49"/>
      <c r="P289" s="49"/>
      <c r="Q289" s="49"/>
      <c r="R289" s="49"/>
      <c r="S289" s="49"/>
      <c r="T289" s="50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T289" s="16" t="s">
        <v>129</v>
      </c>
      <c r="AU289" s="16" t="s">
        <v>81</v>
      </c>
    </row>
    <row r="290" spans="1:65" s="13" customFormat="1">
      <c r="B290" s="152"/>
      <c r="D290" s="146" t="s">
        <v>145</v>
      </c>
      <c r="E290" s="153" t="s">
        <v>3</v>
      </c>
      <c r="F290" s="154" t="s">
        <v>600</v>
      </c>
      <c r="H290" s="155">
        <v>8.4</v>
      </c>
      <c r="L290" s="152"/>
      <c r="M290" s="156"/>
      <c r="N290" s="157"/>
      <c r="O290" s="157"/>
      <c r="P290" s="157"/>
      <c r="Q290" s="157"/>
      <c r="R290" s="157"/>
      <c r="S290" s="157"/>
      <c r="T290" s="158"/>
      <c r="AT290" s="153" t="s">
        <v>145</v>
      </c>
      <c r="AU290" s="153" t="s">
        <v>81</v>
      </c>
      <c r="AV290" s="13" t="s">
        <v>81</v>
      </c>
      <c r="AW290" s="13" t="s">
        <v>32</v>
      </c>
      <c r="AX290" s="13" t="s">
        <v>78</v>
      </c>
      <c r="AY290" s="153" t="s">
        <v>120</v>
      </c>
    </row>
    <row r="291" spans="1:65" s="2" customFormat="1" ht="16.5" customHeight="1">
      <c r="A291" s="28"/>
      <c r="B291" s="133"/>
      <c r="C291" s="134" t="s">
        <v>601</v>
      </c>
      <c r="D291" s="134" t="s">
        <v>122</v>
      </c>
      <c r="E291" s="135" t="s">
        <v>602</v>
      </c>
      <c r="F291" s="136" t="s">
        <v>603</v>
      </c>
      <c r="G291" s="137" t="s">
        <v>591</v>
      </c>
      <c r="H291" s="138">
        <v>177.1</v>
      </c>
      <c r="I291" s="139"/>
      <c r="J291" s="139">
        <f>ROUND(I291*H291,2)</f>
        <v>0</v>
      </c>
      <c r="K291" s="136" t="s">
        <v>126</v>
      </c>
      <c r="L291" s="29"/>
      <c r="M291" s="140" t="s">
        <v>3</v>
      </c>
      <c r="N291" s="141" t="s">
        <v>41</v>
      </c>
      <c r="O291" s="142">
        <v>0.2</v>
      </c>
      <c r="P291" s="142">
        <f>O291*H291</f>
        <v>35.42</v>
      </c>
      <c r="Q291" s="142">
        <v>6.0000000000000002E-5</v>
      </c>
      <c r="R291" s="142">
        <f>Q291*H291</f>
        <v>1.0626E-2</v>
      </c>
      <c r="S291" s="142">
        <v>0</v>
      </c>
      <c r="T291" s="143">
        <f>S291*H291</f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44" t="s">
        <v>232</v>
      </c>
      <c r="AT291" s="144" t="s">
        <v>122</v>
      </c>
      <c r="AU291" s="144" t="s">
        <v>81</v>
      </c>
      <c r="AY291" s="16" t="s">
        <v>120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6" t="s">
        <v>78</v>
      </c>
      <c r="BK291" s="145">
        <f>ROUND(I291*H291,2)</f>
        <v>0</v>
      </c>
      <c r="BL291" s="16" t="s">
        <v>232</v>
      </c>
      <c r="BM291" s="144" t="s">
        <v>604</v>
      </c>
    </row>
    <row r="292" spans="1:65" s="2" customFormat="1">
      <c r="A292" s="28"/>
      <c r="B292" s="29"/>
      <c r="C292" s="28"/>
      <c r="D292" s="146" t="s">
        <v>129</v>
      </c>
      <c r="E292" s="28"/>
      <c r="F292" s="147" t="s">
        <v>605</v>
      </c>
      <c r="G292" s="28"/>
      <c r="H292" s="28"/>
      <c r="I292" s="28"/>
      <c r="J292" s="28"/>
      <c r="K292" s="28"/>
      <c r="L292" s="29"/>
      <c r="M292" s="148"/>
      <c r="N292" s="149"/>
      <c r="O292" s="49"/>
      <c r="P292" s="49"/>
      <c r="Q292" s="49"/>
      <c r="R292" s="49"/>
      <c r="S292" s="49"/>
      <c r="T292" s="50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T292" s="16" t="s">
        <v>129</v>
      </c>
      <c r="AU292" s="16" t="s">
        <v>81</v>
      </c>
    </row>
    <row r="293" spans="1:65" s="2" customFormat="1">
      <c r="A293" s="28"/>
      <c r="B293" s="29"/>
      <c r="C293" s="28"/>
      <c r="D293" s="150" t="s">
        <v>131</v>
      </c>
      <c r="E293" s="28"/>
      <c r="F293" s="151" t="s">
        <v>606</v>
      </c>
      <c r="G293" s="28"/>
      <c r="H293" s="28"/>
      <c r="I293" s="28"/>
      <c r="J293" s="28"/>
      <c r="K293" s="28"/>
      <c r="L293" s="29"/>
      <c r="M293" s="148"/>
      <c r="N293" s="149"/>
      <c r="O293" s="49"/>
      <c r="P293" s="49"/>
      <c r="Q293" s="49"/>
      <c r="R293" s="49"/>
      <c r="S293" s="49"/>
      <c r="T293" s="50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T293" s="16" t="s">
        <v>131</v>
      </c>
      <c r="AU293" s="16" t="s">
        <v>81</v>
      </c>
    </row>
    <row r="294" spans="1:65" s="13" customFormat="1">
      <c r="B294" s="152"/>
      <c r="D294" s="146" t="s">
        <v>145</v>
      </c>
      <c r="E294" s="153" t="s">
        <v>3</v>
      </c>
      <c r="F294" s="154" t="s">
        <v>607</v>
      </c>
      <c r="H294" s="155">
        <v>177.1</v>
      </c>
      <c r="L294" s="152"/>
      <c r="M294" s="156"/>
      <c r="N294" s="157"/>
      <c r="O294" s="157"/>
      <c r="P294" s="157"/>
      <c r="Q294" s="157"/>
      <c r="R294" s="157"/>
      <c r="S294" s="157"/>
      <c r="T294" s="158"/>
      <c r="AT294" s="153" t="s">
        <v>145</v>
      </c>
      <c r="AU294" s="153" t="s">
        <v>81</v>
      </c>
      <c r="AV294" s="13" t="s">
        <v>81</v>
      </c>
      <c r="AW294" s="13" t="s">
        <v>32</v>
      </c>
      <c r="AX294" s="13" t="s">
        <v>78</v>
      </c>
      <c r="AY294" s="153" t="s">
        <v>120</v>
      </c>
    </row>
    <row r="295" spans="1:65" s="2" customFormat="1" ht="16.5" customHeight="1">
      <c r="A295" s="28"/>
      <c r="B295" s="133"/>
      <c r="C295" s="160" t="s">
        <v>608</v>
      </c>
      <c r="D295" s="160" t="s">
        <v>233</v>
      </c>
      <c r="E295" s="161" t="s">
        <v>609</v>
      </c>
      <c r="F295" s="162" t="s">
        <v>610</v>
      </c>
      <c r="G295" s="163" t="s">
        <v>521</v>
      </c>
      <c r="H295" s="164">
        <v>28</v>
      </c>
      <c r="I295" s="165"/>
      <c r="J295" s="165">
        <f>ROUND(I295*H295,2)</f>
        <v>0</v>
      </c>
      <c r="K295" s="162" t="s">
        <v>3</v>
      </c>
      <c r="L295" s="166"/>
      <c r="M295" s="167" t="s">
        <v>3</v>
      </c>
      <c r="N295" s="168" t="s">
        <v>41</v>
      </c>
      <c r="O295" s="142">
        <v>0</v>
      </c>
      <c r="P295" s="142">
        <f>O295*H295</f>
        <v>0</v>
      </c>
      <c r="Q295" s="142">
        <v>6.3299999999999997E-3</v>
      </c>
      <c r="R295" s="142">
        <f>Q295*H295</f>
        <v>0.17723999999999998</v>
      </c>
      <c r="S295" s="142">
        <v>0</v>
      </c>
      <c r="T295" s="143">
        <f>S295*H295</f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44" t="s">
        <v>177</v>
      </c>
      <c r="AT295" s="144" t="s">
        <v>233</v>
      </c>
      <c r="AU295" s="144" t="s">
        <v>81</v>
      </c>
      <c r="AY295" s="16" t="s">
        <v>120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78</v>
      </c>
      <c r="BK295" s="145">
        <f>ROUND(I295*H295,2)</f>
        <v>0</v>
      </c>
      <c r="BL295" s="16" t="s">
        <v>127</v>
      </c>
      <c r="BM295" s="144" t="s">
        <v>611</v>
      </c>
    </row>
    <row r="296" spans="1:65" s="2" customFormat="1">
      <c r="A296" s="28"/>
      <c r="B296" s="29"/>
      <c r="C296" s="28"/>
      <c r="D296" s="146" t="s">
        <v>129</v>
      </c>
      <c r="E296" s="28"/>
      <c r="F296" s="147" t="s">
        <v>610</v>
      </c>
      <c r="G296" s="28"/>
      <c r="H296" s="28"/>
      <c r="I296" s="28"/>
      <c r="J296" s="28"/>
      <c r="K296" s="28"/>
      <c r="L296" s="29"/>
      <c r="M296" s="148"/>
      <c r="N296" s="149"/>
      <c r="O296" s="49"/>
      <c r="P296" s="49"/>
      <c r="Q296" s="49"/>
      <c r="R296" s="49"/>
      <c r="S296" s="49"/>
      <c r="T296" s="50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T296" s="16" t="s">
        <v>129</v>
      </c>
      <c r="AU296" s="16" t="s">
        <v>81</v>
      </c>
    </row>
    <row r="297" spans="1:65" s="2" customFormat="1" ht="16.5" customHeight="1">
      <c r="A297" s="28"/>
      <c r="B297" s="133"/>
      <c r="C297" s="160" t="s">
        <v>612</v>
      </c>
      <c r="D297" s="160" t="s">
        <v>233</v>
      </c>
      <c r="E297" s="161" t="s">
        <v>613</v>
      </c>
      <c r="F297" s="162" t="s">
        <v>614</v>
      </c>
      <c r="G297" s="163" t="s">
        <v>227</v>
      </c>
      <c r="H297" s="164">
        <v>105</v>
      </c>
      <c r="I297" s="165"/>
      <c r="J297" s="165">
        <f>ROUND(I297*H297,2)</f>
        <v>0</v>
      </c>
      <c r="K297" s="162" t="s">
        <v>3</v>
      </c>
      <c r="L297" s="166"/>
      <c r="M297" s="167" t="s">
        <v>3</v>
      </c>
      <c r="N297" s="168" t="s">
        <v>41</v>
      </c>
      <c r="O297" s="142">
        <v>0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44" t="s">
        <v>469</v>
      </c>
      <c r="AT297" s="144" t="s">
        <v>233</v>
      </c>
      <c r="AU297" s="144" t="s">
        <v>81</v>
      </c>
      <c r="AY297" s="16" t="s">
        <v>120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78</v>
      </c>
      <c r="BK297" s="145">
        <f>ROUND(I297*H297,2)</f>
        <v>0</v>
      </c>
      <c r="BL297" s="16" t="s">
        <v>232</v>
      </c>
      <c r="BM297" s="144" t="s">
        <v>615</v>
      </c>
    </row>
    <row r="298" spans="1:65" s="2" customFormat="1">
      <c r="A298" s="28"/>
      <c r="B298" s="29"/>
      <c r="C298" s="28"/>
      <c r="D298" s="146" t="s">
        <v>129</v>
      </c>
      <c r="E298" s="28"/>
      <c r="F298" s="147" t="s">
        <v>614</v>
      </c>
      <c r="G298" s="28"/>
      <c r="H298" s="28"/>
      <c r="I298" s="28"/>
      <c r="J298" s="28"/>
      <c r="K298" s="28"/>
      <c r="L298" s="29"/>
      <c r="M298" s="148"/>
      <c r="N298" s="149"/>
      <c r="O298" s="49"/>
      <c r="P298" s="49"/>
      <c r="Q298" s="49"/>
      <c r="R298" s="49"/>
      <c r="S298" s="49"/>
      <c r="T298" s="50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T298" s="16" t="s">
        <v>129</v>
      </c>
      <c r="AU298" s="16" t="s">
        <v>81</v>
      </c>
    </row>
    <row r="299" spans="1:65" s="2" customFormat="1" ht="16.5" customHeight="1">
      <c r="A299" s="28"/>
      <c r="B299" s="133"/>
      <c r="C299" s="134" t="s">
        <v>616</v>
      </c>
      <c r="D299" s="134" t="s">
        <v>122</v>
      </c>
      <c r="E299" s="135" t="s">
        <v>617</v>
      </c>
      <c r="F299" s="136" t="s">
        <v>618</v>
      </c>
      <c r="G299" s="137" t="s">
        <v>591</v>
      </c>
      <c r="H299" s="138">
        <v>149.47999999999999</v>
      </c>
      <c r="I299" s="139"/>
      <c r="J299" s="139">
        <f>ROUND(I299*H299,2)</f>
        <v>0</v>
      </c>
      <c r="K299" s="136" t="s">
        <v>126</v>
      </c>
      <c r="L299" s="29"/>
      <c r="M299" s="140" t="s">
        <v>3</v>
      </c>
      <c r="N299" s="141" t="s">
        <v>41</v>
      </c>
      <c r="O299" s="142">
        <v>7.4999999999999997E-2</v>
      </c>
      <c r="P299" s="142">
        <f>O299*H299</f>
        <v>11.210999999999999</v>
      </c>
      <c r="Q299" s="142">
        <v>5.0000000000000002E-5</v>
      </c>
      <c r="R299" s="142">
        <f>Q299*H299</f>
        <v>7.4739999999999997E-3</v>
      </c>
      <c r="S299" s="142">
        <v>0</v>
      </c>
      <c r="T299" s="143">
        <f>S299*H299</f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44" t="s">
        <v>232</v>
      </c>
      <c r="AT299" s="144" t="s">
        <v>122</v>
      </c>
      <c r="AU299" s="144" t="s">
        <v>81</v>
      </c>
      <c r="AY299" s="16" t="s">
        <v>120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6" t="s">
        <v>78</v>
      </c>
      <c r="BK299" s="145">
        <f>ROUND(I299*H299,2)</f>
        <v>0</v>
      </c>
      <c r="BL299" s="16" t="s">
        <v>232</v>
      </c>
      <c r="BM299" s="144" t="s">
        <v>619</v>
      </c>
    </row>
    <row r="300" spans="1:65" s="2" customFormat="1">
      <c r="A300" s="28"/>
      <c r="B300" s="29"/>
      <c r="C300" s="28"/>
      <c r="D300" s="146" t="s">
        <v>129</v>
      </c>
      <c r="E300" s="28"/>
      <c r="F300" s="147" t="s">
        <v>620</v>
      </c>
      <c r="G300" s="28"/>
      <c r="H300" s="28"/>
      <c r="I300" s="28"/>
      <c r="J300" s="28"/>
      <c r="K300" s="28"/>
      <c r="L300" s="29"/>
      <c r="M300" s="148"/>
      <c r="N300" s="149"/>
      <c r="O300" s="49"/>
      <c r="P300" s="49"/>
      <c r="Q300" s="49"/>
      <c r="R300" s="49"/>
      <c r="S300" s="49"/>
      <c r="T300" s="50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T300" s="16" t="s">
        <v>129</v>
      </c>
      <c r="AU300" s="16" t="s">
        <v>81</v>
      </c>
    </row>
    <row r="301" spans="1:65" s="2" customFormat="1">
      <c r="A301" s="28"/>
      <c r="B301" s="29"/>
      <c r="C301" s="28"/>
      <c r="D301" s="150" t="s">
        <v>131</v>
      </c>
      <c r="E301" s="28"/>
      <c r="F301" s="151" t="s">
        <v>621</v>
      </c>
      <c r="G301" s="28"/>
      <c r="H301" s="28"/>
      <c r="I301" s="28"/>
      <c r="J301" s="28"/>
      <c r="K301" s="28"/>
      <c r="L301" s="29"/>
      <c r="M301" s="148"/>
      <c r="N301" s="149"/>
      <c r="O301" s="49"/>
      <c r="P301" s="49"/>
      <c r="Q301" s="49"/>
      <c r="R301" s="49"/>
      <c r="S301" s="49"/>
      <c r="T301" s="50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T301" s="16" t="s">
        <v>131</v>
      </c>
      <c r="AU301" s="16" t="s">
        <v>81</v>
      </c>
    </row>
    <row r="302" spans="1:65" s="13" customFormat="1">
      <c r="B302" s="152"/>
      <c r="D302" s="146" t="s">
        <v>145</v>
      </c>
      <c r="E302" s="153" t="s">
        <v>3</v>
      </c>
      <c r="F302" s="154" t="s">
        <v>622</v>
      </c>
      <c r="H302" s="155">
        <v>101.78</v>
      </c>
      <c r="L302" s="152"/>
      <c r="M302" s="156"/>
      <c r="N302" s="157"/>
      <c r="O302" s="157"/>
      <c r="P302" s="157"/>
      <c r="Q302" s="157"/>
      <c r="R302" s="157"/>
      <c r="S302" s="157"/>
      <c r="T302" s="158"/>
      <c r="AT302" s="153" t="s">
        <v>145</v>
      </c>
      <c r="AU302" s="153" t="s">
        <v>81</v>
      </c>
      <c r="AV302" s="13" t="s">
        <v>81</v>
      </c>
      <c r="AW302" s="13" t="s">
        <v>32</v>
      </c>
      <c r="AX302" s="13" t="s">
        <v>70</v>
      </c>
      <c r="AY302" s="153" t="s">
        <v>120</v>
      </c>
    </row>
    <row r="303" spans="1:65" s="13" customFormat="1">
      <c r="B303" s="152"/>
      <c r="D303" s="146" t="s">
        <v>145</v>
      </c>
      <c r="E303" s="153" t="s">
        <v>3</v>
      </c>
      <c r="F303" s="154" t="s">
        <v>623</v>
      </c>
      <c r="H303" s="155">
        <v>47.7</v>
      </c>
      <c r="L303" s="152"/>
      <c r="M303" s="156"/>
      <c r="N303" s="157"/>
      <c r="O303" s="157"/>
      <c r="P303" s="157"/>
      <c r="Q303" s="157"/>
      <c r="R303" s="157"/>
      <c r="S303" s="157"/>
      <c r="T303" s="158"/>
      <c r="AT303" s="153" t="s">
        <v>145</v>
      </c>
      <c r="AU303" s="153" t="s">
        <v>81</v>
      </c>
      <c r="AV303" s="13" t="s">
        <v>81</v>
      </c>
      <c r="AW303" s="13" t="s">
        <v>32</v>
      </c>
      <c r="AX303" s="13" t="s">
        <v>70</v>
      </c>
      <c r="AY303" s="153" t="s">
        <v>120</v>
      </c>
    </row>
    <row r="304" spans="1:65" s="2" customFormat="1" ht="16.5" customHeight="1">
      <c r="A304" s="28"/>
      <c r="B304" s="133"/>
      <c r="C304" s="160" t="s">
        <v>624</v>
      </c>
      <c r="D304" s="160" t="s">
        <v>233</v>
      </c>
      <c r="E304" s="161" t="s">
        <v>625</v>
      </c>
      <c r="F304" s="162" t="s">
        <v>626</v>
      </c>
      <c r="G304" s="163" t="s">
        <v>267</v>
      </c>
      <c r="H304" s="164">
        <v>0.05</v>
      </c>
      <c r="I304" s="165"/>
      <c r="J304" s="165">
        <f>ROUND(I304*H304,2)</f>
        <v>0</v>
      </c>
      <c r="K304" s="162" t="s">
        <v>126</v>
      </c>
      <c r="L304" s="166"/>
      <c r="M304" s="167" t="s">
        <v>3</v>
      </c>
      <c r="N304" s="168" t="s">
        <v>41</v>
      </c>
      <c r="O304" s="142">
        <v>0</v>
      </c>
      <c r="P304" s="142">
        <f>O304*H304</f>
        <v>0</v>
      </c>
      <c r="Q304" s="142">
        <v>1</v>
      </c>
      <c r="R304" s="142">
        <f>Q304*H304</f>
        <v>0.05</v>
      </c>
      <c r="S304" s="142">
        <v>0</v>
      </c>
      <c r="T304" s="143">
        <f>S304*H304</f>
        <v>0</v>
      </c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R304" s="144" t="s">
        <v>469</v>
      </c>
      <c r="AT304" s="144" t="s">
        <v>233</v>
      </c>
      <c r="AU304" s="144" t="s">
        <v>81</v>
      </c>
      <c r="AY304" s="16" t="s">
        <v>120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6" t="s">
        <v>78</v>
      </c>
      <c r="BK304" s="145">
        <f>ROUND(I304*H304,2)</f>
        <v>0</v>
      </c>
      <c r="BL304" s="16" t="s">
        <v>232</v>
      </c>
      <c r="BM304" s="144" t="s">
        <v>627</v>
      </c>
    </row>
    <row r="305" spans="1:65" s="2" customFormat="1">
      <c r="A305" s="28"/>
      <c r="B305" s="29"/>
      <c r="C305" s="28"/>
      <c r="D305" s="146" t="s">
        <v>129</v>
      </c>
      <c r="E305" s="28"/>
      <c r="F305" s="147" t="s">
        <v>626</v>
      </c>
      <c r="G305" s="28"/>
      <c r="H305" s="28"/>
      <c r="I305" s="28"/>
      <c r="J305" s="28"/>
      <c r="K305" s="28"/>
      <c r="L305" s="29"/>
      <c r="M305" s="148"/>
      <c r="N305" s="149"/>
      <c r="O305" s="49"/>
      <c r="P305" s="49"/>
      <c r="Q305" s="49"/>
      <c r="R305" s="49"/>
      <c r="S305" s="49"/>
      <c r="T305" s="50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T305" s="16" t="s">
        <v>129</v>
      </c>
      <c r="AU305" s="16" t="s">
        <v>81</v>
      </c>
    </row>
    <row r="306" spans="1:65" s="13" customFormat="1">
      <c r="B306" s="152"/>
      <c r="D306" s="146" t="s">
        <v>145</v>
      </c>
      <c r="E306" s="153" t="s">
        <v>3</v>
      </c>
      <c r="F306" s="154" t="s">
        <v>628</v>
      </c>
      <c r="H306" s="155">
        <v>0.05</v>
      </c>
      <c r="L306" s="152"/>
      <c r="M306" s="156"/>
      <c r="N306" s="157"/>
      <c r="O306" s="157"/>
      <c r="P306" s="157"/>
      <c r="Q306" s="157"/>
      <c r="R306" s="157"/>
      <c r="S306" s="157"/>
      <c r="T306" s="158"/>
      <c r="AT306" s="153" t="s">
        <v>145</v>
      </c>
      <c r="AU306" s="153" t="s">
        <v>81</v>
      </c>
      <c r="AV306" s="13" t="s">
        <v>81</v>
      </c>
      <c r="AW306" s="13" t="s">
        <v>32</v>
      </c>
      <c r="AX306" s="13" t="s">
        <v>78</v>
      </c>
      <c r="AY306" s="153" t="s">
        <v>120</v>
      </c>
    </row>
    <row r="307" spans="1:65" s="2" customFormat="1" ht="16.5" customHeight="1">
      <c r="A307" s="28"/>
      <c r="B307" s="133"/>
      <c r="C307" s="160" t="s">
        <v>629</v>
      </c>
      <c r="D307" s="160" t="s">
        <v>233</v>
      </c>
      <c r="E307" s="161" t="s">
        <v>630</v>
      </c>
      <c r="F307" s="162" t="s">
        <v>631</v>
      </c>
      <c r="G307" s="163" t="s">
        <v>267</v>
      </c>
      <c r="H307" s="164">
        <v>5.8999999999999997E-2</v>
      </c>
      <c r="I307" s="165"/>
      <c r="J307" s="165">
        <f>ROUND(I307*H307,2)</f>
        <v>0</v>
      </c>
      <c r="K307" s="162" t="s">
        <v>126</v>
      </c>
      <c r="L307" s="166"/>
      <c r="M307" s="167" t="s">
        <v>3</v>
      </c>
      <c r="N307" s="168" t="s">
        <v>41</v>
      </c>
      <c r="O307" s="142">
        <v>0</v>
      </c>
      <c r="P307" s="142">
        <f>O307*H307</f>
        <v>0</v>
      </c>
      <c r="Q307" s="142">
        <v>1</v>
      </c>
      <c r="R307" s="142">
        <f>Q307*H307</f>
        <v>5.8999999999999997E-2</v>
      </c>
      <c r="S307" s="142">
        <v>0</v>
      </c>
      <c r="T307" s="143">
        <f>S307*H307</f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44" t="s">
        <v>469</v>
      </c>
      <c r="AT307" s="144" t="s">
        <v>233</v>
      </c>
      <c r="AU307" s="144" t="s">
        <v>81</v>
      </c>
      <c r="AY307" s="16" t="s">
        <v>120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78</v>
      </c>
      <c r="BK307" s="145">
        <f>ROUND(I307*H307,2)</f>
        <v>0</v>
      </c>
      <c r="BL307" s="16" t="s">
        <v>232</v>
      </c>
      <c r="BM307" s="144" t="s">
        <v>632</v>
      </c>
    </row>
    <row r="308" spans="1:65" s="2" customFormat="1">
      <c r="A308" s="28"/>
      <c r="B308" s="29"/>
      <c r="C308" s="28"/>
      <c r="D308" s="146" t="s">
        <v>129</v>
      </c>
      <c r="E308" s="28"/>
      <c r="F308" s="147" t="s">
        <v>631</v>
      </c>
      <c r="G308" s="28"/>
      <c r="H308" s="28"/>
      <c r="I308" s="28"/>
      <c r="J308" s="28"/>
      <c r="K308" s="28"/>
      <c r="L308" s="29"/>
      <c r="M308" s="148"/>
      <c r="N308" s="149"/>
      <c r="O308" s="49"/>
      <c r="P308" s="49"/>
      <c r="Q308" s="49"/>
      <c r="R308" s="49"/>
      <c r="S308" s="49"/>
      <c r="T308" s="50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T308" s="16" t="s">
        <v>129</v>
      </c>
      <c r="AU308" s="16" t="s">
        <v>81</v>
      </c>
    </row>
    <row r="309" spans="1:65" s="13" customFormat="1">
      <c r="B309" s="152"/>
      <c r="D309" s="146" t="s">
        <v>145</v>
      </c>
      <c r="E309" s="153" t="s">
        <v>3</v>
      </c>
      <c r="F309" s="154" t="s">
        <v>633</v>
      </c>
      <c r="H309" s="155">
        <v>5.8999999999999997E-2</v>
      </c>
      <c r="L309" s="152"/>
      <c r="M309" s="156"/>
      <c r="N309" s="157"/>
      <c r="O309" s="157"/>
      <c r="P309" s="157"/>
      <c r="Q309" s="157"/>
      <c r="R309" s="157"/>
      <c r="S309" s="157"/>
      <c r="T309" s="158"/>
      <c r="AT309" s="153" t="s">
        <v>145</v>
      </c>
      <c r="AU309" s="153" t="s">
        <v>81</v>
      </c>
      <c r="AV309" s="13" t="s">
        <v>81</v>
      </c>
      <c r="AW309" s="13" t="s">
        <v>32</v>
      </c>
      <c r="AX309" s="13" t="s">
        <v>78</v>
      </c>
      <c r="AY309" s="153" t="s">
        <v>120</v>
      </c>
    </row>
    <row r="310" spans="1:65" s="2" customFormat="1" ht="16.5" customHeight="1">
      <c r="A310" s="28"/>
      <c r="B310" s="133"/>
      <c r="C310" s="160" t="s">
        <v>634</v>
      </c>
      <c r="D310" s="160" t="s">
        <v>233</v>
      </c>
      <c r="E310" s="161" t="s">
        <v>635</v>
      </c>
      <c r="F310" s="162" t="s">
        <v>636</v>
      </c>
      <c r="G310" s="163" t="s">
        <v>521</v>
      </c>
      <c r="H310" s="164">
        <v>2</v>
      </c>
      <c r="I310" s="165"/>
      <c r="J310" s="165">
        <f>ROUND(I310*H310,2)</f>
        <v>0</v>
      </c>
      <c r="K310" s="162" t="s">
        <v>3</v>
      </c>
      <c r="L310" s="166"/>
      <c r="M310" s="167" t="s">
        <v>3</v>
      </c>
      <c r="N310" s="168" t="s">
        <v>41</v>
      </c>
      <c r="O310" s="142">
        <v>0</v>
      </c>
      <c r="P310" s="142">
        <f>O310*H310</f>
        <v>0</v>
      </c>
      <c r="Q310" s="142">
        <v>2.385E-2</v>
      </c>
      <c r="R310" s="142">
        <f>Q310*H310</f>
        <v>4.7699999999999999E-2</v>
      </c>
      <c r="S310" s="142">
        <v>0</v>
      </c>
      <c r="T310" s="143">
        <f>S310*H310</f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44" t="s">
        <v>177</v>
      </c>
      <c r="AT310" s="144" t="s">
        <v>233</v>
      </c>
      <c r="AU310" s="144" t="s">
        <v>81</v>
      </c>
      <c r="AY310" s="16" t="s">
        <v>120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6" t="s">
        <v>78</v>
      </c>
      <c r="BK310" s="145">
        <f>ROUND(I310*H310,2)</f>
        <v>0</v>
      </c>
      <c r="BL310" s="16" t="s">
        <v>127</v>
      </c>
      <c r="BM310" s="144" t="s">
        <v>637</v>
      </c>
    </row>
    <row r="311" spans="1:65" s="2" customFormat="1">
      <c r="A311" s="28"/>
      <c r="B311" s="29"/>
      <c r="C311" s="28"/>
      <c r="D311" s="146" t="s">
        <v>129</v>
      </c>
      <c r="E311" s="28"/>
      <c r="F311" s="147" t="s">
        <v>636</v>
      </c>
      <c r="G311" s="28"/>
      <c r="H311" s="28"/>
      <c r="I311" s="28"/>
      <c r="J311" s="28"/>
      <c r="K311" s="28"/>
      <c r="L311" s="29"/>
      <c r="M311" s="148"/>
      <c r="N311" s="149"/>
      <c r="O311" s="49"/>
      <c r="P311" s="49"/>
      <c r="Q311" s="49"/>
      <c r="R311" s="49"/>
      <c r="S311" s="49"/>
      <c r="T311" s="50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T311" s="16" t="s">
        <v>129</v>
      </c>
      <c r="AU311" s="16" t="s">
        <v>81</v>
      </c>
    </row>
    <row r="312" spans="1:65" s="2" customFormat="1" ht="19.5">
      <c r="A312" s="28"/>
      <c r="B312" s="29"/>
      <c r="C312" s="28"/>
      <c r="D312" s="146" t="s">
        <v>152</v>
      </c>
      <c r="E312" s="28"/>
      <c r="F312" s="159" t="s">
        <v>638</v>
      </c>
      <c r="G312" s="28"/>
      <c r="H312" s="28"/>
      <c r="I312" s="28"/>
      <c r="J312" s="28"/>
      <c r="K312" s="28"/>
      <c r="L312" s="29"/>
      <c r="M312" s="148"/>
      <c r="N312" s="149"/>
      <c r="O312" s="49"/>
      <c r="P312" s="49"/>
      <c r="Q312" s="49"/>
      <c r="R312" s="49"/>
      <c r="S312" s="49"/>
      <c r="T312" s="50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T312" s="16" t="s">
        <v>152</v>
      </c>
      <c r="AU312" s="16" t="s">
        <v>81</v>
      </c>
    </row>
    <row r="313" spans="1:65" s="2" customFormat="1" ht="16.5" customHeight="1">
      <c r="A313" s="28"/>
      <c r="B313" s="133"/>
      <c r="C313" s="134" t="s">
        <v>639</v>
      </c>
      <c r="D313" s="134" t="s">
        <v>122</v>
      </c>
      <c r="E313" s="135" t="s">
        <v>640</v>
      </c>
      <c r="F313" s="136" t="s">
        <v>641</v>
      </c>
      <c r="G313" s="137" t="s">
        <v>591</v>
      </c>
      <c r="H313" s="138">
        <v>109.922</v>
      </c>
      <c r="I313" s="139"/>
      <c r="J313" s="139">
        <f>ROUND(I313*H313,2)</f>
        <v>0</v>
      </c>
      <c r="K313" s="136" t="s">
        <v>3</v>
      </c>
      <c r="L313" s="29"/>
      <c r="M313" s="140" t="s">
        <v>3</v>
      </c>
      <c r="N313" s="141" t="s">
        <v>41</v>
      </c>
      <c r="O313" s="142">
        <v>0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44" t="s">
        <v>232</v>
      </c>
      <c r="AT313" s="144" t="s">
        <v>122</v>
      </c>
      <c r="AU313" s="144" t="s">
        <v>81</v>
      </c>
      <c r="AY313" s="16" t="s">
        <v>120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78</v>
      </c>
      <c r="BK313" s="145">
        <f>ROUND(I313*H313,2)</f>
        <v>0</v>
      </c>
      <c r="BL313" s="16" t="s">
        <v>232</v>
      </c>
      <c r="BM313" s="144" t="s">
        <v>642</v>
      </c>
    </row>
    <row r="314" spans="1:65" s="2" customFormat="1">
      <c r="A314" s="28"/>
      <c r="B314" s="29"/>
      <c r="C314" s="28"/>
      <c r="D314" s="146" t="s">
        <v>129</v>
      </c>
      <c r="E314" s="28"/>
      <c r="F314" s="147" t="s">
        <v>641</v>
      </c>
      <c r="G314" s="28"/>
      <c r="H314" s="28"/>
      <c r="I314" s="28"/>
      <c r="J314" s="28"/>
      <c r="K314" s="28"/>
      <c r="L314" s="29"/>
      <c r="M314" s="148"/>
      <c r="N314" s="149"/>
      <c r="O314" s="49"/>
      <c r="P314" s="49"/>
      <c r="Q314" s="49"/>
      <c r="R314" s="49"/>
      <c r="S314" s="49"/>
      <c r="T314" s="50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T314" s="16" t="s">
        <v>129</v>
      </c>
      <c r="AU314" s="16" t="s">
        <v>81</v>
      </c>
    </row>
    <row r="315" spans="1:65" s="13" customFormat="1">
      <c r="B315" s="152"/>
      <c r="D315" s="146" t="s">
        <v>145</v>
      </c>
      <c r="E315" s="153" t="s">
        <v>3</v>
      </c>
      <c r="F315" s="154" t="s">
        <v>643</v>
      </c>
      <c r="H315" s="155">
        <v>109.922</v>
      </c>
      <c r="L315" s="152"/>
      <c r="M315" s="156"/>
      <c r="N315" s="157"/>
      <c r="O315" s="157"/>
      <c r="P315" s="157"/>
      <c r="Q315" s="157"/>
      <c r="R315" s="157"/>
      <c r="S315" s="157"/>
      <c r="T315" s="158"/>
      <c r="AT315" s="153" t="s">
        <v>145</v>
      </c>
      <c r="AU315" s="153" t="s">
        <v>81</v>
      </c>
      <c r="AV315" s="13" t="s">
        <v>81</v>
      </c>
      <c r="AW315" s="13" t="s">
        <v>32</v>
      </c>
      <c r="AX315" s="13" t="s">
        <v>78</v>
      </c>
      <c r="AY315" s="153" t="s">
        <v>120</v>
      </c>
    </row>
    <row r="316" spans="1:65" s="2" customFormat="1" ht="16.5" customHeight="1">
      <c r="A316" s="28"/>
      <c r="B316" s="133"/>
      <c r="C316" s="134" t="s">
        <v>644</v>
      </c>
      <c r="D316" s="134" t="s">
        <v>122</v>
      </c>
      <c r="E316" s="135" t="s">
        <v>645</v>
      </c>
      <c r="F316" s="136" t="s">
        <v>646</v>
      </c>
      <c r="G316" s="137" t="s">
        <v>267</v>
      </c>
      <c r="H316" s="138">
        <v>0.17399999999999999</v>
      </c>
      <c r="I316" s="139"/>
      <c r="J316" s="139">
        <f>ROUND(I316*H316,2)</f>
        <v>0</v>
      </c>
      <c r="K316" s="136" t="s">
        <v>126</v>
      </c>
      <c r="L316" s="29"/>
      <c r="M316" s="140" t="s">
        <v>3</v>
      </c>
      <c r="N316" s="141" t="s">
        <v>41</v>
      </c>
      <c r="O316" s="142">
        <v>3.327</v>
      </c>
      <c r="P316" s="142">
        <f>O316*H316</f>
        <v>0.57889799999999991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R316" s="144" t="s">
        <v>232</v>
      </c>
      <c r="AT316" s="144" t="s">
        <v>122</v>
      </c>
      <c r="AU316" s="144" t="s">
        <v>81</v>
      </c>
      <c r="AY316" s="16" t="s">
        <v>120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6" t="s">
        <v>78</v>
      </c>
      <c r="BK316" s="145">
        <f>ROUND(I316*H316,2)</f>
        <v>0</v>
      </c>
      <c r="BL316" s="16" t="s">
        <v>232</v>
      </c>
      <c r="BM316" s="144" t="s">
        <v>647</v>
      </c>
    </row>
    <row r="317" spans="1:65" s="2" customFormat="1" ht="19.5">
      <c r="A317" s="28"/>
      <c r="B317" s="29"/>
      <c r="C317" s="28"/>
      <c r="D317" s="146" t="s">
        <v>129</v>
      </c>
      <c r="E317" s="28"/>
      <c r="F317" s="147" t="s">
        <v>648</v>
      </c>
      <c r="G317" s="28"/>
      <c r="H317" s="28"/>
      <c r="I317" s="28"/>
      <c r="J317" s="28"/>
      <c r="K317" s="28"/>
      <c r="L317" s="29"/>
      <c r="M317" s="148"/>
      <c r="N317" s="149"/>
      <c r="O317" s="49"/>
      <c r="P317" s="49"/>
      <c r="Q317" s="49"/>
      <c r="R317" s="49"/>
      <c r="S317" s="49"/>
      <c r="T317" s="50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T317" s="16" t="s">
        <v>129</v>
      </c>
      <c r="AU317" s="16" t="s">
        <v>81</v>
      </c>
    </row>
    <row r="318" spans="1:65" s="2" customFormat="1">
      <c r="A318" s="28"/>
      <c r="B318" s="29"/>
      <c r="C318" s="28"/>
      <c r="D318" s="150" t="s">
        <v>131</v>
      </c>
      <c r="E318" s="28"/>
      <c r="F318" s="151" t="s">
        <v>649</v>
      </c>
      <c r="G318" s="28"/>
      <c r="H318" s="28"/>
      <c r="I318" s="28"/>
      <c r="J318" s="28"/>
      <c r="K318" s="28"/>
      <c r="L318" s="29"/>
      <c r="M318" s="169"/>
      <c r="N318" s="170"/>
      <c r="O318" s="171"/>
      <c r="P318" s="171"/>
      <c r="Q318" s="171"/>
      <c r="R318" s="171"/>
      <c r="S318" s="171"/>
      <c r="T318" s="172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T318" s="16" t="s">
        <v>131</v>
      </c>
      <c r="AU318" s="16" t="s">
        <v>81</v>
      </c>
    </row>
    <row r="319" spans="1:65" s="2" customFormat="1" ht="6.95" customHeight="1">
      <c r="A319" s="28"/>
      <c r="B319" s="38"/>
      <c r="C319" s="39"/>
      <c r="D319" s="39"/>
      <c r="E319" s="39"/>
      <c r="F319" s="39"/>
      <c r="G319" s="39"/>
      <c r="H319" s="39"/>
      <c r="I319" s="39"/>
      <c r="J319" s="39"/>
      <c r="K319" s="39"/>
      <c r="L319" s="29"/>
      <c r="M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</row>
  </sheetData>
  <autoFilter ref="C88:K318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2" r:id="rId3"/>
    <hyperlink ref="F106" r:id="rId4"/>
    <hyperlink ref="F110" r:id="rId5"/>
    <hyperlink ref="F114" r:id="rId6"/>
    <hyperlink ref="F118" r:id="rId7"/>
    <hyperlink ref="F121" r:id="rId8"/>
    <hyperlink ref="F125" r:id="rId9"/>
    <hyperlink ref="F128" r:id="rId10"/>
    <hyperlink ref="F131" r:id="rId11"/>
    <hyperlink ref="F134" r:id="rId12"/>
    <hyperlink ref="F139" r:id="rId13"/>
    <hyperlink ref="F144" r:id="rId14"/>
    <hyperlink ref="F148" r:id="rId15"/>
    <hyperlink ref="F152" r:id="rId16"/>
    <hyperlink ref="F156" r:id="rId17"/>
    <hyperlink ref="F161" r:id="rId18"/>
    <hyperlink ref="F168" r:id="rId19"/>
    <hyperlink ref="F173" r:id="rId20"/>
    <hyperlink ref="F177" r:id="rId21"/>
    <hyperlink ref="F182" r:id="rId22"/>
    <hyperlink ref="F186" r:id="rId23"/>
    <hyperlink ref="F189" r:id="rId24"/>
    <hyperlink ref="F193" r:id="rId25"/>
    <hyperlink ref="F196" r:id="rId26"/>
    <hyperlink ref="F200" r:id="rId27"/>
    <hyperlink ref="F205" r:id="rId28"/>
    <hyperlink ref="F208" r:id="rId29"/>
    <hyperlink ref="F212" r:id="rId30"/>
    <hyperlink ref="F216" r:id="rId31"/>
    <hyperlink ref="F221" r:id="rId32"/>
    <hyperlink ref="F226" r:id="rId33"/>
    <hyperlink ref="F231" r:id="rId34"/>
    <hyperlink ref="F237" r:id="rId35"/>
    <hyperlink ref="F247" r:id="rId36"/>
    <hyperlink ref="F252" r:id="rId37"/>
    <hyperlink ref="F255" r:id="rId38"/>
    <hyperlink ref="F266" r:id="rId39"/>
    <hyperlink ref="F271" r:id="rId40"/>
    <hyperlink ref="F276" r:id="rId41"/>
    <hyperlink ref="F281" r:id="rId42"/>
    <hyperlink ref="F286" r:id="rId43"/>
    <hyperlink ref="F293" r:id="rId44"/>
    <hyperlink ref="F301" r:id="rId45"/>
    <hyperlink ref="F318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0"/>
  <sheetViews>
    <sheetView showGridLines="0" topLeftCell="A104" workbookViewId="0">
      <selection activeCell="H139" sqref="H1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282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92</v>
      </c>
      <c r="L4" s="19"/>
      <c r="M4" s="85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15</v>
      </c>
      <c r="L6" s="19"/>
    </row>
    <row r="7" spans="1:46" s="1" customFormat="1" ht="16.5" customHeight="1">
      <c r="B7" s="19"/>
      <c r="E7" s="288" t="str">
        <f>'Rekapitulace stavby'!K6</f>
        <v>Kompostárna - Centrum pro nakládání s inertními odpady - Malinové Dolce u Litomyšle</v>
      </c>
      <c r="F7" s="289"/>
      <c r="G7" s="289"/>
      <c r="H7" s="289"/>
      <c r="L7" s="19"/>
    </row>
    <row r="8" spans="1:46" s="2" customFormat="1" ht="12" customHeight="1">
      <c r="A8" s="28"/>
      <c r="B8" s="29"/>
      <c r="C8" s="28"/>
      <c r="D8" s="25" t="s">
        <v>93</v>
      </c>
      <c r="E8" s="28"/>
      <c r="F8" s="28"/>
      <c r="G8" s="28"/>
      <c r="H8" s="28"/>
      <c r="I8" s="28"/>
      <c r="J8" s="28"/>
      <c r="K8" s="28"/>
      <c r="L8" s="8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54" t="s">
        <v>650</v>
      </c>
      <c r="F9" s="287"/>
      <c r="G9" s="287"/>
      <c r="H9" s="287"/>
      <c r="I9" s="28"/>
      <c r="J9" s="28"/>
      <c r="K9" s="28"/>
      <c r="L9" s="8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86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17</v>
      </c>
      <c r="E11" s="28"/>
      <c r="F11" s="23" t="s">
        <v>85</v>
      </c>
      <c r="G11" s="28"/>
      <c r="H11" s="28"/>
      <c r="I11" s="25" t="s">
        <v>18</v>
      </c>
      <c r="J11" s="23" t="s">
        <v>3</v>
      </c>
      <c r="K11" s="28"/>
      <c r="L11" s="8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46" t="str">
        <f>'Rekapitulace stavby'!AN8</f>
        <v>14. 8. 2023</v>
      </c>
      <c r="K12" s="28"/>
      <c r="L12" s="8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23</v>
      </c>
      <c r="E14" s="28"/>
      <c r="F14" s="28"/>
      <c r="G14" s="28"/>
      <c r="H14" s="28"/>
      <c r="I14" s="25" t="s">
        <v>24</v>
      </c>
      <c r="J14" s="23" t="s">
        <v>3</v>
      </c>
      <c r="K14" s="28"/>
      <c r="L14" s="86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95</v>
      </c>
      <c r="F15" s="28"/>
      <c r="G15" s="28"/>
      <c r="H15" s="28"/>
      <c r="I15" s="25" t="s">
        <v>27</v>
      </c>
      <c r="J15" s="23" t="s">
        <v>3</v>
      </c>
      <c r="K15" s="28"/>
      <c r="L15" s="8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86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29</v>
      </c>
      <c r="E17" s="28"/>
      <c r="F17" s="28"/>
      <c r="G17" s="28"/>
      <c r="H17" s="28"/>
      <c r="I17" s="25" t="s">
        <v>24</v>
      </c>
      <c r="J17" s="23" t="str">
        <f>'Rekapitulace stavby'!AN13</f>
        <v/>
      </c>
      <c r="K17" s="28"/>
      <c r="L17" s="86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75" t="str">
        <f>'Rekapitulace stavby'!E14</f>
        <v xml:space="preserve"> </v>
      </c>
      <c r="F18" s="275"/>
      <c r="G18" s="275"/>
      <c r="H18" s="275"/>
      <c r="I18" s="25" t="s">
        <v>27</v>
      </c>
      <c r="J18" s="23" t="str">
        <f>'Rekapitulace stavby'!AN14</f>
        <v/>
      </c>
      <c r="K18" s="28"/>
      <c r="L18" s="86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86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30</v>
      </c>
      <c r="E20" s="28"/>
      <c r="F20" s="28"/>
      <c r="G20" s="28"/>
      <c r="H20" s="28"/>
      <c r="I20" s="25" t="s">
        <v>24</v>
      </c>
      <c r="J20" s="23" t="s">
        <v>3</v>
      </c>
      <c r="K20" s="28"/>
      <c r="L20" s="8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31</v>
      </c>
      <c r="F21" s="28"/>
      <c r="G21" s="28"/>
      <c r="H21" s="28"/>
      <c r="I21" s="25" t="s">
        <v>27</v>
      </c>
      <c r="J21" s="23" t="s">
        <v>3</v>
      </c>
      <c r="K21" s="28"/>
      <c r="L21" s="86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86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33</v>
      </c>
      <c r="E23" s="28"/>
      <c r="F23" s="28"/>
      <c r="G23" s="28"/>
      <c r="H23" s="28"/>
      <c r="I23" s="25" t="s">
        <v>24</v>
      </c>
      <c r="J23" s="23" t="str">
        <f>IF('Rekapitulace stavby'!AN19="","",'Rekapitulace stavby'!AN19)</f>
        <v/>
      </c>
      <c r="K23" s="28"/>
      <c r="L23" s="86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86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86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34</v>
      </c>
      <c r="E26" s="28"/>
      <c r="F26" s="28"/>
      <c r="G26" s="28"/>
      <c r="H26" s="28"/>
      <c r="I26" s="28"/>
      <c r="J26" s="28"/>
      <c r="K26" s="28"/>
      <c r="L26" s="8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7"/>
      <c r="B27" s="88"/>
      <c r="C27" s="87"/>
      <c r="D27" s="87"/>
      <c r="E27" s="278" t="s">
        <v>3</v>
      </c>
      <c r="F27" s="278"/>
      <c r="G27" s="278"/>
      <c r="H27" s="27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86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86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36</v>
      </c>
      <c r="E30" s="28"/>
      <c r="F30" s="28"/>
      <c r="G30" s="28"/>
      <c r="H30" s="28"/>
      <c r="I30" s="28"/>
      <c r="J30" s="62">
        <f>ROUND(J84, 2)</f>
        <v>0</v>
      </c>
      <c r="K30" s="28"/>
      <c r="L30" s="8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86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38</v>
      </c>
      <c r="G32" s="28"/>
      <c r="H32" s="28"/>
      <c r="I32" s="32" t="s">
        <v>37</v>
      </c>
      <c r="J32" s="32" t="s">
        <v>39</v>
      </c>
      <c r="K32" s="28"/>
      <c r="L32" s="86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40</v>
      </c>
      <c r="E33" s="25" t="s">
        <v>41</v>
      </c>
      <c r="F33" s="92">
        <f>ROUND((SUM(BE84:BE129)),  2)</f>
        <v>0</v>
      </c>
      <c r="G33" s="28"/>
      <c r="H33" s="28"/>
      <c r="I33" s="93">
        <v>0.21</v>
      </c>
      <c r="J33" s="92">
        <f>ROUND(((SUM(BE84:BE129))*I33),  2)</f>
        <v>0</v>
      </c>
      <c r="K33" s="28"/>
      <c r="L33" s="86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42</v>
      </c>
      <c r="F34" s="92">
        <f>ROUND((SUM(BF84:BF129)),  2)</f>
        <v>0</v>
      </c>
      <c r="G34" s="28"/>
      <c r="H34" s="28"/>
      <c r="I34" s="93">
        <v>0.15</v>
      </c>
      <c r="J34" s="92">
        <f>ROUND(((SUM(BF84:BF129))*I34),  2)</f>
        <v>0</v>
      </c>
      <c r="K34" s="28"/>
      <c r="L34" s="86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43</v>
      </c>
      <c r="F35" s="92">
        <f>ROUND((SUM(BG84:BG129)),  2)</f>
        <v>0</v>
      </c>
      <c r="G35" s="28"/>
      <c r="H35" s="28"/>
      <c r="I35" s="93">
        <v>0.21</v>
      </c>
      <c r="J35" s="92">
        <f>0</f>
        <v>0</v>
      </c>
      <c r="K35" s="28"/>
      <c r="L35" s="86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44</v>
      </c>
      <c r="F36" s="92">
        <f>ROUND((SUM(BH84:BH129)),  2)</f>
        <v>0</v>
      </c>
      <c r="G36" s="28"/>
      <c r="H36" s="28"/>
      <c r="I36" s="93">
        <v>0.15</v>
      </c>
      <c r="J36" s="92">
        <f>0</f>
        <v>0</v>
      </c>
      <c r="K36" s="28"/>
      <c r="L36" s="86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45</v>
      </c>
      <c r="F37" s="92">
        <f>ROUND((SUM(BI84:BI129)),  2)</f>
        <v>0</v>
      </c>
      <c r="G37" s="28"/>
      <c r="H37" s="28"/>
      <c r="I37" s="93">
        <v>0</v>
      </c>
      <c r="J37" s="92">
        <f>0</f>
        <v>0</v>
      </c>
      <c r="K37" s="28"/>
      <c r="L37" s="86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86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46</v>
      </c>
      <c r="E39" s="51"/>
      <c r="F39" s="51"/>
      <c r="G39" s="96" t="s">
        <v>47</v>
      </c>
      <c r="H39" s="97" t="s">
        <v>48</v>
      </c>
      <c r="I39" s="51"/>
      <c r="J39" s="98">
        <f>SUM(J30:J37)</f>
        <v>0</v>
      </c>
      <c r="K39" s="99"/>
      <c r="L39" s="86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86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2" customFormat="1" ht="6.95" customHeight="1">
      <c r="A44" s="28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86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4.95" customHeight="1">
      <c r="A45" s="28"/>
      <c r="B45" s="29"/>
      <c r="C45" s="20" t="s">
        <v>96</v>
      </c>
      <c r="D45" s="28"/>
      <c r="E45" s="28"/>
      <c r="F45" s="28"/>
      <c r="G45" s="28"/>
      <c r="H45" s="28"/>
      <c r="I45" s="28"/>
      <c r="J45" s="28"/>
      <c r="K45" s="28"/>
      <c r="L45" s="86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86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2" customFormat="1" ht="12" customHeight="1">
      <c r="A47" s="28"/>
      <c r="B47" s="29"/>
      <c r="C47" s="25" t="s">
        <v>15</v>
      </c>
      <c r="D47" s="28"/>
      <c r="E47" s="28"/>
      <c r="F47" s="28"/>
      <c r="G47" s="28"/>
      <c r="H47" s="28"/>
      <c r="I47" s="28"/>
      <c r="J47" s="28"/>
      <c r="K47" s="28"/>
      <c r="L47" s="8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2" customFormat="1" ht="16.5" customHeight="1">
      <c r="A48" s="28"/>
      <c r="B48" s="29"/>
      <c r="C48" s="28"/>
      <c r="D48" s="28"/>
      <c r="E48" s="288" t="str">
        <f>E7</f>
        <v>Kompostárna - Centrum pro nakládání s inertními odpady - Malinové Dolce u Litomyšle</v>
      </c>
      <c r="F48" s="289"/>
      <c r="G48" s="289"/>
      <c r="H48" s="289"/>
      <c r="I48" s="28"/>
      <c r="J48" s="28"/>
      <c r="K48" s="28"/>
      <c r="L48" s="86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2" customFormat="1" ht="12" customHeight="1">
      <c r="A49" s="28"/>
      <c r="B49" s="29"/>
      <c r="C49" s="25" t="s">
        <v>93</v>
      </c>
      <c r="D49" s="28"/>
      <c r="E49" s="28"/>
      <c r="F49" s="28"/>
      <c r="G49" s="28"/>
      <c r="H49" s="28"/>
      <c r="I49" s="28"/>
      <c r="J49" s="28"/>
      <c r="K49" s="28"/>
      <c r="L49" s="86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2" customFormat="1" ht="16.5" customHeight="1">
      <c r="A50" s="28"/>
      <c r="B50" s="29"/>
      <c r="C50" s="28"/>
      <c r="D50" s="28"/>
      <c r="E50" s="254" t="str">
        <f>E9</f>
        <v>SO-03 - Opěrná zeď systém Lego</v>
      </c>
      <c r="F50" s="287"/>
      <c r="G50" s="287"/>
      <c r="H50" s="287"/>
      <c r="I50" s="28"/>
      <c r="J50" s="28"/>
      <c r="K50" s="28"/>
      <c r="L50" s="8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2" customFormat="1" ht="6.95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86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2" customFormat="1" ht="12" customHeight="1">
      <c r="A52" s="28"/>
      <c r="B52" s="29"/>
      <c r="C52" s="25" t="s">
        <v>19</v>
      </c>
      <c r="D52" s="28"/>
      <c r="E52" s="28"/>
      <c r="F52" s="23" t="str">
        <f>F12</f>
        <v xml:space="preserve"> </v>
      </c>
      <c r="G52" s="28"/>
      <c r="H52" s="28"/>
      <c r="I52" s="25" t="s">
        <v>21</v>
      </c>
      <c r="J52" s="46" t="str">
        <f>IF(J12="","",J12)</f>
        <v>14. 8. 2023</v>
      </c>
      <c r="K52" s="28"/>
      <c r="L52" s="86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2" customFormat="1" ht="6.95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8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2" customFormat="1" ht="25.7" customHeight="1">
      <c r="A54" s="28"/>
      <c r="B54" s="29"/>
      <c r="C54" s="25" t="s">
        <v>23</v>
      </c>
      <c r="D54" s="28"/>
      <c r="E54" s="28"/>
      <c r="F54" s="23" t="str">
        <f>E15</f>
        <v>TRAMON, s.r.o., Litomyšl</v>
      </c>
      <c r="G54" s="28"/>
      <c r="H54" s="28"/>
      <c r="I54" s="25" t="s">
        <v>30</v>
      </c>
      <c r="J54" s="26" t="str">
        <f>E21</f>
        <v>Agroprojekce Litomyšl, s.r.o.</v>
      </c>
      <c r="K54" s="28"/>
      <c r="L54" s="86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2" customFormat="1" ht="15.2" customHeight="1">
      <c r="A55" s="28"/>
      <c r="B55" s="29"/>
      <c r="C55" s="25" t="s">
        <v>29</v>
      </c>
      <c r="D55" s="28"/>
      <c r="E55" s="28"/>
      <c r="F55" s="23" t="str">
        <f>IF(E18="","",E18)</f>
        <v xml:space="preserve"> </v>
      </c>
      <c r="G55" s="28"/>
      <c r="H55" s="28"/>
      <c r="I55" s="25" t="s">
        <v>33</v>
      </c>
      <c r="J55" s="26" t="str">
        <f>E24</f>
        <v xml:space="preserve"> </v>
      </c>
      <c r="K55" s="28"/>
      <c r="L55" s="86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2" customFormat="1" ht="10.35" customHeight="1">
      <c r="A56" s="28"/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8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2" customFormat="1" ht="29.25" customHeight="1">
      <c r="A57" s="28"/>
      <c r="B57" s="29"/>
      <c r="C57" s="100" t="s">
        <v>97</v>
      </c>
      <c r="D57" s="94"/>
      <c r="E57" s="94"/>
      <c r="F57" s="94"/>
      <c r="G57" s="94"/>
      <c r="H57" s="94"/>
      <c r="I57" s="94"/>
      <c r="J57" s="101" t="s">
        <v>98</v>
      </c>
      <c r="K57" s="94"/>
      <c r="L57" s="86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2" customFormat="1" ht="10.35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86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2" customFormat="1" ht="22.9" customHeight="1">
      <c r="A59" s="28"/>
      <c r="B59" s="29"/>
      <c r="C59" s="102" t="s">
        <v>68</v>
      </c>
      <c r="D59" s="28"/>
      <c r="E59" s="28"/>
      <c r="F59" s="28"/>
      <c r="G59" s="28"/>
      <c r="H59" s="28"/>
      <c r="I59" s="28"/>
      <c r="J59" s="62">
        <f>J84</f>
        <v>0</v>
      </c>
      <c r="K59" s="28"/>
      <c r="L59" s="86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16" t="s">
        <v>99</v>
      </c>
    </row>
    <row r="60" spans="1:47" s="9" customFormat="1" ht="24.95" customHeight="1">
      <c r="B60" s="103"/>
      <c r="D60" s="104" t="s">
        <v>100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1:47" s="10" customFormat="1" ht="19.899999999999999" customHeight="1">
      <c r="B61" s="107"/>
      <c r="D61" s="108" t="s">
        <v>101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1:47" s="10" customFormat="1" ht="19.899999999999999" customHeight="1">
      <c r="B62" s="107"/>
      <c r="D62" s="108" t="s">
        <v>272</v>
      </c>
      <c r="E62" s="109"/>
      <c r="F62" s="109"/>
      <c r="G62" s="109"/>
      <c r="H62" s="109"/>
      <c r="I62" s="109"/>
      <c r="J62" s="110">
        <f>J101</f>
        <v>0</v>
      </c>
      <c r="L62" s="107"/>
    </row>
    <row r="63" spans="1:47" s="10" customFormat="1" ht="19.899999999999999" customHeight="1">
      <c r="B63" s="107"/>
      <c r="D63" s="108" t="s">
        <v>651</v>
      </c>
      <c r="E63" s="109"/>
      <c r="F63" s="109"/>
      <c r="G63" s="109"/>
      <c r="H63" s="109"/>
      <c r="I63" s="109"/>
      <c r="J63" s="110">
        <f>J121</f>
        <v>0</v>
      </c>
      <c r="L63" s="107"/>
    </row>
    <row r="64" spans="1:47" s="10" customFormat="1" ht="19.899999999999999" customHeight="1">
      <c r="B64" s="107"/>
      <c r="D64" s="108" t="s">
        <v>104</v>
      </c>
      <c r="E64" s="109"/>
      <c r="F64" s="109"/>
      <c r="G64" s="109"/>
      <c r="H64" s="109"/>
      <c r="I64" s="109"/>
      <c r="J64" s="110">
        <f>J126</f>
        <v>0</v>
      </c>
      <c r="L64" s="107"/>
    </row>
    <row r="65" spans="1:31" s="2" customFormat="1" ht="21.75" customHeight="1">
      <c r="A65" s="28"/>
      <c r="B65" s="29"/>
      <c r="C65" s="28"/>
      <c r="D65" s="28"/>
      <c r="E65" s="28"/>
      <c r="F65" s="28"/>
      <c r="G65" s="28"/>
      <c r="H65" s="28"/>
      <c r="I65" s="28"/>
      <c r="J65" s="28"/>
      <c r="K65" s="28"/>
      <c r="L65" s="86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s="2" customFormat="1" ht="6.95" customHeight="1">
      <c r="A66" s="28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86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70" spans="1:31" s="2" customFormat="1" ht="6.95" customHeight="1">
      <c r="A70" s="28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86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s="2" customFormat="1" ht="24.95" customHeight="1">
      <c r="A71" s="28"/>
      <c r="B71" s="29"/>
      <c r="C71" s="20" t="s">
        <v>105</v>
      </c>
      <c r="D71" s="28"/>
      <c r="E71" s="28"/>
      <c r="F71" s="28"/>
      <c r="G71" s="28"/>
      <c r="H71" s="28"/>
      <c r="I71" s="28"/>
      <c r="J71" s="28"/>
      <c r="K71" s="28"/>
      <c r="L71" s="86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s="2" customFormat="1" ht="6.95" customHeight="1">
      <c r="A72" s="28"/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86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s="2" customFormat="1" ht="12" customHeight="1">
      <c r="A73" s="28"/>
      <c r="B73" s="29"/>
      <c r="C73" s="25" t="s">
        <v>15</v>
      </c>
      <c r="D73" s="28"/>
      <c r="E73" s="28"/>
      <c r="F73" s="28"/>
      <c r="G73" s="28"/>
      <c r="H73" s="28"/>
      <c r="I73" s="28"/>
      <c r="J73" s="28"/>
      <c r="K73" s="28"/>
      <c r="L73" s="86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s="2" customFormat="1" ht="16.5" customHeight="1">
      <c r="A74" s="28"/>
      <c r="B74" s="29"/>
      <c r="C74" s="28"/>
      <c r="D74" s="28"/>
      <c r="E74" s="288" t="str">
        <f>E7</f>
        <v>Kompostárna - Centrum pro nakládání s inertními odpady - Malinové Dolce u Litomyšle</v>
      </c>
      <c r="F74" s="289"/>
      <c r="G74" s="289"/>
      <c r="H74" s="289"/>
      <c r="I74" s="28"/>
      <c r="J74" s="28"/>
      <c r="K74" s="28"/>
      <c r="L74" s="86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s="2" customFormat="1" ht="12" customHeight="1">
      <c r="A75" s="28"/>
      <c r="B75" s="29"/>
      <c r="C75" s="25" t="s">
        <v>93</v>
      </c>
      <c r="D75" s="28"/>
      <c r="E75" s="28"/>
      <c r="F75" s="28"/>
      <c r="G75" s="28"/>
      <c r="H75" s="28"/>
      <c r="I75" s="28"/>
      <c r="J75" s="28"/>
      <c r="K75" s="28"/>
      <c r="L75" s="86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2" customFormat="1" ht="16.5" customHeight="1">
      <c r="A76" s="28"/>
      <c r="B76" s="29"/>
      <c r="C76" s="28"/>
      <c r="D76" s="28"/>
      <c r="E76" s="254" t="str">
        <f>E9</f>
        <v>SO-03 - Opěrná zeď systém Lego</v>
      </c>
      <c r="F76" s="287"/>
      <c r="G76" s="287"/>
      <c r="H76" s="287"/>
      <c r="I76" s="28"/>
      <c r="J76" s="28"/>
      <c r="K76" s="28"/>
      <c r="L76" s="86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6.95" customHeight="1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8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2" customFormat="1" ht="12" customHeight="1">
      <c r="A78" s="28"/>
      <c r="B78" s="29"/>
      <c r="C78" s="25" t="s">
        <v>19</v>
      </c>
      <c r="D78" s="28"/>
      <c r="E78" s="28"/>
      <c r="F78" s="23" t="str">
        <f>F12</f>
        <v xml:space="preserve"> </v>
      </c>
      <c r="G78" s="28"/>
      <c r="H78" s="28"/>
      <c r="I78" s="25" t="s">
        <v>21</v>
      </c>
      <c r="J78" s="46" t="str">
        <f>IF(J12="","",J12)</f>
        <v>14. 8. 2023</v>
      </c>
      <c r="K78" s="28"/>
      <c r="L78" s="86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2" customFormat="1" ht="6.95" customHeight="1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86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2" customFormat="1" ht="25.7" customHeight="1">
      <c r="A80" s="28"/>
      <c r="B80" s="29"/>
      <c r="C80" s="25" t="s">
        <v>23</v>
      </c>
      <c r="D80" s="28"/>
      <c r="E80" s="28"/>
      <c r="F80" s="23" t="str">
        <f>E15</f>
        <v>TRAMON, s.r.o., Litomyšl</v>
      </c>
      <c r="G80" s="28"/>
      <c r="H80" s="28"/>
      <c r="I80" s="25" t="s">
        <v>30</v>
      </c>
      <c r="J80" s="26" t="str">
        <f>E21</f>
        <v>Agroprojekce Litomyšl, s.r.o.</v>
      </c>
      <c r="K80" s="28"/>
      <c r="L80" s="86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2" customFormat="1" ht="15.2" customHeight="1">
      <c r="A81" s="28"/>
      <c r="B81" s="29"/>
      <c r="C81" s="25" t="s">
        <v>29</v>
      </c>
      <c r="D81" s="28"/>
      <c r="E81" s="28"/>
      <c r="F81" s="23" t="str">
        <f>IF(E18="","",E18)</f>
        <v xml:space="preserve"> </v>
      </c>
      <c r="G81" s="28"/>
      <c r="H81" s="28"/>
      <c r="I81" s="25" t="s">
        <v>33</v>
      </c>
      <c r="J81" s="26" t="str">
        <f>E24</f>
        <v xml:space="preserve"> </v>
      </c>
      <c r="K81" s="28"/>
      <c r="L81" s="86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65" s="2" customFormat="1" ht="10.35" customHeight="1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86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65" s="11" customFormat="1" ht="29.25" customHeight="1">
      <c r="A83" s="111"/>
      <c r="B83" s="112"/>
      <c r="C83" s="113" t="s">
        <v>106</v>
      </c>
      <c r="D83" s="114" t="s">
        <v>55</v>
      </c>
      <c r="E83" s="114" t="s">
        <v>51</v>
      </c>
      <c r="F83" s="114" t="s">
        <v>52</v>
      </c>
      <c r="G83" s="114" t="s">
        <v>107</v>
      </c>
      <c r="H83" s="114" t="s">
        <v>108</v>
      </c>
      <c r="I83" s="114" t="s">
        <v>109</v>
      </c>
      <c r="J83" s="114" t="s">
        <v>98</v>
      </c>
      <c r="K83" s="115" t="s">
        <v>110</v>
      </c>
      <c r="L83" s="116"/>
      <c r="M83" s="53" t="s">
        <v>3</v>
      </c>
      <c r="N83" s="54" t="s">
        <v>40</v>
      </c>
      <c r="O83" s="54" t="s">
        <v>111</v>
      </c>
      <c r="P83" s="54" t="s">
        <v>112</v>
      </c>
      <c r="Q83" s="54" t="s">
        <v>113</v>
      </c>
      <c r="R83" s="54" t="s">
        <v>114</v>
      </c>
      <c r="S83" s="54" t="s">
        <v>115</v>
      </c>
      <c r="T83" s="55" t="s">
        <v>116</v>
      </c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</row>
    <row r="84" spans="1:65" s="2" customFormat="1" ht="22.9" customHeight="1">
      <c r="A84" s="28"/>
      <c r="B84" s="29"/>
      <c r="C84" s="60" t="s">
        <v>117</v>
      </c>
      <c r="D84" s="28"/>
      <c r="E84" s="28"/>
      <c r="F84" s="28"/>
      <c r="G84" s="28"/>
      <c r="H84" s="28"/>
      <c r="I84" s="28"/>
      <c r="J84" s="117">
        <f>BK84</f>
        <v>0</v>
      </c>
      <c r="K84" s="28"/>
      <c r="L84" s="29"/>
      <c r="M84" s="56"/>
      <c r="N84" s="47"/>
      <c r="O84" s="57"/>
      <c r="P84" s="118">
        <f>P85</f>
        <v>8810.303711999999</v>
      </c>
      <c r="Q84" s="57"/>
      <c r="R84" s="118">
        <f>R85</f>
        <v>5731.9156026599994</v>
      </c>
      <c r="S84" s="57"/>
      <c r="T84" s="119">
        <f>T85</f>
        <v>0</v>
      </c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T84" s="16" t="s">
        <v>69</v>
      </c>
      <c r="AU84" s="16" t="s">
        <v>99</v>
      </c>
      <c r="BK84" s="120">
        <f>BK85</f>
        <v>0</v>
      </c>
    </row>
    <row r="85" spans="1:65" s="12" customFormat="1" ht="25.9" customHeight="1">
      <c r="B85" s="121"/>
      <c r="D85" s="122" t="s">
        <v>69</v>
      </c>
      <c r="E85" s="123" t="s">
        <v>118</v>
      </c>
      <c r="F85" s="123" t="s">
        <v>119</v>
      </c>
      <c r="J85" s="124">
        <f>BK85</f>
        <v>0</v>
      </c>
      <c r="L85" s="121"/>
      <c r="M85" s="125"/>
      <c r="N85" s="126"/>
      <c r="O85" s="126"/>
      <c r="P85" s="127">
        <f>P86+P101+P121+P126</f>
        <v>8810.303711999999</v>
      </c>
      <c r="Q85" s="126"/>
      <c r="R85" s="127">
        <f>R86+R101+R121+R126</f>
        <v>5731.9156026599994</v>
      </c>
      <c r="S85" s="126"/>
      <c r="T85" s="128">
        <f>T86+T101+T121+T126</f>
        <v>0</v>
      </c>
      <c r="AR85" s="122" t="s">
        <v>78</v>
      </c>
      <c r="AT85" s="129" t="s">
        <v>69</v>
      </c>
      <c r="AU85" s="129" t="s">
        <v>70</v>
      </c>
      <c r="AY85" s="122" t="s">
        <v>120</v>
      </c>
      <c r="BK85" s="130">
        <f>BK86+BK101+BK121+BK126</f>
        <v>0</v>
      </c>
    </row>
    <row r="86" spans="1:65" s="12" customFormat="1" ht="22.9" customHeight="1">
      <c r="B86" s="121"/>
      <c r="D86" s="122" t="s">
        <v>69</v>
      </c>
      <c r="E86" s="131" t="s">
        <v>78</v>
      </c>
      <c r="F86" s="131" t="s">
        <v>121</v>
      </c>
      <c r="J86" s="132">
        <f>BK86</f>
        <v>0</v>
      </c>
      <c r="L86" s="121"/>
      <c r="M86" s="125"/>
      <c r="N86" s="126"/>
      <c r="O86" s="126"/>
      <c r="P86" s="127">
        <f>SUM(P87:P100)</f>
        <v>538.56899999999996</v>
      </c>
      <c r="Q86" s="126"/>
      <c r="R86" s="127">
        <f>SUM(R87:R100)</f>
        <v>0</v>
      </c>
      <c r="S86" s="126"/>
      <c r="T86" s="128">
        <f>SUM(T87:T100)</f>
        <v>0</v>
      </c>
      <c r="AR86" s="122" t="s">
        <v>78</v>
      </c>
      <c r="AT86" s="129" t="s">
        <v>69</v>
      </c>
      <c r="AU86" s="129" t="s">
        <v>78</v>
      </c>
      <c r="AY86" s="122" t="s">
        <v>120</v>
      </c>
      <c r="BK86" s="130">
        <f>SUM(BK87:BK100)</f>
        <v>0</v>
      </c>
    </row>
    <row r="87" spans="1:65" s="2" customFormat="1" ht="21.75" customHeight="1">
      <c r="A87" s="28"/>
      <c r="B87" s="133"/>
      <c r="C87" s="134" t="s">
        <v>78</v>
      </c>
      <c r="D87" s="134" t="s">
        <v>122</v>
      </c>
      <c r="E87" s="135" t="s">
        <v>652</v>
      </c>
      <c r="F87" s="136" t="s">
        <v>653</v>
      </c>
      <c r="G87" s="137" t="s">
        <v>141</v>
      </c>
      <c r="H87" s="138">
        <v>981</v>
      </c>
      <c r="I87" s="139"/>
      <c r="J87" s="139">
        <f>ROUND(I87*H87,2)</f>
        <v>0</v>
      </c>
      <c r="K87" s="136" t="s">
        <v>126</v>
      </c>
      <c r="L87" s="29"/>
      <c r="M87" s="140" t="s">
        <v>3</v>
      </c>
      <c r="N87" s="141" t="s">
        <v>41</v>
      </c>
      <c r="O87" s="142">
        <v>0.49099999999999999</v>
      </c>
      <c r="P87" s="142">
        <f>O87*H87</f>
        <v>481.67099999999999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R87" s="144" t="s">
        <v>127</v>
      </c>
      <c r="AT87" s="144" t="s">
        <v>122</v>
      </c>
      <c r="AU87" s="144" t="s">
        <v>81</v>
      </c>
      <c r="AY87" s="16" t="s">
        <v>120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6" t="s">
        <v>78</v>
      </c>
      <c r="BK87" s="145">
        <f>ROUND(I87*H87,2)</f>
        <v>0</v>
      </c>
      <c r="BL87" s="16" t="s">
        <v>127</v>
      </c>
      <c r="BM87" s="144" t="s">
        <v>654</v>
      </c>
    </row>
    <row r="88" spans="1:65" s="2" customFormat="1" ht="19.5">
      <c r="A88" s="28"/>
      <c r="B88" s="29"/>
      <c r="C88" s="28"/>
      <c r="D88" s="146" t="s">
        <v>129</v>
      </c>
      <c r="E88" s="28"/>
      <c r="F88" s="147" t="s">
        <v>655</v>
      </c>
      <c r="G88" s="28"/>
      <c r="H88" s="28"/>
      <c r="I88" s="28"/>
      <c r="J88" s="28"/>
      <c r="K88" s="28"/>
      <c r="L88" s="29"/>
      <c r="M88" s="148"/>
      <c r="N88" s="149"/>
      <c r="O88" s="49"/>
      <c r="P88" s="49"/>
      <c r="Q88" s="49"/>
      <c r="R88" s="49"/>
      <c r="S88" s="49"/>
      <c r="T88" s="50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T88" s="16" t="s">
        <v>129</v>
      </c>
      <c r="AU88" s="16" t="s">
        <v>81</v>
      </c>
    </row>
    <row r="89" spans="1:65" s="2" customFormat="1">
      <c r="A89" s="28"/>
      <c r="B89" s="29"/>
      <c r="C89" s="28"/>
      <c r="D89" s="150" t="s">
        <v>131</v>
      </c>
      <c r="E89" s="28"/>
      <c r="F89" s="151" t="s">
        <v>656</v>
      </c>
      <c r="G89" s="28"/>
      <c r="H89" s="28"/>
      <c r="I89" s="28"/>
      <c r="J89" s="28"/>
      <c r="K89" s="28"/>
      <c r="L89" s="29"/>
      <c r="M89" s="148"/>
      <c r="N89" s="149"/>
      <c r="O89" s="49"/>
      <c r="P89" s="49"/>
      <c r="Q89" s="49"/>
      <c r="R89" s="49"/>
      <c r="S89" s="49"/>
      <c r="T89" s="50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T89" s="16" t="s">
        <v>131</v>
      </c>
      <c r="AU89" s="16" t="s">
        <v>81</v>
      </c>
    </row>
    <row r="90" spans="1:65" s="13" customFormat="1">
      <c r="B90" s="152"/>
      <c r="D90" s="146" t="s">
        <v>145</v>
      </c>
      <c r="E90" s="153" t="s">
        <v>3</v>
      </c>
      <c r="F90" s="154" t="s">
        <v>657</v>
      </c>
      <c r="H90" s="155">
        <v>981</v>
      </c>
      <c r="L90" s="152"/>
      <c r="M90" s="156"/>
      <c r="N90" s="157"/>
      <c r="O90" s="157"/>
      <c r="P90" s="157"/>
      <c r="Q90" s="157"/>
      <c r="R90" s="157"/>
      <c r="S90" s="157"/>
      <c r="T90" s="158"/>
      <c r="AT90" s="153" t="s">
        <v>145</v>
      </c>
      <c r="AU90" s="153" t="s">
        <v>81</v>
      </c>
      <c r="AV90" s="13" t="s">
        <v>81</v>
      </c>
      <c r="AW90" s="13" t="s">
        <v>32</v>
      </c>
      <c r="AX90" s="13" t="s">
        <v>78</v>
      </c>
      <c r="AY90" s="153" t="s">
        <v>120</v>
      </c>
    </row>
    <row r="91" spans="1:65" s="2" customFormat="1" ht="21.75" customHeight="1">
      <c r="A91" s="28"/>
      <c r="B91" s="133"/>
      <c r="C91" s="134" t="s">
        <v>81</v>
      </c>
      <c r="D91" s="134" t="s">
        <v>122</v>
      </c>
      <c r="E91" s="135" t="s">
        <v>346</v>
      </c>
      <c r="F91" s="136" t="s">
        <v>347</v>
      </c>
      <c r="G91" s="137" t="s">
        <v>141</v>
      </c>
      <c r="H91" s="138">
        <v>981</v>
      </c>
      <c r="I91" s="139"/>
      <c r="J91" s="139">
        <f>ROUND(I91*H91,2)</f>
        <v>0</v>
      </c>
      <c r="K91" s="136" t="s">
        <v>126</v>
      </c>
      <c r="L91" s="29"/>
      <c r="M91" s="140" t="s">
        <v>3</v>
      </c>
      <c r="N91" s="141" t="s">
        <v>41</v>
      </c>
      <c r="O91" s="142">
        <v>4.9000000000000002E-2</v>
      </c>
      <c r="P91" s="142">
        <f>O91*H91</f>
        <v>48.069000000000003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R91" s="144" t="s">
        <v>127</v>
      </c>
      <c r="AT91" s="144" t="s">
        <v>122</v>
      </c>
      <c r="AU91" s="144" t="s">
        <v>81</v>
      </c>
      <c r="AY91" s="16" t="s">
        <v>120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6" t="s">
        <v>78</v>
      </c>
      <c r="BK91" s="145">
        <f>ROUND(I91*H91,2)</f>
        <v>0</v>
      </c>
      <c r="BL91" s="16" t="s">
        <v>127</v>
      </c>
      <c r="BM91" s="144" t="s">
        <v>658</v>
      </c>
    </row>
    <row r="92" spans="1:65" s="2" customFormat="1" ht="19.5">
      <c r="A92" s="28"/>
      <c r="B92" s="29"/>
      <c r="C92" s="28"/>
      <c r="D92" s="146" t="s">
        <v>129</v>
      </c>
      <c r="E92" s="28"/>
      <c r="F92" s="147" t="s">
        <v>349</v>
      </c>
      <c r="G92" s="28"/>
      <c r="H92" s="28"/>
      <c r="I92" s="28"/>
      <c r="J92" s="28"/>
      <c r="K92" s="28"/>
      <c r="L92" s="29"/>
      <c r="M92" s="148"/>
      <c r="N92" s="149"/>
      <c r="O92" s="49"/>
      <c r="P92" s="49"/>
      <c r="Q92" s="49"/>
      <c r="R92" s="49"/>
      <c r="S92" s="49"/>
      <c r="T92" s="50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T92" s="16" t="s">
        <v>129</v>
      </c>
      <c r="AU92" s="16" t="s">
        <v>81</v>
      </c>
    </row>
    <row r="93" spans="1:65" s="2" customFormat="1">
      <c r="A93" s="28"/>
      <c r="B93" s="29"/>
      <c r="C93" s="28"/>
      <c r="D93" s="150" t="s">
        <v>131</v>
      </c>
      <c r="E93" s="28"/>
      <c r="F93" s="151" t="s">
        <v>350</v>
      </c>
      <c r="G93" s="28"/>
      <c r="H93" s="28"/>
      <c r="I93" s="28"/>
      <c r="J93" s="28"/>
      <c r="K93" s="28"/>
      <c r="L93" s="29"/>
      <c r="M93" s="148"/>
      <c r="N93" s="149"/>
      <c r="O93" s="49"/>
      <c r="P93" s="49"/>
      <c r="Q93" s="49"/>
      <c r="R93" s="49"/>
      <c r="S93" s="49"/>
      <c r="T93" s="50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T93" s="16" t="s">
        <v>131</v>
      </c>
      <c r="AU93" s="16" t="s">
        <v>81</v>
      </c>
    </row>
    <row r="94" spans="1:65" s="2" customFormat="1" ht="16.5" customHeight="1">
      <c r="A94" s="28"/>
      <c r="B94" s="133"/>
      <c r="C94" s="134" t="s">
        <v>138</v>
      </c>
      <c r="D94" s="134" t="s">
        <v>122</v>
      </c>
      <c r="E94" s="135" t="s">
        <v>359</v>
      </c>
      <c r="F94" s="136" t="s">
        <v>360</v>
      </c>
      <c r="G94" s="137" t="s">
        <v>267</v>
      </c>
      <c r="H94" s="138">
        <v>1765.8</v>
      </c>
      <c r="I94" s="139"/>
      <c r="J94" s="139">
        <f>ROUND(I94*H94,2)</f>
        <v>0</v>
      </c>
      <c r="K94" s="136" t="s">
        <v>126</v>
      </c>
      <c r="L94" s="29"/>
      <c r="M94" s="140" t="s">
        <v>3</v>
      </c>
      <c r="N94" s="141" t="s">
        <v>41</v>
      </c>
      <c r="O94" s="142">
        <v>0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R94" s="144" t="s">
        <v>127</v>
      </c>
      <c r="AT94" s="144" t="s">
        <v>122</v>
      </c>
      <c r="AU94" s="144" t="s">
        <v>81</v>
      </c>
      <c r="AY94" s="16" t="s">
        <v>120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6" t="s">
        <v>78</v>
      </c>
      <c r="BK94" s="145">
        <f>ROUND(I94*H94,2)</f>
        <v>0</v>
      </c>
      <c r="BL94" s="16" t="s">
        <v>127</v>
      </c>
      <c r="BM94" s="144" t="s">
        <v>659</v>
      </c>
    </row>
    <row r="95" spans="1:65" s="2" customFormat="1" ht="19.5">
      <c r="A95" s="28"/>
      <c r="B95" s="29"/>
      <c r="C95" s="28"/>
      <c r="D95" s="146" t="s">
        <v>129</v>
      </c>
      <c r="E95" s="28"/>
      <c r="F95" s="147" t="s">
        <v>362</v>
      </c>
      <c r="G95" s="28"/>
      <c r="H95" s="28"/>
      <c r="I95" s="28"/>
      <c r="J95" s="28"/>
      <c r="K95" s="28"/>
      <c r="L95" s="29"/>
      <c r="M95" s="148"/>
      <c r="N95" s="149"/>
      <c r="O95" s="49"/>
      <c r="P95" s="49"/>
      <c r="Q95" s="49"/>
      <c r="R95" s="49"/>
      <c r="S95" s="49"/>
      <c r="T95" s="50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T95" s="16" t="s">
        <v>129</v>
      </c>
      <c r="AU95" s="16" t="s">
        <v>81</v>
      </c>
    </row>
    <row r="96" spans="1:65" s="2" customFormat="1">
      <c r="A96" s="28"/>
      <c r="B96" s="29"/>
      <c r="C96" s="28"/>
      <c r="D96" s="150" t="s">
        <v>131</v>
      </c>
      <c r="E96" s="28"/>
      <c r="F96" s="151" t="s">
        <v>363</v>
      </c>
      <c r="G96" s="28"/>
      <c r="H96" s="28"/>
      <c r="I96" s="28"/>
      <c r="J96" s="28"/>
      <c r="K96" s="28"/>
      <c r="L96" s="29"/>
      <c r="M96" s="148"/>
      <c r="N96" s="149"/>
      <c r="O96" s="49"/>
      <c r="P96" s="49"/>
      <c r="Q96" s="49"/>
      <c r="R96" s="49"/>
      <c r="S96" s="49"/>
      <c r="T96" s="50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T96" s="16" t="s">
        <v>131</v>
      </c>
      <c r="AU96" s="16" t="s">
        <v>81</v>
      </c>
    </row>
    <row r="97" spans="1:65" s="13" customFormat="1">
      <c r="B97" s="152"/>
      <c r="D97" s="146" t="s">
        <v>145</v>
      </c>
      <c r="E97" s="153" t="s">
        <v>3</v>
      </c>
      <c r="F97" s="154" t="s">
        <v>660</v>
      </c>
      <c r="H97" s="155">
        <v>1765.8</v>
      </c>
      <c r="L97" s="152"/>
      <c r="M97" s="156"/>
      <c r="N97" s="157"/>
      <c r="O97" s="157"/>
      <c r="P97" s="157"/>
      <c r="Q97" s="157"/>
      <c r="R97" s="157"/>
      <c r="S97" s="157"/>
      <c r="T97" s="158"/>
      <c r="AT97" s="153" t="s">
        <v>145</v>
      </c>
      <c r="AU97" s="153" t="s">
        <v>81</v>
      </c>
      <c r="AV97" s="13" t="s">
        <v>81</v>
      </c>
      <c r="AW97" s="13" t="s">
        <v>32</v>
      </c>
      <c r="AX97" s="13" t="s">
        <v>78</v>
      </c>
      <c r="AY97" s="153" t="s">
        <v>120</v>
      </c>
    </row>
    <row r="98" spans="1:65" s="2" customFormat="1" ht="16.5" customHeight="1">
      <c r="A98" s="28"/>
      <c r="B98" s="133"/>
      <c r="C98" s="134" t="s">
        <v>127</v>
      </c>
      <c r="D98" s="134" t="s">
        <v>122</v>
      </c>
      <c r="E98" s="135" t="s">
        <v>365</v>
      </c>
      <c r="F98" s="136" t="s">
        <v>366</v>
      </c>
      <c r="G98" s="137" t="s">
        <v>141</v>
      </c>
      <c r="H98" s="138">
        <v>981</v>
      </c>
      <c r="I98" s="139"/>
      <c r="J98" s="139">
        <f>ROUND(I98*H98,2)</f>
        <v>0</v>
      </c>
      <c r="K98" s="136" t="s">
        <v>126</v>
      </c>
      <c r="L98" s="29"/>
      <c r="M98" s="140" t="s">
        <v>3</v>
      </c>
      <c r="N98" s="141" t="s">
        <v>41</v>
      </c>
      <c r="O98" s="142">
        <v>8.9999999999999993E-3</v>
      </c>
      <c r="P98" s="142">
        <f>O98*H98</f>
        <v>8.8289999999999988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R98" s="144" t="s">
        <v>127</v>
      </c>
      <c r="AT98" s="144" t="s">
        <v>122</v>
      </c>
      <c r="AU98" s="144" t="s">
        <v>81</v>
      </c>
      <c r="AY98" s="16" t="s">
        <v>120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6" t="s">
        <v>78</v>
      </c>
      <c r="BK98" s="145">
        <f>ROUND(I98*H98,2)</f>
        <v>0</v>
      </c>
      <c r="BL98" s="16" t="s">
        <v>127</v>
      </c>
      <c r="BM98" s="144" t="s">
        <v>661</v>
      </c>
    </row>
    <row r="99" spans="1:65" s="2" customFormat="1">
      <c r="A99" s="28"/>
      <c r="B99" s="29"/>
      <c r="C99" s="28"/>
      <c r="D99" s="146" t="s">
        <v>129</v>
      </c>
      <c r="E99" s="28"/>
      <c r="F99" s="147" t="s">
        <v>368</v>
      </c>
      <c r="G99" s="28"/>
      <c r="H99" s="28"/>
      <c r="I99" s="28"/>
      <c r="J99" s="28"/>
      <c r="K99" s="28"/>
      <c r="L99" s="29"/>
      <c r="M99" s="148"/>
      <c r="N99" s="149"/>
      <c r="O99" s="49"/>
      <c r="P99" s="49"/>
      <c r="Q99" s="49"/>
      <c r="R99" s="49"/>
      <c r="S99" s="49"/>
      <c r="T99" s="50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T99" s="16" t="s">
        <v>129</v>
      </c>
      <c r="AU99" s="16" t="s">
        <v>81</v>
      </c>
    </row>
    <row r="100" spans="1:65" s="2" customFormat="1">
      <c r="A100" s="28"/>
      <c r="B100" s="29"/>
      <c r="C100" s="28"/>
      <c r="D100" s="150" t="s">
        <v>131</v>
      </c>
      <c r="E100" s="28"/>
      <c r="F100" s="151" t="s">
        <v>369</v>
      </c>
      <c r="G100" s="28"/>
      <c r="H100" s="28"/>
      <c r="I100" s="28"/>
      <c r="J100" s="28"/>
      <c r="K100" s="28"/>
      <c r="L100" s="29"/>
      <c r="M100" s="148"/>
      <c r="N100" s="149"/>
      <c r="O100" s="49"/>
      <c r="P100" s="49"/>
      <c r="Q100" s="49"/>
      <c r="R100" s="49"/>
      <c r="S100" s="49"/>
      <c r="T100" s="50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T100" s="16" t="s">
        <v>131</v>
      </c>
      <c r="AU100" s="16" t="s">
        <v>81</v>
      </c>
    </row>
    <row r="101" spans="1:65" s="12" customFormat="1" ht="22.9" customHeight="1">
      <c r="B101" s="121"/>
      <c r="D101" s="122" t="s">
        <v>69</v>
      </c>
      <c r="E101" s="131" t="s">
        <v>81</v>
      </c>
      <c r="F101" s="131" t="s">
        <v>393</v>
      </c>
      <c r="J101" s="132">
        <f>BK101</f>
        <v>0</v>
      </c>
      <c r="L101" s="121"/>
      <c r="M101" s="125"/>
      <c r="N101" s="126"/>
      <c r="O101" s="126"/>
      <c r="P101" s="127">
        <f>SUM(P102:P120)</f>
        <v>1280.5227479999999</v>
      </c>
      <c r="Q101" s="126"/>
      <c r="R101" s="127">
        <f>SUM(R102:R120)</f>
        <v>2667.2716026599996</v>
      </c>
      <c r="S101" s="126"/>
      <c r="T101" s="128">
        <f>SUM(T102:T120)</f>
        <v>0</v>
      </c>
      <c r="AR101" s="122" t="s">
        <v>78</v>
      </c>
      <c r="AT101" s="129" t="s">
        <v>69</v>
      </c>
      <c r="AU101" s="129" t="s">
        <v>78</v>
      </c>
      <c r="AY101" s="122" t="s">
        <v>120</v>
      </c>
      <c r="BK101" s="130">
        <f>SUM(BK102:BK120)</f>
        <v>0</v>
      </c>
    </row>
    <row r="102" spans="1:65" s="2" customFormat="1" ht="16.5" customHeight="1">
      <c r="A102" s="28"/>
      <c r="B102" s="133"/>
      <c r="C102" s="134" t="s">
        <v>155</v>
      </c>
      <c r="D102" s="134" t="s">
        <v>122</v>
      </c>
      <c r="E102" s="135" t="s">
        <v>662</v>
      </c>
      <c r="F102" s="136" t="s">
        <v>663</v>
      </c>
      <c r="G102" s="137" t="s">
        <v>141</v>
      </c>
      <c r="H102" s="138">
        <v>81.75</v>
      </c>
      <c r="I102" s="139"/>
      <c r="J102" s="139">
        <f>ROUND(I102*H102,2)</f>
        <v>0</v>
      </c>
      <c r="K102" s="136" t="s">
        <v>126</v>
      </c>
      <c r="L102" s="29"/>
      <c r="M102" s="140" t="s">
        <v>3</v>
      </c>
      <c r="N102" s="141" t="s">
        <v>41</v>
      </c>
      <c r="O102" s="142">
        <v>0.96499999999999997</v>
      </c>
      <c r="P102" s="142">
        <f>O102*H102</f>
        <v>78.888750000000002</v>
      </c>
      <c r="Q102" s="142">
        <v>2.16</v>
      </c>
      <c r="R102" s="142">
        <f>Q102*H102</f>
        <v>176.58</v>
      </c>
      <c r="S102" s="142">
        <v>0</v>
      </c>
      <c r="T102" s="143">
        <f>S102*H102</f>
        <v>0</v>
      </c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R102" s="144" t="s">
        <v>127</v>
      </c>
      <c r="AT102" s="144" t="s">
        <v>122</v>
      </c>
      <c r="AU102" s="144" t="s">
        <v>81</v>
      </c>
      <c r="AY102" s="16" t="s">
        <v>120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6" t="s">
        <v>78</v>
      </c>
      <c r="BK102" s="145">
        <f>ROUND(I102*H102,2)</f>
        <v>0</v>
      </c>
      <c r="BL102" s="16" t="s">
        <v>127</v>
      </c>
      <c r="BM102" s="144" t="s">
        <v>664</v>
      </c>
    </row>
    <row r="103" spans="1:65" s="2" customFormat="1">
      <c r="A103" s="28"/>
      <c r="B103" s="29"/>
      <c r="C103" s="28"/>
      <c r="D103" s="146" t="s">
        <v>129</v>
      </c>
      <c r="E103" s="28"/>
      <c r="F103" s="147" t="s">
        <v>663</v>
      </c>
      <c r="G103" s="28"/>
      <c r="H103" s="28"/>
      <c r="I103" s="28"/>
      <c r="J103" s="28"/>
      <c r="K103" s="28"/>
      <c r="L103" s="29"/>
      <c r="M103" s="148"/>
      <c r="N103" s="149"/>
      <c r="O103" s="49"/>
      <c r="P103" s="49"/>
      <c r="Q103" s="49"/>
      <c r="R103" s="49"/>
      <c r="S103" s="49"/>
      <c r="T103" s="50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T103" s="16" t="s">
        <v>129</v>
      </c>
      <c r="AU103" s="16" t="s">
        <v>81</v>
      </c>
    </row>
    <row r="104" spans="1:65" s="2" customFormat="1">
      <c r="A104" s="28"/>
      <c r="B104" s="29"/>
      <c r="C104" s="28"/>
      <c r="D104" s="150" t="s">
        <v>131</v>
      </c>
      <c r="E104" s="28"/>
      <c r="F104" s="151" t="s">
        <v>665</v>
      </c>
      <c r="G104" s="28"/>
      <c r="H104" s="28"/>
      <c r="I104" s="28"/>
      <c r="J104" s="28"/>
      <c r="K104" s="28"/>
      <c r="L104" s="29"/>
      <c r="M104" s="148"/>
      <c r="N104" s="149"/>
      <c r="O104" s="49"/>
      <c r="P104" s="49"/>
      <c r="Q104" s="49"/>
      <c r="R104" s="49"/>
      <c r="S104" s="49"/>
      <c r="T104" s="50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T104" s="16" t="s">
        <v>131</v>
      </c>
      <c r="AU104" s="16" t="s">
        <v>81</v>
      </c>
    </row>
    <row r="105" spans="1:65" s="13" customFormat="1">
      <c r="B105" s="152"/>
      <c r="D105" s="146" t="s">
        <v>145</v>
      </c>
      <c r="E105" s="153" t="s">
        <v>3</v>
      </c>
      <c r="F105" s="154" t="s">
        <v>666</v>
      </c>
      <c r="H105" s="155">
        <v>81.75</v>
      </c>
      <c r="L105" s="152"/>
      <c r="M105" s="156"/>
      <c r="N105" s="157"/>
      <c r="O105" s="157"/>
      <c r="P105" s="157"/>
      <c r="Q105" s="157"/>
      <c r="R105" s="157"/>
      <c r="S105" s="157"/>
      <c r="T105" s="158"/>
      <c r="AT105" s="153" t="s">
        <v>145</v>
      </c>
      <c r="AU105" s="153" t="s">
        <v>81</v>
      </c>
      <c r="AV105" s="13" t="s">
        <v>81</v>
      </c>
      <c r="AW105" s="13" t="s">
        <v>32</v>
      </c>
      <c r="AX105" s="13" t="s">
        <v>78</v>
      </c>
      <c r="AY105" s="153" t="s">
        <v>120</v>
      </c>
    </row>
    <row r="106" spans="1:65" s="2" customFormat="1" ht="16.5" customHeight="1">
      <c r="A106" s="28"/>
      <c r="B106" s="133"/>
      <c r="C106" s="134" t="s">
        <v>162</v>
      </c>
      <c r="D106" s="134" t="s">
        <v>122</v>
      </c>
      <c r="E106" s="135" t="s">
        <v>667</v>
      </c>
      <c r="F106" s="136" t="s">
        <v>668</v>
      </c>
      <c r="G106" s="137" t="s">
        <v>141</v>
      </c>
      <c r="H106" s="138">
        <v>981</v>
      </c>
      <c r="I106" s="139"/>
      <c r="J106" s="139">
        <f>ROUND(I106*H106,2)</f>
        <v>0</v>
      </c>
      <c r="K106" s="136" t="s">
        <v>126</v>
      </c>
      <c r="L106" s="29"/>
      <c r="M106" s="140" t="s">
        <v>3</v>
      </c>
      <c r="N106" s="141" t="s">
        <v>41</v>
      </c>
      <c r="O106" s="142">
        <v>0.629</v>
      </c>
      <c r="P106" s="142">
        <f>O106*H106</f>
        <v>617.04899999999998</v>
      </c>
      <c r="Q106" s="142">
        <v>2.5018699999999998</v>
      </c>
      <c r="R106" s="142">
        <f>Q106*H106</f>
        <v>2454.3344699999998</v>
      </c>
      <c r="S106" s="142">
        <v>0</v>
      </c>
      <c r="T106" s="143">
        <f>S106*H106</f>
        <v>0</v>
      </c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R106" s="144" t="s">
        <v>127</v>
      </c>
      <c r="AT106" s="144" t="s">
        <v>122</v>
      </c>
      <c r="AU106" s="144" t="s">
        <v>81</v>
      </c>
      <c r="AY106" s="16" t="s">
        <v>120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6" t="s">
        <v>78</v>
      </c>
      <c r="BK106" s="145">
        <f>ROUND(I106*H106,2)</f>
        <v>0</v>
      </c>
      <c r="BL106" s="16" t="s">
        <v>127</v>
      </c>
      <c r="BM106" s="144" t="s">
        <v>669</v>
      </c>
    </row>
    <row r="107" spans="1:65" s="2" customFormat="1">
      <c r="A107" s="28"/>
      <c r="B107" s="29"/>
      <c r="C107" s="28"/>
      <c r="D107" s="146" t="s">
        <v>129</v>
      </c>
      <c r="E107" s="28"/>
      <c r="F107" s="147" t="s">
        <v>670</v>
      </c>
      <c r="G107" s="28"/>
      <c r="H107" s="28"/>
      <c r="I107" s="28"/>
      <c r="J107" s="28"/>
      <c r="K107" s="28"/>
      <c r="L107" s="29"/>
      <c r="M107" s="148"/>
      <c r="N107" s="149"/>
      <c r="O107" s="49"/>
      <c r="P107" s="49"/>
      <c r="Q107" s="49"/>
      <c r="R107" s="49"/>
      <c r="S107" s="49"/>
      <c r="T107" s="50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T107" s="16" t="s">
        <v>129</v>
      </c>
      <c r="AU107" s="16" t="s">
        <v>81</v>
      </c>
    </row>
    <row r="108" spans="1:65" s="2" customFormat="1">
      <c r="A108" s="28"/>
      <c r="B108" s="29"/>
      <c r="C108" s="28"/>
      <c r="D108" s="150" t="s">
        <v>131</v>
      </c>
      <c r="E108" s="28"/>
      <c r="F108" s="151" t="s">
        <v>671</v>
      </c>
      <c r="G108" s="28"/>
      <c r="H108" s="28"/>
      <c r="I108" s="28"/>
      <c r="J108" s="28"/>
      <c r="K108" s="28"/>
      <c r="L108" s="29"/>
      <c r="M108" s="148"/>
      <c r="N108" s="149"/>
      <c r="O108" s="49"/>
      <c r="P108" s="49"/>
      <c r="Q108" s="49"/>
      <c r="R108" s="49"/>
      <c r="S108" s="49"/>
      <c r="T108" s="50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T108" s="16" t="s">
        <v>131</v>
      </c>
      <c r="AU108" s="16" t="s">
        <v>81</v>
      </c>
    </row>
    <row r="109" spans="1:65" s="13" customFormat="1">
      <c r="B109" s="152"/>
      <c r="D109" s="146" t="s">
        <v>145</v>
      </c>
      <c r="E109" s="153" t="s">
        <v>3</v>
      </c>
      <c r="F109" s="154" t="s">
        <v>657</v>
      </c>
      <c r="H109" s="155">
        <v>981</v>
      </c>
      <c r="L109" s="152"/>
      <c r="M109" s="156"/>
      <c r="N109" s="157"/>
      <c r="O109" s="157"/>
      <c r="P109" s="157"/>
      <c r="Q109" s="157"/>
      <c r="R109" s="157"/>
      <c r="S109" s="157"/>
      <c r="T109" s="158"/>
      <c r="AT109" s="153" t="s">
        <v>145</v>
      </c>
      <c r="AU109" s="153" t="s">
        <v>81</v>
      </c>
      <c r="AV109" s="13" t="s">
        <v>81</v>
      </c>
      <c r="AW109" s="13" t="s">
        <v>32</v>
      </c>
      <c r="AX109" s="13" t="s">
        <v>78</v>
      </c>
      <c r="AY109" s="153" t="s">
        <v>120</v>
      </c>
    </row>
    <row r="110" spans="1:65" s="2" customFormat="1" ht="16.5" customHeight="1">
      <c r="A110" s="28"/>
      <c r="B110" s="133"/>
      <c r="C110" s="134" t="s">
        <v>169</v>
      </c>
      <c r="D110" s="134" t="s">
        <v>122</v>
      </c>
      <c r="E110" s="135" t="s">
        <v>672</v>
      </c>
      <c r="F110" s="136" t="s">
        <v>673</v>
      </c>
      <c r="G110" s="137" t="s">
        <v>125</v>
      </c>
      <c r="H110" s="138">
        <v>218</v>
      </c>
      <c r="I110" s="139"/>
      <c r="J110" s="139">
        <f>ROUND(I110*H110,2)</f>
        <v>0</v>
      </c>
      <c r="K110" s="136" t="s">
        <v>126</v>
      </c>
      <c r="L110" s="29"/>
      <c r="M110" s="140" t="s">
        <v>3</v>
      </c>
      <c r="N110" s="141" t="s">
        <v>41</v>
      </c>
      <c r="O110" s="142">
        <v>0.247</v>
      </c>
      <c r="P110" s="142">
        <f>O110*H110</f>
        <v>53.845999999999997</v>
      </c>
      <c r="Q110" s="142">
        <v>2.6900000000000001E-3</v>
      </c>
      <c r="R110" s="142">
        <f>Q110*H110</f>
        <v>0.58642000000000005</v>
      </c>
      <c r="S110" s="142">
        <v>0</v>
      </c>
      <c r="T110" s="143">
        <f>S110*H110</f>
        <v>0</v>
      </c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R110" s="144" t="s">
        <v>127</v>
      </c>
      <c r="AT110" s="144" t="s">
        <v>122</v>
      </c>
      <c r="AU110" s="144" t="s">
        <v>81</v>
      </c>
      <c r="AY110" s="16" t="s">
        <v>120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6" t="s">
        <v>78</v>
      </c>
      <c r="BK110" s="145">
        <f>ROUND(I110*H110,2)</f>
        <v>0</v>
      </c>
      <c r="BL110" s="16" t="s">
        <v>127</v>
      </c>
      <c r="BM110" s="144" t="s">
        <v>674</v>
      </c>
    </row>
    <row r="111" spans="1:65" s="2" customFormat="1">
      <c r="A111" s="28"/>
      <c r="B111" s="29"/>
      <c r="C111" s="28"/>
      <c r="D111" s="146" t="s">
        <v>129</v>
      </c>
      <c r="E111" s="28"/>
      <c r="F111" s="147" t="s">
        <v>675</v>
      </c>
      <c r="G111" s="28"/>
      <c r="H111" s="28"/>
      <c r="I111" s="28"/>
      <c r="J111" s="28"/>
      <c r="K111" s="28"/>
      <c r="L111" s="29"/>
      <c r="M111" s="148"/>
      <c r="N111" s="149"/>
      <c r="O111" s="49"/>
      <c r="P111" s="49"/>
      <c r="Q111" s="49"/>
      <c r="R111" s="49"/>
      <c r="S111" s="49"/>
      <c r="T111" s="50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T111" s="16" t="s">
        <v>129</v>
      </c>
      <c r="AU111" s="16" t="s">
        <v>81</v>
      </c>
    </row>
    <row r="112" spans="1:65" s="2" customFormat="1">
      <c r="A112" s="28"/>
      <c r="B112" s="29"/>
      <c r="C112" s="28"/>
      <c r="D112" s="150" t="s">
        <v>131</v>
      </c>
      <c r="E112" s="28"/>
      <c r="F112" s="151" t="s">
        <v>676</v>
      </c>
      <c r="G112" s="28"/>
      <c r="H112" s="28"/>
      <c r="I112" s="28"/>
      <c r="J112" s="28"/>
      <c r="K112" s="28"/>
      <c r="L112" s="29"/>
      <c r="M112" s="148"/>
      <c r="N112" s="149"/>
      <c r="O112" s="49"/>
      <c r="P112" s="49"/>
      <c r="Q112" s="49"/>
      <c r="R112" s="49"/>
      <c r="S112" s="49"/>
      <c r="T112" s="50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T112" s="16" t="s">
        <v>131</v>
      </c>
      <c r="AU112" s="16" t="s">
        <v>81</v>
      </c>
    </row>
    <row r="113" spans="1:65" s="13" customFormat="1">
      <c r="B113" s="152"/>
      <c r="D113" s="146" t="s">
        <v>145</v>
      </c>
      <c r="E113" s="153" t="s">
        <v>3</v>
      </c>
      <c r="F113" s="154" t="s">
        <v>677</v>
      </c>
      <c r="H113" s="155">
        <v>218</v>
      </c>
      <c r="L113" s="152"/>
      <c r="M113" s="156"/>
      <c r="N113" s="157"/>
      <c r="O113" s="157"/>
      <c r="P113" s="157"/>
      <c r="Q113" s="157"/>
      <c r="R113" s="157"/>
      <c r="S113" s="157"/>
      <c r="T113" s="158"/>
      <c r="AT113" s="153" t="s">
        <v>145</v>
      </c>
      <c r="AU113" s="153" t="s">
        <v>81</v>
      </c>
      <c r="AV113" s="13" t="s">
        <v>81</v>
      </c>
      <c r="AW113" s="13" t="s">
        <v>32</v>
      </c>
      <c r="AX113" s="13" t="s">
        <v>78</v>
      </c>
      <c r="AY113" s="153" t="s">
        <v>120</v>
      </c>
    </row>
    <row r="114" spans="1:65" s="2" customFormat="1" ht="16.5" customHeight="1">
      <c r="A114" s="28"/>
      <c r="B114" s="133"/>
      <c r="C114" s="134" t="s">
        <v>177</v>
      </c>
      <c r="D114" s="134" t="s">
        <v>122</v>
      </c>
      <c r="E114" s="135" t="s">
        <v>678</v>
      </c>
      <c r="F114" s="136" t="s">
        <v>679</v>
      </c>
      <c r="G114" s="137" t="s">
        <v>125</v>
      </c>
      <c r="H114" s="138">
        <v>218</v>
      </c>
      <c r="I114" s="139"/>
      <c r="J114" s="139">
        <f>ROUND(I114*H114,2)</f>
        <v>0</v>
      </c>
      <c r="K114" s="136" t="s">
        <v>126</v>
      </c>
      <c r="L114" s="29"/>
      <c r="M114" s="140" t="s">
        <v>3</v>
      </c>
      <c r="N114" s="141" t="s">
        <v>41</v>
      </c>
      <c r="O114" s="142">
        <v>8.3000000000000004E-2</v>
      </c>
      <c r="P114" s="142">
        <f>O114*H114</f>
        <v>18.094000000000001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R114" s="144" t="s">
        <v>127</v>
      </c>
      <c r="AT114" s="144" t="s">
        <v>122</v>
      </c>
      <c r="AU114" s="144" t="s">
        <v>81</v>
      </c>
      <c r="AY114" s="16" t="s">
        <v>120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6" t="s">
        <v>78</v>
      </c>
      <c r="BK114" s="145">
        <f>ROUND(I114*H114,2)</f>
        <v>0</v>
      </c>
      <c r="BL114" s="16" t="s">
        <v>127</v>
      </c>
      <c r="BM114" s="144" t="s">
        <v>680</v>
      </c>
    </row>
    <row r="115" spans="1:65" s="2" customFormat="1">
      <c r="A115" s="28"/>
      <c r="B115" s="29"/>
      <c r="C115" s="28"/>
      <c r="D115" s="146" t="s">
        <v>129</v>
      </c>
      <c r="E115" s="28"/>
      <c r="F115" s="147" t="s">
        <v>681</v>
      </c>
      <c r="G115" s="28"/>
      <c r="H115" s="28"/>
      <c r="I115" s="28"/>
      <c r="J115" s="28"/>
      <c r="K115" s="28"/>
      <c r="L115" s="29"/>
      <c r="M115" s="148"/>
      <c r="N115" s="149"/>
      <c r="O115" s="49"/>
      <c r="P115" s="49"/>
      <c r="Q115" s="49"/>
      <c r="R115" s="49"/>
      <c r="S115" s="49"/>
      <c r="T115" s="50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T115" s="16" t="s">
        <v>129</v>
      </c>
      <c r="AU115" s="16" t="s">
        <v>81</v>
      </c>
    </row>
    <row r="116" spans="1:65" s="2" customFormat="1">
      <c r="A116" s="28"/>
      <c r="B116" s="29"/>
      <c r="C116" s="28"/>
      <c r="D116" s="150" t="s">
        <v>131</v>
      </c>
      <c r="E116" s="28"/>
      <c r="F116" s="151" t="s">
        <v>682</v>
      </c>
      <c r="G116" s="28"/>
      <c r="H116" s="28"/>
      <c r="I116" s="28"/>
      <c r="J116" s="28"/>
      <c r="K116" s="28"/>
      <c r="L116" s="29"/>
      <c r="M116" s="148"/>
      <c r="N116" s="149"/>
      <c r="O116" s="49"/>
      <c r="P116" s="49"/>
      <c r="Q116" s="49"/>
      <c r="R116" s="49"/>
      <c r="S116" s="49"/>
      <c r="T116" s="50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6" t="s">
        <v>131</v>
      </c>
      <c r="AU116" s="16" t="s">
        <v>81</v>
      </c>
    </row>
    <row r="117" spans="1:65" s="2" customFormat="1" ht="16.5" customHeight="1">
      <c r="A117" s="28"/>
      <c r="B117" s="133"/>
      <c r="C117" s="134" t="s">
        <v>184</v>
      </c>
      <c r="D117" s="134" t="s">
        <v>122</v>
      </c>
      <c r="E117" s="135" t="s">
        <v>683</v>
      </c>
      <c r="F117" s="136" t="s">
        <v>684</v>
      </c>
      <c r="G117" s="137" t="s">
        <v>267</v>
      </c>
      <c r="H117" s="138">
        <v>33.658000000000001</v>
      </c>
      <c r="I117" s="139"/>
      <c r="J117" s="139">
        <f>ROUND(I117*H117,2)</f>
        <v>0</v>
      </c>
      <c r="K117" s="136" t="s">
        <v>126</v>
      </c>
      <c r="L117" s="29"/>
      <c r="M117" s="140" t="s">
        <v>3</v>
      </c>
      <c r="N117" s="141" t="s">
        <v>41</v>
      </c>
      <c r="O117" s="142">
        <v>15.231</v>
      </c>
      <c r="P117" s="142">
        <f>O117*H117</f>
        <v>512.64499799999999</v>
      </c>
      <c r="Q117" s="142">
        <v>1.06277</v>
      </c>
      <c r="R117" s="142">
        <f>Q117*H117</f>
        <v>35.770712660000001</v>
      </c>
      <c r="S117" s="142">
        <v>0</v>
      </c>
      <c r="T117" s="143">
        <f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44" t="s">
        <v>127</v>
      </c>
      <c r="AT117" s="144" t="s">
        <v>122</v>
      </c>
      <c r="AU117" s="144" t="s">
        <v>81</v>
      </c>
      <c r="AY117" s="16" t="s">
        <v>120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6" t="s">
        <v>78</v>
      </c>
      <c r="BK117" s="145">
        <f>ROUND(I117*H117,2)</f>
        <v>0</v>
      </c>
      <c r="BL117" s="16" t="s">
        <v>127</v>
      </c>
      <c r="BM117" s="144" t="s">
        <v>685</v>
      </c>
    </row>
    <row r="118" spans="1:65" s="2" customFormat="1">
      <c r="A118" s="28"/>
      <c r="B118" s="29"/>
      <c r="C118" s="28"/>
      <c r="D118" s="146" t="s">
        <v>129</v>
      </c>
      <c r="E118" s="28"/>
      <c r="F118" s="147" t="s">
        <v>686</v>
      </c>
      <c r="G118" s="28"/>
      <c r="H118" s="28"/>
      <c r="I118" s="28"/>
      <c r="J118" s="28"/>
      <c r="K118" s="28"/>
      <c r="L118" s="29"/>
      <c r="M118" s="148"/>
      <c r="N118" s="149"/>
      <c r="O118" s="49"/>
      <c r="P118" s="49"/>
      <c r="Q118" s="49"/>
      <c r="R118" s="49"/>
      <c r="S118" s="49"/>
      <c r="T118" s="50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129</v>
      </c>
      <c r="AU118" s="16" t="s">
        <v>81</v>
      </c>
    </row>
    <row r="119" spans="1:65" s="2" customFormat="1">
      <c r="A119" s="28"/>
      <c r="B119" s="29"/>
      <c r="C119" s="28"/>
      <c r="D119" s="150" t="s">
        <v>131</v>
      </c>
      <c r="E119" s="28"/>
      <c r="F119" s="151" t="s">
        <v>687</v>
      </c>
      <c r="G119" s="28"/>
      <c r="H119" s="28"/>
      <c r="I119" s="28"/>
      <c r="J119" s="28"/>
      <c r="K119" s="28"/>
      <c r="L119" s="29"/>
      <c r="M119" s="148"/>
      <c r="N119" s="149"/>
      <c r="O119" s="49"/>
      <c r="P119" s="49"/>
      <c r="Q119" s="49"/>
      <c r="R119" s="49"/>
      <c r="S119" s="49"/>
      <c r="T119" s="50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131</v>
      </c>
      <c r="AU119" s="16" t="s">
        <v>81</v>
      </c>
    </row>
    <row r="120" spans="1:65" s="13" customFormat="1">
      <c r="B120" s="152"/>
      <c r="D120" s="146" t="s">
        <v>145</v>
      </c>
      <c r="E120" s="153" t="s">
        <v>3</v>
      </c>
      <c r="F120" s="154" t="s">
        <v>688</v>
      </c>
      <c r="H120" s="155">
        <v>33.658000000000001</v>
      </c>
      <c r="L120" s="152"/>
      <c r="M120" s="156"/>
      <c r="N120" s="157"/>
      <c r="O120" s="157"/>
      <c r="P120" s="157"/>
      <c r="Q120" s="157"/>
      <c r="R120" s="157"/>
      <c r="S120" s="157"/>
      <c r="T120" s="158"/>
      <c r="AT120" s="153" t="s">
        <v>145</v>
      </c>
      <c r="AU120" s="153" t="s">
        <v>81</v>
      </c>
      <c r="AV120" s="13" t="s">
        <v>81</v>
      </c>
      <c r="AW120" s="13" t="s">
        <v>32</v>
      </c>
      <c r="AX120" s="13" t="s">
        <v>78</v>
      </c>
      <c r="AY120" s="153" t="s">
        <v>120</v>
      </c>
    </row>
    <row r="121" spans="1:65" s="12" customFormat="1" ht="22.9" customHeight="1">
      <c r="B121" s="121"/>
      <c r="D121" s="122" t="s">
        <v>69</v>
      </c>
      <c r="E121" s="131" t="s">
        <v>138</v>
      </c>
      <c r="F121" s="131" t="s">
        <v>689</v>
      </c>
      <c r="J121" s="132">
        <f>BK121</f>
        <v>0</v>
      </c>
      <c r="L121" s="121"/>
      <c r="M121" s="125"/>
      <c r="N121" s="126"/>
      <c r="O121" s="126"/>
      <c r="P121" s="127">
        <f>SUM(P122:P125)</f>
        <v>4532.2199999999993</v>
      </c>
      <c r="Q121" s="126"/>
      <c r="R121" s="127">
        <f>SUM(R122:R125)</f>
        <v>3064.6440000000002</v>
      </c>
      <c r="S121" s="126"/>
      <c r="T121" s="128">
        <f>SUM(T122:T125)</f>
        <v>0</v>
      </c>
      <c r="AR121" s="122" t="s">
        <v>78</v>
      </c>
      <c r="AT121" s="129" t="s">
        <v>69</v>
      </c>
      <c r="AU121" s="129" t="s">
        <v>78</v>
      </c>
      <c r="AY121" s="122" t="s">
        <v>120</v>
      </c>
      <c r="BK121" s="130">
        <f>SUM(BK122:BK125)</f>
        <v>0</v>
      </c>
    </row>
    <row r="122" spans="1:65" s="2" customFormat="1" ht="16.5" customHeight="1">
      <c r="A122" s="28"/>
      <c r="B122" s="133"/>
      <c r="C122" s="134" t="s">
        <v>190</v>
      </c>
      <c r="D122" s="134" t="s">
        <v>122</v>
      </c>
      <c r="E122" s="135" t="s">
        <v>690</v>
      </c>
      <c r="F122" s="136" t="s">
        <v>691</v>
      </c>
      <c r="G122" s="137" t="s">
        <v>125</v>
      </c>
      <c r="H122" s="138">
        <v>1635</v>
      </c>
      <c r="I122" s="139"/>
      <c r="J122" s="139">
        <f>ROUND(I122*H122,2)</f>
        <v>0</v>
      </c>
      <c r="K122" s="136" t="s">
        <v>126</v>
      </c>
      <c r="L122" s="29"/>
      <c r="M122" s="140" t="s">
        <v>3</v>
      </c>
      <c r="N122" s="141" t="s">
        <v>41</v>
      </c>
      <c r="O122" s="142">
        <v>2.7719999999999998</v>
      </c>
      <c r="P122" s="142">
        <f>O122*H122</f>
        <v>4532.2199999999993</v>
      </c>
      <c r="Q122" s="142">
        <v>1.8744000000000001</v>
      </c>
      <c r="R122" s="142">
        <f>Q122*H122</f>
        <v>3064.6440000000002</v>
      </c>
      <c r="S122" s="142">
        <v>0</v>
      </c>
      <c r="T122" s="143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44" t="s">
        <v>127</v>
      </c>
      <c r="AT122" s="144" t="s">
        <v>122</v>
      </c>
      <c r="AU122" s="144" t="s">
        <v>81</v>
      </c>
      <c r="AY122" s="16" t="s">
        <v>120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6" t="s">
        <v>78</v>
      </c>
      <c r="BK122" s="145">
        <f>ROUND(I122*H122,2)</f>
        <v>0</v>
      </c>
      <c r="BL122" s="16" t="s">
        <v>127</v>
      </c>
      <c r="BM122" s="144" t="s">
        <v>692</v>
      </c>
    </row>
    <row r="123" spans="1:65" s="2" customFormat="1">
      <c r="A123" s="28"/>
      <c r="B123" s="29"/>
      <c r="C123" s="28"/>
      <c r="D123" s="146" t="s">
        <v>129</v>
      </c>
      <c r="E123" s="28"/>
      <c r="F123" s="147" t="s">
        <v>693</v>
      </c>
      <c r="G123" s="28"/>
      <c r="H123" s="28"/>
      <c r="I123" s="28"/>
      <c r="J123" s="28"/>
      <c r="K123" s="28"/>
      <c r="L123" s="29"/>
      <c r="M123" s="148"/>
      <c r="N123" s="149"/>
      <c r="O123" s="49"/>
      <c r="P123" s="49"/>
      <c r="Q123" s="49"/>
      <c r="R123" s="49"/>
      <c r="S123" s="49"/>
      <c r="T123" s="50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129</v>
      </c>
      <c r="AU123" s="16" t="s">
        <v>81</v>
      </c>
    </row>
    <row r="124" spans="1:65" s="2" customFormat="1">
      <c r="A124" s="28"/>
      <c r="B124" s="29"/>
      <c r="C124" s="28"/>
      <c r="D124" s="150" t="s">
        <v>131</v>
      </c>
      <c r="E124" s="28"/>
      <c r="F124" s="151" t="s">
        <v>694</v>
      </c>
      <c r="G124" s="28"/>
      <c r="H124" s="28"/>
      <c r="I124" s="28"/>
      <c r="J124" s="28"/>
      <c r="K124" s="28"/>
      <c r="L124" s="29"/>
      <c r="M124" s="148"/>
      <c r="N124" s="149"/>
      <c r="O124" s="49"/>
      <c r="P124" s="49"/>
      <c r="Q124" s="49"/>
      <c r="R124" s="49"/>
      <c r="S124" s="49"/>
      <c r="T124" s="50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131</v>
      </c>
      <c r="AU124" s="16" t="s">
        <v>81</v>
      </c>
    </row>
    <row r="125" spans="1:65" s="13" customFormat="1">
      <c r="B125" s="152"/>
      <c r="D125" s="146" t="s">
        <v>145</v>
      </c>
      <c r="E125" s="153" t="s">
        <v>3</v>
      </c>
      <c r="F125" s="154" t="s">
        <v>695</v>
      </c>
      <c r="H125" s="155">
        <v>1635</v>
      </c>
      <c r="L125" s="152"/>
      <c r="M125" s="156"/>
      <c r="N125" s="157"/>
      <c r="O125" s="157"/>
      <c r="P125" s="157"/>
      <c r="Q125" s="157"/>
      <c r="R125" s="157"/>
      <c r="S125" s="157"/>
      <c r="T125" s="158"/>
      <c r="AT125" s="153" t="s">
        <v>145</v>
      </c>
      <c r="AU125" s="153" t="s">
        <v>81</v>
      </c>
      <c r="AV125" s="13" t="s">
        <v>81</v>
      </c>
      <c r="AW125" s="13" t="s">
        <v>32</v>
      </c>
      <c r="AX125" s="13" t="s">
        <v>78</v>
      </c>
      <c r="AY125" s="153" t="s">
        <v>120</v>
      </c>
    </row>
    <row r="126" spans="1:65" s="12" customFormat="1" ht="22.9" customHeight="1">
      <c r="B126" s="121"/>
      <c r="D126" s="122" t="s">
        <v>69</v>
      </c>
      <c r="E126" s="131" t="s">
        <v>263</v>
      </c>
      <c r="F126" s="131" t="s">
        <v>264</v>
      </c>
      <c r="J126" s="132">
        <f>BK126</f>
        <v>0</v>
      </c>
      <c r="L126" s="121"/>
      <c r="M126" s="125"/>
      <c r="N126" s="126"/>
      <c r="O126" s="126"/>
      <c r="P126" s="127">
        <f>SUM(P127:P129)</f>
        <v>2458.9919639999998</v>
      </c>
      <c r="Q126" s="126"/>
      <c r="R126" s="127">
        <f>SUM(R127:R129)</f>
        <v>0</v>
      </c>
      <c r="S126" s="126"/>
      <c r="T126" s="128">
        <f>SUM(T127:T129)</f>
        <v>0</v>
      </c>
      <c r="AR126" s="122" t="s">
        <v>78</v>
      </c>
      <c r="AT126" s="129" t="s">
        <v>69</v>
      </c>
      <c r="AU126" s="129" t="s">
        <v>78</v>
      </c>
      <c r="AY126" s="122" t="s">
        <v>120</v>
      </c>
      <c r="BK126" s="130">
        <f>SUM(BK127:BK129)</f>
        <v>0</v>
      </c>
    </row>
    <row r="127" spans="1:65" s="2" customFormat="1" ht="16.5" customHeight="1">
      <c r="A127" s="28"/>
      <c r="B127" s="133"/>
      <c r="C127" s="134" t="s">
        <v>197</v>
      </c>
      <c r="D127" s="134" t="s">
        <v>122</v>
      </c>
      <c r="E127" s="135" t="s">
        <v>696</v>
      </c>
      <c r="F127" s="136" t="s">
        <v>697</v>
      </c>
      <c r="G127" s="137" t="s">
        <v>267</v>
      </c>
      <c r="H127" s="138">
        <v>5731.9160000000002</v>
      </c>
      <c r="I127" s="139"/>
      <c r="J127" s="139">
        <f>ROUND(I127*H127,2)</f>
        <v>0</v>
      </c>
      <c r="K127" s="136" t="s">
        <v>126</v>
      </c>
      <c r="L127" s="29"/>
      <c r="M127" s="140" t="s">
        <v>3</v>
      </c>
      <c r="N127" s="141" t="s">
        <v>41</v>
      </c>
      <c r="O127" s="142">
        <v>0.42899999999999999</v>
      </c>
      <c r="P127" s="142">
        <f>O127*H127</f>
        <v>2458.9919639999998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44" t="s">
        <v>127</v>
      </c>
      <c r="AT127" s="144" t="s">
        <v>122</v>
      </c>
      <c r="AU127" s="144" t="s">
        <v>81</v>
      </c>
      <c r="AY127" s="16" t="s">
        <v>120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78</v>
      </c>
      <c r="BK127" s="145">
        <f>ROUND(I127*H127,2)</f>
        <v>0</v>
      </c>
      <c r="BL127" s="16" t="s">
        <v>127</v>
      </c>
      <c r="BM127" s="144" t="s">
        <v>698</v>
      </c>
    </row>
    <row r="128" spans="1:65" s="2" customFormat="1" ht="19.5">
      <c r="A128" s="28"/>
      <c r="B128" s="29"/>
      <c r="C128" s="28"/>
      <c r="D128" s="146" t="s">
        <v>129</v>
      </c>
      <c r="E128" s="28"/>
      <c r="F128" s="147" t="s">
        <v>699</v>
      </c>
      <c r="G128" s="28"/>
      <c r="H128" s="28"/>
      <c r="I128" s="28"/>
      <c r="J128" s="28"/>
      <c r="K128" s="28"/>
      <c r="L128" s="29"/>
      <c r="M128" s="148"/>
      <c r="N128" s="149"/>
      <c r="O128" s="49"/>
      <c r="P128" s="49"/>
      <c r="Q128" s="49"/>
      <c r="R128" s="49"/>
      <c r="S128" s="49"/>
      <c r="T128" s="50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129</v>
      </c>
      <c r="AU128" s="16" t="s">
        <v>81</v>
      </c>
    </row>
    <row r="129" spans="1:47" s="2" customFormat="1">
      <c r="A129" s="28"/>
      <c r="B129" s="29"/>
      <c r="C129" s="28"/>
      <c r="D129" s="150" t="s">
        <v>131</v>
      </c>
      <c r="E129" s="28"/>
      <c r="F129" s="151" t="s">
        <v>700</v>
      </c>
      <c r="G129" s="28"/>
      <c r="H129" s="28"/>
      <c r="I129" s="28"/>
      <c r="J129" s="28"/>
      <c r="K129" s="28"/>
      <c r="L129" s="29"/>
      <c r="M129" s="169"/>
      <c r="N129" s="170"/>
      <c r="O129" s="171"/>
      <c r="P129" s="171"/>
      <c r="Q129" s="171"/>
      <c r="R129" s="171"/>
      <c r="S129" s="171"/>
      <c r="T129" s="172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 t="s">
        <v>131</v>
      </c>
      <c r="AU129" s="16" t="s">
        <v>81</v>
      </c>
    </row>
    <row r="130" spans="1:47" s="2" customFormat="1" ht="6.95" customHeight="1">
      <c r="A130" s="28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29"/>
      <c r="M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</sheetData>
  <autoFilter ref="C83:K12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6" r:id="rId3"/>
    <hyperlink ref="F100" r:id="rId4"/>
    <hyperlink ref="F104" r:id="rId5"/>
    <hyperlink ref="F108" r:id="rId6"/>
    <hyperlink ref="F112" r:id="rId7"/>
    <hyperlink ref="F116" r:id="rId8"/>
    <hyperlink ref="F119" r:id="rId9"/>
    <hyperlink ref="F124" r:id="rId10"/>
    <hyperlink ref="F129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01"/>
  <sheetViews>
    <sheetView showGridLines="0" topLeftCell="A65" workbookViewId="0">
      <selection activeCell="I98" sqref="I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282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92</v>
      </c>
      <c r="L4" s="19"/>
      <c r="M4" s="85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15</v>
      </c>
      <c r="L6" s="19"/>
    </row>
    <row r="7" spans="1:46" s="1" customFormat="1" ht="16.5" customHeight="1">
      <c r="B7" s="19"/>
      <c r="E7" s="288" t="str">
        <f>'Rekapitulace stavby'!K6</f>
        <v>Kompostárna - Centrum pro nakládání s inertními odpady - Malinové Dolce u Litomyšle</v>
      </c>
      <c r="F7" s="289"/>
      <c r="G7" s="289"/>
      <c r="H7" s="289"/>
      <c r="L7" s="19"/>
    </row>
    <row r="8" spans="1:46" s="2" customFormat="1" ht="12" customHeight="1">
      <c r="A8" s="28"/>
      <c r="B8" s="29"/>
      <c r="C8" s="28"/>
      <c r="D8" s="25" t="s">
        <v>93</v>
      </c>
      <c r="E8" s="28"/>
      <c r="F8" s="28"/>
      <c r="G8" s="28"/>
      <c r="H8" s="28"/>
      <c r="I8" s="28"/>
      <c r="J8" s="28"/>
      <c r="K8" s="28"/>
      <c r="L8" s="8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54" t="s">
        <v>701</v>
      </c>
      <c r="F9" s="287"/>
      <c r="G9" s="287"/>
      <c r="H9" s="287"/>
      <c r="I9" s="28"/>
      <c r="J9" s="28"/>
      <c r="K9" s="28"/>
      <c r="L9" s="8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86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17</v>
      </c>
      <c r="E11" s="28"/>
      <c r="F11" s="23" t="s">
        <v>3</v>
      </c>
      <c r="G11" s="28"/>
      <c r="H11" s="28"/>
      <c r="I11" s="25" t="s">
        <v>18</v>
      </c>
      <c r="J11" s="23" t="s">
        <v>3</v>
      </c>
      <c r="K11" s="28"/>
      <c r="L11" s="8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46" t="str">
        <f>'Rekapitulace stavby'!AN8</f>
        <v>14. 8. 2023</v>
      </c>
      <c r="K12" s="28"/>
      <c r="L12" s="8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23</v>
      </c>
      <c r="E14" s="28"/>
      <c r="F14" s="28"/>
      <c r="G14" s="28"/>
      <c r="H14" s="28"/>
      <c r="I14" s="25" t="s">
        <v>24</v>
      </c>
      <c r="J14" s="23" t="s">
        <v>3</v>
      </c>
      <c r="K14" s="28"/>
      <c r="L14" s="86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95</v>
      </c>
      <c r="F15" s="28"/>
      <c r="G15" s="28"/>
      <c r="H15" s="28"/>
      <c r="I15" s="25" t="s">
        <v>27</v>
      </c>
      <c r="J15" s="23" t="s">
        <v>3</v>
      </c>
      <c r="K15" s="28"/>
      <c r="L15" s="8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86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29</v>
      </c>
      <c r="E17" s="28"/>
      <c r="F17" s="28"/>
      <c r="G17" s="28"/>
      <c r="H17" s="28"/>
      <c r="I17" s="25" t="s">
        <v>24</v>
      </c>
      <c r="J17" s="23" t="str">
        <f>'Rekapitulace stavby'!AN13</f>
        <v/>
      </c>
      <c r="K17" s="28"/>
      <c r="L17" s="86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75" t="str">
        <f>'Rekapitulace stavby'!E14</f>
        <v xml:space="preserve"> </v>
      </c>
      <c r="F18" s="275"/>
      <c r="G18" s="275"/>
      <c r="H18" s="275"/>
      <c r="I18" s="25" t="s">
        <v>27</v>
      </c>
      <c r="J18" s="23" t="str">
        <f>'Rekapitulace stavby'!AN14</f>
        <v/>
      </c>
      <c r="K18" s="28"/>
      <c r="L18" s="86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86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30</v>
      </c>
      <c r="E20" s="28"/>
      <c r="F20" s="28"/>
      <c r="G20" s="28"/>
      <c r="H20" s="28"/>
      <c r="I20" s="25" t="s">
        <v>24</v>
      </c>
      <c r="J20" s="23" t="s">
        <v>3</v>
      </c>
      <c r="K20" s="28"/>
      <c r="L20" s="8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31</v>
      </c>
      <c r="F21" s="28"/>
      <c r="G21" s="28"/>
      <c r="H21" s="28"/>
      <c r="I21" s="25" t="s">
        <v>27</v>
      </c>
      <c r="J21" s="23" t="s">
        <v>3</v>
      </c>
      <c r="K21" s="28"/>
      <c r="L21" s="86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86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33</v>
      </c>
      <c r="E23" s="28"/>
      <c r="F23" s="28"/>
      <c r="G23" s="28"/>
      <c r="H23" s="28"/>
      <c r="I23" s="25" t="s">
        <v>24</v>
      </c>
      <c r="J23" s="23" t="str">
        <f>IF('Rekapitulace stavby'!AN19="","",'Rekapitulace stavby'!AN19)</f>
        <v/>
      </c>
      <c r="K23" s="28"/>
      <c r="L23" s="86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86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86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34</v>
      </c>
      <c r="E26" s="28"/>
      <c r="F26" s="28"/>
      <c r="G26" s="28"/>
      <c r="H26" s="28"/>
      <c r="I26" s="28"/>
      <c r="J26" s="28"/>
      <c r="K26" s="28"/>
      <c r="L26" s="8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7"/>
      <c r="B27" s="88"/>
      <c r="C27" s="87"/>
      <c r="D27" s="87"/>
      <c r="E27" s="278" t="s">
        <v>3</v>
      </c>
      <c r="F27" s="278"/>
      <c r="G27" s="278"/>
      <c r="H27" s="27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86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86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36</v>
      </c>
      <c r="E30" s="28"/>
      <c r="F30" s="28"/>
      <c r="G30" s="28"/>
      <c r="H30" s="28"/>
      <c r="I30" s="28"/>
      <c r="J30" s="62">
        <f>ROUND(J82, 2)</f>
        <v>0</v>
      </c>
      <c r="K30" s="28"/>
      <c r="L30" s="8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86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38</v>
      </c>
      <c r="G32" s="28"/>
      <c r="H32" s="28"/>
      <c r="I32" s="32" t="s">
        <v>37</v>
      </c>
      <c r="J32" s="32" t="s">
        <v>39</v>
      </c>
      <c r="K32" s="28"/>
      <c r="L32" s="86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40</v>
      </c>
      <c r="E33" s="25" t="s">
        <v>41</v>
      </c>
      <c r="F33" s="92">
        <f>ROUND((SUM(BE82:BE100)),  2)</f>
        <v>0</v>
      </c>
      <c r="G33" s="28"/>
      <c r="H33" s="28"/>
      <c r="I33" s="93">
        <v>0.21</v>
      </c>
      <c r="J33" s="92">
        <f>ROUND(((SUM(BE82:BE100))*I33),  2)</f>
        <v>0</v>
      </c>
      <c r="K33" s="28"/>
      <c r="L33" s="86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42</v>
      </c>
      <c r="F34" s="92">
        <f>ROUND((SUM(BF82:BF100)),  2)</f>
        <v>0</v>
      </c>
      <c r="G34" s="28"/>
      <c r="H34" s="28"/>
      <c r="I34" s="93">
        <v>0.15</v>
      </c>
      <c r="J34" s="92">
        <f>ROUND(((SUM(BF82:BF100))*I34),  2)</f>
        <v>0</v>
      </c>
      <c r="K34" s="28"/>
      <c r="L34" s="86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43</v>
      </c>
      <c r="F35" s="92">
        <f>ROUND((SUM(BG82:BG100)),  2)</f>
        <v>0</v>
      </c>
      <c r="G35" s="28"/>
      <c r="H35" s="28"/>
      <c r="I35" s="93">
        <v>0.21</v>
      </c>
      <c r="J35" s="92">
        <f>0</f>
        <v>0</v>
      </c>
      <c r="K35" s="28"/>
      <c r="L35" s="86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44</v>
      </c>
      <c r="F36" s="92">
        <f>ROUND((SUM(BH82:BH100)),  2)</f>
        <v>0</v>
      </c>
      <c r="G36" s="28"/>
      <c r="H36" s="28"/>
      <c r="I36" s="93">
        <v>0.15</v>
      </c>
      <c r="J36" s="92">
        <f>0</f>
        <v>0</v>
      </c>
      <c r="K36" s="28"/>
      <c r="L36" s="86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45</v>
      </c>
      <c r="F37" s="92">
        <f>ROUND((SUM(BI82:BI100)),  2)</f>
        <v>0</v>
      </c>
      <c r="G37" s="28"/>
      <c r="H37" s="28"/>
      <c r="I37" s="93">
        <v>0</v>
      </c>
      <c r="J37" s="92">
        <f>0</f>
        <v>0</v>
      </c>
      <c r="K37" s="28"/>
      <c r="L37" s="86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86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46</v>
      </c>
      <c r="E39" s="51"/>
      <c r="F39" s="51"/>
      <c r="G39" s="96" t="s">
        <v>47</v>
      </c>
      <c r="H39" s="97" t="s">
        <v>48</v>
      </c>
      <c r="I39" s="51"/>
      <c r="J39" s="98">
        <f>SUM(J30:J37)</f>
        <v>0</v>
      </c>
      <c r="K39" s="99"/>
      <c r="L39" s="86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86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2" customFormat="1" ht="6.95" customHeight="1">
      <c r="A44" s="28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86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4.95" customHeight="1">
      <c r="A45" s="28"/>
      <c r="B45" s="29"/>
      <c r="C45" s="20" t="s">
        <v>96</v>
      </c>
      <c r="D45" s="28"/>
      <c r="E45" s="28"/>
      <c r="F45" s="28"/>
      <c r="G45" s="28"/>
      <c r="H45" s="28"/>
      <c r="I45" s="28"/>
      <c r="J45" s="28"/>
      <c r="K45" s="28"/>
      <c r="L45" s="86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86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2" customFormat="1" ht="12" customHeight="1">
      <c r="A47" s="28"/>
      <c r="B47" s="29"/>
      <c r="C47" s="25" t="s">
        <v>15</v>
      </c>
      <c r="D47" s="28"/>
      <c r="E47" s="28"/>
      <c r="F47" s="28"/>
      <c r="G47" s="28"/>
      <c r="H47" s="28"/>
      <c r="I47" s="28"/>
      <c r="J47" s="28"/>
      <c r="K47" s="28"/>
      <c r="L47" s="8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2" customFormat="1" ht="16.5" customHeight="1">
      <c r="A48" s="28"/>
      <c r="B48" s="29"/>
      <c r="C48" s="28"/>
      <c r="D48" s="28"/>
      <c r="E48" s="288" t="str">
        <f>E7</f>
        <v>Kompostárna - Centrum pro nakládání s inertními odpady - Malinové Dolce u Litomyšle</v>
      </c>
      <c r="F48" s="289"/>
      <c r="G48" s="289"/>
      <c r="H48" s="289"/>
      <c r="I48" s="28"/>
      <c r="J48" s="28"/>
      <c r="K48" s="28"/>
      <c r="L48" s="86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2" customFormat="1" ht="12" customHeight="1">
      <c r="A49" s="28"/>
      <c r="B49" s="29"/>
      <c r="C49" s="25" t="s">
        <v>93</v>
      </c>
      <c r="D49" s="28"/>
      <c r="E49" s="28"/>
      <c r="F49" s="28"/>
      <c r="G49" s="28"/>
      <c r="H49" s="28"/>
      <c r="I49" s="28"/>
      <c r="J49" s="28"/>
      <c r="K49" s="28"/>
      <c r="L49" s="86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2" customFormat="1" ht="16.5" customHeight="1">
      <c r="A50" s="28"/>
      <c r="B50" s="29"/>
      <c r="C50" s="28"/>
      <c r="D50" s="28"/>
      <c r="E50" s="254" t="str">
        <f>E9</f>
        <v>VON - Vedlejší a ostatní náklady</v>
      </c>
      <c r="F50" s="287"/>
      <c r="G50" s="287"/>
      <c r="H50" s="287"/>
      <c r="I50" s="28"/>
      <c r="J50" s="28"/>
      <c r="K50" s="28"/>
      <c r="L50" s="8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2" customFormat="1" ht="6.95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86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2" customFormat="1" ht="12" customHeight="1">
      <c r="A52" s="28"/>
      <c r="B52" s="29"/>
      <c r="C52" s="25" t="s">
        <v>19</v>
      </c>
      <c r="D52" s="28"/>
      <c r="E52" s="28"/>
      <c r="F52" s="23" t="str">
        <f>F12</f>
        <v xml:space="preserve"> </v>
      </c>
      <c r="G52" s="28"/>
      <c r="H52" s="28"/>
      <c r="I52" s="25" t="s">
        <v>21</v>
      </c>
      <c r="J52" s="46" t="str">
        <f>IF(J12="","",J12)</f>
        <v>14. 8. 2023</v>
      </c>
      <c r="K52" s="28"/>
      <c r="L52" s="86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2" customFormat="1" ht="6.95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8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2" customFormat="1" ht="25.7" customHeight="1">
      <c r="A54" s="28"/>
      <c r="B54" s="29"/>
      <c r="C54" s="25" t="s">
        <v>23</v>
      </c>
      <c r="D54" s="28"/>
      <c r="E54" s="28"/>
      <c r="F54" s="23" t="str">
        <f>E15</f>
        <v>TRAMON, s.r.o., Litomyšl</v>
      </c>
      <c r="G54" s="28"/>
      <c r="H54" s="28"/>
      <c r="I54" s="25" t="s">
        <v>30</v>
      </c>
      <c r="J54" s="26" t="str">
        <f>E21</f>
        <v>Agroprojekce Litomyšl, s.r.o.</v>
      </c>
      <c r="K54" s="28"/>
      <c r="L54" s="86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2" customFormat="1" ht="15.2" customHeight="1">
      <c r="A55" s="28"/>
      <c r="B55" s="29"/>
      <c r="C55" s="25" t="s">
        <v>29</v>
      </c>
      <c r="D55" s="28"/>
      <c r="E55" s="28"/>
      <c r="F55" s="23" t="str">
        <f>IF(E18="","",E18)</f>
        <v xml:space="preserve"> </v>
      </c>
      <c r="G55" s="28"/>
      <c r="H55" s="28"/>
      <c r="I55" s="25" t="s">
        <v>33</v>
      </c>
      <c r="J55" s="26" t="str">
        <f>E24</f>
        <v xml:space="preserve"> </v>
      </c>
      <c r="K55" s="28"/>
      <c r="L55" s="86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2" customFormat="1" ht="10.35" customHeight="1">
      <c r="A56" s="28"/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8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2" customFormat="1" ht="29.25" customHeight="1">
      <c r="A57" s="28"/>
      <c r="B57" s="29"/>
      <c r="C57" s="100" t="s">
        <v>97</v>
      </c>
      <c r="D57" s="94"/>
      <c r="E57" s="94"/>
      <c r="F57" s="94"/>
      <c r="G57" s="94"/>
      <c r="H57" s="94"/>
      <c r="I57" s="94"/>
      <c r="J57" s="101" t="s">
        <v>98</v>
      </c>
      <c r="K57" s="94"/>
      <c r="L57" s="86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2" customFormat="1" ht="10.35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86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2" customFormat="1" ht="22.9" customHeight="1">
      <c r="A59" s="28"/>
      <c r="B59" s="29"/>
      <c r="C59" s="102" t="s">
        <v>68</v>
      </c>
      <c r="D59" s="28"/>
      <c r="E59" s="28"/>
      <c r="F59" s="28"/>
      <c r="G59" s="28"/>
      <c r="H59" s="28"/>
      <c r="I59" s="28"/>
      <c r="J59" s="62">
        <f>J82</f>
        <v>0</v>
      </c>
      <c r="K59" s="28"/>
      <c r="L59" s="86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16" t="s">
        <v>99</v>
      </c>
    </row>
    <row r="60" spans="1:47" s="9" customFormat="1" ht="24.95" customHeight="1">
      <c r="B60" s="103"/>
      <c r="D60" s="104" t="s">
        <v>702</v>
      </c>
      <c r="E60" s="105"/>
      <c r="F60" s="105"/>
      <c r="G60" s="105"/>
      <c r="H60" s="105"/>
      <c r="I60" s="105"/>
      <c r="J60" s="106">
        <f>J83</f>
        <v>0</v>
      </c>
      <c r="L60" s="103"/>
    </row>
    <row r="61" spans="1:47" s="10" customFormat="1" ht="19.899999999999999" customHeight="1">
      <c r="B61" s="107"/>
      <c r="D61" s="108" t="s">
        <v>703</v>
      </c>
      <c r="E61" s="109"/>
      <c r="F61" s="109"/>
      <c r="G61" s="109"/>
      <c r="H61" s="109"/>
      <c r="I61" s="109"/>
      <c r="J61" s="110">
        <f>J84</f>
        <v>0</v>
      </c>
      <c r="L61" s="107"/>
    </row>
    <row r="62" spans="1:47" s="10" customFormat="1" ht="19.899999999999999" customHeight="1">
      <c r="B62" s="107"/>
      <c r="D62" s="108" t="s">
        <v>704</v>
      </c>
      <c r="E62" s="109"/>
      <c r="F62" s="109"/>
      <c r="G62" s="109"/>
      <c r="H62" s="109"/>
      <c r="I62" s="109"/>
      <c r="J62" s="110">
        <f>J88</f>
        <v>0</v>
      </c>
      <c r="L62" s="107"/>
    </row>
    <row r="63" spans="1:47" s="2" customFormat="1" ht="21.75" customHeight="1">
      <c r="A63" s="28"/>
      <c r="B63" s="29"/>
      <c r="C63" s="28"/>
      <c r="D63" s="28"/>
      <c r="E63" s="28"/>
      <c r="F63" s="28"/>
      <c r="G63" s="28"/>
      <c r="H63" s="28"/>
      <c r="I63" s="28"/>
      <c r="J63" s="28"/>
      <c r="K63" s="28"/>
      <c r="L63" s="86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47" s="2" customFormat="1" ht="6.95" customHeight="1">
      <c r="A64" s="28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86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8" spans="1:31" s="2" customFormat="1" ht="6.95" customHeight="1">
      <c r="A68" s="28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6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s="2" customFormat="1" ht="24.95" customHeight="1">
      <c r="A69" s="28"/>
      <c r="B69" s="29"/>
      <c r="C69" s="20" t="s">
        <v>105</v>
      </c>
      <c r="D69" s="28"/>
      <c r="E69" s="28"/>
      <c r="F69" s="28"/>
      <c r="G69" s="28"/>
      <c r="H69" s="28"/>
      <c r="I69" s="28"/>
      <c r="J69" s="28"/>
      <c r="K69" s="28"/>
      <c r="L69" s="86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s="2" customFormat="1" ht="6.95" customHeight="1">
      <c r="A70" s="28"/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86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s="2" customFormat="1" ht="12" customHeight="1">
      <c r="A71" s="28"/>
      <c r="B71" s="29"/>
      <c r="C71" s="25" t="s">
        <v>15</v>
      </c>
      <c r="D71" s="28"/>
      <c r="E71" s="28"/>
      <c r="F71" s="28"/>
      <c r="G71" s="28"/>
      <c r="H71" s="28"/>
      <c r="I71" s="28"/>
      <c r="J71" s="28"/>
      <c r="K71" s="28"/>
      <c r="L71" s="86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s="2" customFormat="1" ht="16.5" customHeight="1">
      <c r="A72" s="28"/>
      <c r="B72" s="29"/>
      <c r="C72" s="28"/>
      <c r="D72" s="28"/>
      <c r="E72" s="288" t="str">
        <f>E7</f>
        <v>Kompostárna - Centrum pro nakládání s inertními odpady - Malinové Dolce u Litomyšle</v>
      </c>
      <c r="F72" s="289"/>
      <c r="G72" s="289"/>
      <c r="H72" s="289"/>
      <c r="I72" s="28"/>
      <c r="J72" s="28"/>
      <c r="K72" s="28"/>
      <c r="L72" s="86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s="2" customFormat="1" ht="12" customHeight="1">
      <c r="A73" s="28"/>
      <c r="B73" s="29"/>
      <c r="C73" s="25" t="s">
        <v>93</v>
      </c>
      <c r="D73" s="28"/>
      <c r="E73" s="28"/>
      <c r="F73" s="28"/>
      <c r="G73" s="28"/>
      <c r="H73" s="28"/>
      <c r="I73" s="28"/>
      <c r="J73" s="28"/>
      <c r="K73" s="28"/>
      <c r="L73" s="86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s="2" customFormat="1" ht="16.5" customHeight="1">
      <c r="A74" s="28"/>
      <c r="B74" s="29"/>
      <c r="C74" s="28"/>
      <c r="D74" s="28"/>
      <c r="E74" s="254" t="str">
        <f>E9</f>
        <v>VON - Vedlejší a ostatní náklady</v>
      </c>
      <c r="F74" s="287"/>
      <c r="G74" s="287"/>
      <c r="H74" s="287"/>
      <c r="I74" s="28"/>
      <c r="J74" s="28"/>
      <c r="K74" s="28"/>
      <c r="L74" s="86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s="2" customFormat="1" ht="6.95" customHeight="1">
      <c r="A75" s="28"/>
      <c r="B75" s="29"/>
      <c r="C75" s="28"/>
      <c r="D75" s="28"/>
      <c r="E75" s="28"/>
      <c r="F75" s="28"/>
      <c r="G75" s="28"/>
      <c r="H75" s="28"/>
      <c r="I75" s="28"/>
      <c r="J75" s="28"/>
      <c r="K75" s="28"/>
      <c r="L75" s="86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2" customFormat="1" ht="12" customHeight="1">
      <c r="A76" s="28"/>
      <c r="B76" s="29"/>
      <c r="C76" s="25" t="s">
        <v>19</v>
      </c>
      <c r="D76" s="28"/>
      <c r="E76" s="28"/>
      <c r="F76" s="23" t="str">
        <f>F12</f>
        <v xml:space="preserve"> </v>
      </c>
      <c r="G76" s="28"/>
      <c r="H76" s="28"/>
      <c r="I76" s="25" t="s">
        <v>21</v>
      </c>
      <c r="J76" s="46" t="str">
        <f>IF(J12="","",J12)</f>
        <v>14. 8. 2023</v>
      </c>
      <c r="K76" s="28"/>
      <c r="L76" s="86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6.95" customHeight="1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8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2" customFormat="1" ht="25.7" customHeight="1">
      <c r="A78" s="28"/>
      <c r="B78" s="29"/>
      <c r="C78" s="25" t="s">
        <v>23</v>
      </c>
      <c r="D78" s="28"/>
      <c r="E78" s="28"/>
      <c r="F78" s="23" t="str">
        <f>E15</f>
        <v>TRAMON, s.r.o., Litomyšl</v>
      </c>
      <c r="G78" s="28"/>
      <c r="H78" s="28"/>
      <c r="I78" s="25" t="s">
        <v>30</v>
      </c>
      <c r="J78" s="26" t="str">
        <f>E21</f>
        <v>Agroprojekce Litomyšl, s.r.o.</v>
      </c>
      <c r="K78" s="28"/>
      <c r="L78" s="86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2" customFormat="1" ht="15.2" customHeight="1">
      <c r="A79" s="28"/>
      <c r="B79" s="29"/>
      <c r="C79" s="25" t="s">
        <v>29</v>
      </c>
      <c r="D79" s="28"/>
      <c r="E79" s="28"/>
      <c r="F79" s="23" t="str">
        <f>IF(E18="","",E18)</f>
        <v xml:space="preserve"> </v>
      </c>
      <c r="G79" s="28"/>
      <c r="H79" s="28"/>
      <c r="I79" s="25" t="s">
        <v>33</v>
      </c>
      <c r="J79" s="26" t="str">
        <f>E24</f>
        <v xml:space="preserve"> </v>
      </c>
      <c r="K79" s="28"/>
      <c r="L79" s="86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2" customFormat="1" ht="10.35" customHeight="1">
      <c r="A80" s="28"/>
      <c r="B80" s="29"/>
      <c r="C80" s="28"/>
      <c r="D80" s="28"/>
      <c r="E80" s="28"/>
      <c r="F80" s="28"/>
      <c r="G80" s="28"/>
      <c r="H80" s="28"/>
      <c r="I80" s="28"/>
      <c r="J80" s="28"/>
      <c r="K80" s="28"/>
      <c r="L80" s="86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11" customFormat="1" ht="29.25" customHeight="1">
      <c r="A81" s="111"/>
      <c r="B81" s="112"/>
      <c r="C81" s="113" t="s">
        <v>106</v>
      </c>
      <c r="D81" s="114" t="s">
        <v>55</v>
      </c>
      <c r="E81" s="114" t="s">
        <v>51</v>
      </c>
      <c r="F81" s="114" t="s">
        <v>52</v>
      </c>
      <c r="G81" s="114" t="s">
        <v>107</v>
      </c>
      <c r="H81" s="114" t="s">
        <v>108</v>
      </c>
      <c r="I81" s="114" t="s">
        <v>109</v>
      </c>
      <c r="J81" s="114" t="s">
        <v>98</v>
      </c>
      <c r="K81" s="115" t="s">
        <v>110</v>
      </c>
      <c r="L81" s="116"/>
      <c r="M81" s="53" t="s">
        <v>3</v>
      </c>
      <c r="N81" s="54" t="s">
        <v>40</v>
      </c>
      <c r="O81" s="54" t="s">
        <v>111</v>
      </c>
      <c r="P81" s="54" t="s">
        <v>112</v>
      </c>
      <c r="Q81" s="54" t="s">
        <v>113</v>
      </c>
      <c r="R81" s="54" t="s">
        <v>114</v>
      </c>
      <c r="S81" s="54" t="s">
        <v>115</v>
      </c>
      <c r="T81" s="55" t="s">
        <v>116</v>
      </c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</row>
    <row r="82" spans="1:65" s="2" customFormat="1" ht="22.9" customHeight="1">
      <c r="A82" s="28"/>
      <c r="B82" s="29"/>
      <c r="C82" s="60" t="s">
        <v>117</v>
      </c>
      <c r="D82" s="28"/>
      <c r="E82" s="28"/>
      <c r="F82" s="28"/>
      <c r="G82" s="28"/>
      <c r="H82" s="28"/>
      <c r="I82" s="28"/>
      <c r="J82" s="117">
        <f>BK82</f>
        <v>0</v>
      </c>
      <c r="K82" s="28"/>
      <c r="L82" s="29"/>
      <c r="M82" s="56"/>
      <c r="N82" s="47"/>
      <c r="O82" s="57"/>
      <c r="P82" s="118">
        <f>P83</f>
        <v>0</v>
      </c>
      <c r="Q82" s="57"/>
      <c r="R82" s="118">
        <f>R83</f>
        <v>0</v>
      </c>
      <c r="S82" s="57"/>
      <c r="T82" s="119">
        <f>T83</f>
        <v>0</v>
      </c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T82" s="16" t="s">
        <v>69</v>
      </c>
      <c r="AU82" s="16" t="s">
        <v>99</v>
      </c>
      <c r="BK82" s="120">
        <f>BK83</f>
        <v>0</v>
      </c>
    </row>
    <row r="83" spans="1:65" s="12" customFormat="1" ht="25.9" customHeight="1">
      <c r="B83" s="121"/>
      <c r="D83" s="122" t="s">
        <v>69</v>
      </c>
      <c r="E83" s="123" t="s">
        <v>705</v>
      </c>
      <c r="F83" s="123" t="s">
        <v>706</v>
      </c>
      <c r="J83" s="124">
        <f>BK83</f>
        <v>0</v>
      </c>
      <c r="L83" s="121"/>
      <c r="M83" s="125"/>
      <c r="N83" s="126"/>
      <c r="O83" s="126"/>
      <c r="P83" s="127">
        <f>P84+P88</f>
        <v>0</v>
      </c>
      <c r="Q83" s="126"/>
      <c r="R83" s="127">
        <f>R84+R88</f>
        <v>0</v>
      </c>
      <c r="S83" s="126"/>
      <c r="T83" s="128">
        <f>T84+T88</f>
        <v>0</v>
      </c>
      <c r="AR83" s="122" t="s">
        <v>155</v>
      </c>
      <c r="AT83" s="129" t="s">
        <v>69</v>
      </c>
      <c r="AU83" s="129" t="s">
        <v>70</v>
      </c>
      <c r="AY83" s="122" t="s">
        <v>120</v>
      </c>
      <c r="BK83" s="130">
        <f>BK84+BK88</f>
        <v>0</v>
      </c>
    </row>
    <row r="84" spans="1:65" s="12" customFormat="1" ht="22.9" customHeight="1">
      <c r="B84" s="121"/>
      <c r="D84" s="122" t="s">
        <v>69</v>
      </c>
      <c r="E84" s="131" t="s">
        <v>707</v>
      </c>
      <c r="F84" s="131" t="s">
        <v>708</v>
      </c>
      <c r="J84" s="132">
        <f>BK84</f>
        <v>0</v>
      </c>
      <c r="L84" s="121"/>
      <c r="M84" s="125"/>
      <c r="N84" s="126"/>
      <c r="O84" s="126"/>
      <c r="P84" s="127">
        <f>SUM(P85:P87)</f>
        <v>0</v>
      </c>
      <c r="Q84" s="126"/>
      <c r="R84" s="127">
        <f>SUM(R85:R87)</f>
        <v>0</v>
      </c>
      <c r="S84" s="126"/>
      <c r="T84" s="128">
        <f>SUM(T85:T87)</f>
        <v>0</v>
      </c>
      <c r="AR84" s="122" t="s">
        <v>155</v>
      </c>
      <c r="AT84" s="129" t="s">
        <v>69</v>
      </c>
      <c r="AU84" s="129" t="s">
        <v>78</v>
      </c>
      <c r="AY84" s="122" t="s">
        <v>120</v>
      </c>
      <c r="BK84" s="130">
        <f>SUM(BK85:BK87)</f>
        <v>0</v>
      </c>
    </row>
    <row r="85" spans="1:65" s="2" customFormat="1" ht="16.5" customHeight="1">
      <c r="A85" s="28"/>
      <c r="B85" s="133"/>
      <c r="C85" s="134" t="s">
        <v>78</v>
      </c>
      <c r="D85" s="134" t="s">
        <v>122</v>
      </c>
      <c r="E85" s="135" t="s">
        <v>709</v>
      </c>
      <c r="F85" s="136" t="s">
        <v>710</v>
      </c>
      <c r="G85" s="137" t="s">
        <v>515</v>
      </c>
      <c r="H85" s="138">
        <v>1</v>
      </c>
      <c r="I85" s="139"/>
      <c r="J85" s="139">
        <f>ROUND(I85*H85,2)</f>
        <v>0</v>
      </c>
      <c r="K85" s="136" t="s">
        <v>3</v>
      </c>
      <c r="L85" s="29"/>
      <c r="M85" s="140" t="s">
        <v>3</v>
      </c>
      <c r="N85" s="141" t="s">
        <v>41</v>
      </c>
      <c r="O85" s="142">
        <v>0</v>
      </c>
      <c r="P85" s="142">
        <f>O85*H85</f>
        <v>0</v>
      </c>
      <c r="Q85" s="142">
        <v>0</v>
      </c>
      <c r="R85" s="142">
        <f>Q85*H85</f>
        <v>0</v>
      </c>
      <c r="S85" s="142">
        <v>0</v>
      </c>
      <c r="T85" s="143">
        <f>S85*H85</f>
        <v>0</v>
      </c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R85" s="144" t="s">
        <v>711</v>
      </c>
      <c r="AT85" s="144" t="s">
        <v>122</v>
      </c>
      <c r="AU85" s="144" t="s">
        <v>81</v>
      </c>
      <c r="AY85" s="16" t="s">
        <v>120</v>
      </c>
      <c r="BE85" s="145">
        <f>IF(N85="základní",J85,0)</f>
        <v>0</v>
      </c>
      <c r="BF85" s="145">
        <f>IF(N85="snížená",J85,0)</f>
        <v>0</v>
      </c>
      <c r="BG85" s="145">
        <f>IF(N85="zákl. přenesená",J85,0)</f>
        <v>0</v>
      </c>
      <c r="BH85" s="145">
        <f>IF(N85="sníž. přenesená",J85,0)</f>
        <v>0</v>
      </c>
      <c r="BI85" s="145">
        <f>IF(N85="nulová",J85,0)</f>
        <v>0</v>
      </c>
      <c r="BJ85" s="16" t="s">
        <v>78</v>
      </c>
      <c r="BK85" s="145">
        <f>ROUND(I85*H85,2)</f>
        <v>0</v>
      </c>
      <c r="BL85" s="16" t="s">
        <v>711</v>
      </c>
      <c r="BM85" s="144" t="s">
        <v>712</v>
      </c>
    </row>
    <row r="86" spans="1:65" s="2" customFormat="1">
      <c r="A86" s="28"/>
      <c r="B86" s="29"/>
      <c r="C86" s="28"/>
      <c r="D86" s="146" t="s">
        <v>129</v>
      </c>
      <c r="E86" s="28"/>
      <c r="F86" s="147" t="s">
        <v>713</v>
      </c>
      <c r="G86" s="28"/>
      <c r="H86" s="28"/>
      <c r="I86" s="28"/>
      <c r="J86" s="28"/>
      <c r="K86" s="28"/>
      <c r="L86" s="29"/>
      <c r="M86" s="148"/>
      <c r="N86" s="149"/>
      <c r="O86" s="49"/>
      <c r="P86" s="49"/>
      <c r="Q86" s="49"/>
      <c r="R86" s="49"/>
      <c r="S86" s="49"/>
      <c r="T86" s="50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T86" s="16" t="s">
        <v>129</v>
      </c>
      <c r="AU86" s="16" t="s">
        <v>81</v>
      </c>
    </row>
    <row r="87" spans="1:65" s="2" customFormat="1" ht="48.75">
      <c r="A87" s="28"/>
      <c r="B87" s="29"/>
      <c r="C87" s="28"/>
      <c r="D87" s="146" t="s">
        <v>152</v>
      </c>
      <c r="E87" s="28"/>
      <c r="F87" s="159" t="s">
        <v>714</v>
      </c>
      <c r="G87" s="28"/>
      <c r="H87" s="28"/>
      <c r="I87" s="28"/>
      <c r="J87" s="28"/>
      <c r="K87" s="28"/>
      <c r="L87" s="29"/>
      <c r="M87" s="148"/>
      <c r="N87" s="149"/>
      <c r="O87" s="49"/>
      <c r="P87" s="49"/>
      <c r="Q87" s="49"/>
      <c r="R87" s="49"/>
      <c r="S87" s="49"/>
      <c r="T87" s="50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T87" s="16" t="s">
        <v>152</v>
      </c>
      <c r="AU87" s="16" t="s">
        <v>81</v>
      </c>
    </row>
    <row r="88" spans="1:65" s="12" customFormat="1" ht="22.9" customHeight="1">
      <c r="B88" s="121"/>
      <c r="D88" s="122" t="s">
        <v>69</v>
      </c>
      <c r="E88" s="131" t="s">
        <v>715</v>
      </c>
      <c r="F88" s="131" t="s">
        <v>716</v>
      </c>
      <c r="J88" s="132">
        <f>BK88</f>
        <v>0</v>
      </c>
      <c r="L88" s="121"/>
      <c r="M88" s="125"/>
      <c r="N88" s="126"/>
      <c r="O88" s="126"/>
      <c r="P88" s="127">
        <f>SUM(P89:P100)</f>
        <v>0</v>
      </c>
      <c r="Q88" s="126"/>
      <c r="R88" s="127">
        <f>SUM(R89:R100)</f>
        <v>0</v>
      </c>
      <c r="S88" s="126"/>
      <c r="T88" s="128">
        <f>SUM(T89:T100)</f>
        <v>0</v>
      </c>
      <c r="AR88" s="122" t="s">
        <v>155</v>
      </c>
      <c r="AT88" s="129" t="s">
        <v>69</v>
      </c>
      <c r="AU88" s="129" t="s">
        <v>78</v>
      </c>
      <c r="AY88" s="122" t="s">
        <v>120</v>
      </c>
      <c r="BK88" s="130">
        <f>SUM(BK89:BK100)</f>
        <v>0</v>
      </c>
    </row>
    <row r="89" spans="1:65" s="2" customFormat="1" ht="24.2" customHeight="1">
      <c r="A89" s="28"/>
      <c r="B89" s="133"/>
      <c r="C89" s="134" t="s">
        <v>81</v>
      </c>
      <c r="D89" s="134" t="s">
        <v>122</v>
      </c>
      <c r="E89" s="135" t="s">
        <v>717</v>
      </c>
      <c r="F89" s="136" t="s">
        <v>718</v>
      </c>
      <c r="G89" s="137" t="s">
        <v>515</v>
      </c>
      <c r="H89" s="138">
        <v>1</v>
      </c>
      <c r="I89" s="139"/>
      <c r="J89" s="139">
        <f>ROUND(I89*H89,2)</f>
        <v>0</v>
      </c>
      <c r="K89" s="136" t="s">
        <v>3</v>
      </c>
      <c r="L89" s="29"/>
      <c r="M89" s="140" t="s">
        <v>3</v>
      </c>
      <c r="N89" s="141" t="s">
        <v>41</v>
      </c>
      <c r="O89" s="142">
        <v>0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R89" s="144" t="s">
        <v>711</v>
      </c>
      <c r="AT89" s="144" t="s">
        <v>122</v>
      </c>
      <c r="AU89" s="144" t="s">
        <v>81</v>
      </c>
      <c r="AY89" s="16" t="s">
        <v>120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6" t="s">
        <v>78</v>
      </c>
      <c r="BK89" s="145">
        <f>ROUND(I89*H89,2)</f>
        <v>0</v>
      </c>
      <c r="BL89" s="16" t="s">
        <v>711</v>
      </c>
      <c r="BM89" s="144" t="s">
        <v>719</v>
      </c>
    </row>
    <row r="90" spans="1:65" s="2" customFormat="1" ht="19.5">
      <c r="A90" s="28"/>
      <c r="B90" s="29"/>
      <c r="C90" s="28"/>
      <c r="D90" s="146" t="s">
        <v>129</v>
      </c>
      <c r="E90" s="28"/>
      <c r="F90" s="147" t="s">
        <v>718</v>
      </c>
      <c r="G90" s="28"/>
      <c r="H90" s="28"/>
      <c r="I90" s="28"/>
      <c r="J90" s="28"/>
      <c r="K90" s="28"/>
      <c r="L90" s="29"/>
      <c r="M90" s="148"/>
      <c r="N90" s="149"/>
      <c r="O90" s="49"/>
      <c r="P90" s="49"/>
      <c r="Q90" s="49"/>
      <c r="R90" s="49"/>
      <c r="S90" s="49"/>
      <c r="T90" s="50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T90" s="16" t="s">
        <v>129</v>
      </c>
      <c r="AU90" s="16" t="s">
        <v>81</v>
      </c>
    </row>
    <row r="91" spans="1:65" s="2" customFormat="1" ht="19.5">
      <c r="A91" s="28"/>
      <c r="B91" s="29"/>
      <c r="C91" s="28"/>
      <c r="D91" s="146" t="s">
        <v>152</v>
      </c>
      <c r="E91" s="28"/>
      <c r="F91" s="159" t="s">
        <v>720</v>
      </c>
      <c r="G91" s="28"/>
      <c r="H91" s="28"/>
      <c r="I91" s="28"/>
      <c r="J91" s="28"/>
      <c r="K91" s="28"/>
      <c r="L91" s="29"/>
      <c r="M91" s="148"/>
      <c r="N91" s="149"/>
      <c r="O91" s="49"/>
      <c r="P91" s="49"/>
      <c r="Q91" s="49"/>
      <c r="R91" s="49"/>
      <c r="S91" s="49"/>
      <c r="T91" s="50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T91" s="16" t="s">
        <v>152</v>
      </c>
      <c r="AU91" s="16" t="s">
        <v>81</v>
      </c>
    </row>
    <row r="92" spans="1:65" s="2" customFormat="1" ht="16.5" customHeight="1">
      <c r="A92" s="28"/>
      <c r="B92" s="133"/>
      <c r="C92" s="134" t="s">
        <v>138</v>
      </c>
      <c r="D92" s="134" t="s">
        <v>122</v>
      </c>
      <c r="E92" s="135" t="s">
        <v>721</v>
      </c>
      <c r="F92" s="136" t="s">
        <v>722</v>
      </c>
      <c r="G92" s="137" t="s">
        <v>515</v>
      </c>
      <c r="H92" s="138">
        <v>1</v>
      </c>
      <c r="I92" s="139"/>
      <c r="J92" s="139">
        <f>ROUND(I92*H92,2)</f>
        <v>0</v>
      </c>
      <c r="K92" s="136" t="s">
        <v>3</v>
      </c>
      <c r="L92" s="29"/>
      <c r="M92" s="140" t="s">
        <v>3</v>
      </c>
      <c r="N92" s="141" t="s">
        <v>41</v>
      </c>
      <c r="O92" s="142">
        <v>0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R92" s="144" t="s">
        <v>711</v>
      </c>
      <c r="AT92" s="144" t="s">
        <v>122</v>
      </c>
      <c r="AU92" s="144" t="s">
        <v>81</v>
      </c>
      <c r="AY92" s="16" t="s">
        <v>120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6" t="s">
        <v>78</v>
      </c>
      <c r="BK92" s="145">
        <f>ROUND(I92*H92,2)</f>
        <v>0</v>
      </c>
      <c r="BL92" s="16" t="s">
        <v>711</v>
      </c>
      <c r="BM92" s="144" t="s">
        <v>723</v>
      </c>
    </row>
    <row r="93" spans="1:65" s="2" customFormat="1">
      <c r="A93" s="28"/>
      <c r="B93" s="29"/>
      <c r="C93" s="28"/>
      <c r="D93" s="146" t="s">
        <v>129</v>
      </c>
      <c r="E93" s="28"/>
      <c r="F93" s="147" t="s">
        <v>722</v>
      </c>
      <c r="G93" s="28"/>
      <c r="H93" s="28"/>
      <c r="I93" s="28"/>
      <c r="J93" s="28"/>
      <c r="K93" s="28"/>
      <c r="L93" s="29"/>
      <c r="M93" s="148"/>
      <c r="N93" s="149"/>
      <c r="O93" s="49"/>
      <c r="P93" s="49"/>
      <c r="Q93" s="49"/>
      <c r="R93" s="49"/>
      <c r="S93" s="49"/>
      <c r="T93" s="50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T93" s="16" t="s">
        <v>129</v>
      </c>
      <c r="AU93" s="16" t="s">
        <v>81</v>
      </c>
    </row>
    <row r="94" spans="1:65" s="2" customFormat="1" ht="29.25">
      <c r="A94" s="28"/>
      <c r="B94" s="29"/>
      <c r="C94" s="28"/>
      <c r="D94" s="146" t="s">
        <v>152</v>
      </c>
      <c r="E94" s="28"/>
      <c r="F94" s="159" t="s">
        <v>724</v>
      </c>
      <c r="G94" s="28"/>
      <c r="H94" s="28"/>
      <c r="I94" s="28"/>
      <c r="J94" s="28"/>
      <c r="K94" s="28"/>
      <c r="L94" s="29"/>
      <c r="M94" s="148"/>
      <c r="N94" s="149"/>
      <c r="O94" s="49"/>
      <c r="P94" s="49"/>
      <c r="Q94" s="49"/>
      <c r="R94" s="49"/>
      <c r="S94" s="49"/>
      <c r="T94" s="50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T94" s="16" t="s">
        <v>152</v>
      </c>
      <c r="AU94" s="16" t="s">
        <v>81</v>
      </c>
    </row>
    <row r="95" spans="1:65" s="2" customFormat="1" ht="16.5" customHeight="1">
      <c r="A95" s="28"/>
      <c r="B95" s="133"/>
      <c r="C95" s="134" t="s">
        <v>127</v>
      </c>
      <c r="D95" s="134" t="s">
        <v>122</v>
      </c>
      <c r="E95" s="135" t="s">
        <v>725</v>
      </c>
      <c r="F95" s="136" t="s">
        <v>726</v>
      </c>
      <c r="G95" s="137" t="s">
        <v>515</v>
      </c>
      <c r="H95" s="138">
        <v>1</v>
      </c>
      <c r="I95" s="139"/>
      <c r="J95" s="139">
        <f>ROUND(I95*H95,2)</f>
        <v>0</v>
      </c>
      <c r="K95" s="136" t="s">
        <v>3</v>
      </c>
      <c r="L95" s="29"/>
      <c r="M95" s="140" t="s">
        <v>3</v>
      </c>
      <c r="N95" s="141" t="s">
        <v>41</v>
      </c>
      <c r="O95" s="142">
        <v>0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R95" s="144" t="s">
        <v>711</v>
      </c>
      <c r="AT95" s="144" t="s">
        <v>122</v>
      </c>
      <c r="AU95" s="144" t="s">
        <v>81</v>
      </c>
      <c r="AY95" s="16" t="s">
        <v>120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6" t="s">
        <v>78</v>
      </c>
      <c r="BK95" s="145">
        <f>ROUND(I95*H95,2)</f>
        <v>0</v>
      </c>
      <c r="BL95" s="16" t="s">
        <v>711</v>
      </c>
      <c r="BM95" s="144" t="s">
        <v>727</v>
      </c>
    </row>
    <row r="96" spans="1:65" s="2" customFormat="1">
      <c r="A96" s="28"/>
      <c r="B96" s="29"/>
      <c r="C96" s="28"/>
      <c r="D96" s="146" t="s">
        <v>129</v>
      </c>
      <c r="E96" s="28"/>
      <c r="F96" s="147" t="s">
        <v>726</v>
      </c>
      <c r="G96" s="28"/>
      <c r="H96" s="28"/>
      <c r="I96" s="28"/>
      <c r="J96" s="28"/>
      <c r="K96" s="28"/>
      <c r="L96" s="29"/>
      <c r="M96" s="148"/>
      <c r="N96" s="149"/>
      <c r="O96" s="49"/>
      <c r="P96" s="49"/>
      <c r="Q96" s="49"/>
      <c r="R96" s="49"/>
      <c r="S96" s="49"/>
      <c r="T96" s="50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T96" s="16" t="s">
        <v>129</v>
      </c>
      <c r="AU96" s="16" t="s">
        <v>81</v>
      </c>
    </row>
    <row r="97" spans="1:65" s="2" customFormat="1" ht="39">
      <c r="A97" s="28"/>
      <c r="B97" s="29"/>
      <c r="C97" s="28"/>
      <c r="D97" s="146" t="s">
        <v>152</v>
      </c>
      <c r="E97" s="28"/>
      <c r="F97" s="159" t="s">
        <v>728</v>
      </c>
      <c r="G97" s="28"/>
      <c r="H97" s="28"/>
      <c r="I97" s="28"/>
      <c r="J97" s="28"/>
      <c r="K97" s="28"/>
      <c r="L97" s="29"/>
      <c r="M97" s="148"/>
      <c r="N97" s="149"/>
      <c r="O97" s="49"/>
      <c r="P97" s="49"/>
      <c r="Q97" s="49"/>
      <c r="R97" s="49"/>
      <c r="S97" s="49"/>
      <c r="T97" s="50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T97" s="16" t="s">
        <v>152</v>
      </c>
      <c r="AU97" s="16" t="s">
        <v>81</v>
      </c>
    </row>
    <row r="98" spans="1:65" s="2" customFormat="1" ht="16.5" customHeight="1">
      <c r="A98" s="28"/>
      <c r="B98" s="133"/>
      <c r="C98" s="134" t="s">
        <v>155</v>
      </c>
      <c r="D98" s="134" t="s">
        <v>122</v>
      </c>
      <c r="E98" s="135" t="s">
        <v>729</v>
      </c>
      <c r="F98" s="136" t="s">
        <v>730</v>
      </c>
      <c r="G98" s="137" t="s">
        <v>515</v>
      </c>
      <c r="H98" s="138">
        <v>1</v>
      </c>
      <c r="I98" s="139"/>
      <c r="J98" s="139">
        <f>ROUND(I98*H98,2)</f>
        <v>0</v>
      </c>
      <c r="K98" s="136" t="s">
        <v>3</v>
      </c>
      <c r="L98" s="29"/>
      <c r="M98" s="140" t="s">
        <v>3</v>
      </c>
      <c r="N98" s="141" t="s">
        <v>41</v>
      </c>
      <c r="O98" s="142">
        <v>0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R98" s="144" t="s">
        <v>711</v>
      </c>
      <c r="AT98" s="144" t="s">
        <v>122</v>
      </c>
      <c r="AU98" s="144" t="s">
        <v>81</v>
      </c>
      <c r="AY98" s="16" t="s">
        <v>120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6" t="s">
        <v>78</v>
      </c>
      <c r="BK98" s="145">
        <f>ROUND(I98*H98,2)</f>
        <v>0</v>
      </c>
      <c r="BL98" s="16" t="s">
        <v>711</v>
      </c>
      <c r="BM98" s="144" t="s">
        <v>731</v>
      </c>
    </row>
    <row r="99" spans="1:65" s="2" customFormat="1">
      <c r="A99" s="28"/>
      <c r="B99" s="29"/>
      <c r="C99" s="28"/>
      <c r="D99" s="146" t="s">
        <v>129</v>
      </c>
      <c r="E99" s="28"/>
      <c r="F99" s="147" t="s">
        <v>730</v>
      </c>
      <c r="G99" s="28"/>
      <c r="H99" s="28"/>
      <c r="I99" s="28"/>
      <c r="J99" s="28"/>
      <c r="K99" s="28"/>
      <c r="L99" s="29"/>
      <c r="M99" s="148"/>
      <c r="N99" s="149"/>
      <c r="O99" s="49"/>
      <c r="P99" s="49"/>
      <c r="Q99" s="49"/>
      <c r="R99" s="49"/>
      <c r="S99" s="49"/>
      <c r="T99" s="50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T99" s="16" t="s">
        <v>129</v>
      </c>
      <c r="AU99" s="16" t="s">
        <v>81</v>
      </c>
    </row>
    <row r="100" spans="1:65" s="2" customFormat="1" ht="39">
      <c r="A100" s="28"/>
      <c r="B100" s="29"/>
      <c r="C100" s="28"/>
      <c r="D100" s="146" t="s">
        <v>152</v>
      </c>
      <c r="E100" s="28"/>
      <c r="F100" s="159" t="s">
        <v>732</v>
      </c>
      <c r="G100" s="28"/>
      <c r="H100" s="28"/>
      <c r="I100" s="28"/>
      <c r="J100" s="28"/>
      <c r="K100" s="28"/>
      <c r="L100" s="29"/>
      <c r="M100" s="169"/>
      <c r="N100" s="170"/>
      <c r="O100" s="171"/>
      <c r="P100" s="171"/>
      <c r="Q100" s="171"/>
      <c r="R100" s="171"/>
      <c r="S100" s="171"/>
      <c r="T100" s="172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T100" s="16" t="s">
        <v>152</v>
      </c>
      <c r="AU100" s="16" t="s">
        <v>81</v>
      </c>
    </row>
    <row r="101" spans="1:65" s="2" customFormat="1" ht="6.95" customHeight="1">
      <c r="A101" s="28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29"/>
      <c r="M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</sheetData>
  <autoFilter ref="C81:K10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tabSelected="1" zoomScale="110" zoomScaleNormal="110" workbookViewId="0"/>
  </sheetViews>
  <sheetFormatPr defaultRowHeight="11.25"/>
  <cols>
    <col min="1" max="1" width="8.33203125" style="173" customWidth="1"/>
    <col min="2" max="2" width="1.6640625" style="173" customWidth="1"/>
    <col min="3" max="4" width="5" style="173" customWidth="1"/>
    <col min="5" max="5" width="11.6640625" style="173" customWidth="1"/>
    <col min="6" max="6" width="9.1640625" style="173" customWidth="1"/>
    <col min="7" max="7" width="5" style="173" customWidth="1"/>
    <col min="8" max="8" width="77.83203125" style="173" customWidth="1"/>
    <col min="9" max="10" width="20" style="173" customWidth="1"/>
    <col min="11" max="11" width="1.6640625" style="173" customWidth="1"/>
  </cols>
  <sheetData>
    <row r="1" spans="2:11" s="1" customFormat="1" ht="37.5" customHeight="1"/>
    <row r="2" spans="2:11" s="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4" customFormat="1" ht="45" customHeight="1">
      <c r="B3" s="177"/>
      <c r="C3" s="291" t="s">
        <v>733</v>
      </c>
      <c r="D3" s="291"/>
      <c r="E3" s="291"/>
      <c r="F3" s="291"/>
      <c r="G3" s="291"/>
      <c r="H3" s="291"/>
      <c r="I3" s="291"/>
      <c r="J3" s="291"/>
      <c r="K3" s="178"/>
    </row>
    <row r="4" spans="2:11" s="1" customFormat="1" ht="25.5" customHeight="1">
      <c r="B4" s="179"/>
      <c r="C4" s="296" t="s">
        <v>734</v>
      </c>
      <c r="D4" s="296"/>
      <c r="E4" s="296"/>
      <c r="F4" s="296"/>
      <c r="G4" s="296"/>
      <c r="H4" s="296"/>
      <c r="I4" s="296"/>
      <c r="J4" s="296"/>
      <c r="K4" s="180"/>
    </row>
    <row r="5" spans="2:11" s="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s="1" customFormat="1" ht="15" customHeight="1">
      <c r="B6" s="179"/>
      <c r="C6" s="295" t="s">
        <v>735</v>
      </c>
      <c r="D6" s="295"/>
      <c r="E6" s="295"/>
      <c r="F6" s="295"/>
      <c r="G6" s="295"/>
      <c r="H6" s="295"/>
      <c r="I6" s="295"/>
      <c r="J6" s="295"/>
      <c r="K6" s="180"/>
    </row>
    <row r="7" spans="2:11" s="1" customFormat="1" ht="15" customHeight="1">
      <c r="B7" s="183"/>
      <c r="C7" s="295" t="s">
        <v>736</v>
      </c>
      <c r="D7" s="295"/>
      <c r="E7" s="295"/>
      <c r="F7" s="295"/>
      <c r="G7" s="295"/>
      <c r="H7" s="295"/>
      <c r="I7" s="295"/>
      <c r="J7" s="295"/>
      <c r="K7" s="180"/>
    </row>
    <row r="8" spans="2:11" s="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s="1" customFormat="1" ht="15" customHeight="1">
      <c r="B9" s="183"/>
      <c r="C9" s="295" t="s">
        <v>737</v>
      </c>
      <c r="D9" s="295"/>
      <c r="E9" s="295"/>
      <c r="F9" s="295"/>
      <c r="G9" s="295"/>
      <c r="H9" s="295"/>
      <c r="I9" s="295"/>
      <c r="J9" s="295"/>
      <c r="K9" s="180"/>
    </row>
    <row r="10" spans="2:11" s="1" customFormat="1" ht="15" customHeight="1">
      <c r="B10" s="183"/>
      <c r="C10" s="182"/>
      <c r="D10" s="295" t="s">
        <v>738</v>
      </c>
      <c r="E10" s="295"/>
      <c r="F10" s="295"/>
      <c r="G10" s="295"/>
      <c r="H10" s="295"/>
      <c r="I10" s="295"/>
      <c r="J10" s="295"/>
      <c r="K10" s="180"/>
    </row>
    <row r="11" spans="2:11" s="1" customFormat="1" ht="15" customHeight="1">
      <c r="B11" s="183"/>
      <c r="C11" s="184"/>
      <c r="D11" s="295" t="s">
        <v>739</v>
      </c>
      <c r="E11" s="295"/>
      <c r="F11" s="295"/>
      <c r="G11" s="295"/>
      <c r="H11" s="295"/>
      <c r="I11" s="295"/>
      <c r="J11" s="295"/>
      <c r="K11" s="180"/>
    </row>
    <row r="12" spans="2:11" s="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s="1" customFormat="1" ht="15" customHeight="1">
      <c r="B13" s="183"/>
      <c r="C13" s="184"/>
      <c r="D13" s="185" t="s">
        <v>740</v>
      </c>
      <c r="E13" s="182"/>
      <c r="F13" s="182"/>
      <c r="G13" s="182"/>
      <c r="H13" s="182"/>
      <c r="I13" s="182"/>
      <c r="J13" s="182"/>
      <c r="K13" s="180"/>
    </row>
    <row r="14" spans="2:11" s="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s="1" customFormat="1" ht="15" customHeight="1">
      <c r="B15" s="183"/>
      <c r="C15" s="184"/>
      <c r="D15" s="295" t="s">
        <v>741</v>
      </c>
      <c r="E15" s="295"/>
      <c r="F15" s="295"/>
      <c r="G15" s="295"/>
      <c r="H15" s="295"/>
      <c r="I15" s="295"/>
      <c r="J15" s="295"/>
      <c r="K15" s="180"/>
    </row>
    <row r="16" spans="2:11" s="1" customFormat="1" ht="15" customHeight="1">
      <c r="B16" s="183"/>
      <c r="C16" s="184"/>
      <c r="D16" s="295" t="s">
        <v>742</v>
      </c>
      <c r="E16" s="295"/>
      <c r="F16" s="295"/>
      <c r="G16" s="295"/>
      <c r="H16" s="295"/>
      <c r="I16" s="295"/>
      <c r="J16" s="295"/>
      <c r="K16" s="180"/>
    </row>
    <row r="17" spans="2:11" s="1" customFormat="1" ht="15" customHeight="1">
      <c r="B17" s="183"/>
      <c r="C17" s="184"/>
      <c r="D17" s="295" t="s">
        <v>743</v>
      </c>
      <c r="E17" s="295"/>
      <c r="F17" s="295"/>
      <c r="G17" s="295"/>
      <c r="H17" s="295"/>
      <c r="I17" s="295"/>
      <c r="J17" s="295"/>
      <c r="K17" s="180"/>
    </row>
    <row r="18" spans="2:11" s="1" customFormat="1" ht="15" customHeight="1">
      <c r="B18" s="183"/>
      <c r="C18" s="184"/>
      <c r="D18" s="184"/>
      <c r="E18" s="186" t="s">
        <v>77</v>
      </c>
      <c r="F18" s="295" t="s">
        <v>744</v>
      </c>
      <c r="G18" s="295"/>
      <c r="H18" s="295"/>
      <c r="I18" s="295"/>
      <c r="J18" s="295"/>
      <c r="K18" s="180"/>
    </row>
    <row r="19" spans="2:11" s="1" customFormat="1" ht="15" customHeight="1">
      <c r="B19" s="183"/>
      <c r="C19" s="184"/>
      <c r="D19" s="184"/>
      <c r="E19" s="186" t="s">
        <v>745</v>
      </c>
      <c r="F19" s="295" t="s">
        <v>746</v>
      </c>
      <c r="G19" s="295"/>
      <c r="H19" s="295"/>
      <c r="I19" s="295"/>
      <c r="J19" s="295"/>
      <c r="K19" s="180"/>
    </row>
    <row r="20" spans="2:11" s="1" customFormat="1" ht="15" customHeight="1">
      <c r="B20" s="183"/>
      <c r="C20" s="184"/>
      <c r="D20" s="184"/>
      <c r="E20" s="186" t="s">
        <v>747</v>
      </c>
      <c r="F20" s="295" t="s">
        <v>748</v>
      </c>
      <c r="G20" s="295"/>
      <c r="H20" s="295"/>
      <c r="I20" s="295"/>
      <c r="J20" s="295"/>
      <c r="K20" s="180"/>
    </row>
    <row r="21" spans="2:11" s="1" customFormat="1" ht="15" customHeight="1">
      <c r="B21" s="183"/>
      <c r="C21" s="184"/>
      <c r="D21" s="184"/>
      <c r="E21" s="186" t="s">
        <v>89</v>
      </c>
      <c r="F21" s="295" t="s">
        <v>90</v>
      </c>
      <c r="G21" s="295"/>
      <c r="H21" s="295"/>
      <c r="I21" s="295"/>
      <c r="J21" s="295"/>
      <c r="K21" s="180"/>
    </row>
    <row r="22" spans="2:11" s="1" customFormat="1" ht="15" customHeight="1">
      <c r="B22" s="183"/>
      <c r="C22" s="184"/>
      <c r="D22" s="184"/>
      <c r="E22" s="186" t="s">
        <v>749</v>
      </c>
      <c r="F22" s="295" t="s">
        <v>750</v>
      </c>
      <c r="G22" s="295"/>
      <c r="H22" s="295"/>
      <c r="I22" s="295"/>
      <c r="J22" s="295"/>
      <c r="K22" s="180"/>
    </row>
    <row r="23" spans="2:11" s="1" customFormat="1" ht="15" customHeight="1">
      <c r="B23" s="183"/>
      <c r="C23" s="184"/>
      <c r="D23" s="184"/>
      <c r="E23" s="186" t="s">
        <v>751</v>
      </c>
      <c r="F23" s="295" t="s">
        <v>752</v>
      </c>
      <c r="G23" s="295"/>
      <c r="H23" s="295"/>
      <c r="I23" s="295"/>
      <c r="J23" s="295"/>
      <c r="K23" s="180"/>
    </row>
    <row r="24" spans="2:11" s="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s="1" customFormat="1" ht="15" customHeight="1">
      <c r="B25" s="183"/>
      <c r="C25" s="295" t="s">
        <v>753</v>
      </c>
      <c r="D25" s="295"/>
      <c r="E25" s="295"/>
      <c r="F25" s="295"/>
      <c r="G25" s="295"/>
      <c r="H25" s="295"/>
      <c r="I25" s="295"/>
      <c r="J25" s="295"/>
      <c r="K25" s="180"/>
    </row>
    <row r="26" spans="2:11" s="1" customFormat="1" ht="15" customHeight="1">
      <c r="B26" s="183"/>
      <c r="C26" s="295" t="s">
        <v>754</v>
      </c>
      <c r="D26" s="295"/>
      <c r="E26" s="295"/>
      <c r="F26" s="295"/>
      <c r="G26" s="295"/>
      <c r="H26" s="295"/>
      <c r="I26" s="295"/>
      <c r="J26" s="295"/>
      <c r="K26" s="180"/>
    </row>
    <row r="27" spans="2:11" s="1" customFormat="1" ht="15" customHeight="1">
      <c r="B27" s="183"/>
      <c r="C27" s="182"/>
      <c r="D27" s="295" t="s">
        <v>755</v>
      </c>
      <c r="E27" s="295"/>
      <c r="F27" s="295"/>
      <c r="G27" s="295"/>
      <c r="H27" s="295"/>
      <c r="I27" s="295"/>
      <c r="J27" s="295"/>
      <c r="K27" s="180"/>
    </row>
    <row r="28" spans="2:11" s="1" customFormat="1" ht="15" customHeight="1">
      <c r="B28" s="183"/>
      <c r="C28" s="184"/>
      <c r="D28" s="295" t="s">
        <v>756</v>
      </c>
      <c r="E28" s="295"/>
      <c r="F28" s="295"/>
      <c r="G28" s="295"/>
      <c r="H28" s="295"/>
      <c r="I28" s="295"/>
      <c r="J28" s="295"/>
      <c r="K28" s="180"/>
    </row>
    <row r="29" spans="2:11" s="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s="1" customFormat="1" ht="15" customHeight="1">
      <c r="B30" s="183"/>
      <c r="C30" s="184"/>
      <c r="D30" s="295" t="s">
        <v>757</v>
      </c>
      <c r="E30" s="295"/>
      <c r="F30" s="295"/>
      <c r="G30" s="295"/>
      <c r="H30" s="295"/>
      <c r="I30" s="295"/>
      <c r="J30" s="295"/>
      <c r="K30" s="180"/>
    </row>
    <row r="31" spans="2:11" s="1" customFormat="1" ht="15" customHeight="1">
      <c r="B31" s="183"/>
      <c r="C31" s="184"/>
      <c r="D31" s="295" t="s">
        <v>758</v>
      </c>
      <c r="E31" s="295"/>
      <c r="F31" s="295"/>
      <c r="G31" s="295"/>
      <c r="H31" s="295"/>
      <c r="I31" s="295"/>
      <c r="J31" s="295"/>
      <c r="K31" s="180"/>
    </row>
    <row r="32" spans="2:11" s="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s="1" customFormat="1" ht="15" customHeight="1">
      <c r="B33" s="183"/>
      <c r="C33" s="184"/>
      <c r="D33" s="295" t="s">
        <v>759</v>
      </c>
      <c r="E33" s="295"/>
      <c r="F33" s="295"/>
      <c r="G33" s="295"/>
      <c r="H33" s="295"/>
      <c r="I33" s="295"/>
      <c r="J33" s="295"/>
      <c r="K33" s="180"/>
    </row>
    <row r="34" spans="2:11" s="1" customFormat="1" ht="15" customHeight="1">
      <c r="B34" s="183"/>
      <c r="C34" s="184"/>
      <c r="D34" s="295" t="s">
        <v>760</v>
      </c>
      <c r="E34" s="295"/>
      <c r="F34" s="295"/>
      <c r="G34" s="295"/>
      <c r="H34" s="295"/>
      <c r="I34" s="295"/>
      <c r="J34" s="295"/>
      <c r="K34" s="180"/>
    </row>
    <row r="35" spans="2:11" s="1" customFormat="1" ht="15" customHeight="1">
      <c r="B35" s="183"/>
      <c r="C35" s="184"/>
      <c r="D35" s="295" t="s">
        <v>761</v>
      </c>
      <c r="E35" s="295"/>
      <c r="F35" s="295"/>
      <c r="G35" s="295"/>
      <c r="H35" s="295"/>
      <c r="I35" s="295"/>
      <c r="J35" s="295"/>
      <c r="K35" s="180"/>
    </row>
    <row r="36" spans="2:11" s="1" customFormat="1" ht="15" customHeight="1">
      <c r="B36" s="183"/>
      <c r="C36" s="184"/>
      <c r="D36" s="182"/>
      <c r="E36" s="185" t="s">
        <v>106</v>
      </c>
      <c r="F36" s="182"/>
      <c r="G36" s="295" t="s">
        <v>762</v>
      </c>
      <c r="H36" s="295"/>
      <c r="I36" s="295"/>
      <c r="J36" s="295"/>
      <c r="K36" s="180"/>
    </row>
    <row r="37" spans="2:11" s="1" customFormat="1" ht="30.75" customHeight="1">
      <c r="B37" s="183"/>
      <c r="C37" s="184"/>
      <c r="D37" s="182"/>
      <c r="E37" s="185" t="s">
        <v>763</v>
      </c>
      <c r="F37" s="182"/>
      <c r="G37" s="295" t="s">
        <v>764</v>
      </c>
      <c r="H37" s="295"/>
      <c r="I37" s="295"/>
      <c r="J37" s="295"/>
      <c r="K37" s="180"/>
    </row>
    <row r="38" spans="2:11" s="1" customFormat="1" ht="15" customHeight="1">
      <c r="B38" s="183"/>
      <c r="C38" s="184"/>
      <c r="D38" s="182"/>
      <c r="E38" s="185" t="s">
        <v>51</v>
      </c>
      <c r="F38" s="182"/>
      <c r="G38" s="295" t="s">
        <v>765</v>
      </c>
      <c r="H38" s="295"/>
      <c r="I38" s="295"/>
      <c r="J38" s="295"/>
      <c r="K38" s="180"/>
    </row>
    <row r="39" spans="2:11" s="1" customFormat="1" ht="15" customHeight="1">
      <c r="B39" s="183"/>
      <c r="C39" s="184"/>
      <c r="D39" s="182"/>
      <c r="E39" s="185" t="s">
        <v>52</v>
      </c>
      <c r="F39" s="182"/>
      <c r="G39" s="295" t="s">
        <v>766</v>
      </c>
      <c r="H39" s="295"/>
      <c r="I39" s="295"/>
      <c r="J39" s="295"/>
      <c r="K39" s="180"/>
    </row>
    <row r="40" spans="2:11" s="1" customFormat="1" ht="15" customHeight="1">
      <c r="B40" s="183"/>
      <c r="C40" s="184"/>
      <c r="D40" s="182"/>
      <c r="E40" s="185" t="s">
        <v>107</v>
      </c>
      <c r="F40" s="182"/>
      <c r="G40" s="295" t="s">
        <v>767</v>
      </c>
      <c r="H40" s="295"/>
      <c r="I40" s="295"/>
      <c r="J40" s="295"/>
      <c r="K40" s="180"/>
    </row>
    <row r="41" spans="2:11" s="1" customFormat="1" ht="15" customHeight="1">
      <c r="B41" s="183"/>
      <c r="C41" s="184"/>
      <c r="D41" s="182"/>
      <c r="E41" s="185" t="s">
        <v>108</v>
      </c>
      <c r="F41" s="182"/>
      <c r="G41" s="295" t="s">
        <v>768</v>
      </c>
      <c r="H41" s="295"/>
      <c r="I41" s="295"/>
      <c r="J41" s="295"/>
      <c r="K41" s="180"/>
    </row>
    <row r="42" spans="2:11" s="1" customFormat="1" ht="15" customHeight="1">
      <c r="B42" s="183"/>
      <c r="C42" s="184"/>
      <c r="D42" s="182"/>
      <c r="E42" s="185" t="s">
        <v>769</v>
      </c>
      <c r="F42" s="182"/>
      <c r="G42" s="295" t="s">
        <v>770</v>
      </c>
      <c r="H42" s="295"/>
      <c r="I42" s="295"/>
      <c r="J42" s="295"/>
      <c r="K42" s="180"/>
    </row>
    <row r="43" spans="2:11" s="1" customFormat="1" ht="15" customHeight="1">
      <c r="B43" s="183"/>
      <c r="C43" s="184"/>
      <c r="D43" s="182"/>
      <c r="E43" s="185"/>
      <c r="F43" s="182"/>
      <c r="G43" s="295" t="s">
        <v>771</v>
      </c>
      <c r="H43" s="295"/>
      <c r="I43" s="295"/>
      <c r="J43" s="295"/>
      <c r="K43" s="180"/>
    </row>
    <row r="44" spans="2:11" s="1" customFormat="1" ht="15" customHeight="1">
      <c r="B44" s="183"/>
      <c r="C44" s="184"/>
      <c r="D44" s="182"/>
      <c r="E44" s="185" t="s">
        <v>772</v>
      </c>
      <c r="F44" s="182"/>
      <c r="G44" s="295" t="s">
        <v>773</v>
      </c>
      <c r="H44" s="295"/>
      <c r="I44" s="295"/>
      <c r="J44" s="295"/>
      <c r="K44" s="180"/>
    </row>
    <row r="45" spans="2:11" s="1" customFormat="1" ht="15" customHeight="1">
      <c r="B45" s="183"/>
      <c r="C45" s="184"/>
      <c r="D45" s="182"/>
      <c r="E45" s="185" t="s">
        <v>110</v>
      </c>
      <c r="F45" s="182"/>
      <c r="G45" s="295" t="s">
        <v>774</v>
      </c>
      <c r="H45" s="295"/>
      <c r="I45" s="295"/>
      <c r="J45" s="295"/>
      <c r="K45" s="180"/>
    </row>
    <row r="46" spans="2:11" s="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s="1" customFormat="1" ht="15" customHeight="1">
      <c r="B47" s="183"/>
      <c r="C47" s="184"/>
      <c r="D47" s="295" t="s">
        <v>775</v>
      </c>
      <c r="E47" s="295"/>
      <c r="F47" s="295"/>
      <c r="G47" s="295"/>
      <c r="H47" s="295"/>
      <c r="I47" s="295"/>
      <c r="J47" s="295"/>
      <c r="K47" s="180"/>
    </row>
    <row r="48" spans="2:11" s="1" customFormat="1" ht="15" customHeight="1">
      <c r="B48" s="183"/>
      <c r="C48" s="184"/>
      <c r="D48" s="184"/>
      <c r="E48" s="295" t="s">
        <v>776</v>
      </c>
      <c r="F48" s="295"/>
      <c r="G48" s="295"/>
      <c r="H48" s="295"/>
      <c r="I48" s="295"/>
      <c r="J48" s="295"/>
      <c r="K48" s="180"/>
    </row>
    <row r="49" spans="2:11" s="1" customFormat="1" ht="15" customHeight="1">
      <c r="B49" s="183"/>
      <c r="C49" s="184"/>
      <c r="D49" s="184"/>
      <c r="E49" s="295" t="s">
        <v>777</v>
      </c>
      <c r="F49" s="295"/>
      <c r="G49" s="295"/>
      <c r="H49" s="295"/>
      <c r="I49" s="295"/>
      <c r="J49" s="295"/>
      <c r="K49" s="180"/>
    </row>
    <row r="50" spans="2:11" s="1" customFormat="1" ht="15" customHeight="1">
      <c r="B50" s="183"/>
      <c r="C50" s="184"/>
      <c r="D50" s="184"/>
      <c r="E50" s="295" t="s">
        <v>778</v>
      </c>
      <c r="F50" s="295"/>
      <c r="G50" s="295"/>
      <c r="H50" s="295"/>
      <c r="I50" s="295"/>
      <c r="J50" s="295"/>
      <c r="K50" s="180"/>
    </row>
    <row r="51" spans="2:11" s="1" customFormat="1" ht="15" customHeight="1">
      <c r="B51" s="183"/>
      <c r="C51" s="184"/>
      <c r="D51" s="295" t="s">
        <v>779</v>
      </c>
      <c r="E51" s="295"/>
      <c r="F51" s="295"/>
      <c r="G51" s="295"/>
      <c r="H51" s="295"/>
      <c r="I51" s="295"/>
      <c r="J51" s="295"/>
      <c r="K51" s="180"/>
    </row>
    <row r="52" spans="2:11" s="1" customFormat="1" ht="25.5" customHeight="1">
      <c r="B52" s="179"/>
      <c r="C52" s="296" t="s">
        <v>780</v>
      </c>
      <c r="D52" s="296"/>
      <c r="E52" s="296"/>
      <c r="F52" s="296"/>
      <c r="G52" s="296"/>
      <c r="H52" s="296"/>
      <c r="I52" s="296"/>
      <c r="J52" s="296"/>
      <c r="K52" s="180"/>
    </row>
    <row r="53" spans="2:11" s="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s="1" customFormat="1" ht="15" customHeight="1">
      <c r="B54" s="179"/>
      <c r="C54" s="295" t="s">
        <v>781</v>
      </c>
      <c r="D54" s="295"/>
      <c r="E54" s="295"/>
      <c r="F54" s="295"/>
      <c r="G54" s="295"/>
      <c r="H54" s="295"/>
      <c r="I54" s="295"/>
      <c r="J54" s="295"/>
      <c r="K54" s="180"/>
    </row>
    <row r="55" spans="2:11" s="1" customFormat="1" ht="15" customHeight="1">
      <c r="B55" s="179"/>
      <c r="C55" s="295" t="s">
        <v>782</v>
      </c>
      <c r="D55" s="295"/>
      <c r="E55" s="295"/>
      <c r="F55" s="295"/>
      <c r="G55" s="295"/>
      <c r="H55" s="295"/>
      <c r="I55" s="295"/>
      <c r="J55" s="295"/>
      <c r="K55" s="180"/>
    </row>
    <row r="56" spans="2:11" s="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s="1" customFormat="1" ht="15" customHeight="1">
      <c r="B57" s="179"/>
      <c r="C57" s="295" t="s">
        <v>783</v>
      </c>
      <c r="D57" s="295"/>
      <c r="E57" s="295"/>
      <c r="F57" s="295"/>
      <c r="G57" s="295"/>
      <c r="H57" s="295"/>
      <c r="I57" s="295"/>
      <c r="J57" s="295"/>
      <c r="K57" s="180"/>
    </row>
    <row r="58" spans="2:11" s="1" customFormat="1" ht="15" customHeight="1">
      <c r="B58" s="179"/>
      <c r="C58" s="184"/>
      <c r="D58" s="295" t="s">
        <v>784</v>
      </c>
      <c r="E58" s="295"/>
      <c r="F58" s="295"/>
      <c r="G58" s="295"/>
      <c r="H58" s="295"/>
      <c r="I58" s="295"/>
      <c r="J58" s="295"/>
      <c r="K58" s="180"/>
    </row>
    <row r="59" spans="2:11" s="1" customFormat="1" ht="15" customHeight="1">
      <c r="B59" s="179"/>
      <c r="C59" s="184"/>
      <c r="D59" s="295" t="s">
        <v>785</v>
      </c>
      <c r="E59" s="295"/>
      <c r="F59" s="295"/>
      <c r="G59" s="295"/>
      <c r="H59" s="295"/>
      <c r="I59" s="295"/>
      <c r="J59" s="295"/>
      <c r="K59" s="180"/>
    </row>
    <row r="60" spans="2:11" s="1" customFormat="1" ht="15" customHeight="1">
      <c r="B60" s="179"/>
      <c r="C60" s="184"/>
      <c r="D60" s="295" t="s">
        <v>786</v>
      </c>
      <c r="E60" s="295"/>
      <c r="F60" s="295"/>
      <c r="G60" s="295"/>
      <c r="H60" s="295"/>
      <c r="I60" s="295"/>
      <c r="J60" s="295"/>
      <c r="K60" s="180"/>
    </row>
    <row r="61" spans="2:11" s="1" customFormat="1" ht="15" customHeight="1">
      <c r="B61" s="179"/>
      <c r="C61" s="184"/>
      <c r="D61" s="295" t="s">
        <v>787</v>
      </c>
      <c r="E61" s="295"/>
      <c r="F61" s="295"/>
      <c r="G61" s="295"/>
      <c r="H61" s="295"/>
      <c r="I61" s="295"/>
      <c r="J61" s="295"/>
      <c r="K61" s="180"/>
    </row>
    <row r="62" spans="2:11" s="1" customFormat="1" ht="15" customHeight="1">
      <c r="B62" s="179"/>
      <c r="C62" s="184"/>
      <c r="D62" s="297" t="s">
        <v>788</v>
      </c>
      <c r="E62" s="297"/>
      <c r="F62" s="297"/>
      <c r="G62" s="297"/>
      <c r="H62" s="297"/>
      <c r="I62" s="297"/>
      <c r="J62" s="297"/>
      <c r="K62" s="180"/>
    </row>
    <row r="63" spans="2:11" s="1" customFormat="1" ht="15" customHeight="1">
      <c r="B63" s="179"/>
      <c r="C63" s="184"/>
      <c r="D63" s="295" t="s">
        <v>789</v>
      </c>
      <c r="E63" s="295"/>
      <c r="F63" s="295"/>
      <c r="G63" s="295"/>
      <c r="H63" s="295"/>
      <c r="I63" s="295"/>
      <c r="J63" s="295"/>
      <c r="K63" s="180"/>
    </row>
    <row r="64" spans="2:11" s="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s="1" customFormat="1" ht="15" customHeight="1">
      <c r="B65" s="179"/>
      <c r="C65" s="184"/>
      <c r="D65" s="295" t="s">
        <v>790</v>
      </c>
      <c r="E65" s="295"/>
      <c r="F65" s="295"/>
      <c r="G65" s="295"/>
      <c r="H65" s="295"/>
      <c r="I65" s="295"/>
      <c r="J65" s="295"/>
      <c r="K65" s="180"/>
    </row>
    <row r="66" spans="2:11" s="1" customFormat="1" ht="15" customHeight="1">
      <c r="B66" s="179"/>
      <c r="C66" s="184"/>
      <c r="D66" s="297" t="s">
        <v>791</v>
      </c>
      <c r="E66" s="297"/>
      <c r="F66" s="297"/>
      <c r="G66" s="297"/>
      <c r="H66" s="297"/>
      <c r="I66" s="297"/>
      <c r="J66" s="297"/>
      <c r="K66" s="180"/>
    </row>
    <row r="67" spans="2:11" s="1" customFormat="1" ht="15" customHeight="1">
      <c r="B67" s="179"/>
      <c r="C67" s="184"/>
      <c r="D67" s="295" t="s">
        <v>792</v>
      </c>
      <c r="E67" s="295"/>
      <c r="F67" s="295"/>
      <c r="G67" s="295"/>
      <c r="H67" s="295"/>
      <c r="I67" s="295"/>
      <c r="J67" s="295"/>
      <c r="K67" s="180"/>
    </row>
    <row r="68" spans="2:11" s="1" customFormat="1" ht="15" customHeight="1">
      <c r="B68" s="179"/>
      <c r="C68" s="184"/>
      <c r="D68" s="295" t="s">
        <v>793</v>
      </c>
      <c r="E68" s="295"/>
      <c r="F68" s="295"/>
      <c r="G68" s="295"/>
      <c r="H68" s="295"/>
      <c r="I68" s="295"/>
      <c r="J68" s="295"/>
      <c r="K68" s="180"/>
    </row>
    <row r="69" spans="2:11" s="1" customFormat="1" ht="15" customHeight="1">
      <c r="B69" s="179"/>
      <c r="C69" s="184"/>
      <c r="D69" s="295" t="s">
        <v>794</v>
      </c>
      <c r="E69" s="295"/>
      <c r="F69" s="295"/>
      <c r="G69" s="295"/>
      <c r="H69" s="295"/>
      <c r="I69" s="295"/>
      <c r="J69" s="295"/>
      <c r="K69" s="180"/>
    </row>
    <row r="70" spans="2:11" s="1" customFormat="1" ht="15" customHeight="1">
      <c r="B70" s="179"/>
      <c r="C70" s="184"/>
      <c r="D70" s="295" t="s">
        <v>795</v>
      </c>
      <c r="E70" s="295"/>
      <c r="F70" s="295"/>
      <c r="G70" s="295"/>
      <c r="H70" s="295"/>
      <c r="I70" s="295"/>
      <c r="J70" s="295"/>
      <c r="K70" s="180"/>
    </row>
    <row r="71" spans="2:11" s="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s="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s="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s="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s="1" customFormat="1" ht="45" customHeight="1">
      <c r="B75" s="196"/>
      <c r="C75" s="290" t="s">
        <v>796</v>
      </c>
      <c r="D75" s="290"/>
      <c r="E75" s="290"/>
      <c r="F75" s="290"/>
      <c r="G75" s="290"/>
      <c r="H75" s="290"/>
      <c r="I75" s="290"/>
      <c r="J75" s="290"/>
      <c r="K75" s="197"/>
    </row>
    <row r="76" spans="2:11" s="1" customFormat="1" ht="17.25" customHeight="1">
      <c r="B76" s="196"/>
      <c r="C76" s="198" t="s">
        <v>797</v>
      </c>
      <c r="D76" s="198"/>
      <c r="E76" s="198"/>
      <c r="F76" s="198" t="s">
        <v>798</v>
      </c>
      <c r="G76" s="199"/>
      <c r="H76" s="198" t="s">
        <v>52</v>
      </c>
      <c r="I76" s="198" t="s">
        <v>55</v>
      </c>
      <c r="J76" s="198" t="s">
        <v>799</v>
      </c>
      <c r="K76" s="197"/>
    </row>
    <row r="77" spans="2:11" s="1" customFormat="1" ht="17.25" customHeight="1">
      <c r="B77" s="196"/>
      <c r="C77" s="200" t="s">
        <v>800</v>
      </c>
      <c r="D77" s="200"/>
      <c r="E77" s="200"/>
      <c r="F77" s="201" t="s">
        <v>801</v>
      </c>
      <c r="G77" s="202"/>
      <c r="H77" s="200"/>
      <c r="I77" s="200"/>
      <c r="J77" s="200" t="s">
        <v>802</v>
      </c>
      <c r="K77" s="197"/>
    </row>
    <row r="78" spans="2:11" s="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s="1" customFormat="1" ht="15" customHeight="1">
      <c r="B79" s="196"/>
      <c r="C79" s="185" t="s">
        <v>51</v>
      </c>
      <c r="D79" s="205"/>
      <c r="E79" s="205"/>
      <c r="F79" s="206" t="s">
        <v>803</v>
      </c>
      <c r="G79" s="207"/>
      <c r="H79" s="185" t="s">
        <v>804</v>
      </c>
      <c r="I79" s="185" t="s">
        <v>805</v>
      </c>
      <c r="J79" s="185">
        <v>20</v>
      </c>
      <c r="K79" s="197"/>
    </row>
    <row r="80" spans="2:11" s="1" customFormat="1" ht="15" customHeight="1">
      <c r="B80" s="196"/>
      <c r="C80" s="185" t="s">
        <v>806</v>
      </c>
      <c r="D80" s="185"/>
      <c r="E80" s="185"/>
      <c r="F80" s="206" t="s">
        <v>803</v>
      </c>
      <c r="G80" s="207"/>
      <c r="H80" s="185" t="s">
        <v>807</v>
      </c>
      <c r="I80" s="185" t="s">
        <v>805</v>
      </c>
      <c r="J80" s="185">
        <v>120</v>
      </c>
      <c r="K80" s="197"/>
    </row>
    <row r="81" spans="2:11" s="1" customFormat="1" ht="15" customHeight="1">
      <c r="B81" s="208"/>
      <c r="C81" s="185" t="s">
        <v>808</v>
      </c>
      <c r="D81" s="185"/>
      <c r="E81" s="185"/>
      <c r="F81" s="206" t="s">
        <v>809</v>
      </c>
      <c r="G81" s="207"/>
      <c r="H81" s="185" t="s">
        <v>810</v>
      </c>
      <c r="I81" s="185" t="s">
        <v>805</v>
      </c>
      <c r="J81" s="185">
        <v>50</v>
      </c>
      <c r="K81" s="197"/>
    </row>
    <row r="82" spans="2:11" s="1" customFormat="1" ht="15" customHeight="1">
      <c r="B82" s="208"/>
      <c r="C82" s="185" t="s">
        <v>811</v>
      </c>
      <c r="D82" s="185"/>
      <c r="E82" s="185"/>
      <c r="F82" s="206" t="s">
        <v>803</v>
      </c>
      <c r="G82" s="207"/>
      <c r="H82" s="185" t="s">
        <v>812</v>
      </c>
      <c r="I82" s="185" t="s">
        <v>813</v>
      </c>
      <c r="J82" s="185"/>
      <c r="K82" s="197"/>
    </row>
    <row r="83" spans="2:11" s="1" customFormat="1" ht="15" customHeight="1">
      <c r="B83" s="208"/>
      <c r="C83" s="209" t="s">
        <v>814</v>
      </c>
      <c r="D83" s="209"/>
      <c r="E83" s="209"/>
      <c r="F83" s="210" t="s">
        <v>809</v>
      </c>
      <c r="G83" s="209"/>
      <c r="H83" s="209" t="s">
        <v>815</v>
      </c>
      <c r="I83" s="209" t="s">
        <v>805</v>
      </c>
      <c r="J83" s="209">
        <v>15</v>
      </c>
      <c r="K83" s="197"/>
    </row>
    <row r="84" spans="2:11" s="1" customFormat="1" ht="15" customHeight="1">
      <c r="B84" s="208"/>
      <c r="C84" s="209" t="s">
        <v>816</v>
      </c>
      <c r="D84" s="209"/>
      <c r="E84" s="209"/>
      <c r="F84" s="210" t="s">
        <v>809</v>
      </c>
      <c r="G84" s="209"/>
      <c r="H84" s="209" t="s">
        <v>817</v>
      </c>
      <c r="I84" s="209" t="s">
        <v>805</v>
      </c>
      <c r="J84" s="209">
        <v>15</v>
      </c>
      <c r="K84" s="197"/>
    </row>
    <row r="85" spans="2:11" s="1" customFormat="1" ht="15" customHeight="1">
      <c r="B85" s="208"/>
      <c r="C85" s="209" t="s">
        <v>818</v>
      </c>
      <c r="D85" s="209"/>
      <c r="E85" s="209"/>
      <c r="F85" s="210" t="s">
        <v>809</v>
      </c>
      <c r="G85" s="209"/>
      <c r="H85" s="209" t="s">
        <v>819</v>
      </c>
      <c r="I85" s="209" t="s">
        <v>805</v>
      </c>
      <c r="J85" s="209">
        <v>20</v>
      </c>
      <c r="K85" s="197"/>
    </row>
    <row r="86" spans="2:11" s="1" customFormat="1" ht="15" customHeight="1">
      <c r="B86" s="208"/>
      <c r="C86" s="209" t="s">
        <v>820</v>
      </c>
      <c r="D86" s="209"/>
      <c r="E86" s="209"/>
      <c r="F86" s="210" t="s">
        <v>809</v>
      </c>
      <c r="G86" s="209"/>
      <c r="H86" s="209" t="s">
        <v>821</v>
      </c>
      <c r="I86" s="209" t="s">
        <v>805</v>
      </c>
      <c r="J86" s="209">
        <v>20</v>
      </c>
      <c r="K86" s="197"/>
    </row>
    <row r="87" spans="2:11" s="1" customFormat="1" ht="15" customHeight="1">
      <c r="B87" s="208"/>
      <c r="C87" s="185" t="s">
        <v>822</v>
      </c>
      <c r="D87" s="185"/>
      <c r="E87" s="185"/>
      <c r="F87" s="206" t="s">
        <v>809</v>
      </c>
      <c r="G87" s="207"/>
      <c r="H87" s="185" t="s">
        <v>823</v>
      </c>
      <c r="I87" s="185" t="s">
        <v>805</v>
      </c>
      <c r="J87" s="185">
        <v>50</v>
      </c>
      <c r="K87" s="197"/>
    </row>
    <row r="88" spans="2:11" s="1" customFormat="1" ht="15" customHeight="1">
      <c r="B88" s="208"/>
      <c r="C88" s="185" t="s">
        <v>824</v>
      </c>
      <c r="D88" s="185"/>
      <c r="E88" s="185"/>
      <c r="F88" s="206" t="s">
        <v>809</v>
      </c>
      <c r="G88" s="207"/>
      <c r="H88" s="185" t="s">
        <v>825</v>
      </c>
      <c r="I88" s="185" t="s">
        <v>805</v>
      </c>
      <c r="J88" s="185">
        <v>20</v>
      </c>
      <c r="K88" s="197"/>
    </row>
    <row r="89" spans="2:11" s="1" customFormat="1" ht="15" customHeight="1">
      <c r="B89" s="208"/>
      <c r="C89" s="185" t="s">
        <v>826</v>
      </c>
      <c r="D89" s="185"/>
      <c r="E89" s="185"/>
      <c r="F89" s="206" t="s">
        <v>809</v>
      </c>
      <c r="G89" s="207"/>
      <c r="H89" s="185" t="s">
        <v>827</v>
      </c>
      <c r="I89" s="185" t="s">
        <v>805</v>
      </c>
      <c r="J89" s="185">
        <v>20</v>
      </c>
      <c r="K89" s="197"/>
    </row>
    <row r="90" spans="2:11" s="1" customFormat="1" ht="15" customHeight="1">
      <c r="B90" s="208"/>
      <c r="C90" s="185" t="s">
        <v>828</v>
      </c>
      <c r="D90" s="185"/>
      <c r="E90" s="185"/>
      <c r="F90" s="206" t="s">
        <v>809</v>
      </c>
      <c r="G90" s="207"/>
      <c r="H90" s="185" t="s">
        <v>829</v>
      </c>
      <c r="I90" s="185" t="s">
        <v>805</v>
      </c>
      <c r="J90" s="185">
        <v>50</v>
      </c>
      <c r="K90" s="197"/>
    </row>
    <row r="91" spans="2:11" s="1" customFormat="1" ht="15" customHeight="1">
      <c r="B91" s="208"/>
      <c r="C91" s="185" t="s">
        <v>830</v>
      </c>
      <c r="D91" s="185"/>
      <c r="E91" s="185"/>
      <c r="F91" s="206" t="s">
        <v>809</v>
      </c>
      <c r="G91" s="207"/>
      <c r="H91" s="185" t="s">
        <v>830</v>
      </c>
      <c r="I91" s="185" t="s">
        <v>805</v>
      </c>
      <c r="J91" s="185">
        <v>50</v>
      </c>
      <c r="K91" s="197"/>
    </row>
    <row r="92" spans="2:11" s="1" customFormat="1" ht="15" customHeight="1">
      <c r="B92" s="208"/>
      <c r="C92" s="185" t="s">
        <v>831</v>
      </c>
      <c r="D92" s="185"/>
      <c r="E92" s="185"/>
      <c r="F92" s="206" t="s">
        <v>809</v>
      </c>
      <c r="G92" s="207"/>
      <c r="H92" s="185" t="s">
        <v>832</v>
      </c>
      <c r="I92" s="185" t="s">
        <v>805</v>
      </c>
      <c r="J92" s="185">
        <v>255</v>
      </c>
      <c r="K92" s="197"/>
    </row>
    <row r="93" spans="2:11" s="1" customFormat="1" ht="15" customHeight="1">
      <c r="B93" s="208"/>
      <c r="C93" s="185" t="s">
        <v>833</v>
      </c>
      <c r="D93" s="185"/>
      <c r="E93" s="185"/>
      <c r="F93" s="206" t="s">
        <v>803</v>
      </c>
      <c r="G93" s="207"/>
      <c r="H93" s="185" t="s">
        <v>834</v>
      </c>
      <c r="I93" s="185" t="s">
        <v>835</v>
      </c>
      <c r="J93" s="185"/>
      <c r="K93" s="197"/>
    </row>
    <row r="94" spans="2:11" s="1" customFormat="1" ht="15" customHeight="1">
      <c r="B94" s="208"/>
      <c r="C94" s="185" t="s">
        <v>836</v>
      </c>
      <c r="D94" s="185"/>
      <c r="E94" s="185"/>
      <c r="F94" s="206" t="s">
        <v>803</v>
      </c>
      <c r="G94" s="207"/>
      <c r="H94" s="185" t="s">
        <v>837</v>
      </c>
      <c r="I94" s="185" t="s">
        <v>838</v>
      </c>
      <c r="J94" s="185"/>
      <c r="K94" s="197"/>
    </row>
    <row r="95" spans="2:11" s="1" customFormat="1" ht="15" customHeight="1">
      <c r="B95" s="208"/>
      <c r="C95" s="185" t="s">
        <v>839</v>
      </c>
      <c r="D95" s="185"/>
      <c r="E95" s="185"/>
      <c r="F95" s="206" t="s">
        <v>803</v>
      </c>
      <c r="G95" s="207"/>
      <c r="H95" s="185" t="s">
        <v>839</v>
      </c>
      <c r="I95" s="185" t="s">
        <v>838</v>
      </c>
      <c r="J95" s="185"/>
      <c r="K95" s="197"/>
    </row>
    <row r="96" spans="2:11" s="1" customFormat="1" ht="15" customHeight="1">
      <c r="B96" s="208"/>
      <c r="C96" s="185" t="s">
        <v>36</v>
      </c>
      <c r="D96" s="185"/>
      <c r="E96" s="185"/>
      <c r="F96" s="206" t="s">
        <v>803</v>
      </c>
      <c r="G96" s="207"/>
      <c r="H96" s="185" t="s">
        <v>840</v>
      </c>
      <c r="I96" s="185" t="s">
        <v>838</v>
      </c>
      <c r="J96" s="185"/>
      <c r="K96" s="197"/>
    </row>
    <row r="97" spans="2:11" s="1" customFormat="1" ht="15" customHeight="1">
      <c r="B97" s="208"/>
      <c r="C97" s="185" t="s">
        <v>46</v>
      </c>
      <c r="D97" s="185"/>
      <c r="E97" s="185"/>
      <c r="F97" s="206" t="s">
        <v>803</v>
      </c>
      <c r="G97" s="207"/>
      <c r="H97" s="185" t="s">
        <v>841</v>
      </c>
      <c r="I97" s="185" t="s">
        <v>838</v>
      </c>
      <c r="J97" s="185"/>
      <c r="K97" s="197"/>
    </row>
    <row r="98" spans="2:11" s="1" customFormat="1" ht="15" customHeight="1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s="1" customFormat="1" ht="18.75" customHeight="1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s="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s="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s="1" customFormat="1" ht="45" customHeight="1">
      <c r="B102" s="196"/>
      <c r="C102" s="290" t="s">
        <v>842</v>
      </c>
      <c r="D102" s="290"/>
      <c r="E102" s="290"/>
      <c r="F102" s="290"/>
      <c r="G102" s="290"/>
      <c r="H102" s="290"/>
      <c r="I102" s="290"/>
      <c r="J102" s="290"/>
      <c r="K102" s="197"/>
    </row>
    <row r="103" spans="2:11" s="1" customFormat="1" ht="17.25" customHeight="1">
      <c r="B103" s="196"/>
      <c r="C103" s="198" t="s">
        <v>797</v>
      </c>
      <c r="D103" s="198"/>
      <c r="E103" s="198"/>
      <c r="F103" s="198" t="s">
        <v>798</v>
      </c>
      <c r="G103" s="199"/>
      <c r="H103" s="198" t="s">
        <v>52</v>
      </c>
      <c r="I103" s="198" t="s">
        <v>55</v>
      </c>
      <c r="J103" s="198" t="s">
        <v>799</v>
      </c>
      <c r="K103" s="197"/>
    </row>
    <row r="104" spans="2:11" s="1" customFormat="1" ht="17.25" customHeight="1">
      <c r="B104" s="196"/>
      <c r="C104" s="200" t="s">
        <v>800</v>
      </c>
      <c r="D104" s="200"/>
      <c r="E104" s="200"/>
      <c r="F104" s="201" t="s">
        <v>801</v>
      </c>
      <c r="G104" s="202"/>
      <c r="H104" s="200"/>
      <c r="I104" s="200"/>
      <c r="J104" s="200" t="s">
        <v>802</v>
      </c>
      <c r="K104" s="197"/>
    </row>
    <row r="105" spans="2:11" s="1" customFormat="1" ht="5.25" customHeight="1">
      <c r="B105" s="196"/>
      <c r="C105" s="198"/>
      <c r="D105" s="198"/>
      <c r="E105" s="198"/>
      <c r="F105" s="198"/>
      <c r="G105" s="216"/>
      <c r="H105" s="198"/>
      <c r="I105" s="198"/>
      <c r="J105" s="198"/>
      <c r="K105" s="197"/>
    </row>
    <row r="106" spans="2:11" s="1" customFormat="1" ht="15" customHeight="1">
      <c r="B106" s="196"/>
      <c r="C106" s="185" t="s">
        <v>51</v>
      </c>
      <c r="D106" s="205"/>
      <c r="E106" s="205"/>
      <c r="F106" s="206" t="s">
        <v>803</v>
      </c>
      <c r="G106" s="185"/>
      <c r="H106" s="185" t="s">
        <v>843</v>
      </c>
      <c r="I106" s="185" t="s">
        <v>805</v>
      </c>
      <c r="J106" s="185">
        <v>20</v>
      </c>
      <c r="K106" s="197"/>
    </row>
    <row r="107" spans="2:11" s="1" customFormat="1" ht="15" customHeight="1">
      <c r="B107" s="196"/>
      <c r="C107" s="185" t="s">
        <v>806</v>
      </c>
      <c r="D107" s="185"/>
      <c r="E107" s="185"/>
      <c r="F107" s="206" t="s">
        <v>803</v>
      </c>
      <c r="G107" s="185"/>
      <c r="H107" s="185" t="s">
        <v>843</v>
      </c>
      <c r="I107" s="185" t="s">
        <v>805</v>
      </c>
      <c r="J107" s="185">
        <v>120</v>
      </c>
      <c r="K107" s="197"/>
    </row>
    <row r="108" spans="2:11" s="1" customFormat="1" ht="15" customHeight="1">
      <c r="B108" s="208"/>
      <c r="C108" s="185" t="s">
        <v>808</v>
      </c>
      <c r="D108" s="185"/>
      <c r="E108" s="185"/>
      <c r="F108" s="206" t="s">
        <v>809</v>
      </c>
      <c r="G108" s="185"/>
      <c r="H108" s="185" t="s">
        <v>843</v>
      </c>
      <c r="I108" s="185" t="s">
        <v>805</v>
      </c>
      <c r="J108" s="185">
        <v>50</v>
      </c>
      <c r="K108" s="197"/>
    </row>
    <row r="109" spans="2:11" s="1" customFormat="1" ht="15" customHeight="1">
      <c r="B109" s="208"/>
      <c r="C109" s="185" t="s">
        <v>811</v>
      </c>
      <c r="D109" s="185"/>
      <c r="E109" s="185"/>
      <c r="F109" s="206" t="s">
        <v>803</v>
      </c>
      <c r="G109" s="185"/>
      <c r="H109" s="185" t="s">
        <v>843</v>
      </c>
      <c r="I109" s="185" t="s">
        <v>813</v>
      </c>
      <c r="J109" s="185"/>
      <c r="K109" s="197"/>
    </row>
    <row r="110" spans="2:11" s="1" customFormat="1" ht="15" customHeight="1">
      <c r="B110" s="208"/>
      <c r="C110" s="185" t="s">
        <v>822</v>
      </c>
      <c r="D110" s="185"/>
      <c r="E110" s="185"/>
      <c r="F110" s="206" t="s">
        <v>809</v>
      </c>
      <c r="G110" s="185"/>
      <c r="H110" s="185" t="s">
        <v>843</v>
      </c>
      <c r="I110" s="185" t="s">
        <v>805</v>
      </c>
      <c r="J110" s="185">
        <v>50</v>
      </c>
      <c r="K110" s="197"/>
    </row>
    <row r="111" spans="2:11" s="1" customFormat="1" ht="15" customHeight="1">
      <c r="B111" s="208"/>
      <c r="C111" s="185" t="s">
        <v>830</v>
      </c>
      <c r="D111" s="185"/>
      <c r="E111" s="185"/>
      <c r="F111" s="206" t="s">
        <v>809</v>
      </c>
      <c r="G111" s="185"/>
      <c r="H111" s="185" t="s">
        <v>843</v>
      </c>
      <c r="I111" s="185" t="s">
        <v>805</v>
      </c>
      <c r="J111" s="185">
        <v>50</v>
      </c>
      <c r="K111" s="197"/>
    </row>
    <row r="112" spans="2:11" s="1" customFormat="1" ht="15" customHeight="1">
      <c r="B112" s="208"/>
      <c r="C112" s="185" t="s">
        <v>828</v>
      </c>
      <c r="D112" s="185"/>
      <c r="E112" s="185"/>
      <c r="F112" s="206" t="s">
        <v>809</v>
      </c>
      <c r="G112" s="185"/>
      <c r="H112" s="185" t="s">
        <v>843</v>
      </c>
      <c r="I112" s="185" t="s">
        <v>805</v>
      </c>
      <c r="J112" s="185">
        <v>50</v>
      </c>
      <c r="K112" s="197"/>
    </row>
    <row r="113" spans="2:11" s="1" customFormat="1" ht="15" customHeight="1">
      <c r="B113" s="208"/>
      <c r="C113" s="185" t="s">
        <v>51</v>
      </c>
      <c r="D113" s="185"/>
      <c r="E113" s="185"/>
      <c r="F113" s="206" t="s">
        <v>803</v>
      </c>
      <c r="G113" s="185"/>
      <c r="H113" s="185" t="s">
        <v>844</v>
      </c>
      <c r="I113" s="185" t="s">
        <v>805</v>
      </c>
      <c r="J113" s="185">
        <v>20</v>
      </c>
      <c r="K113" s="197"/>
    </row>
    <row r="114" spans="2:11" s="1" customFormat="1" ht="15" customHeight="1">
      <c r="B114" s="208"/>
      <c r="C114" s="185" t="s">
        <v>845</v>
      </c>
      <c r="D114" s="185"/>
      <c r="E114" s="185"/>
      <c r="F114" s="206" t="s">
        <v>803</v>
      </c>
      <c r="G114" s="185"/>
      <c r="H114" s="185" t="s">
        <v>846</v>
      </c>
      <c r="I114" s="185" t="s">
        <v>805</v>
      </c>
      <c r="J114" s="185">
        <v>120</v>
      </c>
      <c r="K114" s="197"/>
    </row>
    <row r="115" spans="2:11" s="1" customFormat="1" ht="15" customHeight="1">
      <c r="B115" s="208"/>
      <c r="C115" s="185" t="s">
        <v>36</v>
      </c>
      <c r="D115" s="185"/>
      <c r="E115" s="185"/>
      <c r="F115" s="206" t="s">
        <v>803</v>
      </c>
      <c r="G115" s="185"/>
      <c r="H115" s="185" t="s">
        <v>847</v>
      </c>
      <c r="I115" s="185" t="s">
        <v>838</v>
      </c>
      <c r="J115" s="185"/>
      <c r="K115" s="197"/>
    </row>
    <row r="116" spans="2:11" s="1" customFormat="1" ht="15" customHeight="1">
      <c r="B116" s="208"/>
      <c r="C116" s="185" t="s">
        <v>46</v>
      </c>
      <c r="D116" s="185"/>
      <c r="E116" s="185"/>
      <c r="F116" s="206" t="s">
        <v>803</v>
      </c>
      <c r="G116" s="185"/>
      <c r="H116" s="185" t="s">
        <v>848</v>
      </c>
      <c r="I116" s="185" t="s">
        <v>838</v>
      </c>
      <c r="J116" s="185"/>
      <c r="K116" s="197"/>
    </row>
    <row r="117" spans="2:11" s="1" customFormat="1" ht="15" customHeight="1">
      <c r="B117" s="208"/>
      <c r="C117" s="185" t="s">
        <v>55</v>
      </c>
      <c r="D117" s="185"/>
      <c r="E117" s="185"/>
      <c r="F117" s="206" t="s">
        <v>803</v>
      </c>
      <c r="G117" s="185"/>
      <c r="H117" s="185" t="s">
        <v>849</v>
      </c>
      <c r="I117" s="185" t="s">
        <v>850</v>
      </c>
      <c r="J117" s="185"/>
      <c r="K117" s="197"/>
    </row>
    <row r="118" spans="2:11" s="1" customFormat="1" ht="15" customHeight="1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s="1" customFormat="1" ht="18.75" customHeight="1">
      <c r="B119" s="218"/>
      <c r="C119" s="219"/>
      <c r="D119" s="219"/>
      <c r="E119" s="219"/>
      <c r="F119" s="220"/>
      <c r="G119" s="219"/>
      <c r="H119" s="219"/>
      <c r="I119" s="219"/>
      <c r="J119" s="219"/>
      <c r="K119" s="218"/>
    </row>
    <row r="120" spans="2:11" s="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s="1" customFormat="1" ht="7.5" customHeight="1">
      <c r="B121" s="221"/>
      <c r="C121" s="222"/>
      <c r="D121" s="222"/>
      <c r="E121" s="222"/>
      <c r="F121" s="222"/>
      <c r="G121" s="222"/>
      <c r="H121" s="222"/>
      <c r="I121" s="222"/>
      <c r="J121" s="222"/>
      <c r="K121" s="223"/>
    </row>
    <row r="122" spans="2:11" s="1" customFormat="1" ht="45" customHeight="1">
      <c r="B122" s="224"/>
      <c r="C122" s="291" t="s">
        <v>851</v>
      </c>
      <c r="D122" s="291"/>
      <c r="E122" s="291"/>
      <c r="F122" s="291"/>
      <c r="G122" s="291"/>
      <c r="H122" s="291"/>
      <c r="I122" s="291"/>
      <c r="J122" s="291"/>
      <c r="K122" s="225"/>
    </row>
    <row r="123" spans="2:11" s="1" customFormat="1" ht="17.25" customHeight="1">
      <c r="B123" s="226"/>
      <c r="C123" s="198" t="s">
        <v>797</v>
      </c>
      <c r="D123" s="198"/>
      <c r="E123" s="198"/>
      <c r="F123" s="198" t="s">
        <v>798</v>
      </c>
      <c r="G123" s="199"/>
      <c r="H123" s="198" t="s">
        <v>52</v>
      </c>
      <c r="I123" s="198" t="s">
        <v>55</v>
      </c>
      <c r="J123" s="198" t="s">
        <v>799</v>
      </c>
      <c r="K123" s="227"/>
    </row>
    <row r="124" spans="2:11" s="1" customFormat="1" ht="17.25" customHeight="1">
      <c r="B124" s="226"/>
      <c r="C124" s="200" t="s">
        <v>800</v>
      </c>
      <c r="D124" s="200"/>
      <c r="E124" s="200"/>
      <c r="F124" s="201" t="s">
        <v>801</v>
      </c>
      <c r="G124" s="202"/>
      <c r="H124" s="200"/>
      <c r="I124" s="200"/>
      <c r="J124" s="200" t="s">
        <v>802</v>
      </c>
      <c r="K124" s="227"/>
    </row>
    <row r="125" spans="2:11" s="1" customFormat="1" ht="5.25" customHeight="1">
      <c r="B125" s="228"/>
      <c r="C125" s="203"/>
      <c r="D125" s="203"/>
      <c r="E125" s="203"/>
      <c r="F125" s="203"/>
      <c r="G125" s="229"/>
      <c r="H125" s="203"/>
      <c r="I125" s="203"/>
      <c r="J125" s="203"/>
      <c r="K125" s="230"/>
    </row>
    <row r="126" spans="2:11" s="1" customFormat="1" ht="15" customHeight="1">
      <c r="B126" s="228"/>
      <c r="C126" s="185" t="s">
        <v>806</v>
      </c>
      <c r="D126" s="205"/>
      <c r="E126" s="205"/>
      <c r="F126" s="206" t="s">
        <v>803</v>
      </c>
      <c r="G126" s="185"/>
      <c r="H126" s="185" t="s">
        <v>843</v>
      </c>
      <c r="I126" s="185" t="s">
        <v>805</v>
      </c>
      <c r="J126" s="185">
        <v>120</v>
      </c>
      <c r="K126" s="231"/>
    </row>
    <row r="127" spans="2:11" s="1" customFormat="1" ht="15" customHeight="1">
      <c r="B127" s="228"/>
      <c r="C127" s="185" t="s">
        <v>852</v>
      </c>
      <c r="D127" s="185"/>
      <c r="E127" s="185"/>
      <c r="F127" s="206" t="s">
        <v>803</v>
      </c>
      <c r="G127" s="185"/>
      <c r="H127" s="185" t="s">
        <v>853</v>
      </c>
      <c r="I127" s="185" t="s">
        <v>805</v>
      </c>
      <c r="J127" s="185" t="s">
        <v>854</v>
      </c>
      <c r="K127" s="231"/>
    </row>
    <row r="128" spans="2:11" s="1" customFormat="1" ht="15" customHeight="1">
      <c r="B128" s="228"/>
      <c r="C128" s="185" t="s">
        <v>751</v>
      </c>
      <c r="D128" s="185"/>
      <c r="E128" s="185"/>
      <c r="F128" s="206" t="s">
        <v>803</v>
      </c>
      <c r="G128" s="185"/>
      <c r="H128" s="185" t="s">
        <v>855</v>
      </c>
      <c r="I128" s="185" t="s">
        <v>805</v>
      </c>
      <c r="J128" s="185" t="s">
        <v>854</v>
      </c>
      <c r="K128" s="231"/>
    </row>
    <row r="129" spans="2:11" s="1" customFormat="1" ht="15" customHeight="1">
      <c r="B129" s="228"/>
      <c r="C129" s="185" t="s">
        <v>814</v>
      </c>
      <c r="D129" s="185"/>
      <c r="E129" s="185"/>
      <c r="F129" s="206" t="s">
        <v>809</v>
      </c>
      <c r="G129" s="185"/>
      <c r="H129" s="185" t="s">
        <v>815</v>
      </c>
      <c r="I129" s="185" t="s">
        <v>805</v>
      </c>
      <c r="J129" s="185">
        <v>15</v>
      </c>
      <c r="K129" s="231"/>
    </row>
    <row r="130" spans="2:11" s="1" customFormat="1" ht="15" customHeight="1">
      <c r="B130" s="228"/>
      <c r="C130" s="209" t="s">
        <v>816</v>
      </c>
      <c r="D130" s="209"/>
      <c r="E130" s="209"/>
      <c r="F130" s="210" t="s">
        <v>809</v>
      </c>
      <c r="G130" s="209"/>
      <c r="H130" s="209" t="s">
        <v>817</v>
      </c>
      <c r="I130" s="209" t="s">
        <v>805</v>
      </c>
      <c r="J130" s="209">
        <v>15</v>
      </c>
      <c r="K130" s="231"/>
    </row>
    <row r="131" spans="2:11" s="1" customFormat="1" ht="15" customHeight="1">
      <c r="B131" s="228"/>
      <c r="C131" s="209" t="s">
        <v>818</v>
      </c>
      <c r="D131" s="209"/>
      <c r="E131" s="209"/>
      <c r="F131" s="210" t="s">
        <v>809</v>
      </c>
      <c r="G131" s="209"/>
      <c r="H131" s="209" t="s">
        <v>819</v>
      </c>
      <c r="I131" s="209" t="s">
        <v>805</v>
      </c>
      <c r="J131" s="209">
        <v>20</v>
      </c>
      <c r="K131" s="231"/>
    </row>
    <row r="132" spans="2:11" s="1" customFormat="1" ht="15" customHeight="1">
      <c r="B132" s="228"/>
      <c r="C132" s="209" t="s">
        <v>820</v>
      </c>
      <c r="D132" s="209"/>
      <c r="E132" s="209"/>
      <c r="F132" s="210" t="s">
        <v>809</v>
      </c>
      <c r="G132" s="209"/>
      <c r="H132" s="209" t="s">
        <v>821</v>
      </c>
      <c r="I132" s="209" t="s">
        <v>805</v>
      </c>
      <c r="J132" s="209">
        <v>20</v>
      </c>
      <c r="K132" s="231"/>
    </row>
    <row r="133" spans="2:11" s="1" customFormat="1" ht="15" customHeight="1">
      <c r="B133" s="228"/>
      <c r="C133" s="185" t="s">
        <v>808</v>
      </c>
      <c r="D133" s="185"/>
      <c r="E133" s="185"/>
      <c r="F133" s="206" t="s">
        <v>809</v>
      </c>
      <c r="G133" s="185"/>
      <c r="H133" s="185" t="s">
        <v>843</v>
      </c>
      <c r="I133" s="185" t="s">
        <v>805</v>
      </c>
      <c r="J133" s="185">
        <v>50</v>
      </c>
      <c r="K133" s="231"/>
    </row>
    <row r="134" spans="2:11" s="1" customFormat="1" ht="15" customHeight="1">
      <c r="B134" s="228"/>
      <c r="C134" s="185" t="s">
        <v>822</v>
      </c>
      <c r="D134" s="185"/>
      <c r="E134" s="185"/>
      <c r="F134" s="206" t="s">
        <v>809</v>
      </c>
      <c r="G134" s="185"/>
      <c r="H134" s="185" t="s">
        <v>843</v>
      </c>
      <c r="I134" s="185" t="s">
        <v>805</v>
      </c>
      <c r="J134" s="185">
        <v>50</v>
      </c>
      <c r="K134" s="231"/>
    </row>
    <row r="135" spans="2:11" s="1" customFormat="1" ht="15" customHeight="1">
      <c r="B135" s="228"/>
      <c r="C135" s="185" t="s">
        <v>828</v>
      </c>
      <c r="D135" s="185"/>
      <c r="E135" s="185"/>
      <c r="F135" s="206" t="s">
        <v>809</v>
      </c>
      <c r="G135" s="185"/>
      <c r="H135" s="185" t="s">
        <v>843</v>
      </c>
      <c r="I135" s="185" t="s">
        <v>805</v>
      </c>
      <c r="J135" s="185">
        <v>50</v>
      </c>
      <c r="K135" s="231"/>
    </row>
    <row r="136" spans="2:11" s="1" customFormat="1" ht="15" customHeight="1">
      <c r="B136" s="228"/>
      <c r="C136" s="185" t="s">
        <v>830</v>
      </c>
      <c r="D136" s="185"/>
      <c r="E136" s="185"/>
      <c r="F136" s="206" t="s">
        <v>809</v>
      </c>
      <c r="G136" s="185"/>
      <c r="H136" s="185" t="s">
        <v>843</v>
      </c>
      <c r="I136" s="185" t="s">
        <v>805</v>
      </c>
      <c r="J136" s="185">
        <v>50</v>
      </c>
      <c r="K136" s="231"/>
    </row>
    <row r="137" spans="2:11" s="1" customFormat="1" ht="15" customHeight="1">
      <c r="B137" s="228"/>
      <c r="C137" s="185" t="s">
        <v>831</v>
      </c>
      <c r="D137" s="185"/>
      <c r="E137" s="185"/>
      <c r="F137" s="206" t="s">
        <v>809</v>
      </c>
      <c r="G137" s="185"/>
      <c r="H137" s="185" t="s">
        <v>856</v>
      </c>
      <c r="I137" s="185" t="s">
        <v>805</v>
      </c>
      <c r="J137" s="185">
        <v>255</v>
      </c>
      <c r="K137" s="231"/>
    </row>
    <row r="138" spans="2:11" s="1" customFormat="1" ht="15" customHeight="1">
      <c r="B138" s="228"/>
      <c r="C138" s="185" t="s">
        <v>833</v>
      </c>
      <c r="D138" s="185"/>
      <c r="E138" s="185"/>
      <c r="F138" s="206" t="s">
        <v>803</v>
      </c>
      <c r="G138" s="185"/>
      <c r="H138" s="185" t="s">
        <v>857</v>
      </c>
      <c r="I138" s="185" t="s">
        <v>835</v>
      </c>
      <c r="J138" s="185"/>
      <c r="K138" s="231"/>
    </row>
    <row r="139" spans="2:11" s="1" customFormat="1" ht="15" customHeight="1">
      <c r="B139" s="228"/>
      <c r="C139" s="185" t="s">
        <v>836</v>
      </c>
      <c r="D139" s="185"/>
      <c r="E139" s="185"/>
      <c r="F139" s="206" t="s">
        <v>803</v>
      </c>
      <c r="G139" s="185"/>
      <c r="H139" s="185" t="s">
        <v>858</v>
      </c>
      <c r="I139" s="185" t="s">
        <v>838</v>
      </c>
      <c r="J139" s="185"/>
      <c r="K139" s="231"/>
    </row>
    <row r="140" spans="2:11" s="1" customFormat="1" ht="15" customHeight="1">
      <c r="B140" s="228"/>
      <c r="C140" s="185" t="s">
        <v>839</v>
      </c>
      <c r="D140" s="185"/>
      <c r="E140" s="185"/>
      <c r="F140" s="206" t="s">
        <v>803</v>
      </c>
      <c r="G140" s="185"/>
      <c r="H140" s="185" t="s">
        <v>839</v>
      </c>
      <c r="I140" s="185" t="s">
        <v>838</v>
      </c>
      <c r="J140" s="185"/>
      <c r="K140" s="231"/>
    </row>
    <row r="141" spans="2:11" s="1" customFormat="1" ht="15" customHeight="1">
      <c r="B141" s="228"/>
      <c r="C141" s="185" t="s">
        <v>36</v>
      </c>
      <c r="D141" s="185"/>
      <c r="E141" s="185"/>
      <c r="F141" s="206" t="s">
        <v>803</v>
      </c>
      <c r="G141" s="185"/>
      <c r="H141" s="185" t="s">
        <v>859</v>
      </c>
      <c r="I141" s="185" t="s">
        <v>838</v>
      </c>
      <c r="J141" s="185"/>
      <c r="K141" s="231"/>
    </row>
    <row r="142" spans="2:11" s="1" customFormat="1" ht="15" customHeight="1">
      <c r="B142" s="228"/>
      <c r="C142" s="185" t="s">
        <v>860</v>
      </c>
      <c r="D142" s="185"/>
      <c r="E142" s="185"/>
      <c r="F142" s="206" t="s">
        <v>803</v>
      </c>
      <c r="G142" s="185"/>
      <c r="H142" s="185" t="s">
        <v>861</v>
      </c>
      <c r="I142" s="185" t="s">
        <v>838</v>
      </c>
      <c r="J142" s="185"/>
      <c r="K142" s="231"/>
    </row>
    <row r="143" spans="2:11" s="1" customFormat="1" ht="15" customHeight="1">
      <c r="B143" s="232"/>
      <c r="C143" s="233"/>
      <c r="D143" s="233"/>
      <c r="E143" s="233"/>
      <c r="F143" s="233"/>
      <c r="G143" s="233"/>
      <c r="H143" s="233"/>
      <c r="I143" s="233"/>
      <c r="J143" s="233"/>
      <c r="K143" s="234"/>
    </row>
    <row r="144" spans="2:11" s="1" customFormat="1" ht="18.75" customHeight="1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s="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s="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s="1" customFormat="1" ht="45" customHeight="1">
      <c r="B147" s="196"/>
      <c r="C147" s="290" t="s">
        <v>862</v>
      </c>
      <c r="D147" s="290"/>
      <c r="E147" s="290"/>
      <c r="F147" s="290"/>
      <c r="G147" s="290"/>
      <c r="H147" s="290"/>
      <c r="I147" s="290"/>
      <c r="J147" s="290"/>
      <c r="K147" s="197"/>
    </row>
    <row r="148" spans="2:11" s="1" customFormat="1" ht="17.25" customHeight="1">
      <c r="B148" s="196"/>
      <c r="C148" s="198" t="s">
        <v>797</v>
      </c>
      <c r="D148" s="198"/>
      <c r="E148" s="198"/>
      <c r="F148" s="198" t="s">
        <v>798</v>
      </c>
      <c r="G148" s="199"/>
      <c r="H148" s="198" t="s">
        <v>52</v>
      </c>
      <c r="I148" s="198" t="s">
        <v>55</v>
      </c>
      <c r="J148" s="198" t="s">
        <v>799</v>
      </c>
      <c r="K148" s="197"/>
    </row>
    <row r="149" spans="2:11" s="1" customFormat="1" ht="17.25" customHeight="1">
      <c r="B149" s="196"/>
      <c r="C149" s="200" t="s">
        <v>800</v>
      </c>
      <c r="D149" s="200"/>
      <c r="E149" s="200"/>
      <c r="F149" s="201" t="s">
        <v>801</v>
      </c>
      <c r="G149" s="202"/>
      <c r="H149" s="200"/>
      <c r="I149" s="200"/>
      <c r="J149" s="200" t="s">
        <v>802</v>
      </c>
      <c r="K149" s="197"/>
    </row>
    <row r="150" spans="2:11" s="1" customFormat="1" ht="5.25" customHeight="1">
      <c r="B150" s="208"/>
      <c r="C150" s="203"/>
      <c r="D150" s="203"/>
      <c r="E150" s="203"/>
      <c r="F150" s="203"/>
      <c r="G150" s="204"/>
      <c r="H150" s="203"/>
      <c r="I150" s="203"/>
      <c r="J150" s="203"/>
      <c r="K150" s="231"/>
    </row>
    <row r="151" spans="2:11" s="1" customFormat="1" ht="15" customHeight="1">
      <c r="B151" s="208"/>
      <c r="C151" s="235" t="s">
        <v>806</v>
      </c>
      <c r="D151" s="185"/>
      <c r="E151" s="185"/>
      <c r="F151" s="236" t="s">
        <v>803</v>
      </c>
      <c r="G151" s="185"/>
      <c r="H151" s="235" t="s">
        <v>843</v>
      </c>
      <c r="I151" s="235" t="s">
        <v>805</v>
      </c>
      <c r="J151" s="235">
        <v>120</v>
      </c>
      <c r="K151" s="231"/>
    </row>
    <row r="152" spans="2:11" s="1" customFormat="1" ht="15" customHeight="1">
      <c r="B152" s="208"/>
      <c r="C152" s="235" t="s">
        <v>852</v>
      </c>
      <c r="D152" s="185"/>
      <c r="E152" s="185"/>
      <c r="F152" s="236" t="s">
        <v>803</v>
      </c>
      <c r="G152" s="185"/>
      <c r="H152" s="235" t="s">
        <v>863</v>
      </c>
      <c r="I152" s="235" t="s">
        <v>805</v>
      </c>
      <c r="J152" s="235" t="s">
        <v>854</v>
      </c>
      <c r="K152" s="231"/>
    </row>
    <row r="153" spans="2:11" s="1" customFormat="1" ht="15" customHeight="1">
      <c r="B153" s="208"/>
      <c r="C153" s="235" t="s">
        <v>751</v>
      </c>
      <c r="D153" s="185"/>
      <c r="E153" s="185"/>
      <c r="F153" s="236" t="s">
        <v>803</v>
      </c>
      <c r="G153" s="185"/>
      <c r="H153" s="235" t="s">
        <v>864</v>
      </c>
      <c r="I153" s="235" t="s">
        <v>805</v>
      </c>
      <c r="J153" s="235" t="s">
        <v>854</v>
      </c>
      <c r="K153" s="231"/>
    </row>
    <row r="154" spans="2:11" s="1" customFormat="1" ht="15" customHeight="1">
      <c r="B154" s="208"/>
      <c r="C154" s="235" t="s">
        <v>808</v>
      </c>
      <c r="D154" s="185"/>
      <c r="E154" s="185"/>
      <c r="F154" s="236" t="s">
        <v>809</v>
      </c>
      <c r="G154" s="185"/>
      <c r="H154" s="235" t="s">
        <v>843</v>
      </c>
      <c r="I154" s="235" t="s">
        <v>805</v>
      </c>
      <c r="J154" s="235">
        <v>50</v>
      </c>
      <c r="K154" s="231"/>
    </row>
    <row r="155" spans="2:11" s="1" customFormat="1" ht="15" customHeight="1">
      <c r="B155" s="208"/>
      <c r="C155" s="235" t="s">
        <v>811</v>
      </c>
      <c r="D155" s="185"/>
      <c r="E155" s="185"/>
      <c r="F155" s="236" t="s">
        <v>803</v>
      </c>
      <c r="G155" s="185"/>
      <c r="H155" s="235" t="s">
        <v>843</v>
      </c>
      <c r="I155" s="235" t="s">
        <v>813</v>
      </c>
      <c r="J155" s="235"/>
      <c r="K155" s="231"/>
    </row>
    <row r="156" spans="2:11" s="1" customFormat="1" ht="15" customHeight="1">
      <c r="B156" s="208"/>
      <c r="C156" s="235" t="s">
        <v>822</v>
      </c>
      <c r="D156" s="185"/>
      <c r="E156" s="185"/>
      <c r="F156" s="236" t="s">
        <v>809</v>
      </c>
      <c r="G156" s="185"/>
      <c r="H156" s="235" t="s">
        <v>843</v>
      </c>
      <c r="I156" s="235" t="s">
        <v>805</v>
      </c>
      <c r="J156" s="235">
        <v>50</v>
      </c>
      <c r="K156" s="231"/>
    </row>
    <row r="157" spans="2:11" s="1" customFormat="1" ht="15" customHeight="1">
      <c r="B157" s="208"/>
      <c r="C157" s="235" t="s">
        <v>830</v>
      </c>
      <c r="D157" s="185"/>
      <c r="E157" s="185"/>
      <c r="F157" s="236" t="s">
        <v>809</v>
      </c>
      <c r="G157" s="185"/>
      <c r="H157" s="235" t="s">
        <v>843</v>
      </c>
      <c r="I157" s="235" t="s">
        <v>805</v>
      </c>
      <c r="J157" s="235">
        <v>50</v>
      </c>
      <c r="K157" s="231"/>
    </row>
    <row r="158" spans="2:11" s="1" customFormat="1" ht="15" customHeight="1">
      <c r="B158" s="208"/>
      <c r="C158" s="235" t="s">
        <v>828</v>
      </c>
      <c r="D158" s="185"/>
      <c r="E158" s="185"/>
      <c r="F158" s="236" t="s">
        <v>809</v>
      </c>
      <c r="G158" s="185"/>
      <c r="H158" s="235" t="s">
        <v>843</v>
      </c>
      <c r="I158" s="235" t="s">
        <v>805</v>
      </c>
      <c r="J158" s="235">
        <v>50</v>
      </c>
      <c r="K158" s="231"/>
    </row>
    <row r="159" spans="2:11" s="1" customFormat="1" ht="15" customHeight="1">
      <c r="B159" s="208"/>
      <c r="C159" s="235" t="s">
        <v>97</v>
      </c>
      <c r="D159" s="185"/>
      <c r="E159" s="185"/>
      <c r="F159" s="236" t="s">
        <v>803</v>
      </c>
      <c r="G159" s="185"/>
      <c r="H159" s="235" t="s">
        <v>865</v>
      </c>
      <c r="I159" s="235" t="s">
        <v>805</v>
      </c>
      <c r="J159" s="235" t="s">
        <v>866</v>
      </c>
      <c r="K159" s="231"/>
    </row>
    <row r="160" spans="2:11" s="1" customFormat="1" ht="15" customHeight="1">
      <c r="B160" s="208"/>
      <c r="C160" s="235" t="s">
        <v>867</v>
      </c>
      <c r="D160" s="185"/>
      <c r="E160" s="185"/>
      <c r="F160" s="236" t="s">
        <v>803</v>
      </c>
      <c r="G160" s="185"/>
      <c r="H160" s="235" t="s">
        <v>868</v>
      </c>
      <c r="I160" s="235" t="s">
        <v>838</v>
      </c>
      <c r="J160" s="235"/>
      <c r="K160" s="231"/>
    </row>
    <row r="161" spans="2:11" s="1" customFormat="1" ht="15" customHeight="1">
      <c r="B161" s="237"/>
      <c r="C161" s="217"/>
      <c r="D161" s="217"/>
      <c r="E161" s="217"/>
      <c r="F161" s="217"/>
      <c r="G161" s="217"/>
      <c r="H161" s="217"/>
      <c r="I161" s="217"/>
      <c r="J161" s="217"/>
      <c r="K161" s="238"/>
    </row>
    <row r="162" spans="2:11" s="1" customFormat="1" ht="18.75" customHeight="1">
      <c r="B162" s="219"/>
      <c r="C162" s="229"/>
      <c r="D162" s="229"/>
      <c r="E162" s="229"/>
      <c r="F162" s="239"/>
      <c r="G162" s="229"/>
      <c r="H162" s="229"/>
      <c r="I162" s="229"/>
      <c r="J162" s="229"/>
      <c r="K162" s="219"/>
    </row>
    <row r="163" spans="2:11" s="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s="1" customFormat="1" ht="7.5" customHeight="1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s="1" customFormat="1" ht="45" customHeight="1">
      <c r="B165" s="177"/>
      <c r="C165" s="291" t="s">
        <v>869</v>
      </c>
      <c r="D165" s="291"/>
      <c r="E165" s="291"/>
      <c r="F165" s="291"/>
      <c r="G165" s="291"/>
      <c r="H165" s="291"/>
      <c r="I165" s="291"/>
      <c r="J165" s="291"/>
      <c r="K165" s="178"/>
    </row>
    <row r="166" spans="2:11" s="1" customFormat="1" ht="17.25" customHeight="1">
      <c r="B166" s="177"/>
      <c r="C166" s="198" t="s">
        <v>797</v>
      </c>
      <c r="D166" s="198"/>
      <c r="E166" s="198"/>
      <c r="F166" s="198" t="s">
        <v>798</v>
      </c>
      <c r="G166" s="240"/>
      <c r="H166" s="241" t="s">
        <v>52</v>
      </c>
      <c r="I166" s="241" t="s">
        <v>55</v>
      </c>
      <c r="J166" s="198" t="s">
        <v>799</v>
      </c>
      <c r="K166" s="178"/>
    </row>
    <row r="167" spans="2:11" s="1" customFormat="1" ht="17.25" customHeight="1">
      <c r="B167" s="179"/>
      <c r="C167" s="200" t="s">
        <v>800</v>
      </c>
      <c r="D167" s="200"/>
      <c r="E167" s="200"/>
      <c r="F167" s="201" t="s">
        <v>801</v>
      </c>
      <c r="G167" s="242"/>
      <c r="H167" s="243"/>
      <c r="I167" s="243"/>
      <c r="J167" s="200" t="s">
        <v>802</v>
      </c>
      <c r="K167" s="180"/>
    </row>
    <row r="168" spans="2:11" s="1" customFormat="1" ht="5.25" customHeight="1">
      <c r="B168" s="208"/>
      <c r="C168" s="203"/>
      <c r="D168" s="203"/>
      <c r="E168" s="203"/>
      <c r="F168" s="203"/>
      <c r="G168" s="204"/>
      <c r="H168" s="203"/>
      <c r="I168" s="203"/>
      <c r="J168" s="203"/>
      <c r="K168" s="231"/>
    </row>
    <row r="169" spans="2:11" s="1" customFormat="1" ht="15" customHeight="1">
      <c r="B169" s="208"/>
      <c r="C169" s="185" t="s">
        <v>806</v>
      </c>
      <c r="D169" s="185"/>
      <c r="E169" s="185"/>
      <c r="F169" s="206" t="s">
        <v>803</v>
      </c>
      <c r="G169" s="185"/>
      <c r="H169" s="185" t="s">
        <v>843</v>
      </c>
      <c r="I169" s="185" t="s">
        <v>805</v>
      </c>
      <c r="J169" s="185">
        <v>120</v>
      </c>
      <c r="K169" s="231"/>
    </row>
    <row r="170" spans="2:11" s="1" customFormat="1" ht="15" customHeight="1">
      <c r="B170" s="208"/>
      <c r="C170" s="185" t="s">
        <v>852</v>
      </c>
      <c r="D170" s="185"/>
      <c r="E170" s="185"/>
      <c r="F170" s="206" t="s">
        <v>803</v>
      </c>
      <c r="G170" s="185"/>
      <c r="H170" s="185" t="s">
        <v>853</v>
      </c>
      <c r="I170" s="185" t="s">
        <v>805</v>
      </c>
      <c r="J170" s="185" t="s">
        <v>854</v>
      </c>
      <c r="K170" s="231"/>
    </row>
    <row r="171" spans="2:11" s="1" customFormat="1" ht="15" customHeight="1">
      <c r="B171" s="208"/>
      <c r="C171" s="185" t="s">
        <v>751</v>
      </c>
      <c r="D171" s="185"/>
      <c r="E171" s="185"/>
      <c r="F171" s="206" t="s">
        <v>803</v>
      </c>
      <c r="G171" s="185"/>
      <c r="H171" s="185" t="s">
        <v>870</v>
      </c>
      <c r="I171" s="185" t="s">
        <v>805</v>
      </c>
      <c r="J171" s="185" t="s">
        <v>854</v>
      </c>
      <c r="K171" s="231"/>
    </row>
    <row r="172" spans="2:11" s="1" customFormat="1" ht="15" customHeight="1">
      <c r="B172" s="208"/>
      <c r="C172" s="185" t="s">
        <v>808</v>
      </c>
      <c r="D172" s="185"/>
      <c r="E172" s="185"/>
      <c r="F172" s="206" t="s">
        <v>809</v>
      </c>
      <c r="G172" s="185"/>
      <c r="H172" s="185" t="s">
        <v>870</v>
      </c>
      <c r="I172" s="185" t="s">
        <v>805</v>
      </c>
      <c r="J172" s="185">
        <v>50</v>
      </c>
      <c r="K172" s="231"/>
    </row>
    <row r="173" spans="2:11" s="1" customFormat="1" ht="15" customHeight="1">
      <c r="B173" s="208"/>
      <c r="C173" s="185" t="s">
        <v>811</v>
      </c>
      <c r="D173" s="185"/>
      <c r="E173" s="185"/>
      <c r="F173" s="206" t="s">
        <v>803</v>
      </c>
      <c r="G173" s="185"/>
      <c r="H173" s="185" t="s">
        <v>870</v>
      </c>
      <c r="I173" s="185" t="s">
        <v>813</v>
      </c>
      <c r="J173" s="185"/>
      <c r="K173" s="231"/>
    </row>
    <row r="174" spans="2:11" s="1" customFormat="1" ht="15" customHeight="1">
      <c r="B174" s="208"/>
      <c r="C174" s="185" t="s">
        <v>822</v>
      </c>
      <c r="D174" s="185"/>
      <c r="E174" s="185"/>
      <c r="F174" s="206" t="s">
        <v>809</v>
      </c>
      <c r="G174" s="185"/>
      <c r="H174" s="185" t="s">
        <v>870</v>
      </c>
      <c r="I174" s="185" t="s">
        <v>805</v>
      </c>
      <c r="J174" s="185">
        <v>50</v>
      </c>
      <c r="K174" s="231"/>
    </row>
    <row r="175" spans="2:11" s="1" customFormat="1" ht="15" customHeight="1">
      <c r="B175" s="208"/>
      <c r="C175" s="185" t="s">
        <v>830</v>
      </c>
      <c r="D175" s="185"/>
      <c r="E175" s="185"/>
      <c r="F175" s="206" t="s">
        <v>809</v>
      </c>
      <c r="G175" s="185"/>
      <c r="H175" s="185" t="s">
        <v>870</v>
      </c>
      <c r="I175" s="185" t="s">
        <v>805</v>
      </c>
      <c r="J175" s="185">
        <v>50</v>
      </c>
      <c r="K175" s="231"/>
    </row>
    <row r="176" spans="2:11" s="1" customFormat="1" ht="15" customHeight="1">
      <c r="B176" s="208"/>
      <c r="C176" s="185" t="s">
        <v>828</v>
      </c>
      <c r="D176" s="185"/>
      <c r="E176" s="185"/>
      <c r="F176" s="206" t="s">
        <v>809</v>
      </c>
      <c r="G176" s="185"/>
      <c r="H176" s="185" t="s">
        <v>870</v>
      </c>
      <c r="I176" s="185" t="s">
        <v>805</v>
      </c>
      <c r="J176" s="185">
        <v>50</v>
      </c>
      <c r="K176" s="231"/>
    </row>
    <row r="177" spans="2:11" s="1" customFormat="1" ht="15" customHeight="1">
      <c r="B177" s="208"/>
      <c r="C177" s="185" t="s">
        <v>106</v>
      </c>
      <c r="D177" s="185"/>
      <c r="E177" s="185"/>
      <c r="F177" s="206" t="s">
        <v>803</v>
      </c>
      <c r="G177" s="185"/>
      <c r="H177" s="185" t="s">
        <v>871</v>
      </c>
      <c r="I177" s="185" t="s">
        <v>872</v>
      </c>
      <c r="J177" s="185"/>
      <c r="K177" s="231"/>
    </row>
    <row r="178" spans="2:11" s="1" customFormat="1" ht="15" customHeight="1">
      <c r="B178" s="208"/>
      <c r="C178" s="185" t="s">
        <v>55</v>
      </c>
      <c r="D178" s="185"/>
      <c r="E178" s="185"/>
      <c r="F178" s="206" t="s">
        <v>803</v>
      </c>
      <c r="G178" s="185"/>
      <c r="H178" s="185" t="s">
        <v>873</v>
      </c>
      <c r="I178" s="185" t="s">
        <v>874</v>
      </c>
      <c r="J178" s="185">
        <v>1</v>
      </c>
      <c r="K178" s="231"/>
    </row>
    <row r="179" spans="2:11" s="1" customFormat="1" ht="15" customHeight="1">
      <c r="B179" s="208"/>
      <c r="C179" s="185" t="s">
        <v>51</v>
      </c>
      <c r="D179" s="185"/>
      <c r="E179" s="185"/>
      <c r="F179" s="206" t="s">
        <v>803</v>
      </c>
      <c r="G179" s="185"/>
      <c r="H179" s="185" t="s">
        <v>875</v>
      </c>
      <c r="I179" s="185" t="s">
        <v>805</v>
      </c>
      <c r="J179" s="185">
        <v>20</v>
      </c>
      <c r="K179" s="231"/>
    </row>
    <row r="180" spans="2:11" s="1" customFormat="1" ht="15" customHeight="1">
      <c r="B180" s="208"/>
      <c r="C180" s="185" t="s">
        <v>52</v>
      </c>
      <c r="D180" s="185"/>
      <c r="E180" s="185"/>
      <c r="F180" s="206" t="s">
        <v>803</v>
      </c>
      <c r="G180" s="185"/>
      <c r="H180" s="185" t="s">
        <v>876</v>
      </c>
      <c r="I180" s="185" t="s">
        <v>805</v>
      </c>
      <c r="J180" s="185">
        <v>255</v>
      </c>
      <c r="K180" s="231"/>
    </row>
    <row r="181" spans="2:11" s="1" customFormat="1" ht="15" customHeight="1">
      <c r="B181" s="208"/>
      <c r="C181" s="185" t="s">
        <v>107</v>
      </c>
      <c r="D181" s="185"/>
      <c r="E181" s="185"/>
      <c r="F181" s="206" t="s">
        <v>803</v>
      </c>
      <c r="G181" s="185"/>
      <c r="H181" s="185" t="s">
        <v>767</v>
      </c>
      <c r="I181" s="185" t="s">
        <v>805</v>
      </c>
      <c r="J181" s="185">
        <v>10</v>
      </c>
      <c r="K181" s="231"/>
    </row>
    <row r="182" spans="2:11" s="1" customFormat="1" ht="15" customHeight="1">
      <c r="B182" s="208"/>
      <c r="C182" s="185" t="s">
        <v>108</v>
      </c>
      <c r="D182" s="185"/>
      <c r="E182" s="185"/>
      <c r="F182" s="206" t="s">
        <v>803</v>
      </c>
      <c r="G182" s="185"/>
      <c r="H182" s="185" t="s">
        <v>877</v>
      </c>
      <c r="I182" s="185" t="s">
        <v>838</v>
      </c>
      <c r="J182" s="185"/>
      <c r="K182" s="231"/>
    </row>
    <row r="183" spans="2:11" s="1" customFormat="1" ht="15" customHeight="1">
      <c r="B183" s="208"/>
      <c r="C183" s="185" t="s">
        <v>878</v>
      </c>
      <c r="D183" s="185"/>
      <c r="E183" s="185"/>
      <c r="F183" s="206" t="s">
        <v>803</v>
      </c>
      <c r="G183" s="185"/>
      <c r="H183" s="185" t="s">
        <v>879</v>
      </c>
      <c r="I183" s="185" t="s">
        <v>838</v>
      </c>
      <c r="J183" s="185"/>
      <c r="K183" s="231"/>
    </row>
    <row r="184" spans="2:11" s="1" customFormat="1" ht="15" customHeight="1">
      <c r="B184" s="208"/>
      <c r="C184" s="185" t="s">
        <v>867</v>
      </c>
      <c r="D184" s="185"/>
      <c r="E184" s="185"/>
      <c r="F184" s="206" t="s">
        <v>803</v>
      </c>
      <c r="G184" s="185"/>
      <c r="H184" s="185" t="s">
        <v>880</v>
      </c>
      <c r="I184" s="185" t="s">
        <v>838</v>
      </c>
      <c r="J184" s="185"/>
      <c r="K184" s="231"/>
    </row>
    <row r="185" spans="2:11" s="1" customFormat="1" ht="15" customHeight="1">
      <c r="B185" s="208"/>
      <c r="C185" s="185" t="s">
        <v>110</v>
      </c>
      <c r="D185" s="185"/>
      <c r="E185" s="185"/>
      <c r="F185" s="206" t="s">
        <v>809</v>
      </c>
      <c r="G185" s="185"/>
      <c r="H185" s="185" t="s">
        <v>881</v>
      </c>
      <c r="I185" s="185" t="s">
        <v>805</v>
      </c>
      <c r="J185" s="185">
        <v>50</v>
      </c>
      <c r="K185" s="231"/>
    </row>
    <row r="186" spans="2:11" s="1" customFormat="1" ht="15" customHeight="1">
      <c r="B186" s="208"/>
      <c r="C186" s="185" t="s">
        <v>882</v>
      </c>
      <c r="D186" s="185"/>
      <c r="E186" s="185"/>
      <c r="F186" s="206" t="s">
        <v>809</v>
      </c>
      <c r="G186" s="185"/>
      <c r="H186" s="185" t="s">
        <v>883</v>
      </c>
      <c r="I186" s="185" t="s">
        <v>884</v>
      </c>
      <c r="J186" s="185"/>
      <c r="K186" s="231"/>
    </row>
    <row r="187" spans="2:11" s="1" customFormat="1" ht="15" customHeight="1">
      <c r="B187" s="208"/>
      <c r="C187" s="185" t="s">
        <v>885</v>
      </c>
      <c r="D187" s="185"/>
      <c r="E187" s="185"/>
      <c r="F187" s="206" t="s">
        <v>809</v>
      </c>
      <c r="G187" s="185"/>
      <c r="H187" s="185" t="s">
        <v>886</v>
      </c>
      <c r="I187" s="185" t="s">
        <v>884</v>
      </c>
      <c r="J187" s="185"/>
      <c r="K187" s="231"/>
    </row>
    <row r="188" spans="2:11" s="1" customFormat="1" ht="15" customHeight="1">
      <c r="B188" s="208"/>
      <c r="C188" s="185" t="s">
        <v>887</v>
      </c>
      <c r="D188" s="185"/>
      <c r="E188" s="185"/>
      <c r="F188" s="206" t="s">
        <v>809</v>
      </c>
      <c r="G188" s="185"/>
      <c r="H188" s="185" t="s">
        <v>888</v>
      </c>
      <c r="I188" s="185" t="s">
        <v>884</v>
      </c>
      <c r="J188" s="185"/>
      <c r="K188" s="231"/>
    </row>
    <row r="189" spans="2:11" s="1" customFormat="1" ht="15" customHeight="1">
      <c r="B189" s="208"/>
      <c r="C189" s="244" t="s">
        <v>889</v>
      </c>
      <c r="D189" s="185"/>
      <c r="E189" s="185"/>
      <c r="F189" s="206" t="s">
        <v>809</v>
      </c>
      <c r="G189" s="185"/>
      <c r="H189" s="185" t="s">
        <v>890</v>
      </c>
      <c r="I189" s="185" t="s">
        <v>891</v>
      </c>
      <c r="J189" s="245" t="s">
        <v>892</v>
      </c>
      <c r="K189" s="231"/>
    </row>
    <row r="190" spans="2:11" s="1" customFormat="1" ht="15" customHeight="1">
      <c r="B190" s="208"/>
      <c r="C190" s="244" t="s">
        <v>40</v>
      </c>
      <c r="D190" s="185"/>
      <c r="E190" s="185"/>
      <c r="F190" s="206" t="s">
        <v>803</v>
      </c>
      <c r="G190" s="185"/>
      <c r="H190" s="182" t="s">
        <v>893</v>
      </c>
      <c r="I190" s="185" t="s">
        <v>894</v>
      </c>
      <c r="J190" s="185"/>
      <c r="K190" s="231"/>
    </row>
    <row r="191" spans="2:11" s="1" customFormat="1" ht="15" customHeight="1">
      <c r="B191" s="208"/>
      <c r="C191" s="244" t="s">
        <v>895</v>
      </c>
      <c r="D191" s="185"/>
      <c r="E191" s="185"/>
      <c r="F191" s="206" t="s">
        <v>803</v>
      </c>
      <c r="G191" s="185"/>
      <c r="H191" s="185" t="s">
        <v>896</v>
      </c>
      <c r="I191" s="185" t="s">
        <v>838</v>
      </c>
      <c r="J191" s="185"/>
      <c r="K191" s="231"/>
    </row>
    <row r="192" spans="2:11" s="1" customFormat="1" ht="15" customHeight="1">
      <c r="B192" s="208"/>
      <c r="C192" s="244" t="s">
        <v>897</v>
      </c>
      <c r="D192" s="185"/>
      <c r="E192" s="185"/>
      <c r="F192" s="206" t="s">
        <v>803</v>
      </c>
      <c r="G192" s="185"/>
      <c r="H192" s="185" t="s">
        <v>898</v>
      </c>
      <c r="I192" s="185" t="s">
        <v>838</v>
      </c>
      <c r="J192" s="185"/>
      <c r="K192" s="231"/>
    </row>
    <row r="193" spans="2:11" s="1" customFormat="1" ht="15" customHeight="1">
      <c r="B193" s="208"/>
      <c r="C193" s="244" t="s">
        <v>899</v>
      </c>
      <c r="D193" s="185"/>
      <c r="E193" s="185"/>
      <c r="F193" s="206" t="s">
        <v>809</v>
      </c>
      <c r="G193" s="185"/>
      <c r="H193" s="185" t="s">
        <v>900</v>
      </c>
      <c r="I193" s="185" t="s">
        <v>838</v>
      </c>
      <c r="J193" s="185"/>
      <c r="K193" s="231"/>
    </row>
    <row r="194" spans="2:11" s="1" customFormat="1" ht="15" customHeight="1">
      <c r="B194" s="237"/>
      <c r="C194" s="246"/>
      <c r="D194" s="217"/>
      <c r="E194" s="217"/>
      <c r="F194" s="217"/>
      <c r="G194" s="217"/>
      <c r="H194" s="217"/>
      <c r="I194" s="217"/>
      <c r="J194" s="217"/>
      <c r="K194" s="238"/>
    </row>
    <row r="195" spans="2:11" s="1" customFormat="1" ht="18.75" customHeight="1">
      <c r="B195" s="219"/>
      <c r="C195" s="229"/>
      <c r="D195" s="229"/>
      <c r="E195" s="229"/>
      <c r="F195" s="239"/>
      <c r="G195" s="229"/>
      <c r="H195" s="229"/>
      <c r="I195" s="229"/>
      <c r="J195" s="229"/>
      <c r="K195" s="219"/>
    </row>
    <row r="196" spans="2:11" s="1" customFormat="1" ht="18.75" customHeight="1">
      <c r="B196" s="219"/>
      <c r="C196" s="229"/>
      <c r="D196" s="229"/>
      <c r="E196" s="229"/>
      <c r="F196" s="239"/>
      <c r="G196" s="229"/>
      <c r="H196" s="229"/>
      <c r="I196" s="229"/>
      <c r="J196" s="229"/>
      <c r="K196" s="219"/>
    </row>
    <row r="197" spans="2:11" s="1" customFormat="1" ht="18.75" customHeight="1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</row>
    <row r="198" spans="2:11" s="1" customFormat="1" ht="13.5">
      <c r="B198" s="174"/>
      <c r="C198" s="175"/>
      <c r="D198" s="175"/>
      <c r="E198" s="175"/>
      <c r="F198" s="175"/>
      <c r="G198" s="175"/>
      <c r="H198" s="175"/>
      <c r="I198" s="175"/>
      <c r="J198" s="175"/>
      <c r="K198" s="176"/>
    </row>
    <row r="199" spans="2:11" s="1" customFormat="1" ht="21">
      <c r="B199" s="177"/>
      <c r="C199" s="291" t="s">
        <v>901</v>
      </c>
      <c r="D199" s="291"/>
      <c r="E199" s="291"/>
      <c r="F199" s="291"/>
      <c r="G199" s="291"/>
      <c r="H199" s="291"/>
      <c r="I199" s="291"/>
      <c r="J199" s="291"/>
      <c r="K199" s="178"/>
    </row>
    <row r="200" spans="2:11" s="1" customFormat="1" ht="25.5" customHeight="1">
      <c r="B200" s="177"/>
      <c r="C200" s="247" t="s">
        <v>902</v>
      </c>
      <c r="D200" s="247"/>
      <c r="E200" s="247"/>
      <c r="F200" s="247" t="s">
        <v>903</v>
      </c>
      <c r="G200" s="248"/>
      <c r="H200" s="292" t="s">
        <v>904</v>
      </c>
      <c r="I200" s="292"/>
      <c r="J200" s="292"/>
      <c r="K200" s="178"/>
    </row>
    <row r="201" spans="2:11" s="1" customFormat="1" ht="5.25" customHeight="1">
      <c r="B201" s="208"/>
      <c r="C201" s="203"/>
      <c r="D201" s="203"/>
      <c r="E201" s="203"/>
      <c r="F201" s="203"/>
      <c r="G201" s="229"/>
      <c r="H201" s="203"/>
      <c r="I201" s="203"/>
      <c r="J201" s="203"/>
      <c r="K201" s="231"/>
    </row>
    <row r="202" spans="2:11" s="1" customFormat="1" ht="15" customHeight="1">
      <c r="B202" s="208"/>
      <c r="C202" s="185" t="s">
        <v>894</v>
      </c>
      <c r="D202" s="185"/>
      <c r="E202" s="185"/>
      <c r="F202" s="206" t="s">
        <v>41</v>
      </c>
      <c r="G202" s="185"/>
      <c r="H202" s="293" t="s">
        <v>905</v>
      </c>
      <c r="I202" s="293"/>
      <c r="J202" s="293"/>
      <c r="K202" s="231"/>
    </row>
    <row r="203" spans="2:11" s="1" customFormat="1" ht="15" customHeight="1">
      <c r="B203" s="208"/>
      <c r="C203" s="185"/>
      <c r="D203" s="185"/>
      <c r="E203" s="185"/>
      <c r="F203" s="206" t="s">
        <v>42</v>
      </c>
      <c r="G203" s="185"/>
      <c r="H203" s="293" t="s">
        <v>906</v>
      </c>
      <c r="I203" s="293"/>
      <c r="J203" s="293"/>
      <c r="K203" s="231"/>
    </row>
    <row r="204" spans="2:11" s="1" customFormat="1" ht="15" customHeight="1">
      <c r="B204" s="208"/>
      <c r="C204" s="185"/>
      <c r="D204" s="185"/>
      <c r="E204" s="185"/>
      <c r="F204" s="206" t="s">
        <v>45</v>
      </c>
      <c r="G204" s="185"/>
      <c r="H204" s="293" t="s">
        <v>907</v>
      </c>
      <c r="I204" s="293"/>
      <c r="J204" s="293"/>
      <c r="K204" s="231"/>
    </row>
    <row r="205" spans="2:11" s="1" customFormat="1" ht="15" customHeight="1">
      <c r="B205" s="208"/>
      <c r="C205" s="185"/>
      <c r="D205" s="185"/>
      <c r="E205" s="185"/>
      <c r="F205" s="206" t="s">
        <v>43</v>
      </c>
      <c r="G205" s="185"/>
      <c r="H205" s="293" t="s">
        <v>908</v>
      </c>
      <c r="I205" s="293"/>
      <c r="J205" s="293"/>
      <c r="K205" s="231"/>
    </row>
    <row r="206" spans="2:11" s="1" customFormat="1" ht="15" customHeight="1">
      <c r="B206" s="208"/>
      <c r="C206" s="185"/>
      <c r="D206" s="185"/>
      <c r="E206" s="185"/>
      <c r="F206" s="206" t="s">
        <v>44</v>
      </c>
      <c r="G206" s="185"/>
      <c r="H206" s="293" t="s">
        <v>909</v>
      </c>
      <c r="I206" s="293"/>
      <c r="J206" s="293"/>
      <c r="K206" s="231"/>
    </row>
    <row r="207" spans="2:11" s="1" customFormat="1" ht="15" customHeight="1">
      <c r="B207" s="208"/>
      <c r="C207" s="185"/>
      <c r="D207" s="185"/>
      <c r="E207" s="185"/>
      <c r="F207" s="206"/>
      <c r="G207" s="185"/>
      <c r="H207" s="185"/>
      <c r="I207" s="185"/>
      <c r="J207" s="185"/>
      <c r="K207" s="231"/>
    </row>
    <row r="208" spans="2:11" s="1" customFormat="1" ht="15" customHeight="1">
      <c r="B208" s="208"/>
      <c r="C208" s="185" t="s">
        <v>850</v>
      </c>
      <c r="D208" s="185"/>
      <c r="E208" s="185"/>
      <c r="F208" s="206" t="s">
        <v>77</v>
      </c>
      <c r="G208" s="185"/>
      <c r="H208" s="293" t="s">
        <v>910</v>
      </c>
      <c r="I208" s="293"/>
      <c r="J208" s="293"/>
      <c r="K208" s="231"/>
    </row>
    <row r="209" spans="2:11" s="1" customFormat="1" ht="15" customHeight="1">
      <c r="B209" s="208"/>
      <c r="C209" s="185"/>
      <c r="D209" s="185"/>
      <c r="E209" s="185"/>
      <c r="F209" s="206" t="s">
        <v>747</v>
      </c>
      <c r="G209" s="185"/>
      <c r="H209" s="293" t="s">
        <v>748</v>
      </c>
      <c r="I209" s="293"/>
      <c r="J209" s="293"/>
      <c r="K209" s="231"/>
    </row>
    <row r="210" spans="2:11" s="1" customFormat="1" ht="15" customHeight="1">
      <c r="B210" s="208"/>
      <c r="C210" s="185"/>
      <c r="D210" s="185"/>
      <c r="E210" s="185"/>
      <c r="F210" s="206" t="s">
        <v>745</v>
      </c>
      <c r="G210" s="185"/>
      <c r="H210" s="293" t="s">
        <v>911</v>
      </c>
      <c r="I210" s="293"/>
      <c r="J210" s="293"/>
      <c r="K210" s="231"/>
    </row>
    <row r="211" spans="2:11" s="1" customFormat="1" ht="15" customHeight="1">
      <c r="B211" s="249"/>
      <c r="C211" s="185"/>
      <c r="D211" s="185"/>
      <c r="E211" s="185"/>
      <c r="F211" s="206" t="s">
        <v>89</v>
      </c>
      <c r="G211" s="244"/>
      <c r="H211" s="294" t="s">
        <v>90</v>
      </c>
      <c r="I211" s="294"/>
      <c r="J211" s="294"/>
      <c r="K211" s="250"/>
    </row>
    <row r="212" spans="2:11" s="1" customFormat="1" ht="15" customHeight="1">
      <c r="B212" s="249"/>
      <c r="C212" s="185"/>
      <c r="D212" s="185"/>
      <c r="E212" s="185"/>
      <c r="F212" s="206" t="s">
        <v>749</v>
      </c>
      <c r="G212" s="244"/>
      <c r="H212" s="294" t="s">
        <v>716</v>
      </c>
      <c r="I212" s="294"/>
      <c r="J212" s="294"/>
      <c r="K212" s="250"/>
    </row>
    <row r="213" spans="2:11" s="1" customFormat="1" ht="15" customHeight="1">
      <c r="B213" s="249"/>
      <c r="C213" s="185"/>
      <c r="D213" s="185"/>
      <c r="E213" s="185"/>
      <c r="F213" s="206"/>
      <c r="G213" s="244"/>
      <c r="H213" s="235"/>
      <c r="I213" s="235"/>
      <c r="J213" s="235"/>
      <c r="K213" s="250"/>
    </row>
    <row r="214" spans="2:11" s="1" customFormat="1" ht="15" customHeight="1">
      <c r="B214" s="249"/>
      <c r="C214" s="185" t="s">
        <v>874</v>
      </c>
      <c r="D214" s="185"/>
      <c r="E214" s="185"/>
      <c r="F214" s="206">
        <v>1</v>
      </c>
      <c r="G214" s="244"/>
      <c r="H214" s="294" t="s">
        <v>912</v>
      </c>
      <c r="I214" s="294"/>
      <c r="J214" s="294"/>
      <c r="K214" s="250"/>
    </row>
    <row r="215" spans="2:11" s="1" customFormat="1" ht="15" customHeight="1">
      <c r="B215" s="249"/>
      <c r="C215" s="185"/>
      <c r="D215" s="185"/>
      <c r="E215" s="185"/>
      <c r="F215" s="206">
        <v>2</v>
      </c>
      <c r="G215" s="244"/>
      <c r="H215" s="294" t="s">
        <v>913</v>
      </c>
      <c r="I215" s="294"/>
      <c r="J215" s="294"/>
      <c r="K215" s="250"/>
    </row>
    <row r="216" spans="2:11" s="1" customFormat="1" ht="15" customHeight="1">
      <c r="B216" s="249"/>
      <c r="C216" s="185"/>
      <c r="D216" s="185"/>
      <c r="E216" s="185"/>
      <c r="F216" s="206">
        <v>3</v>
      </c>
      <c r="G216" s="244"/>
      <c r="H216" s="294" t="s">
        <v>914</v>
      </c>
      <c r="I216" s="294"/>
      <c r="J216" s="294"/>
      <c r="K216" s="250"/>
    </row>
    <row r="217" spans="2:11" s="1" customFormat="1" ht="15" customHeight="1">
      <c r="B217" s="249"/>
      <c r="C217" s="185"/>
      <c r="D217" s="185"/>
      <c r="E217" s="185"/>
      <c r="F217" s="206">
        <v>4</v>
      </c>
      <c r="G217" s="244"/>
      <c r="H217" s="294" t="s">
        <v>915</v>
      </c>
      <c r="I217" s="294"/>
      <c r="J217" s="294"/>
      <c r="K217" s="250"/>
    </row>
    <row r="218" spans="2:11" s="1" customFormat="1" ht="12.75" customHeight="1">
      <c r="B218" s="251"/>
      <c r="C218" s="252"/>
      <c r="D218" s="252"/>
      <c r="E218" s="252"/>
      <c r="F218" s="252"/>
      <c r="G218" s="252"/>
      <c r="H218" s="252"/>
      <c r="I218" s="252"/>
      <c r="J218" s="252"/>
      <c r="K218" s="25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SO-01 - Zpevněná plocha</vt:lpstr>
      <vt:lpstr>SO-02 - Jímka</vt:lpstr>
      <vt:lpstr>SO-03 - Opěrná zeď systém...</vt:lpstr>
      <vt:lpstr>VON - Vedlejší a ostatní ...</vt:lpstr>
      <vt:lpstr>Pokyny pro vyplnění</vt:lpstr>
      <vt:lpstr>'Rekapitulace stavby'!Názvy_tisku</vt:lpstr>
      <vt:lpstr>'SO-01 - Zpevněná plocha'!Názvy_tisku</vt:lpstr>
      <vt:lpstr>'SO-02 - Jímka'!Názvy_tisku</vt:lpstr>
      <vt:lpstr>'SO-03 - Opěrná zeď systém...'!Názvy_tisku</vt:lpstr>
      <vt:lpstr>'VON - Vedlejší a ostatní ...'!Názvy_tisku</vt:lpstr>
      <vt:lpstr>'Pokyny pro vyplnění'!Oblast_tisku</vt:lpstr>
      <vt:lpstr>'Rekapitulace stavby'!Oblast_tisku</vt:lpstr>
      <vt:lpstr>'SO-01 - Zpevněná plocha'!Oblast_tisku</vt:lpstr>
      <vt:lpstr>'SO-02 - Jímka'!Oblast_tisku</vt:lpstr>
      <vt:lpstr>'SO-03 - Opěrná zeď systém...'!Oblast_tisku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Karla Zalubilová</cp:lastModifiedBy>
  <dcterms:created xsi:type="dcterms:W3CDTF">2023-08-25T08:24:14Z</dcterms:created>
  <dcterms:modified xsi:type="dcterms:W3CDTF">2025-03-12T14:56:28Z</dcterms:modified>
</cp:coreProperties>
</file>